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20" yWindow="615" windowWidth="19440" windowHeight="9465"/>
  </bookViews>
  <sheets>
    <sheet name="SDC Vigilancia" sheetId="4" r:id="rId1"/>
    <sheet name="INFO GENERAL Y FINANCIERA" sheetId="3" r:id="rId2"/>
    <sheet name="POLIZAS" sheetId="1" r:id="rId3"/>
    <sheet name="Guia Circular 015" sheetId="6" r:id="rId4"/>
    <sheet name="Medios Tecnologicos 091113 " sheetId="13" r:id="rId5"/>
    <sheet name="Vigilancia 091213" sheetId="12" r:id="rId6"/>
  </sheets>
  <externalReferences>
    <externalReference r:id="rId7"/>
    <externalReference r:id="rId8"/>
    <externalReference r:id="rId9"/>
  </externalReferences>
  <definedNames>
    <definedName name="_xlnm._FilterDatabase" localSheetId="3" hidden="1">'Guia Circular 015'!$A$18:$M$44</definedName>
    <definedName name="_xlnm._FilterDatabase" localSheetId="1" hidden="1">'INFO GENERAL Y FINANCIERA'!$B$40:$M$40</definedName>
    <definedName name="_xlnm._FilterDatabase" localSheetId="4" hidden="1">'Medios Tecnologicos 091113 '!$A$10:$P$42</definedName>
    <definedName name="_xlnm._FilterDatabase" localSheetId="0" hidden="1">'SDC Vigilancia'!$A$18:$CS$48</definedName>
    <definedName name="_xlnm._FilterDatabase" localSheetId="5" hidden="1">'Vigilancia 091213'!$B$6:$AF$38</definedName>
    <definedName name="_xlnm.Print_Area" localSheetId="1">'INFO GENERAL Y FINANCIERA'!$B$2:$G$52</definedName>
    <definedName name="_xlnm.Print_Area" localSheetId="4">'Medios Tecnologicos 091113 '!$A$7:$O$45</definedName>
    <definedName name="_xlnm.Print_Area" localSheetId="2">POLIZAS!$B$2:$G$22</definedName>
    <definedName name="_xlnm.Print_Area" localSheetId="0">'SDC Vigilancia'!$C$2:$CR$73</definedName>
    <definedName name="_xlnm.Print_Area" localSheetId="5">'Vigilancia 091213'!$B$4:$AF$41</definedName>
    <definedName name="dato">#REF!</definedName>
    <definedName name="dato_1">#REF!</definedName>
    <definedName name="Decision">[1]lista!$A$6:$A$7</definedName>
    <definedName name="dep">'[2]Centros Zonales'!$C$245:$C$248</definedName>
    <definedName name="gestor">#REF!</definedName>
    <definedName name="gestor_1">#REF!</definedName>
    <definedName name="hcb">#REF!</definedName>
    <definedName name="hcb_1">#REF!</definedName>
    <definedName name="hcbf">#REF!</definedName>
    <definedName name="hcbf_1">#REF!</definedName>
    <definedName name="hg">#REF!</definedName>
    <definedName name="hg_1">#REF!</definedName>
    <definedName name="macro">'[2]Centros Zonales'!#REF!</definedName>
    <definedName name="mod">'[2]Centros Zonales'!#REF!</definedName>
    <definedName name="mod_1">[3]Regionales!#REF!</definedName>
    <definedName name="moda">'[2]Centros Zonales'!#REF!</definedName>
    <definedName name="moda_1">[3]Regionales!#REF!</definedName>
    <definedName name="modal">'[2]Centros Zonales'!#REF!</definedName>
    <definedName name="modal_1">[3]Regionales!#REF!</definedName>
    <definedName name="modalidades">'[2]Centros Zonales'!#REF!</definedName>
    <definedName name="modalidades_1">[3]Regionales!#REF!</definedName>
    <definedName name="PARTICIPACION">[1]lista!$A$15:$A$17</definedName>
    <definedName name="pb">#REF!</definedName>
    <definedName name="pb_1">#REF!</definedName>
    <definedName name="Procedencia">[1]lista!$A$2:$A$3</definedName>
    <definedName name="programa">'[2]Centros Zonales'!#REF!</definedName>
    <definedName name="programa_1">[3]Regionales!#REF!</definedName>
    <definedName name="region">#REF!</definedName>
    <definedName name="region_1">#REF!</definedName>
    <definedName name="regional">'[2]Centros Zonales'!#REF!</definedName>
    <definedName name="serie">'[2]Centros Zonales'!#REF!</definedName>
    <definedName name="serie_1">[3]Regionales!#REF!</definedName>
    <definedName name="tipo">[1]lista!$A$11:$A$13</definedName>
    <definedName name="_xlnm.Print_Titles" localSheetId="0">'SDC Vigilancia'!$C:$C,'SDC Vigilancia'!$2:$5</definedName>
    <definedName name="_xlnm.Print_Titles" localSheetId="5">'Vigilancia 091213'!$B:$B</definedName>
    <definedName name="vincu">#REF!</definedName>
    <definedName name="vincu_1">#REF!</definedName>
  </definedNames>
  <calcPr calcId="125725"/>
</workbook>
</file>

<file path=xl/calcChain.xml><?xml version="1.0" encoding="utf-8"?>
<calcChain xmlns="http://schemas.openxmlformats.org/spreadsheetml/2006/main">
  <c r="P12" i="13"/>
  <c r="P14"/>
  <c r="P15"/>
  <c r="P16"/>
  <c r="P17"/>
  <c r="P18"/>
  <c r="P19"/>
  <c r="P20"/>
  <c r="P21"/>
  <c r="P22"/>
  <c r="P23"/>
  <c r="P24"/>
  <c r="P25"/>
  <c r="P26"/>
  <c r="P27"/>
  <c r="P28"/>
  <c r="P29"/>
  <c r="P30"/>
  <c r="P31"/>
  <c r="P32"/>
  <c r="P33"/>
  <c r="P34"/>
  <c r="P35"/>
  <c r="P36"/>
  <c r="P37"/>
  <c r="P38"/>
  <c r="P39"/>
  <c r="P40"/>
  <c r="P41"/>
  <c r="P11"/>
  <c r="E11" l="1"/>
  <c r="F11"/>
  <c r="E12"/>
  <c r="F12"/>
  <c r="E13"/>
  <c r="F13"/>
  <c r="E14"/>
  <c r="F14"/>
  <c r="E15"/>
  <c r="F15"/>
  <c r="E16"/>
  <c r="F16"/>
  <c r="E17"/>
  <c r="F17"/>
  <c r="E18"/>
  <c r="F18"/>
  <c r="E19"/>
  <c r="F19"/>
  <c r="E20"/>
  <c r="F20"/>
  <c r="E21"/>
  <c r="F21"/>
  <c r="E22"/>
  <c r="F22"/>
  <c r="E23"/>
  <c r="F23"/>
  <c r="E24"/>
  <c r="F24"/>
  <c r="E25"/>
  <c r="F25"/>
  <c r="E26"/>
  <c r="F26"/>
  <c r="E27"/>
  <c r="F27"/>
  <c r="E28"/>
  <c r="F28"/>
  <c r="E29"/>
  <c r="F29"/>
  <c r="E30"/>
  <c r="F30"/>
  <c r="E31"/>
  <c r="F31"/>
  <c r="E32"/>
  <c r="F32"/>
  <c r="E33"/>
  <c r="F33"/>
  <c r="E34"/>
  <c r="F34"/>
  <c r="E35"/>
  <c r="F35"/>
  <c r="E36"/>
  <c r="F36"/>
  <c r="E37"/>
  <c r="F37"/>
  <c r="E38"/>
  <c r="F38"/>
  <c r="E39"/>
  <c r="F39"/>
  <c r="E40"/>
  <c r="F40"/>
  <c r="E41"/>
  <c r="F41"/>
  <c r="C42"/>
  <c r="D42"/>
  <c r="E42"/>
  <c r="F42"/>
  <c r="G42"/>
  <c r="H42"/>
  <c r="I42"/>
  <c r="J42"/>
  <c r="K42"/>
  <c r="L42"/>
  <c r="M42"/>
  <c r="N42"/>
  <c r="O42"/>
  <c r="CQ64" i="4"/>
  <c r="CN64"/>
  <c r="CK64"/>
  <c r="CH64"/>
  <c r="CE64"/>
  <c r="CB64"/>
  <c r="BY64"/>
  <c r="BV64"/>
  <c r="BS64"/>
  <c r="BP64"/>
  <c r="BM64"/>
  <c r="BJ64"/>
  <c r="BG64"/>
  <c r="BD64"/>
  <c r="BA64"/>
  <c r="AX64"/>
  <c r="AU64"/>
  <c r="AR64"/>
  <c r="AO64"/>
  <c r="AL64"/>
  <c r="AI64"/>
  <c r="AF64"/>
  <c r="AC64"/>
  <c r="Z64"/>
  <c r="W64"/>
  <c r="T64"/>
  <c r="Q64"/>
  <c r="N64"/>
  <c r="K64"/>
  <c r="H64"/>
  <c r="E64"/>
  <c r="CP48"/>
  <c r="CQ47"/>
  <c r="CP44"/>
  <c r="CP43"/>
  <c r="CQ43" s="1"/>
  <c r="CR43" s="1"/>
  <c r="CP42"/>
  <c r="CP41"/>
  <c r="CQ41" s="1"/>
  <c r="CR41" s="1"/>
  <c r="CP40"/>
  <c r="CP39"/>
  <c r="CQ39" s="1"/>
  <c r="CR39" s="1"/>
  <c r="CP38"/>
  <c r="CP37"/>
  <c r="CQ37" s="1"/>
  <c r="CR37" s="1"/>
  <c r="CP36"/>
  <c r="CP35"/>
  <c r="CQ35" s="1"/>
  <c r="CR35" s="1"/>
  <c r="CP34"/>
  <c r="CP33"/>
  <c r="CQ33" s="1"/>
  <c r="CR33" s="1"/>
  <c r="CP32"/>
  <c r="CP31"/>
  <c r="CQ31" s="1"/>
  <c r="CR31" s="1"/>
  <c r="CP30"/>
  <c r="CP29"/>
  <c r="CQ29" s="1"/>
  <c r="CR29" s="1"/>
  <c r="CP28"/>
  <c r="CP27"/>
  <c r="CQ27" s="1"/>
  <c r="CR27" s="1"/>
  <c r="CP26"/>
  <c r="CP25"/>
  <c r="CQ25" s="1"/>
  <c r="CR25" s="1"/>
  <c r="CP24"/>
  <c r="CP23"/>
  <c r="CQ23" s="1"/>
  <c r="CR23" s="1"/>
  <c r="CP22"/>
  <c r="CP21"/>
  <c r="CQ21" s="1"/>
  <c r="CR21" s="1"/>
  <c r="CP20"/>
  <c r="CP19"/>
  <c r="CM48"/>
  <c r="CN47"/>
  <c r="CM44"/>
  <c r="CM43"/>
  <c r="CN43" s="1"/>
  <c r="CO43" s="1"/>
  <c r="CM42"/>
  <c r="CM41"/>
  <c r="CN41" s="1"/>
  <c r="CO41" s="1"/>
  <c r="CM40"/>
  <c r="CM39"/>
  <c r="CN39" s="1"/>
  <c r="CO39" s="1"/>
  <c r="CM38"/>
  <c r="CM37"/>
  <c r="CN37" s="1"/>
  <c r="CO37" s="1"/>
  <c r="CM36"/>
  <c r="CM35"/>
  <c r="CN35" s="1"/>
  <c r="CO35" s="1"/>
  <c r="CM34"/>
  <c r="CM33"/>
  <c r="CN33" s="1"/>
  <c r="CO33" s="1"/>
  <c r="CM32"/>
  <c r="CM31"/>
  <c r="CN31" s="1"/>
  <c r="CO31" s="1"/>
  <c r="CM30"/>
  <c r="CM29"/>
  <c r="CN29" s="1"/>
  <c r="CO29" s="1"/>
  <c r="CM28"/>
  <c r="CM27"/>
  <c r="CN27" s="1"/>
  <c r="CO27" s="1"/>
  <c r="CM26"/>
  <c r="CM25"/>
  <c r="CN25" s="1"/>
  <c r="CO25" s="1"/>
  <c r="CM24"/>
  <c r="CM23"/>
  <c r="CN23" s="1"/>
  <c r="CO23" s="1"/>
  <c r="CM22"/>
  <c r="CM21"/>
  <c r="CN21" s="1"/>
  <c r="CO21" s="1"/>
  <c r="CM20"/>
  <c r="CM19"/>
  <c r="CJ48"/>
  <c r="CK47"/>
  <c r="CJ44"/>
  <c r="CJ43"/>
  <c r="CK43" s="1"/>
  <c r="CL43" s="1"/>
  <c r="CJ42"/>
  <c r="CJ41"/>
  <c r="CK41" s="1"/>
  <c r="CL41" s="1"/>
  <c r="CJ40"/>
  <c r="CJ39"/>
  <c r="CK39" s="1"/>
  <c r="CL39" s="1"/>
  <c r="CJ38"/>
  <c r="CJ37"/>
  <c r="CK37" s="1"/>
  <c r="CL37" s="1"/>
  <c r="CJ36"/>
  <c r="CJ35"/>
  <c r="CK35" s="1"/>
  <c r="CL35" s="1"/>
  <c r="CJ34"/>
  <c r="CJ33"/>
  <c r="CK33" s="1"/>
  <c r="CL33" s="1"/>
  <c r="CJ32"/>
  <c r="CJ31"/>
  <c r="CK31" s="1"/>
  <c r="CL31" s="1"/>
  <c r="CJ30"/>
  <c r="CJ29"/>
  <c r="CK29" s="1"/>
  <c r="CL29" s="1"/>
  <c r="CJ28"/>
  <c r="CJ27"/>
  <c r="CK27" s="1"/>
  <c r="CL27" s="1"/>
  <c r="CJ26"/>
  <c r="CJ25"/>
  <c r="CK25" s="1"/>
  <c r="CL25" s="1"/>
  <c r="CJ24"/>
  <c r="CJ23"/>
  <c r="CK23" s="1"/>
  <c r="CL23" s="1"/>
  <c r="CJ22"/>
  <c r="CJ21"/>
  <c r="CK21" s="1"/>
  <c r="CL21" s="1"/>
  <c r="CJ20"/>
  <c r="CJ19"/>
  <c r="CG48"/>
  <c r="CH47"/>
  <c r="CG44"/>
  <c r="CG43"/>
  <c r="CH43" s="1"/>
  <c r="CI43" s="1"/>
  <c r="CG42"/>
  <c r="CG41"/>
  <c r="CH41" s="1"/>
  <c r="CI41" s="1"/>
  <c r="CG40"/>
  <c r="CG39"/>
  <c r="CH39" s="1"/>
  <c r="CI39" s="1"/>
  <c r="CG38"/>
  <c r="CG37"/>
  <c r="CH37" s="1"/>
  <c r="CI37" s="1"/>
  <c r="CG36"/>
  <c r="CG35"/>
  <c r="CH35" s="1"/>
  <c r="CI35" s="1"/>
  <c r="CG34"/>
  <c r="CG33"/>
  <c r="CH33" s="1"/>
  <c r="CI33" s="1"/>
  <c r="CG32"/>
  <c r="CG31"/>
  <c r="CH31" s="1"/>
  <c r="CI31" s="1"/>
  <c r="CG30"/>
  <c r="CG29"/>
  <c r="CH29" s="1"/>
  <c r="CI29" s="1"/>
  <c r="CG28"/>
  <c r="CG27"/>
  <c r="CH27" s="1"/>
  <c r="CI27" s="1"/>
  <c r="CG26"/>
  <c r="CG25"/>
  <c r="CH25" s="1"/>
  <c r="CI25" s="1"/>
  <c r="CG24"/>
  <c r="CG23"/>
  <c r="CH23" s="1"/>
  <c r="CI23" s="1"/>
  <c r="CG22"/>
  <c r="CG21"/>
  <c r="CH21" s="1"/>
  <c r="CI21" s="1"/>
  <c r="CG20"/>
  <c r="CG19"/>
  <c r="CD48"/>
  <c r="CE47"/>
  <c r="CD44"/>
  <c r="CD43"/>
  <c r="CE43" s="1"/>
  <c r="CF43" s="1"/>
  <c r="CD42"/>
  <c r="CD41"/>
  <c r="CE41" s="1"/>
  <c r="CF41" s="1"/>
  <c r="CD40"/>
  <c r="CD39"/>
  <c r="CE39" s="1"/>
  <c r="CF39" s="1"/>
  <c r="CD38"/>
  <c r="CD37"/>
  <c r="CE37" s="1"/>
  <c r="CF37" s="1"/>
  <c r="CD36"/>
  <c r="CD35"/>
  <c r="CE35" s="1"/>
  <c r="CF35" s="1"/>
  <c r="CD34"/>
  <c r="CD33"/>
  <c r="CE33" s="1"/>
  <c r="CF33" s="1"/>
  <c r="CD32"/>
  <c r="CD31"/>
  <c r="CE31" s="1"/>
  <c r="CF31" s="1"/>
  <c r="CD30"/>
  <c r="CD29"/>
  <c r="CE29" s="1"/>
  <c r="CF29" s="1"/>
  <c r="CD28"/>
  <c r="CD27"/>
  <c r="CE27" s="1"/>
  <c r="CF27" s="1"/>
  <c r="CD26"/>
  <c r="CD25"/>
  <c r="CE25" s="1"/>
  <c r="CF25" s="1"/>
  <c r="CD24"/>
  <c r="CD23"/>
  <c r="CE23" s="1"/>
  <c r="CF23" s="1"/>
  <c r="CD22"/>
  <c r="CD21"/>
  <c r="CE21" s="1"/>
  <c r="CF21" s="1"/>
  <c r="CD20"/>
  <c r="CD19"/>
  <c r="CA48"/>
  <c r="CB47"/>
  <c r="CA44"/>
  <c r="CA43"/>
  <c r="CB43" s="1"/>
  <c r="CC43" s="1"/>
  <c r="CA42"/>
  <c r="CA41"/>
  <c r="CB41" s="1"/>
  <c r="CC41" s="1"/>
  <c r="CA40"/>
  <c r="CA39"/>
  <c r="CB39" s="1"/>
  <c r="CC39" s="1"/>
  <c r="CA38"/>
  <c r="CA37"/>
  <c r="CB37" s="1"/>
  <c r="CC37" s="1"/>
  <c r="CA36"/>
  <c r="CA35"/>
  <c r="CB35" s="1"/>
  <c r="CC35" s="1"/>
  <c r="CA34"/>
  <c r="CA33"/>
  <c r="CB33" s="1"/>
  <c r="CC33" s="1"/>
  <c r="CA32"/>
  <c r="CA31"/>
  <c r="CB31" s="1"/>
  <c r="CC31" s="1"/>
  <c r="CA30"/>
  <c r="CA29"/>
  <c r="CB29" s="1"/>
  <c r="CC29" s="1"/>
  <c r="CA28"/>
  <c r="CA27"/>
  <c r="CB27" s="1"/>
  <c r="CC27" s="1"/>
  <c r="CA26"/>
  <c r="CA25"/>
  <c r="CB25" s="1"/>
  <c r="CC25" s="1"/>
  <c r="CA24"/>
  <c r="CA23"/>
  <c r="CB23" s="1"/>
  <c r="CC23" s="1"/>
  <c r="CA22"/>
  <c r="CA21"/>
  <c r="CB21" s="1"/>
  <c r="CC21" s="1"/>
  <c r="CA20"/>
  <c r="CA19"/>
  <c r="BX48"/>
  <c r="BY47"/>
  <c r="BX44"/>
  <c r="BX43"/>
  <c r="BY43" s="1"/>
  <c r="BZ43" s="1"/>
  <c r="BX42"/>
  <c r="BX41"/>
  <c r="BY41" s="1"/>
  <c r="BZ41" s="1"/>
  <c r="BX40"/>
  <c r="BX39"/>
  <c r="BY39" s="1"/>
  <c r="BZ39" s="1"/>
  <c r="BX38"/>
  <c r="BX37"/>
  <c r="BY37" s="1"/>
  <c r="BZ37" s="1"/>
  <c r="BX36"/>
  <c r="BX35"/>
  <c r="BY35" s="1"/>
  <c r="BZ35" s="1"/>
  <c r="BX34"/>
  <c r="BX33"/>
  <c r="BY33" s="1"/>
  <c r="BZ33" s="1"/>
  <c r="BX32"/>
  <c r="BX31"/>
  <c r="BY31" s="1"/>
  <c r="BZ31" s="1"/>
  <c r="BX30"/>
  <c r="BX29"/>
  <c r="BY29" s="1"/>
  <c r="BZ29" s="1"/>
  <c r="BX28"/>
  <c r="BX27"/>
  <c r="BY27" s="1"/>
  <c r="BZ27" s="1"/>
  <c r="BX26"/>
  <c r="BX25"/>
  <c r="BY25" s="1"/>
  <c r="BZ25" s="1"/>
  <c r="BX24"/>
  <c r="BX23"/>
  <c r="BY23" s="1"/>
  <c r="BZ23" s="1"/>
  <c r="BX22"/>
  <c r="BX21"/>
  <c r="BY21" s="1"/>
  <c r="BZ21" s="1"/>
  <c r="BX20"/>
  <c r="BX19"/>
  <c r="BU48"/>
  <c r="BV47"/>
  <c r="BU44"/>
  <c r="BU43"/>
  <c r="BV43" s="1"/>
  <c r="BW43" s="1"/>
  <c r="BU42"/>
  <c r="BU41"/>
  <c r="BV41" s="1"/>
  <c r="BW41" s="1"/>
  <c r="BU40"/>
  <c r="BU39"/>
  <c r="BV39" s="1"/>
  <c r="BW39" s="1"/>
  <c r="BU38"/>
  <c r="BU37"/>
  <c r="BV37" s="1"/>
  <c r="BW37" s="1"/>
  <c r="BU36"/>
  <c r="BU35"/>
  <c r="BV35" s="1"/>
  <c r="BW35" s="1"/>
  <c r="BU34"/>
  <c r="BU33"/>
  <c r="BV33" s="1"/>
  <c r="BW33" s="1"/>
  <c r="BU32"/>
  <c r="BU31"/>
  <c r="BV31" s="1"/>
  <c r="BW31" s="1"/>
  <c r="BU30"/>
  <c r="BU29"/>
  <c r="BV29" s="1"/>
  <c r="BW29" s="1"/>
  <c r="BU28"/>
  <c r="BU27"/>
  <c r="BV27" s="1"/>
  <c r="BW27" s="1"/>
  <c r="BU26"/>
  <c r="BU25"/>
  <c r="BV25" s="1"/>
  <c r="BW25" s="1"/>
  <c r="BU24"/>
  <c r="BU23"/>
  <c r="BV23" s="1"/>
  <c r="BW23" s="1"/>
  <c r="BU22"/>
  <c r="BU21"/>
  <c r="BV21" s="1"/>
  <c r="BW21" s="1"/>
  <c r="BU20"/>
  <c r="BU19"/>
  <c r="BR48"/>
  <c r="BS47"/>
  <c r="BR44"/>
  <c r="BR43"/>
  <c r="BS43" s="1"/>
  <c r="BT43" s="1"/>
  <c r="BR42"/>
  <c r="BR41"/>
  <c r="BS41" s="1"/>
  <c r="BT41" s="1"/>
  <c r="BR40"/>
  <c r="BR39"/>
  <c r="BS39" s="1"/>
  <c r="BT39" s="1"/>
  <c r="BR38"/>
  <c r="BR37"/>
  <c r="BS37" s="1"/>
  <c r="BT37" s="1"/>
  <c r="BR36"/>
  <c r="BR35"/>
  <c r="BS35" s="1"/>
  <c r="BT35" s="1"/>
  <c r="BR34"/>
  <c r="BR33"/>
  <c r="BS33" s="1"/>
  <c r="BT33" s="1"/>
  <c r="BR32"/>
  <c r="BR31"/>
  <c r="BS31" s="1"/>
  <c r="BT31" s="1"/>
  <c r="BR30"/>
  <c r="BR29"/>
  <c r="BS29" s="1"/>
  <c r="BT29" s="1"/>
  <c r="BR28"/>
  <c r="BR27"/>
  <c r="BS27" s="1"/>
  <c r="BT27" s="1"/>
  <c r="BR26"/>
  <c r="BR25"/>
  <c r="BS25" s="1"/>
  <c r="BT25" s="1"/>
  <c r="BR24"/>
  <c r="BR23"/>
  <c r="BS23" s="1"/>
  <c r="BT23" s="1"/>
  <c r="BR22"/>
  <c r="BR21"/>
  <c r="BS21" s="1"/>
  <c r="BT21" s="1"/>
  <c r="BR20"/>
  <c r="BR19"/>
  <c r="BO48"/>
  <c r="BP47"/>
  <c r="BO44"/>
  <c r="BO43"/>
  <c r="BP43" s="1"/>
  <c r="BQ43" s="1"/>
  <c r="BO42"/>
  <c r="BO41"/>
  <c r="BP41" s="1"/>
  <c r="BQ41" s="1"/>
  <c r="BO40"/>
  <c r="BO39"/>
  <c r="BP39" s="1"/>
  <c r="BQ39" s="1"/>
  <c r="BO38"/>
  <c r="BO37"/>
  <c r="BP37" s="1"/>
  <c r="BQ37" s="1"/>
  <c r="BO36"/>
  <c r="BO35"/>
  <c r="BP35" s="1"/>
  <c r="BQ35" s="1"/>
  <c r="BO34"/>
  <c r="BO33"/>
  <c r="BP33" s="1"/>
  <c r="BQ33" s="1"/>
  <c r="BO32"/>
  <c r="BO31"/>
  <c r="BP31" s="1"/>
  <c r="BQ31" s="1"/>
  <c r="BO30"/>
  <c r="BO29"/>
  <c r="BP29" s="1"/>
  <c r="BQ29" s="1"/>
  <c r="BO28"/>
  <c r="BO27"/>
  <c r="BP27" s="1"/>
  <c r="BQ27" s="1"/>
  <c r="BO26"/>
  <c r="BO25"/>
  <c r="BP25" s="1"/>
  <c r="BQ25" s="1"/>
  <c r="BO24"/>
  <c r="BO23"/>
  <c r="BP23" s="1"/>
  <c r="BQ23" s="1"/>
  <c r="BO22"/>
  <c r="BO21"/>
  <c r="BP21" s="1"/>
  <c r="BQ21" s="1"/>
  <c r="BO20"/>
  <c r="BO19"/>
  <c r="BL48"/>
  <c r="BM47"/>
  <c r="BL44"/>
  <c r="BL43"/>
  <c r="BM43" s="1"/>
  <c r="BN43" s="1"/>
  <c r="BL42"/>
  <c r="BL41"/>
  <c r="BM41" s="1"/>
  <c r="BN41" s="1"/>
  <c r="BL40"/>
  <c r="BL39"/>
  <c r="BM39" s="1"/>
  <c r="BN39" s="1"/>
  <c r="BL38"/>
  <c r="BL37"/>
  <c r="BM37" s="1"/>
  <c r="BN37" s="1"/>
  <c r="BL36"/>
  <c r="BL35"/>
  <c r="BM35" s="1"/>
  <c r="BN35" s="1"/>
  <c r="BL34"/>
  <c r="BL33"/>
  <c r="BM33" s="1"/>
  <c r="BN33" s="1"/>
  <c r="BL32"/>
  <c r="BL31"/>
  <c r="BM31" s="1"/>
  <c r="BN31" s="1"/>
  <c r="BL30"/>
  <c r="BL29"/>
  <c r="BM29" s="1"/>
  <c r="BN29" s="1"/>
  <c r="BL28"/>
  <c r="BL27"/>
  <c r="BM27" s="1"/>
  <c r="BN27" s="1"/>
  <c r="BL26"/>
  <c r="BL25"/>
  <c r="BM25" s="1"/>
  <c r="BN25" s="1"/>
  <c r="BL24"/>
  <c r="BL23"/>
  <c r="BM23" s="1"/>
  <c r="BN23" s="1"/>
  <c r="BL22"/>
  <c r="BL21"/>
  <c r="BM21" s="1"/>
  <c r="BN21" s="1"/>
  <c r="BL20"/>
  <c r="BL19"/>
  <c r="BI48"/>
  <c r="BJ47"/>
  <c r="BI44"/>
  <c r="BI43"/>
  <c r="BJ43" s="1"/>
  <c r="BK43" s="1"/>
  <c r="BI42"/>
  <c r="BI41"/>
  <c r="BJ41" s="1"/>
  <c r="BK41" s="1"/>
  <c r="BI40"/>
  <c r="BI39"/>
  <c r="BJ39" s="1"/>
  <c r="BK39" s="1"/>
  <c r="BI38"/>
  <c r="BI37"/>
  <c r="BJ37" s="1"/>
  <c r="BK37" s="1"/>
  <c r="BI36"/>
  <c r="BI35"/>
  <c r="BJ35" s="1"/>
  <c r="BK35" s="1"/>
  <c r="BI34"/>
  <c r="BI33"/>
  <c r="BJ33" s="1"/>
  <c r="BK33" s="1"/>
  <c r="BI32"/>
  <c r="BI31"/>
  <c r="BJ31" s="1"/>
  <c r="BK31" s="1"/>
  <c r="BI30"/>
  <c r="BI29"/>
  <c r="BJ29" s="1"/>
  <c r="BK29" s="1"/>
  <c r="BI28"/>
  <c r="BI27"/>
  <c r="BJ27" s="1"/>
  <c r="BK27" s="1"/>
  <c r="BI26"/>
  <c r="BI25"/>
  <c r="BJ25" s="1"/>
  <c r="BK25" s="1"/>
  <c r="BI24"/>
  <c r="BI23"/>
  <c r="BJ23" s="1"/>
  <c r="BK23" s="1"/>
  <c r="BI22"/>
  <c r="BI21"/>
  <c r="BJ21" s="1"/>
  <c r="BK21" s="1"/>
  <c r="BI20"/>
  <c r="BI19"/>
  <c r="BF48"/>
  <c r="BG47"/>
  <c r="BF44"/>
  <c r="BF43"/>
  <c r="BG43" s="1"/>
  <c r="BH43" s="1"/>
  <c r="BF42"/>
  <c r="BF41"/>
  <c r="BG41" s="1"/>
  <c r="BH41" s="1"/>
  <c r="BF40"/>
  <c r="BF39"/>
  <c r="BG39" s="1"/>
  <c r="BH39" s="1"/>
  <c r="BF38"/>
  <c r="BF37"/>
  <c r="BG37" s="1"/>
  <c r="BH37" s="1"/>
  <c r="BF36"/>
  <c r="BF35"/>
  <c r="BG35" s="1"/>
  <c r="BH35" s="1"/>
  <c r="BF34"/>
  <c r="BF33"/>
  <c r="BG33" s="1"/>
  <c r="BH33" s="1"/>
  <c r="BF32"/>
  <c r="BF31"/>
  <c r="BG31" s="1"/>
  <c r="BH31" s="1"/>
  <c r="BF30"/>
  <c r="BF29"/>
  <c r="BG29" s="1"/>
  <c r="BH29" s="1"/>
  <c r="BF28"/>
  <c r="BF27"/>
  <c r="BG27" s="1"/>
  <c r="BH27" s="1"/>
  <c r="BF26"/>
  <c r="BF25"/>
  <c r="BG25" s="1"/>
  <c r="BH25" s="1"/>
  <c r="BF24"/>
  <c r="BF23"/>
  <c r="BG23" s="1"/>
  <c r="BH23" s="1"/>
  <c r="BF22"/>
  <c r="BF21"/>
  <c r="BG21" s="1"/>
  <c r="BH21" s="1"/>
  <c r="BF20"/>
  <c r="BF19"/>
  <c r="BC48"/>
  <c r="BD47"/>
  <c r="BC44"/>
  <c r="BC43"/>
  <c r="BD43" s="1"/>
  <c r="BE43" s="1"/>
  <c r="BC42"/>
  <c r="BC41"/>
  <c r="BD41" s="1"/>
  <c r="BE41" s="1"/>
  <c r="BC40"/>
  <c r="BC39"/>
  <c r="BD39" s="1"/>
  <c r="BE39" s="1"/>
  <c r="BC38"/>
  <c r="BC37"/>
  <c r="BD37" s="1"/>
  <c r="BE37" s="1"/>
  <c r="BC36"/>
  <c r="BC35"/>
  <c r="BD35" s="1"/>
  <c r="BE35" s="1"/>
  <c r="BC34"/>
  <c r="BC33"/>
  <c r="BD33" s="1"/>
  <c r="BE33" s="1"/>
  <c r="BC32"/>
  <c r="BC31"/>
  <c r="BD31" s="1"/>
  <c r="BE31" s="1"/>
  <c r="BC30"/>
  <c r="BC29"/>
  <c r="BD29" s="1"/>
  <c r="BE29" s="1"/>
  <c r="BC28"/>
  <c r="BC27"/>
  <c r="BD27" s="1"/>
  <c r="BE27" s="1"/>
  <c r="BC26"/>
  <c r="BC25"/>
  <c r="BD25" s="1"/>
  <c r="BE25" s="1"/>
  <c r="BC24"/>
  <c r="BC23"/>
  <c r="BD23" s="1"/>
  <c r="BE23" s="1"/>
  <c r="BC22"/>
  <c r="BC21"/>
  <c r="BD21" s="1"/>
  <c r="BE21" s="1"/>
  <c r="BC20"/>
  <c r="BC19"/>
  <c r="AZ48"/>
  <c r="BA47"/>
  <c r="AZ44"/>
  <c r="AZ43"/>
  <c r="BA43" s="1"/>
  <c r="BB43" s="1"/>
  <c r="AZ42"/>
  <c r="AZ41"/>
  <c r="BA41" s="1"/>
  <c r="BB41" s="1"/>
  <c r="AZ40"/>
  <c r="AZ39"/>
  <c r="BA39" s="1"/>
  <c r="BB39" s="1"/>
  <c r="AZ38"/>
  <c r="AZ37"/>
  <c r="BA37" s="1"/>
  <c r="BB37" s="1"/>
  <c r="AZ36"/>
  <c r="AZ35"/>
  <c r="BA35" s="1"/>
  <c r="BB35" s="1"/>
  <c r="AZ34"/>
  <c r="AZ33"/>
  <c r="BA33" s="1"/>
  <c r="BB33" s="1"/>
  <c r="AZ32"/>
  <c r="AZ31"/>
  <c r="BA31" s="1"/>
  <c r="BB31" s="1"/>
  <c r="AZ30"/>
  <c r="AZ29"/>
  <c r="BA29" s="1"/>
  <c r="BB29" s="1"/>
  <c r="AZ28"/>
  <c r="AZ27"/>
  <c r="BA27" s="1"/>
  <c r="BB27" s="1"/>
  <c r="AZ26"/>
  <c r="AZ25"/>
  <c r="BA25" s="1"/>
  <c r="BB25" s="1"/>
  <c r="AZ24"/>
  <c r="AZ23"/>
  <c r="BA23" s="1"/>
  <c r="BB23" s="1"/>
  <c r="AZ22"/>
  <c r="AZ21"/>
  <c r="BA21" s="1"/>
  <c r="BB21" s="1"/>
  <c r="AZ20"/>
  <c r="AZ19"/>
  <c r="AW48"/>
  <c r="AX47"/>
  <c r="AW44"/>
  <c r="AW43"/>
  <c r="AX43" s="1"/>
  <c r="AY43" s="1"/>
  <c r="AW42"/>
  <c r="AW41"/>
  <c r="AX41" s="1"/>
  <c r="AY41" s="1"/>
  <c r="AW40"/>
  <c r="AW39"/>
  <c r="AX39" s="1"/>
  <c r="AY39" s="1"/>
  <c r="AW38"/>
  <c r="AW37"/>
  <c r="AX37" s="1"/>
  <c r="AY37" s="1"/>
  <c r="AW36"/>
  <c r="AW35"/>
  <c r="AX35" s="1"/>
  <c r="AY35" s="1"/>
  <c r="AW34"/>
  <c r="AW33"/>
  <c r="AX33" s="1"/>
  <c r="AY33" s="1"/>
  <c r="AW32"/>
  <c r="AW31"/>
  <c r="AX31" s="1"/>
  <c r="AY31" s="1"/>
  <c r="AW30"/>
  <c r="AW29"/>
  <c r="AX29" s="1"/>
  <c r="AY29" s="1"/>
  <c r="AW28"/>
  <c r="AW27"/>
  <c r="AX27" s="1"/>
  <c r="AY27" s="1"/>
  <c r="AW26"/>
  <c r="AW25"/>
  <c r="AX25" s="1"/>
  <c r="AY25" s="1"/>
  <c r="AW24"/>
  <c r="AW23"/>
  <c r="AX23" s="1"/>
  <c r="AY23" s="1"/>
  <c r="AW22"/>
  <c r="AW21"/>
  <c r="AX21" s="1"/>
  <c r="AY21" s="1"/>
  <c r="AW20"/>
  <c r="AW19"/>
  <c r="AT48"/>
  <c r="AU47"/>
  <c r="AT44"/>
  <c r="AT43"/>
  <c r="AU43" s="1"/>
  <c r="AV43" s="1"/>
  <c r="AT42"/>
  <c r="AT41"/>
  <c r="AU41" s="1"/>
  <c r="AV41" s="1"/>
  <c r="AT40"/>
  <c r="AT39"/>
  <c r="AU39" s="1"/>
  <c r="AV39" s="1"/>
  <c r="AT38"/>
  <c r="AT37"/>
  <c r="AU37" s="1"/>
  <c r="AV37" s="1"/>
  <c r="AT36"/>
  <c r="AT35"/>
  <c r="AU35" s="1"/>
  <c r="AV35" s="1"/>
  <c r="AT34"/>
  <c r="AT33"/>
  <c r="AU33" s="1"/>
  <c r="AV33" s="1"/>
  <c r="AT32"/>
  <c r="AT31"/>
  <c r="AU31" s="1"/>
  <c r="AV31" s="1"/>
  <c r="AT30"/>
  <c r="AT29"/>
  <c r="AU29" s="1"/>
  <c r="AV29" s="1"/>
  <c r="AT28"/>
  <c r="AT27"/>
  <c r="AU27" s="1"/>
  <c r="AV27" s="1"/>
  <c r="AT26"/>
  <c r="AT25"/>
  <c r="AU25" s="1"/>
  <c r="AV25" s="1"/>
  <c r="AT24"/>
  <c r="AT23"/>
  <c r="AU23" s="1"/>
  <c r="AV23" s="1"/>
  <c r="AT22"/>
  <c r="AT21"/>
  <c r="AU21" s="1"/>
  <c r="AV21" s="1"/>
  <c r="AT20"/>
  <c r="AT19"/>
  <c r="AQ48"/>
  <c r="AR47"/>
  <c r="AQ44"/>
  <c r="AQ43"/>
  <c r="AR43" s="1"/>
  <c r="AS43" s="1"/>
  <c r="AQ42"/>
  <c r="AQ41"/>
  <c r="AR41" s="1"/>
  <c r="AS41" s="1"/>
  <c r="AQ40"/>
  <c r="AQ39"/>
  <c r="AR39" s="1"/>
  <c r="AS39" s="1"/>
  <c r="AQ38"/>
  <c r="AQ37"/>
  <c r="AR37" s="1"/>
  <c r="AS37" s="1"/>
  <c r="AQ36"/>
  <c r="AQ35"/>
  <c r="AR35" s="1"/>
  <c r="AS35" s="1"/>
  <c r="AQ34"/>
  <c r="AQ33"/>
  <c r="AR33" s="1"/>
  <c r="AS33" s="1"/>
  <c r="AQ32"/>
  <c r="AQ31"/>
  <c r="AR31" s="1"/>
  <c r="AS31" s="1"/>
  <c r="AQ30"/>
  <c r="AQ29"/>
  <c r="AR29" s="1"/>
  <c r="AS29" s="1"/>
  <c r="AQ28"/>
  <c r="AQ27"/>
  <c r="AR27" s="1"/>
  <c r="AS27" s="1"/>
  <c r="AQ26"/>
  <c r="AQ25"/>
  <c r="AR25" s="1"/>
  <c r="AS25" s="1"/>
  <c r="AQ24"/>
  <c r="AQ23"/>
  <c r="AR23" s="1"/>
  <c r="AS23" s="1"/>
  <c r="AQ22"/>
  <c r="AQ21"/>
  <c r="AR21" s="1"/>
  <c r="AS21" s="1"/>
  <c r="AQ20"/>
  <c r="AQ19"/>
  <c r="AN48"/>
  <c r="AO47"/>
  <c r="AN44"/>
  <c r="AN43"/>
  <c r="AO43" s="1"/>
  <c r="AP43" s="1"/>
  <c r="AN42"/>
  <c r="AN41"/>
  <c r="AO41" s="1"/>
  <c r="AP41" s="1"/>
  <c r="AN40"/>
  <c r="AN39"/>
  <c r="AO39" s="1"/>
  <c r="AP39" s="1"/>
  <c r="AN38"/>
  <c r="AN37"/>
  <c r="AO37" s="1"/>
  <c r="AP37" s="1"/>
  <c r="AN36"/>
  <c r="AN35"/>
  <c r="AO35" s="1"/>
  <c r="AP35" s="1"/>
  <c r="AN34"/>
  <c r="AN33"/>
  <c r="AO33" s="1"/>
  <c r="AP33" s="1"/>
  <c r="AN32"/>
  <c r="AN31"/>
  <c r="AO31" s="1"/>
  <c r="AP31" s="1"/>
  <c r="AN30"/>
  <c r="AN29"/>
  <c r="AO29" s="1"/>
  <c r="AP29" s="1"/>
  <c r="AN28"/>
  <c r="AN27"/>
  <c r="AO27" s="1"/>
  <c r="AP27" s="1"/>
  <c r="AN26"/>
  <c r="AN25"/>
  <c r="AO25" s="1"/>
  <c r="AP25" s="1"/>
  <c r="AN24"/>
  <c r="AN23"/>
  <c r="AO23" s="1"/>
  <c r="AP23" s="1"/>
  <c r="AN22"/>
  <c r="AN21"/>
  <c r="AO21" s="1"/>
  <c r="AP21" s="1"/>
  <c r="AN20"/>
  <c r="AN19"/>
  <c r="AK48"/>
  <c r="AL47"/>
  <c r="AK44"/>
  <c r="AK43"/>
  <c r="AL43" s="1"/>
  <c r="AM43" s="1"/>
  <c r="AK42"/>
  <c r="AK41"/>
  <c r="AL41" s="1"/>
  <c r="AM41" s="1"/>
  <c r="AK40"/>
  <c r="AK39"/>
  <c r="AL39" s="1"/>
  <c r="AM39" s="1"/>
  <c r="AK38"/>
  <c r="AK37"/>
  <c r="AL37" s="1"/>
  <c r="AM37" s="1"/>
  <c r="AK36"/>
  <c r="AK35"/>
  <c r="AL35" s="1"/>
  <c r="AM35" s="1"/>
  <c r="AK34"/>
  <c r="AK33"/>
  <c r="AL33" s="1"/>
  <c r="AM33" s="1"/>
  <c r="AK32"/>
  <c r="AK31"/>
  <c r="AL31" s="1"/>
  <c r="AM31" s="1"/>
  <c r="AK30"/>
  <c r="AK29"/>
  <c r="AL29" s="1"/>
  <c r="AM29" s="1"/>
  <c r="AK28"/>
  <c r="AK27"/>
  <c r="AL27" s="1"/>
  <c r="AM27" s="1"/>
  <c r="AK26"/>
  <c r="AK25"/>
  <c r="AL25" s="1"/>
  <c r="AM25" s="1"/>
  <c r="AK24"/>
  <c r="AK23"/>
  <c r="AL23" s="1"/>
  <c r="AM23" s="1"/>
  <c r="AK22"/>
  <c r="AK21"/>
  <c r="AL21" s="1"/>
  <c r="AM21" s="1"/>
  <c r="AK20"/>
  <c r="AK19"/>
  <c r="AH48"/>
  <c r="AI47"/>
  <c r="AH44"/>
  <c r="AH43"/>
  <c r="AI43" s="1"/>
  <c r="AJ43" s="1"/>
  <c r="AH42"/>
  <c r="AH41"/>
  <c r="AI41" s="1"/>
  <c r="AJ41" s="1"/>
  <c r="AH40"/>
  <c r="AH39"/>
  <c r="AH38"/>
  <c r="AH37"/>
  <c r="AI37" s="1"/>
  <c r="AJ37" s="1"/>
  <c r="AH36"/>
  <c r="AH35"/>
  <c r="AI35" s="1"/>
  <c r="AJ35" s="1"/>
  <c r="AH34"/>
  <c r="AH33"/>
  <c r="AI33" s="1"/>
  <c r="AJ33" s="1"/>
  <c r="AH32"/>
  <c r="AH31"/>
  <c r="AI31" s="1"/>
  <c r="AJ31" s="1"/>
  <c r="AH30"/>
  <c r="AH29"/>
  <c r="AI29" s="1"/>
  <c r="AJ29" s="1"/>
  <c r="AH28"/>
  <c r="AH27"/>
  <c r="AI27" s="1"/>
  <c r="AJ27" s="1"/>
  <c r="AH26"/>
  <c r="AH25"/>
  <c r="AI25" s="1"/>
  <c r="AJ25" s="1"/>
  <c r="AH24"/>
  <c r="AH23"/>
  <c r="AI23" s="1"/>
  <c r="AJ23" s="1"/>
  <c r="AH22"/>
  <c r="AH21"/>
  <c r="AI21" s="1"/>
  <c r="AJ21" s="1"/>
  <c r="AH20"/>
  <c r="AH19"/>
  <c r="AE48"/>
  <c r="AF47"/>
  <c r="AE44"/>
  <c r="AE43"/>
  <c r="AF43" s="1"/>
  <c r="AG43" s="1"/>
  <c r="AE42"/>
  <c r="AE41"/>
  <c r="AF41" s="1"/>
  <c r="AG41" s="1"/>
  <c r="AE40"/>
  <c r="AE39"/>
  <c r="AF39" s="1"/>
  <c r="AG39" s="1"/>
  <c r="AE38"/>
  <c r="AE37"/>
  <c r="AF37" s="1"/>
  <c r="AG37" s="1"/>
  <c r="AE36"/>
  <c r="AE35"/>
  <c r="AF35" s="1"/>
  <c r="AG35" s="1"/>
  <c r="AE34"/>
  <c r="AE33"/>
  <c r="AF33" s="1"/>
  <c r="AG33" s="1"/>
  <c r="AE32"/>
  <c r="AE31"/>
  <c r="AF31" s="1"/>
  <c r="AG31" s="1"/>
  <c r="AE30"/>
  <c r="AE29"/>
  <c r="AF29" s="1"/>
  <c r="AG29" s="1"/>
  <c r="AE28"/>
  <c r="AE27"/>
  <c r="AF27" s="1"/>
  <c r="AG27" s="1"/>
  <c r="AE26"/>
  <c r="AE25"/>
  <c r="AF25" s="1"/>
  <c r="AG25" s="1"/>
  <c r="AE24"/>
  <c r="AE23"/>
  <c r="AF23" s="1"/>
  <c r="AG23" s="1"/>
  <c r="AE22"/>
  <c r="AE21"/>
  <c r="AF21" s="1"/>
  <c r="AG21" s="1"/>
  <c r="AE20"/>
  <c r="AE19"/>
  <c r="AB48"/>
  <c r="AC47"/>
  <c r="AB44"/>
  <c r="AB43"/>
  <c r="AC43" s="1"/>
  <c r="AD43" s="1"/>
  <c r="AB42"/>
  <c r="AB41"/>
  <c r="AC41" s="1"/>
  <c r="AD41" s="1"/>
  <c r="AB40"/>
  <c r="AB39"/>
  <c r="AC39" s="1"/>
  <c r="AD39" s="1"/>
  <c r="AB38"/>
  <c r="AB37"/>
  <c r="AC37" s="1"/>
  <c r="AD37" s="1"/>
  <c r="AB36"/>
  <c r="AB35"/>
  <c r="AC35" s="1"/>
  <c r="AD35" s="1"/>
  <c r="AB34"/>
  <c r="AB33"/>
  <c r="AC33" s="1"/>
  <c r="AD33" s="1"/>
  <c r="AB32"/>
  <c r="AB31"/>
  <c r="AC31" s="1"/>
  <c r="AD31" s="1"/>
  <c r="AB30"/>
  <c r="AB29"/>
  <c r="AC29" s="1"/>
  <c r="AD29" s="1"/>
  <c r="AB28"/>
  <c r="AB27"/>
  <c r="AC27" s="1"/>
  <c r="AD27" s="1"/>
  <c r="AB26"/>
  <c r="AB25"/>
  <c r="AC25" s="1"/>
  <c r="AD25" s="1"/>
  <c r="AB24"/>
  <c r="AB23"/>
  <c r="AC23" s="1"/>
  <c r="AD23" s="1"/>
  <c r="AB22"/>
  <c r="AB21"/>
  <c r="AC21" s="1"/>
  <c r="AD21" s="1"/>
  <c r="AB20"/>
  <c r="AB19"/>
  <c r="Y48"/>
  <c r="Z47"/>
  <c r="Y44"/>
  <c r="Y43"/>
  <c r="Z43" s="1"/>
  <c r="AA43" s="1"/>
  <c r="Y42"/>
  <c r="Y41"/>
  <c r="Z41" s="1"/>
  <c r="AA41" s="1"/>
  <c r="Y40"/>
  <c r="Y39"/>
  <c r="Z39" s="1"/>
  <c r="AA39" s="1"/>
  <c r="Y38"/>
  <c r="Y37"/>
  <c r="Z37" s="1"/>
  <c r="AA37" s="1"/>
  <c r="Y36"/>
  <c r="Y35"/>
  <c r="Z35" s="1"/>
  <c r="AA35" s="1"/>
  <c r="Y34"/>
  <c r="Y33"/>
  <c r="Z33" s="1"/>
  <c r="AA33" s="1"/>
  <c r="Y32"/>
  <c r="Y31"/>
  <c r="Z31" s="1"/>
  <c r="AA31" s="1"/>
  <c r="Y30"/>
  <c r="Y29"/>
  <c r="Z29" s="1"/>
  <c r="AA29" s="1"/>
  <c r="Y28"/>
  <c r="Y27"/>
  <c r="Z27" s="1"/>
  <c r="AA27" s="1"/>
  <c r="Y26"/>
  <c r="Y25"/>
  <c r="Z25" s="1"/>
  <c r="AA25" s="1"/>
  <c r="Y24"/>
  <c r="Y23"/>
  <c r="Z23" s="1"/>
  <c r="AA23" s="1"/>
  <c r="Y22"/>
  <c r="Y21"/>
  <c r="Z21" s="1"/>
  <c r="AA21" s="1"/>
  <c r="Y20"/>
  <c r="Y19"/>
  <c r="V48"/>
  <c r="W47"/>
  <c r="V44"/>
  <c r="V43"/>
  <c r="W43" s="1"/>
  <c r="X43" s="1"/>
  <c r="V42"/>
  <c r="V41"/>
  <c r="W41" s="1"/>
  <c r="X41" s="1"/>
  <c r="V40"/>
  <c r="V39"/>
  <c r="W39" s="1"/>
  <c r="X39" s="1"/>
  <c r="V38"/>
  <c r="V37"/>
  <c r="W37" s="1"/>
  <c r="X37" s="1"/>
  <c r="V36"/>
  <c r="V35"/>
  <c r="W35" s="1"/>
  <c r="X35" s="1"/>
  <c r="V34"/>
  <c r="V33"/>
  <c r="W33" s="1"/>
  <c r="X33" s="1"/>
  <c r="V32"/>
  <c r="V31"/>
  <c r="W31" s="1"/>
  <c r="X31" s="1"/>
  <c r="V30"/>
  <c r="V29"/>
  <c r="W29" s="1"/>
  <c r="X29" s="1"/>
  <c r="V28"/>
  <c r="V27"/>
  <c r="W27" s="1"/>
  <c r="X27" s="1"/>
  <c r="V26"/>
  <c r="V25"/>
  <c r="W25" s="1"/>
  <c r="X25" s="1"/>
  <c r="V24"/>
  <c r="V23"/>
  <c r="W23" s="1"/>
  <c r="X23" s="1"/>
  <c r="V22"/>
  <c r="V21"/>
  <c r="W21" s="1"/>
  <c r="X21" s="1"/>
  <c r="V20"/>
  <c r="V19"/>
  <c r="S48"/>
  <c r="T47"/>
  <c r="S44"/>
  <c r="S43"/>
  <c r="T43" s="1"/>
  <c r="U43" s="1"/>
  <c r="S42"/>
  <c r="S41"/>
  <c r="T41" s="1"/>
  <c r="U41" s="1"/>
  <c r="S40"/>
  <c r="S39"/>
  <c r="T39" s="1"/>
  <c r="U39" s="1"/>
  <c r="S38"/>
  <c r="S37"/>
  <c r="T37" s="1"/>
  <c r="U37" s="1"/>
  <c r="S36"/>
  <c r="S35"/>
  <c r="T35" s="1"/>
  <c r="U35" s="1"/>
  <c r="S34"/>
  <c r="S33"/>
  <c r="T33" s="1"/>
  <c r="U33" s="1"/>
  <c r="S32"/>
  <c r="S31"/>
  <c r="T31" s="1"/>
  <c r="U31" s="1"/>
  <c r="S30"/>
  <c r="S29"/>
  <c r="T29" s="1"/>
  <c r="U29" s="1"/>
  <c r="S28"/>
  <c r="S27"/>
  <c r="T27" s="1"/>
  <c r="U27" s="1"/>
  <c r="S26"/>
  <c r="S25"/>
  <c r="T25" s="1"/>
  <c r="U25" s="1"/>
  <c r="S24"/>
  <c r="S23"/>
  <c r="T23" s="1"/>
  <c r="U23" s="1"/>
  <c r="S22"/>
  <c r="S21"/>
  <c r="T21" s="1"/>
  <c r="U21" s="1"/>
  <c r="S20"/>
  <c r="S19"/>
  <c r="P48"/>
  <c r="Q47"/>
  <c r="P44"/>
  <c r="P43"/>
  <c r="Q43" s="1"/>
  <c r="R43" s="1"/>
  <c r="P42"/>
  <c r="P41"/>
  <c r="Q41" s="1"/>
  <c r="R41" s="1"/>
  <c r="P40"/>
  <c r="P39"/>
  <c r="Q39" s="1"/>
  <c r="R39" s="1"/>
  <c r="P38"/>
  <c r="P37"/>
  <c r="Q37" s="1"/>
  <c r="R37" s="1"/>
  <c r="P36"/>
  <c r="P35"/>
  <c r="Q35" s="1"/>
  <c r="R35" s="1"/>
  <c r="P34"/>
  <c r="P33"/>
  <c r="Q33" s="1"/>
  <c r="R33" s="1"/>
  <c r="P32"/>
  <c r="P31"/>
  <c r="Q31" s="1"/>
  <c r="R31" s="1"/>
  <c r="P30"/>
  <c r="P29"/>
  <c r="Q29" s="1"/>
  <c r="R29" s="1"/>
  <c r="P28"/>
  <c r="P27"/>
  <c r="Q27" s="1"/>
  <c r="R27" s="1"/>
  <c r="P26"/>
  <c r="P25"/>
  <c r="Q25" s="1"/>
  <c r="R25" s="1"/>
  <c r="P24"/>
  <c r="P23"/>
  <c r="Q23" s="1"/>
  <c r="R23" s="1"/>
  <c r="P22"/>
  <c r="P21"/>
  <c r="Q21" s="1"/>
  <c r="R21" s="1"/>
  <c r="P20"/>
  <c r="P19"/>
  <c r="M48"/>
  <c r="N47"/>
  <c r="M44"/>
  <c r="M43"/>
  <c r="N43" s="1"/>
  <c r="O43" s="1"/>
  <c r="M42"/>
  <c r="M41"/>
  <c r="N41" s="1"/>
  <c r="O41" s="1"/>
  <c r="M40"/>
  <c r="M39"/>
  <c r="N39" s="1"/>
  <c r="O39" s="1"/>
  <c r="M38"/>
  <c r="M37"/>
  <c r="N37" s="1"/>
  <c r="O37" s="1"/>
  <c r="M36"/>
  <c r="M35"/>
  <c r="N35" s="1"/>
  <c r="O35" s="1"/>
  <c r="M34"/>
  <c r="M33"/>
  <c r="N33" s="1"/>
  <c r="O33" s="1"/>
  <c r="M32"/>
  <c r="M31"/>
  <c r="N31" s="1"/>
  <c r="O31" s="1"/>
  <c r="M30"/>
  <c r="M29"/>
  <c r="N29" s="1"/>
  <c r="O29" s="1"/>
  <c r="M28"/>
  <c r="M27"/>
  <c r="N27" s="1"/>
  <c r="O27" s="1"/>
  <c r="M26"/>
  <c r="M25"/>
  <c r="N25" s="1"/>
  <c r="O25" s="1"/>
  <c r="M24"/>
  <c r="M23"/>
  <c r="N23" s="1"/>
  <c r="O23" s="1"/>
  <c r="M22"/>
  <c r="M21"/>
  <c r="N21" s="1"/>
  <c r="O21" s="1"/>
  <c r="M20"/>
  <c r="M19"/>
  <c r="J48"/>
  <c r="K47"/>
  <c r="J44"/>
  <c r="J43"/>
  <c r="K43" s="1"/>
  <c r="L43" s="1"/>
  <c r="J42"/>
  <c r="J41"/>
  <c r="K41" s="1"/>
  <c r="L41" s="1"/>
  <c r="J40"/>
  <c r="J39"/>
  <c r="K39" s="1"/>
  <c r="L39" s="1"/>
  <c r="J38"/>
  <c r="J37"/>
  <c r="K37" s="1"/>
  <c r="L37" s="1"/>
  <c r="J36"/>
  <c r="J35"/>
  <c r="K35" s="1"/>
  <c r="L35" s="1"/>
  <c r="J34"/>
  <c r="J33"/>
  <c r="K33" s="1"/>
  <c r="L33" s="1"/>
  <c r="J32"/>
  <c r="J31"/>
  <c r="K31" s="1"/>
  <c r="L31" s="1"/>
  <c r="J30"/>
  <c r="J29"/>
  <c r="K29" s="1"/>
  <c r="L29" s="1"/>
  <c r="J28"/>
  <c r="J27"/>
  <c r="K27" s="1"/>
  <c r="L27" s="1"/>
  <c r="J26"/>
  <c r="J25"/>
  <c r="K25" s="1"/>
  <c r="L25" s="1"/>
  <c r="J24"/>
  <c r="J23"/>
  <c r="K23" s="1"/>
  <c r="L23" s="1"/>
  <c r="J22"/>
  <c r="J21"/>
  <c r="K21" s="1"/>
  <c r="L21" s="1"/>
  <c r="J20"/>
  <c r="J19"/>
  <c r="G48"/>
  <c r="H47"/>
  <c r="G44"/>
  <c r="G43"/>
  <c r="H43" s="1"/>
  <c r="I43" s="1"/>
  <c r="G42"/>
  <c r="G41"/>
  <c r="H41" s="1"/>
  <c r="I41" s="1"/>
  <c r="G40"/>
  <c r="G39"/>
  <c r="H39" s="1"/>
  <c r="I39" s="1"/>
  <c r="G38"/>
  <c r="G37"/>
  <c r="H37" s="1"/>
  <c r="I37" s="1"/>
  <c r="G36"/>
  <c r="G35"/>
  <c r="H35" s="1"/>
  <c r="I35" s="1"/>
  <c r="G34"/>
  <c r="G33"/>
  <c r="H33" s="1"/>
  <c r="I33" s="1"/>
  <c r="G32"/>
  <c r="G31"/>
  <c r="H31" s="1"/>
  <c r="I31" s="1"/>
  <c r="G30"/>
  <c r="G29"/>
  <c r="H29" s="1"/>
  <c r="I29" s="1"/>
  <c r="G28"/>
  <c r="G27"/>
  <c r="H27" s="1"/>
  <c r="I27" s="1"/>
  <c r="G26"/>
  <c r="G25"/>
  <c r="H25" s="1"/>
  <c r="I25" s="1"/>
  <c r="G24"/>
  <c r="G23"/>
  <c r="H23" s="1"/>
  <c r="I23" s="1"/>
  <c r="G22"/>
  <c r="G21"/>
  <c r="H21" s="1"/>
  <c r="I21" s="1"/>
  <c r="G20"/>
  <c r="G19"/>
  <c r="E47"/>
  <c r="D20"/>
  <c r="E20" s="1"/>
  <c r="D21"/>
  <c r="E21" s="1"/>
  <c r="D22"/>
  <c r="E22" s="1"/>
  <c r="D23"/>
  <c r="E23" s="1"/>
  <c r="D24"/>
  <c r="E24" s="1"/>
  <c r="D25"/>
  <c r="E25" s="1"/>
  <c r="D26"/>
  <c r="E26" s="1"/>
  <c r="D27"/>
  <c r="E27" s="1"/>
  <c r="D28"/>
  <c r="E28" s="1"/>
  <c r="D29"/>
  <c r="E29" s="1"/>
  <c r="D30"/>
  <c r="E30" s="1"/>
  <c r="D31"/>
  <c r="E31" s="1"/>
  <c r="D32"/>
  <c r="E32" s="1"/>
  <c r="D33"/>
  <c r="E33" s="1"/>
  <c r="D34"/>
  <c r="E34" s="1"/>
  <c r="D35"/>
  <c r="E35" s="1"/>
  <c r="D36"/>
  <c r="E36" s="1"/>
  <c r="D37"/>
  <c r="E37" s="1"/>
  <c r="D38"/>
  <c r="E38" s="1"/>
  <c r="D39"/>
  <c r="E39" s="1"/>
  <c r="D40"/>
  <c r="E40" s="1"/>
  <c r="D41"/>
  <c r="E41" s="1"/>
  <c r="D42"/>
  <c r="E42" s="1"/>
  <c r="D43"/>
  <c r="E43" s="1"/>
  <c r="D44"/>
  <c r="E44" s="1"/>
  <c r="D19"/>
  <c r="L20" i="6"/>
  <c r="L21"/>
  <c r="L22"/>
  <c r="L23"/>
  <c r="L24"/>
  <c r="L25"/>
  <c r="L26"/>
  <c r="L27"/>
  <c r="L28"/>
  <c r="L29"/>
  <c r="L30"/>
  <c r="L31"/>
  <c r="L32"/>
  <c r="L33"/>
  <c r="L34"/>
  <c r="L35"/>
  <c r="L36"/>
  <c r="L37"/>
  <c r="L38"/>
  <c r="L39"/>
  <c r="L40"/>
  <c r="L41"/>
  <c r="L42"/>
  <c r="L43"/>
  <c r="L44"/>
  <c r="L19"/>
  <c r="D26"/>
  <c r="D43"/>
  <c r="D38"/>
  <c r="D33"/>
  <c r="D32"/>
  <c r="D27"/>
  <c r="D23"/>
  <c r="D22"/>
  <c r="D21"/>
  <c r="D20"/>
  <c r="C22"/>
  <c r="C21"/>
  <c r="C20"/>
  <c r="D42"/>
  <c r="D37"/>
  <c r="E39"/>
  <c r="D31"/>
  <c r="D6"/>
  <c r="P42" i="13" l="1"/>
  <c r="P13"/>
  <c r="S59" i="4"/>
  <c r="D59"/>
  <c r="D45"/>
  <c r="E19"/>
  <c r="H22"/>
  <c r="I22" s="1"/>
  <c r="H26"/>
  <c r="I26" s="1"/>
  <c r="H30"/>
  <c r="I30" s="1"/>
  <c r="H34"/>
  <c r="I34" s="1"/>
  <c r="H38"/>
  <c r="I38" s="1"/>
  <c r="H42"/>
  <c r="I42" s="1"/>
  <c r="J45"/>
  <c r="K19"/>
  <c r="L19" s="1"/>
  <c r="K20"/>
  <c r="L20" s="1"/>
  <c r="K24"/>
  <c r="L24" s="1"/>
  <c r="K28"/>
  <c r="L28" s="1"/>
  <c r="K32"/>
  <c r="L32" s="1"/>
  <c r="K36"/>
  <c r="L36" s="1"/>
  <c r="K40"/>
  <c r="L40" s="1"/>
  <c r="K44"/>
  <c r="L44" s="1"/>
  <c r="N22"/>
  <c r="O22" s="1"/>
  <c r="N26"/>
  <c r="O26" s="1"/>
  <c r="N30"/>
  <c r="O30" s="1"/>
  <c r="N34"/>
  <c r="O34" s="1"/>
  <c r="N38"/>
  <c r="O38" s="1"/>
  <c r="N42"/>
  <c r="O42" s="1"/>
  <c r="P45"/>
  <c r="Q19"/>
  <c r="R19" s="1"/>
  <c r="Q20"/>
  <c r="R20" s="1"/>
  <c r="Q24"/>
  <c r="R24" s="1"/>
  <c r="Q28"/>
  <c r="R28" s="1"/>
  <c r="Q32"/>
  <c r="R32" s="1"/>
  <c r="Q36"/>
  <c r="R36" s="1"/>
  <c r="Q40"/>
  <c r="R40" s="1"/>
  <c r="Q44"/>
  <c r="R44" s="1"/>
  <c r="T22"/>
  <c r="U22" s="1"/>
  <c r="T26"/>
  <c r="U26" s="1"/>
  <c r="T30"/>
  <c r="U30" s="1"/>
  <c r="T34"/>
  <c r="U34" s="1"/>
  <c r="T38"/>
  <c r="U38" s="1"/>
  <c r="T42"/>
  <c r="U42" s="1"/>
  <c r="V45"/>
  <c r="W19"/>
  <c r="X19" s="1"/>
  <c r="W20"/>
  <c r="X20" s="1"/>
  <c r="W24"/>
  <c r="X24" s="1"/>
  <c r="W28"/>
  <c r="X28" s="1"/>
  <c r="W32"/>
  <c r="X32" s="1"/>
  <c r="W36"/>
  <c r="X36" s="1"/>
  <c r="W40"/>
  <c r="X40" s="1"/>
  <c r="W44"/>
  <c r="X44" s="1"/>
  <c r="Z22"/>
  <c r="AA22" s="1"/>
  <c r="Z26"/>
  <c r="AA26" s="1"/>
  <c r="Z30"/>
  <c r="AA30" s="1"/>
  <c r="Z34"/>
  <c r="AA34" s="1"/>
  <c r="Z38"/>
  <c r="AA38" s="1"/>
  <c r="Z42"/>
  <c r="AA42" s="1"/>
  <c r="AB45"/>
  <c r="AC19"/>
  <c r="AD19" s="1"/>
  <c r="AC20"/>
  <c r="AD20" s="1"/>
  <c r="AC24"/>
  <c r="AD24" s="1"/>
  <c r="AC28"/>
  <c r="AD28" s="1"/>
  <c r="AC32"/>
  <c r="AD32" s="1"/>
  <c r="AC36"/>
  <c r="AD36" s="1"/>
  <c r="AC40"/>
  <c r="AD40" s="1"/>
  <c r="AC44"/>
  <c r="AD44" s="1"/>
  <c r="AF22"/>
  <c r="AG22" s="1"/>
  <c r="AF26"/>
  <c r="AG26" s="1"/>
  <c r="AF30"/>
  <c r="AG30" s="1"/>
  <c r="AF34"/>
  <c r="AG34" s="1"/>
  <c r="AF38"/>
  <c r="AG38" s="1"/>
  <c r="AF42"/>
  <c r="AG42" s="1"/>
  <c r="AH45"/>
  <c r="AI19"/>
  <c r="AJ19" s="1"/>
  <c r="AI20"/>
  <c r="AJ20" s="1"/>
  <c r="AI24"/>
  <c r="AJ24" s="1"/>
  <c r="AI28"/>
  <c r="AJ28" s="1"/>
  <c r="AI32"/>
  <c r="AJ32" s="1"/>
  <c r="AI36"/>
  <c r="AJ36" s="1"/>
  <c r="AI39"/>
  <c r="AJ39" s="1"/>
  <c r="AI42"/>
  <c r="AJ42" s="1"/>
  <c r="AK45"/>
  <c r="AL19"/>
  <c r="AM19" s="1"/>
  <c r="AL20"/>
  <c r="AM20" s="1"/>
  <c r="AL24"/>
  <c r="AM24" s="1"/>
  <c r="AL28"/>
  <c r="AM28" s="1"/>
  <c r="AL32"/>
  <c r="AM32" s="1"/>
  <c r="AL36"/>
  <c r="AM36" s="1"/>
  <c r="AL40"/>
  <c r="AM40" s="1"/>
  <c r="AL44"/>
  <c r="AM44" s="1"/>
  <c r="AO22"/>
  <c r="AP22" s="1"/>
  <c r="AO26"/>
  <c r="AP26" s="1"/>
  <c r="AO30"/>
  <c r="AP30" s="1"/>
  <c r="AO34"/>
  <c r="AP34" s="1"/>
  <c r="AO38"/>
  <c r="AP38" s="1"/>
  <c r="AO42"/>
  <c r="AP42" s="1"/>
  <c r="AQ45"/>
  <c r="AR19"/>
  <c r="AS19" s="1"/>
  <c r="AR20"/>
  <c r="AS20" s="1"/>
  <c r="AR24"/>
  <c r="AS24" s="1"/>
  <c r="AR28"/>
  <c r="AS28" s="1"/>
  <c r="AR32"/>
  <c r="AS32" s="1"/>
  <c r="AR36"/>
  <c r="AS36" s="1"/>
  <c r="AR40"/>
  <c r="AS40" s="1"/>
  <c r="AR44"/>
  <c r="AS44" s="1"/>
  <c r="AU22"/>
  <c r="AV22" s="1"/>
  <c r="AU26"/>
  <c r="AV26" s="1"/>
  <c r="AU30"/>
  <c r="AV30" s="1"/>
  <c r="AU34"/>
  <c r="AV34" s="1"/>
  <c r="AU38"/>
  <c r="AV38" s="1"/>
  <c r="AU42"/>
  <c r="AV42" s="1"/>
  <c r="AW45"/>
  <c r="AX19"/>
  <c r="AY19" s="1"/>
  <c r="AX20"/>
  <c r="AY20" s="1"/>
  <c r="AX24"/>
  <c r="AY24" s="1"/>
  <c r="AX28"/>
  <c r="AY28" s="1"/>
  <c r="AX32"/>
  <c r="AY32" s="1"/>
  <c r="AX36"/>
  <c r="AY36" s="1"/>
  <c r="AX40"/>
  <c r="AY40" s="1"/>
  <c r="AX44"/>
  <c r="AY44" s="1"/>
  <c r="BA22"/>
  <c r="BB22" s="1"/>
  <c r="BA26"/>
  <c r="BB26" s="1"/>
  <c r="BA30"/>
  <c r="BB30" s="1"/>
  <c r="BA34"/>
  <c r="BB34" s="1"/>
  <c r="BA38"/>
  <c r="BB38" s="1"/>
  <c r="BA42"/>
  <c r="BB42" s="1"/>
  <c r="BC45"/>
  <c r="BD19"/>
  <c r="BE19" s="1"/>
  <c r="BD20"/>
  <c r="BE20" s="1"/>
  <c r="BD24"/>
  <c r="BE24" s="1"/>
  <c r="BD28"/>
  <c r="BE28" s="1"/>
  <c r="BD32"/>
  <c r="BE32" s="1"/>
  <c r="BD36"/>
  <c r="BE36" s="1"/>
  <c r="BD40"/>
  <c r="BE40" s="1"/>
  <c r="BD44"/>
  <c r="BE44" s="1"/>
  <c r="BG22"/>
  <c r="BH22" s="1"/>
  <c r="BG26"/>
  <c r="BH26" s="1"/>
  <c r="BG30"/>
  <c r="BH30" s="1"/>
  <c r="BG34"/>
  <c r="BH34" s="1"/>
  <c r="BG38"/>
  <c r="BH38" s="1"/>
  <c r="BG42"/>
  <c r="BH42" s="1"/>
  <c r="BI45"/>
  <c r="BJ19"/>
  <c r="BK19" s="1"/>
  <c r="BJ20"/>
  <c r="BK20" s="1"/>
  <c r="BJ24"/>
  <c r="BK24" s="1"/>
  <c r="BJ28"/>
  <c r="BK28" s="1"/>
  <c r="BJ32"/>
  <c r="BK32" s="1"/>
  <c r="BJ36"/>
  <c r="BK36" s="1"/>
  <c r="BJ40"/>
  <c r="BK40" s="1"/>
  <c r="BJ44"/>
  <c r="BK44" s="1"/>
  <c r="BM20"/>
  <c r="BN20" s="1"/>
  <c r="BM28"/>
  <c r="BN28" s="1"/>
  <c r="G45"/>
  <c r="H19"/>
  <c r="I19" s="1"/>
  <c r="H20"/>
  <c r="I20" s="1"/>
  <c r="H24"/>
  <c r="I24" s="1"/>
  <c r="H28"/>
  <c r="I28" s="1"/>
  <c r="H32"/>
  <c r="I32" s="1"/>
  <c r="H36"/>
  <c r="I36" s="1"/>
  <c r="H40"/>
  <c r="I40" s="1"/>
  <c r="H44"/>
  <c r="I44" s="1"/>
  <c r="K22"/>
  <c r="L22" s="1"/>
  <c r="K26"/>
  <c r="L26" s="1"/>
  <c r="K30"/>
  <c r="L30" s="1"/>
  <c r="K34"/>
  <c r="L34" s="1"/>
  <c r="K38"/>
  <c r="L38" s="1"/>
  <c r="K42"/>
  <c r="L42" s="1"/>
  <c r="M45"/>
  <c r="N19"/>
  <c r="O19" s="1"/>
  <c r="N20"/>
  <c r="O20" s="1"/>
  <c r="N24"/>
  <c r="O24" s="1"/>
  <c r="N28"/>
  <c r="O28" s="1"/>
  <c r="N32"/>
  <c r="O32" s="1"/>
  <c r="N36"/>
  <c r="O36" s="1"/>
  <c r="N40"/>
  <c r="O40" s="1"/>
  <c r="N44"/>
  <c r="O44" s="1"/>
  <c r="Q22"/>
  <c r="R22" s="1"/>
  <c r="Q26"/>
  <c r="R26" s="1"/>
  <c r="Q30"/>
  <c r="R30" s="1"/>
  <c r="Q34"/>
  <c r="R34" s="1"/>
  <c r="Q38"/>
  <c r="R38" s="1"/>
  <c r="Q42"/>
  <c r="R42" s="1"/>
  <c r="S45"/>
  <c r="T19"/>
  <c r="U19" s="1"/>
  <c r="T20"/>
  <c r="U20" s="1"/>
  <c r="T24"/>
  <c r="U24" s="1"/>
  <c r="T28"/>
  <c r="U28" s="1"/>
  <c r="T32"/>
  <c r="U32" s="1"/>
  <c r="T36"/>
  <c r="U36" s="1"/>
  <c r="T40"/>
  <c r="U40" s="1"/>
  <c r="T44"/>
  <c r="U44" s="1"/>
  <c r="W22"/>
  <c r="X22" s="1"/>
  <c r="W26"/>
  <c r="X26" s="1"/>
  <c r="W30"/>
  <c r="X30" s="1"/>
  <c r="W34"/>
  <c r="X34" s="1"/>
  <c r="W38"/>
  <c r="X38" s="1"/>
  <c r="W42"/>
  <c r="X42" s="1"/>
  <c r="Y45"/>
  <c r="Z19"/>
  <c r="AA19" s="1"/>
  <c r="Z20"/>
  <c r="AA20" s="1"/>
  <c r="Z24"/>
  <c r="AA24" s="1"/>
  <c r="Z28"/>
  <c r="AA28" s="1"/>
  <c r="Z32"/>
  <c r="AA32" s="1"/>
  <c r="Z36"/>
  <c r="AA36" s="1"/>
  <c r="Z40"/>
  <c r="AA40" s="1"/>
  <c r="Z44"/>
  <c r="AA44" s="1"/>
  <c r="AC22"/>
  <c r="AD22" s="1"/>
  <c r="AC26"/>
  <c r="AD26" s="1"/>
  <c r="AC30"/>
  <c r="AD30" s="1"/>
  <c r="AC34"/>
  <c r="AD34" s="1"/>
  <c r="AC38"/>
  <c r="AD38" s="1"/>
  <c r="AC42"/>
  <c r="AD42" s="1"/>
  <c r="AE45"/>
  <c r="AF19"/>
  <c r="AG19" s="1"/>
  <c r="AF20"/>
  <c r="AG20" s="1"/>
  <c r="AF24"/>
  <c r="AG24" s="1"/>
  <c r="AF28"/>
  <c r="AG28" s="1"/>
  <c r="AF32"/>
  <c r="AG32" s="1"/>
  <c r="AF36"/>
  <c r="AG36" s="1"/>
  <c r="AF40"/>
  <c r="AG40" s="1"/>
  <c r="AF44"/>
  <c r="AG44" s="1"/>
  <c r="AI22"/>
  <c r="AJ22" s="1"/>
  <c r="AI26"/>
  <c r="AJ26" s="1"/>
  <c r="AI30"/>
  <c r="AJ30" s="1"/>
  <c r="AI34"/>
  <c r="AJ34" s="1"/>
  <c r="AI38"/>
  <c r="AJ38" s="1"/>
  <c r="AI40"/>
  <c r="AJ40" s="1"/>
  <c r="AI44"/>
  <c r="AJ44" s="1"/>
  <c r="AL22"/>
  <c r="AM22" s="1"/>
  <c r="AL26"/>
  <c r="AM26" s="1"/>
  <c r="AL30"/>
  <c r="AM30" s="1"/>
  <c r="AL34"/>
  <c r="AM34" s="1"/>
  <c r="AL38"/>
  <c r="AM38" s="1"/>
  <c r="AL42"/>
  <c r="AM42" s="1"/>
  <c r="AN45"/>
  <c r="AO19"/>
  <c r="AP19" s="1"/>
  <c r="AO20"/>
  <c r="AP20" s="1"/>
  <c r="AO24"/>
  <c r="AP24" s="1"/>
  <c r="AO28"/>
  <c r="AP28" s="1"/>
  <c r="AO32"/>
  <c r="AP32" s="1"/>
  <c r="AO36"/>
  <c r="AP36" s="1"/>
  <c r="AO40"/>
  <c r="AP40" s="1"/>
  <c r="AO44"/>
  <c r="AP44" s="1"/>
  <c r="AR22"/>
  <c r="AS22" s="1"/>
  <c r="AR26"/>
  <c r="AS26" s="1"/>
  <c r="AR30"/>
  <c r="AS30" s="1"/>
  <c r="AR34"/>
  <c r="AS34" s="1"/>
  <c r="AR38"/>
  <c r="AS38" s="1"/>
  <c r="AR42"/>
  <c r="AS42" s="1"/>
  <c r="AT45"/>
  <c r="AU19"/>
  <c r="AV19" s="1"/>
  <c r="AU20"/>
  <c r="AV20" s="1"/>
  <c r="AU24"/>
  <c r="AV24" s="1"/>
  <c r="AU28"/>
  <c r="AV28" s="1"/>
  <c r="AU32"/>
  <c r="AV32" s="1"/>
  <c r="AU36"/>
  <c r="AV36" s="1"/>
  <c r="AU40"/>
  <c r="AV40" s="1"/>
  <c r="AU44"/>
  <c r="AV44" s="1"/>
  <c r="AX22"/>
  <c r="AY22" s="1"/>
  <c r="AX26"/>
  <c r="AY26" s="1"/>
  <c r="AX30"/>
  <c r="AY30" s="1"/>
  <c r="AX34"/>
  <c r="AY34" s="1"/>
  <c r="AX38"/>
  <c r="AY38" s="1"/>
  <c r="AX42"/>
  <c r="AY42" s="1"/>
  <c r="AZ45"/>
  <c r="BA19"/>
  <c r="BB19" s="1"/>
  <c r="BA20"/>
  <c r="BB20" s="1"/>
  <c r="BA24"/>
  <c r="BB24" s="1"/>
  <c r="BA28"/>
  <c r="BB28" s="1"/>
  <c r="BA32"/>
  <c r="BB32" s="1"/>
  <c r="BA36"/>
  <c r="BB36" s="1"/>
  <c r="BA40"/>
  <c r="BB40" s="1"/>
  <c r="BA44"/>
  <c r="BB44" s="1"/>
  <c r="BD22"/>
  <c r="BE22" s="1"/>
  <c r="BD26"/>
  <c r="BE26" s="1"/>
  <c r="BD30"/>
  <c r="BE30" s="1"/>
  <c r="BD34"/>
  <c r="BE34" s="1"/>
  <c r="BD38"/>
  <c r="BE38" s="1"/>
  <c r="BD42"/>
  <c r="BE42" s="1"/>
  <c r="BF45"/>
  <c r="BG19"/>
  <c r="BH19" s="1"/>
  <c r="BG20"/>
  <c r="BH20" s="1"/>
  <c r="BG24"/>
  <c r="BH24" s="1"/>
  <c r="BG28"/>
  <c r="BH28" s="1"/>
  <c r="BG32"/>
  <c r="BH32" s="1"/>
  <c r="BG36"/>
  <c r="BH36" s="1"/>
  <c r="BG40"/>
  <c r="BH40" s="1"/>
  <c r="BG44"/>
  <c r="BH44" s="1"/>
  <c r="BJ22"/>
  <c r="BK22" s="1"/>
  <c r="BJ26"/>
  <c r="BK26" s="1"/>
  <c r="BJ30"/>
  <c r="BK30" s="1"/>
  <c r="BJ34"/>
  <c r="BK34" s="1"/>
  <c r="BJ38"/>
  <c r="BK38" s="1"/>
  <c r="BJ42"/>
  <c r="BK42" s="1"/>
  <c r="BL45"/>
  <c r="BM19"/>
  <c r="BN19" s="1"/>
  <c r="BM24"/>
  <c r="BN24" s="1"/>
  <c r="BM32"/>
  <c r="BN32" s="1"/>
  <c r="BM36"/>
  <c r="BN36" s="1"/>
  <c r="BM40"/>
  <c r="BN40" s="1"/>
  <c r="BM44"/>
  <c r="BN44" s="1"/>
  <c r="BP22"/>
  <c r="BQ22" s="1"/>
  <c r="BP26"/>
  <c r="BQ26" s="1"/>
  <c r="BP30"/>
  <c r="BQ30" s="1"/>
  <c r="BP34"/>
  <c r="BQ34" s="1"/>
  <c r="BP38"/>
  <c r="BQ38" s="1"/>
  <c r="BP42"/>
  <c r="BQ42" s="1"/>
  <c r="BR45"/>
  <c r="BS19"/>
  <c r="BT19" s="1"/>
  <c r="BS20"/>
  <c r="BT20" s="1"/>
  <c r="BS24"/>
  <c r="BT24" s="1"/>
  <c r="BS28"/>
  <c r="BT28" s="1"/>
  <c r="BS32"/>
  <c r="BT32" s="1"/>
  <c r="BS36"/>
  <c r="BT36" s="1"/>
  <c r="BS40"/>
  <c r="BT40" s="1"/>
  <c r="BS44"/>
  <c r="BT44" s="1"/>
  <c r="BV22"/>
  <c r="BW22" s="1"/>
  <c r="BV26"/>
  <c r="BW26" s="1"/>
  <c r="BV30"/>
  <c r="BW30" s="1"/>
  <c r="BV34"/>
  <c r="BW34" s="1"/>
  <c r="BV38"/>
  <c r="BW38" s="1"/>
  <c r="BV42"/>
  <c r="BW42" s="1"/>
  <c r="BX45"/>
  <c r="BY19"/>
  <c r="BZ19" s="1"/>
  <c r="BY20"/>
  <c r="BZ20" s="1"/>
  <c r="BY24"/>
  <c r="BZ24" s="1"/>
  <c r="BY28"/>
  <c r="BZ28" s="1"/>
  <c r="BY32"/>
  <c r="BZ32" s="1"/>
  <c r="BY36"/>
  <c r="BZ36" s="1"/>
  <c r="BY40"/>
  <c r="BZ40" s="1"/>
  <c r="BY44"/>
  <c r="BZ44" s="1"/>
  <c r="CB22"/>
  <c r="CC22" s="1"/>
  <c r="CB26"/>
  <c r="CC26" s="1"/>
  <c r="CB30"/>
  <c r="CC30" s="1"/>
  <c r="CB34"/>
  <c r="CC34" s="1"/>
  <c r="CB38"/>
  <c r="CC38" s="1"/>
  <c r="CB42"/>
  <c r="CC42" s="1"/>
  <c r="CD45"/>
  <c r="CE19"/>
  <c r="CF19" s="1"/>
  <c r="CE20"/>
  <c r="CF20" s="1"/>
  <c r="CE24"/>
  <c r="CF24" s="1"/>
  <c r="CE28"/>
  <c r="CF28" s="1"/>
  <c r="CE32"/>
  <c r="CF32" s="1"/>
  <c r="CE36"/>
  <c r="CF36" s="1"/>
  <c r="CE40"/>
  <c r="CF40" s="1"/>
  <c r="CE44"/>
  <c r="CF44" s="1"/>
  <c r="CH22"/>
  <c r="CI22" s="1"/>
  <c r="CH26"/>
  <c r="CI26" s="1"/>
  <c r="CH30"/>
  <c r="CI30" s="1"/>
  <c r="CH34"/>
  <c r="CI34" s="1"/>
  <c r="CH38"/>
  <c r="CI38" s="1"/>
  <c r="CH42"/>
  <c r="CI42" s="1"/>
  <c r="CJ45"/>
  <c r="CK19"/>
  <c r="CL19" s="1"/>
  <c r="CK20"/>
  <c r="CL20" s="1"/>
  <c r="CK24"/>
  <c r="CL24" s="1"/>
  <c r="CK28"/>
  <c r="CL28" s="1"/>
  <c r="CK32"/>
  <c r="CL32" s="1"/>
  <c r="CK36"/>
  <c r="CL36" s="1"/>
  <c r="CK40"/>
  <c r="CL40" s="1"/>
  <c r="CK44"/>
  <c r="CL44" s="1"/>
  <c r="CN22"/>
  <c r="CO22" s="1"/>
  <c r="CN26"/>
  <c r="CO26" s="1"/>
  <c r="CN30"/>
  <c r="CO30" s="1"/>
  <c r="CN34"/>
  <c r="CO34" s="1"/>
  <c r="CN38"/>
  <c r="CO38" s="1"/>
  <c r="CN42"/>
  <c r="CO42" s="1"/>
  <c r="CP45"/>
  <c r="CQ19"/>
  <c r="CR19" s="1"/>
  <c r="CQ20"/>
  <c r="CR20" s="1"/>
  <c r="CQ24"/>
  <c r="CR24" s="1"/>
  <c r="CQ28"/>
  <c r="CR28" s="1"/>
  <c r="CQ32"/>
  <c r="CR32" s="1"/>
  <c r="CQ36"/>
  <c r="CR36" s="1"/>
  <c r="CQ40"/>
  <c r="CR40" s="1"/>
  <c r="CQ44"/>
  <c r="CR44" s="1"/>
  <c r="BM22"/>
  <c r="BN22" s="1"/>
  <c r="BM26"/>
  <c r="BN26" s="1"/>
  <c r="BM30"/>
  <c r="BN30" s="1"/>
  <c r="BM34"/>
  <c r="BN34" s="1"/>
  <c r="BM38"/>
  <c r="BN38" s="1"/>
  <c r="BM42"/>
  <c r="BN42" s="1"/>
  <c r="BO45"/>
  <c r="BP19"/>
  <c r="BQ19" s="1"/>
  <c r="BP20"/>
  <c r="BQ20" s="1"/>
  <c r="BP24"/>
  <c r="BQ24" s="1"/>
  <c r="BP28"/>
  <c r="BQ28" s="1"/>
  <c r="BP32"/>
  <c r="BQ32" s="1"/>
  <c r="BP36"/>
  <c r="BQ36" s="1"/>
  <c r="BP40"/>
  <c r="BQ40" s="1"/>
  <c r="BP44"/>
  <c r="BQ44" s="1"/>
  <c r="BS22"/>
  <c r="BT22" s="1"/>
  <c r="BS26"/>
  <c r="BT26" s="1"/>
  <c r="BS30"/>
  <c r="BT30" s="1"/>
  <c r="BS34"/>
  <c r="BT34" s="1"/>
  <c r="BS38"/>
  <c r="BT38" s="1"/>
  <c r="BS42"/>
  <c r="BT42" s="1"/>
  <c r="BU45"/>
  <c r="BV19"/>
  <c r="BW19" s="1"/>
  <c r="BV20"/>
  <c r="BW20" s="1"/>
  <c r="BV24"/>
  <c r="BW24" s="1"/>
  <c r="BV28"/>
  <c r="BW28" s="1"/>
  <c r="BV32"/>
  <c r="BW32" s="1"/>
  <c r="BV36"/>
  <c r="BW36" s="1"/>
  <c r="BV40"/>
  <c r="BW40" s="1"/>
  <c r="BV44"/>
  <c r="BW44" s="1"/>
  <c r="BY22"/>
  <c r="BZ22" s="1"/>
  <c r="BY26"/>
  <c r="BZ26" s="1"/>
  <c r="BY30"/>
  <c r="BZ30" s="1"/>
  <c r="BY34"/>
  <c r="BZ34" s="1"/>
  <c r="BY38"/>
  <c r="BZ38" s="1"/>
  <c r="BY42"/>
  <c r="BZ42" s="1"/>
  <c r="CA45"/>
  <c r="CB19"/>
  <c r="CC19" s="1"/>
  <c r="CB20"/>
  <c r="CC20" s="1"/>
  <c r="CB24"/>
  <c r="CC24" s="1"/>
  <c r="CB28"/>
  <c r="CC28" s="1"/>
  <c r="CB32"/>
  <c r="CC32" s="1"/>
  <c r="CB36"/>
  <c r="CC36" s="1"/>
  <c r="CB40"/>
  <c r="CC40" s="1"/>
  <c r="CB44"/>
  <c r="CC44" s="1"/>
  <c r="CE22"/>
  <c r="CF22" s="1"/>
  <c r="CE26"/>
  <c r="CF26" s="1"/>
  <c r="CE30"/>
  <c r="CF30" s="1"/>
  <c r="CE34"/>
  <c r="CF34" s="1"/>
  <c r="CE38"/>
  <c r="CF38" s="1"/>
  <c r="CE42"/>
  <c r="CF42" s="1"/>
  <c r="CG45"/>
  <c r="CH19"/>
  <c r="CI19" s="1"/>
  <c r="CH20"/>
  <c r="CI20" s="1"/>
  <c r="CH24"/>
  <c r="CI24" s="1"/>
  <c r="CH28"/>
  <c r="CI28" s="1"/>
  <c r="CH32"/>
  <c r="CI32" s="1"/>
  <c r="CH36"/>
  <c r="CI36" s="1"/>
  <c r="CH40"/>
  <c r="CI40" s="1"/>
  <c r="CH44"/>
  <c r="CI44" s="1"/>
  <c r="CK22"/>
  <c r="CL22" s="1"/>
  <c r="CK26"/>
  <c r="CL26" s="1"/>
  <c r="CK30"/>
  <c r="CL30" s="1"/>
  <c r="CK34"/>
  <c r="CL34" s="1"/>
  <c r="CK38"/>
  <c r="CL38" s="1"/>
  <c r="CK42"/>
  <c r="CL42" s="1"/>
  <c r="CM45"/>
  <c r="CN19"/>
  <c r="CO19" s="1"/>
  <c r="CN20"/>
  <c r="CO20" s="1"/>
  <c r="CN24"/>
  <c r="CO24" s="1"/>
  <c r="CN28"/>
  <c r="CO28" s="1"/>
  <c r="CN32"/>
  <c r="CO32" s="1"/>
  <c r="CN36"/>
  <c r="CO36" s="1"/>
  <c r="CN40"/>
  <c r="CO40" s="1"/>
  <c r="CN44"/>
  <c r="CO44" s="1"/>
  <c r="CQ22"/>
  <c r="CR22" s="1"/>
  <c r="CQ26"/>
  <c r="CR26" s="1"/>
  <c r="CQ30"/>
  <c r="CR30" s="1"/>
  <c r="CQ34"/>
  <c r="CR34" s="1"/>
  <c r="CQ38"/>
  <c r="CR38" s="1"/>
  <c r="CQ42"/>
  <c r="CR42" s="1"/>
  <c r="D7" i="6"/>
  <c r="D61" i="4" l="1"/>
  <c r="D60"/>
  <c r="CC45"/>
  <c r="CC46" s="1"/>
  <c r="CC47" s="1"/>
  <c r="CC48" s="1"/>
  <c r="CC49" s="1"/>
  <c r="CF45"/>
  <c r="CI45"/>
  <c r="CI46" s="1"/>
  <c r="CI47" s="1"/>
  <c r="CI48" s="1"/>
  <c r="CI49" s="1"/>
  <c r="BW45"/>
  <c r="CL45"/>
  <c r="CL46" s="1"/>
  <c r="CL47" s="1"/>
  <c r="CL48" s="1"/>
  <c r="CL49" s="1"/>
  <c r="BB45"/>
  <c r="AP45"/>
  <c r="AP46" s="1"/>
  <c r="AP47" s="1"/>
  <c r="AP48" s="1"/>
  <c r="AP49" s="1"/>
  <c r="U45"/>
  <c r="I45"/>
  <c r="BN45"/>
  <c r="BE45"/>
  <c r="BE46" s="1"/>
  <c r="BE47" s="1"/>
  <c r="BE48" s="1"/>
  <c r="BE49" s="1"/>
  <c r="AS45"/>
  <c r="AJ45"/>
  <c r="X45"/>
  <c r="L45"/>
  <c r="L46" s="1"/>
  <c r="L47" s="1"/>
  <c r="L48" s="1"/>
  <c r="L49" s="1"/>
  <c r="CO45"/>
  <c r="BT45"/>
  <c r="BT46" s="1"/>
  <c r="BT47" s="1"/>
  <c r="BT48" s="1"/>
  <c r="BT49" s="1"/>
  <c r="BH45"/>
  <c r="AV45"/>
  <c r="AV46" s="1"/>
  <c r="AV47" s="1"/>
  <c r="AV48" s="1"/>
  <c r="AV49" s="1"/>
  <c r="AG45"/>
  <c r="AA45"/>
  <c r="AA46" s="1"/>
  <c r="AA47" s="1"/>
  <c r="AA48" s="1"/>
  <c r="AA49" s="1"/>
  <c r="O45"/>
  <c r="BK45"/>
  <c r="BK46" s="1"/>
  <c r="BK47" s="1"/>
  <c r="BK48" s="1"/>
  <c r="BK49" s="1"/>
  <c r="AY45"/>
  <c r="AD45"/>
  <c r="R45"/>
  <c r="CR45"/>
  <c r="CR46" s="1"/>
  <c r="CR47" s="1"/>
  <c r="CR48" s="1"/>
  <c r="CR49" s="1"/>
  <c r="BZ45"/>
  <c r="BZ46" s="1"/>
  <c r="BZ47" s="1"/>
  <c r="BZ48" s="1"/>
  <c r="BZ49" s="1"/>
  <c r="BQ45"/>
  <c r="BQ46" s="1"/>
  <c r="BQ47" s="1"/>
  <c r="BQ48" s="1"/>
  <c r="BQ49" s="1"/>
  <c r="AM45"/>
  <c r="AM46" s="1"/>
  <c r="AM47" s="1"/>
  <c r="AM48" s="1"/>
  <c r="AM49" s="1"/>
  <c r="CO46"/>
  <c r="CO47" s="1"/>
  <c r="CO48" s="1"/>
  <c r="CO49" s="1"/>
  <c r="CF46"/>
  <c r="CF47" s="1"/>
  <c r="CF48" s="1"/>
  <c r="CF49" s="1"/>
  <c r="BW46"/>
  <c r="BW47" s="1"/>
  <c r="BW48" s="1"/>
  <c r="BW49" s="1"/>
  <c r="BN46"/>
  <c r="BN47" s="1"/>
  <c r="BN48" s="1"/>
  <c r="BN49" s="1"/>
  <c r="BH46"/>
  <c r="BH47" s="1"/>
  <c r="BH48" s="1"/>
  <c r="BH49" s="1"/>
  <c r="BB46"/>
  <c r="BB47" s="1"/>
  <c r="BB48" s="1"/>
  <c r="BB49" s="1"/>
  <c r="AY46"/>
  <c r="AY47" s="1"/>
  <c r="AY48" s="1"/>
  <c r="AY49" s="1"/>
  <c r="AS46"/>
  <c r="AS47" s="1"/>
  <c r="AS48" s="1"/>
  <c r="AS49" s="1"/>
  <c r="AJ46"/>
  <c r="AJ47" s="1"/>
  <c r="AJ48" s="1"/>
  <c r="AJ49" s="1"/>
  <c r="AG46"/>
  <c r="AG47" s="1"/>
  <c r="AG48" s="1"/>
  <c r="AG49" s="1"/>
  <c r="AD46"/>
  <c r="AD47" s="1"/>
  <c r="AD48" s="1"/>
  <c r="AD49" s="1"/>
  <c r="X46"/>
  <c r="X47" s="1"/>
  <c r="X48" s="1"/>
  <c r="X49" s="1"/>
  <c r="U46"/>
  <c r="U47" s="1"/>
  <c r="U48" s="1"/>
  <c r="U49" s="1"/>
  <c r="R46"/>
  <c r="R47" s="1"/>
  <c r="R48" s="1"/>
  <c r="R49" s="1"/>
  <c r="O46"/>
  <c r="O47" s="1"/>
  <c r="O48" s="1"/>
  <c r="O49" s="1"/>
  <c r="CP50"/>
  <c r="CP54" s="1"/>
  <c r="CM50"/>
  <c r="CJ50"/>
  <c r="CG50"/>
  <c r="CD50"/>
  <c r="CA50"/>
  <c r="BX50"/>
  <c r="BU50"/>
  <c r="BR50"/>
  <c r="BO50"/>
  <c r="BL50"/>
  <c r="BI50"/>
  <c r="BF50"/>
  <c r="BC50"/>
  <c r="AZ50"/>
  <c r="AW50"/>
  <c r="AT50"/>
  <c r="AQ50"/>
  <c r="AN50"/>
  <c r="AK50"/>
  <c r="AH50"/>
  <c r="AE50"/>
  <c r="AB50"/>
  <c r="Y50"/>
  <c r="V50"/>
  <c r="S50"/>
  <c r="P50"/>
  <c r="M50"/>
  <c r="J50"/>
  <c r="S67" l="1"/>
  <c r="S58"/>
  <c r="S54"/>
  <c r="S52"/>
  <c r="S55"/>
  <c r="S53"/>
  <c r="S57"/>
  <c r="S68" s="1"/>
  <c r="S56"/>
  <c r="M67"/>
  <c r="M57"/>
  <c r="M55"/>
  <c r="M53"/>
  <c r="M58"/>
  <c r="M56"/>
  <c r="M54"/>
  <c r="M52"/>
  <c r="Y67"/>
  <c r="Y58"/>
  <c r="Y56"/>
  <c r="Y54"/>
  <c r="Y52"/>
  <c r="Y57"/>
  <c r="Y55"/>
  <c r="Y53"/>
  <c r="AE67"/>
  <c r="AE58"/>
  <c r="AE56"/>
  <c r="AE54"/>
  <c r="AE52"/>
  <c r="AE57"/>
  <c r="AE55"/>
  <c r="AE53"/>
  <c r="AK67"/>
  <c r="AK58"/>
  <c r="AK56"/>
  <c r="AK54"/>
  <c r="AK52"/>
  <c r="AK57"/>
  <c r="AK55"/>
  <c r="AK53"/>
  <c r="AQ67"/>
  <c r="AQ58"/>
  <c r="AQ56"/>
  <c r="AQ54"/>
  <c r="AQ52"/>
  <c r="AQ57"/>
  <c r="AQ55"/>
  <c r="AQ53"/>
  <c r="AW67"/>
  <c r="AW58"/>
  <c r="AW56"/>
  <c r="AW54"/>
  <c r="AW52"/>
  <c r="AW57"/>
  <c r="AW55"/>
  <c r="AW53"/>
  <c r="BC67"/>
  <c r="BC58"/>
  <c r="BC56"/>
  <c r="BC54"/>
  <c r="BC52"/>
  <c r="BC57"/>
  <c r="BC55"/>
  <c r="BC53"/>
  <c r="BI67"/>
  <c r="BI58"/>
  <c r="BI56"/>
  <c r="BI54"/>
  <c r="BI52"/>
  <c r="BI57"/>
  <c r="BI55"/>
  <c r="BI53"/>
  <c r="BO67"/>
  <c r="BO58"/>
  <c r="BO56"/>
  <c r="BO54"/>
  <c r="BO52"/>
  <c r="BO57"/>
  <c r="BO55"/>
  <c r="BO53"/>
  <c r="BU67"/>
  <c r="BU58"/>
  <c r="BU56"/>
  <c r="BU54"/>
  <c r="BU52"/>
  <c r="BU57"/>
  <c r="BU55"/>
  <c r="BU53"/>
  <c r="CA67"/>
  <c r="CA58"/>
  <c r="CA56"/>
  <c r="CA54"/>
  <c r="CA52"/>
  <c r="CA57"/>
  <c r="CA55"/>
  <c r="CA53"/>
  <c r="CG67"/>
  <c r="CG58"/>
  <c r="CG56"/>
  <c r="CG54"/>
  <c r="CG52"/>
  <c r="CG57"/>
  <c r="CG55"/>
  <c r="CG53"/>
  <c r="CM58"/>
  <c r="CO58" s="1"/>
  <c r="CM56"/>
  <c r="CM54"/>
  <c r="CM52"/>
  <c r="CM57"/>
  <c r="CM55"/>
  <c r="CM53"/>
  <c r="J67"/>
  <c r="J58"/>
  <c r="J56"/>
  <c r="J54"/>
  <c r="J52"/>
  <c r="J57"/>
  <c r="J55"/>
  <c r="J53"/>
  <c r="P67"/>
  <c r="P58"/>
  <c r="P56"/>
  <c r="P54"/>
  <c r="P52"/>
  <c r="P57"/>
  <c r="P55"/>
  <c r="P53"/>
  <c r="V67"/>
  <c r="V57"/>
  <c r="V55"/>
  <c r="V53"/>
  <c r="V58"/>
  <c r="V56"/>
  <c r="V54"/>
  <c r="V52"/>
  <c r="AB67"/>
  <c r="AB57"/>
  <c r="AB55"/>
  <c r="AB53"/>
  <c r="AB58"/>
  <c r="AB56"/>
  <c r="AB54"/>
  <c r="AB52"/>
  <c r="AH67"/>
  <c r="AH57"/>
  <c r="AH55"/>
  <c r="AH53"/>
  <c r="AH58"/>
  <c r="AH56"/>
  <c r="AH54"/>
  <c r="AH52"/>
  <c r="AN67"/>
  <c r="AN57"/>
  <c r="AN55"/>
  <c r="AN53"/>
  <c r="AN58"/>
  <c r="AN56"/>
  <c r="AN54"/>
  <c r="AN52"/>
  <c r="AT67"/>
  <c r="AT57"/>
  <c r="AT55"/>
  <c r="AT53"/>
  <c r="AT58"/>
  <c r="AT56"/>
  <c r="AT54"/>
  <c r="AT52"/>
  <c r="AZ67"/>
  <c r="AZ57"/>
  <c r="AZ55"/>
  <c r="AZ53"/>
  <c r="AZ58"/>
  <c r="AZ56"/>
  <c r="AZ54"/>
  <c r="AZ52"/>
  <c r="BF67"/>
  <c r="BF57"/>
  <c r="BF55"/>
  <c r="BF53"/>
  <c r="BF58"/>
  <c r="BF56"/>
  <c r="BF54"/>
  <c r="BF52"/>
  <c r="BL57"/>
  <c r="BL55"/>
  <c r="BL53"/>
  <c r="BL58"/>
  <c r="BN58" s="1"/>
  <c r="BL56"/>
  <c r="BL54"/>
  <c r="BL52"/>
  <c r="BL68" s="1"/>
  <c r="BR67"/>
  <c r="BR57"/>
  <c r="BR55"/>
  <c r="BR53"/>
  <c r="BR58"/>
  <c r="BR56"/>
  <c r="BR54"/>
  <c r="BR52"/>
  <c r="BR68" s="1"/>
  <c r="BX67"/>
  <c r="BX57"/>
  <c r="BX55"/>
  <c r="BX53"/>
  <c r="BX58"/>
  <c r="BX56"/>
  <c r="BZ56" s="1"/>
  <c r="BX54"/>
  <c r="BX52"/>
  <c r="BX68" s="1"/>
  <c r="CD67"/>
  <c r="CD57"/>
  <c r="CD55"/>
  <c r="CD53"/>
  <c r="CD58"/>
  <c r="CD56"/>
  <c r="CF56" s="1"/>
  <c r="CD54"/>
  <c r="CD52"/>
  <c r="CD68" s="1"/>
  <c r="CJ67"/>
  <c r="CJ57"/>
  <c r="CJ55"/>
  <c r="CJ53"/>
  <c r="CL53" s="1"/>
  <c r="CJ58"/>
  <c r="CJ56"/>
  <c r="CL56" s="1"/>
  <c r="CJ54"/>
  <c r="CJ52"/>
  <c r="CP67"/>
  <c r="CP57"/>
  <c r="CP55"/>
  <c r="CP53"/>
  <c r="CR53" s="1"/>
  <c r="CP58"/>
  <c r="CP56"/>
  <c r="CR56" s="1"/>
  <c r="CR54"/>
  <c r="CP52"/>
  <c r="I46"/>
  <c r="I47" s="1"/>
  <c r="I48" s="1"/>
  <c r="I49" s="1"/>
  <c r="L56"/>
  <c r="O52"/>
  <c r="O56"/>
  <c r="R53"/>
  <c r="R55"/>
  <c r="AA53"/>
  <c r="AA55"/>
  <c r="AJ53"/>
  <c r="AJ55"/>
  <c r="AV55"/>
  <c r="AY53"/>
  <c r="AY55"/>
  <c r="BB53"/>
  <c r="BB55"/>
  <c r="BE53"/>
  <c r="BE55"/>
  <c r="BH53"/>
  <c r="BK53"/>
  <c r="BK55"/>
  <c r="BN53"/>
  <c r="BN55"/>
  <c r="BL65"/>
  <c r="BQ53"/>
  <c r="BQ55"/>
  <c r="BT53"/>
  <c r="BT55"/>
  <c r="BW53"/>
  <c r="BW55"/>
  <c r="BZ53"/>
  <c r="BZ55"/>
  <c r="CC53"/>
  <c r="CC55"/>
  <c r="CF53"/>
  <c r="CF55"/>
  <c r="CI53"/>
  <c r="CI55"/>
  <c r="CL55"/>
  <c r="CO53"/>
  <c r="CO55"/>
  <c r="CM65"/>
  <c r="L54"/>
  <c r="O54"/>
  <c r="R54"/>
  <c r="R56"/>
  <c r="U52"/>
  <c r="U54"/>
  <c r="U56"/>
  <c r="X54"/>
  <c r="X56"/>
  <c r="AA52"/>
  <c r="AA54"/>
  <c r="AA56"/>
  <c r="AD54"/>
  <c r="AD56"/>
  <c r="AG54"/>
  <c r="AG56"/>
  <c r="AJ54"/>
  <c r="AJ56"/>
  <c r="AM54"/>
  <c r="AM56"/>
  <c r="AP54"/>
  <c r="AP56"/>
  <c r="AS54"/>
  <c r="AS56"/>
  <c r="AV54"/>
  <c r="AV56"/>
  <c r="AY54"/>
  <c r="AY56"/>
  <c r="BB54"/>
  <c r="BB56"/>
  <c r="BE54"/>
  <c r="BE56"/>
  <c r="BH54"/>
  <c r="BH56"/>
  <c r="BK54"/>
  <c r="BK56"/>
  <c r="BN54"/>
  <c r="BN56"/>
  <c r="BL67"/>
  <c r="BQ54"/>
  <c r="BQ56"/>
  <c r="BT54"/>
  <c r="BT56"/>
  <c r="BW54"/>
  <c r="BW56"/>
  <c r="BZ54"/>
  <c r="CC54"/>
  <c r="CC56"/>
  <c r="CF54"/>
  <c r="CI54"/>
  <c r="CI56"/>
  <c r="CL54"/>
  <c r="CO54"/>
  <c r="CO56"/>
  <c r="CM67"/>
  <c r="U53"/>
  <c r="U55"/>
  <c r="X53"/>
  <c r="X55"/>
  <c r="AD53"/>
  <c r="AD55"/>
  <c r="AG53"/>
  <c r="AG55"/>
  <c r="AM53"/>
  <c r="AM55"/>
  <c r="AP53"/>
  <c r="AP55"/>
  <c r="AS53"/>
  <c r="AS55"/>
  <c r="AV53"/>
  <c r="BH55"/>
  <c r="CR55"/>
  <c r="O53"/>
  <c r="O55"/>
  <c r="L53"/>
  <c r="L55"/>
  <c r="CR58"/>
  <c r="CP65"/>
  <c r="CL58"/>
  <c r="CJ65"/>
  <c r="CI58"/>
  <c r="CG65"/>
  <c r="CF58"/>
  <c r="CD65"/>
  <c r="CC58"/>
  <c r="CA65"/>
  <c r="BZ52"/>
  <c r="BZ58"/>
  <c r="BX65"/>
  <c r="BW58"/>
  <c r="BU65"/>
  <c r="BT58"/>
  <c r="BR65"/>
  <c r="BQ58"/>
  <c r="BO65"/>
  <c r="BN52"/>
  <c r="BK58"/>
  <c r="BI65"/>
  <c r="BH52"/>
  <c r="BH58"/>
  <c r="BF65"/>
  <c r="BE58"/>
  <c r="BC65"/>
  <c r="BB52"/>
  <c r="BB58"/>
  <c r="AZ65"/>
  <c r="AY58"/>
  <c r="AW65"/>
  <c r="AV52"/>
  <c r="AV58"/>
  <c r="AT65"/>
  <c r="AS58"/>
  <c r="AQ65"/>
  <c r="AP52"/>
  <c r="AP58"/>
  <c r="AN65"/>
  <c r="AM58"/>
  <c r="AK65"/>
  <c r="AJ52"/>
  <c r="AJ58"/>
  <c r="AH65"/>
  <c r="AG58"/>
  <c r="AE65"/>
  <c r="AD52"/>
  <c r="AD58"/>
  <c r="AB65"/>
  <c r="AA58"/>
  <c r="Y65"/>
  <c r="X52"/>
  <c r="X58"/>
  <c r="V65"/>
  <c r="U58"/>
  <c r="S65"/>
  <c r="R52"/>
  <c r="R58"/>
  <c r="P65"/>
  <c r="O58"/>
  <c r="M65"/>
  <c r="L52"/>
  <c r="L58"/>
  <c r="J65"/>
  <c r="CL52" l="1"/>
  <c r="CJ68"/>
  <c r="BF68"/>
  <c r="AZ68"/>
  <c r="AT68"/>
  <c r="AN68"/>
  <c r="AH68"/>
  <c r="AB68"/>
  <c r="V68"/>
  <c r="CG68"/>
  <c r="CA68"/>
  <c r="BU68"/>
  <c r="BO68"/>
  <c r="BI68"/>
  <c r="BC68"/>
  <c r="AW68"/>
  <c r="AQ68"/>
  <c r="AK68"/>
  <c r="AE68"/>
  <c r="Y68"/>
  <c r="CR52"/>
  <c r="CP68"/>
  <c r="P68"/>
  <c r="J68"/>
  <c r="CM68"/>
  <c r="M68"/>
  <c r="AG52"/>
  <c r="AM52"/>
  <c r="AS52"/>
  <c r="AY52"/>
  <c r="BE52"/>
  <c r="BK52"/>
  <c r="BT52"/>
  <c r="CF52"/>
  <c r="BQ52"/>
  <c r="BW52"/>
  <c r="CC52"/>
  <c r="CI52"/>
  <c r="CO52"/>
  <c r="G50"/>
  <c r="G57" l="1"/>
  <c r="G55"/>
  <c r="G53"/>
  <c r="G58"/>
  <c r="I58" s="1"/>
  <c r="G56"/>
  <c r="I56" s="1"/>
  <c r="G54"/>
  <c r="I54" s="1"/>
  <c r="G52"/>
  <c r="I52"/>
  <c r="G67"/>
  <c r="I53"/>
  <c r="I55"/>
  <c r="G65"/>
  <c r="D50"/>
  <c r="G68" l="1"/>
  <c r="D58"/>
  <c r="D56"/>
  <c r="D54"/>
  <c r="F54" s="1"/>
  <c r="D57"/>
  <c r="D55"/>
  <c r="D53"/>
  <c r="D52"/>
  <c r="D68" s="1"/>
  <c r="D67"/>
  <c r="D65"/>
  <c r="F58"/>
  <c r="F55"/>
  <c r="F53"/>
  <c r="F56"/>
  <c r="J59" l="1"/>
  <c r="M59"/>
  <c r="P59"/>
  <c r="V59"/>
  <c r="Y59"/>
  <c r="AB59"/>
  <c r="AE59"/>
  <c r="AH59"/>
  <c r="AK59"/>
  <c r="AN59"/>
  <c r="AQ59"/>
  <c r="AT59"/>
  <c r="AW59"/>
  <c r="AZ59"/>
  <c r="BC59"/>
  <c r="BF59"/>
  <c r="BI59"/>
  <c r="BL59"/>
  <c r="BO59"/>
  <c r="BR59"/>
  <c r="BU59"/>
  <c r="BX59"/>
  <c r="CA59"/>
  <c r="CD59"/>
  <c r="CG59"/>
  <c r="CJ59"/>
  <c r="CM59"/>
  <c r="CP59"/>
  <c r="G59"/>
  <c r="F52"/>
  <c r="CR59" l="1"/>
  <c r="CO59"/>
  <c r="CL59"/>
  <c r="CI59"/>
  <c r="CF59"/>
  <c r="CC59"/>
  <c r="BZ59"/>
  <c r="BW59"/>
  <c r="BT59"/>
  <c r="BQ59"/>
  <c r="BN59"/>
  <c r="BK59"/>
  <c r="BH59"/>
  <c r="BE59"/>
  <c r="BB59"/>
  <c r="AY59"/>
  <c r="AV59"/>
  <c r="AS59"/>
  <c r="AP59"/>
  <c r="AM59"/>
  <c r="AJ59"/>
  <c r="AG59"/>
  <c r="AD59"/>
  <c r="AA59"/>
  <c r="X59"/>
  <c r="U59"/>
  <c r="R59"/>
  <c r="O59"/>
  <c r="L59"/>
  <c r="S61"/>
  <c r="U61" s="1"/>
  <c r="S60"/>
  <c r="U60" s="1"/>
  <c r="V61"/>
  <c r="X61" s="1"/>
  <c r="V60"/>
  <c r="X60" s="1"/>
  <c r="J61"/>
  <c r="L61" s="1"/>
  <c r="J60"/>
  <c r="L60" s="1"/>
  <c r="AB61"/>
  <c r="AD61" s="1"/>
  <c r="AB60"/>
  <c r="AD60" s="1"/>
  <c r="AE61"/>
  <c r="AG61" s="1"/>
  <c r="AE60"/>
  <c r="AG60" s="1"/>
  <c r="AH61"/>
  <c r="AJ61" s="1"/>
  <c r="AH60"/>
  <c r="AJ60" s="1"/>
  <c r="AK61"/>
  <c r="AM61" s="1"/>
  <c r="AK60"/>
  <c r="AM60" s="1"/>
  <c r="AN61"/>
  <c r="AP61" s="1"/>
  <c r="AN60"/>
  <c r="AP60" s="1"/>
  <c r="AQ61"/>
  <c r="AS61" s="1"/>
  <c r="AQ60"/>
  <c r="AS60" s="1"/>
  <c r="AT61"/>
  <c r="AV61" s="1"/>
  <c r="AT60"/>
  <c r="AV60" s="1"/>
  <c r="BL61"/>
  <c r="BN61" s="1"/>
  <c r="BL60"/>
  <c r="BN60" s="1"/>
  <c r="BO61"/>
  <c r="BQ61" s="1"/>
  <c r="BO60"/>
  <c r="BQ60" s="1"/>
  <c r="CP61"/>
  <c r="CR61" s="1"/>
  <c r="CP60"/>
  <c r="CR60" s="1"/>
  <c r="CD61"/>
  <c r="CF61" s="1"/>
  <c r="CD60"/>
  <c r="CF60" s="1"/>
  <c r="BR61"/>
  <c r="BT61" s="1"/>
  <c r="BR60"/>
  <c r="BT60" s="1"/>
  <c r="BI61"/>
  <c r="BK61" s="1"/>
  <c r="BI60"/>
  <c r="BK60" s="1"/>
  <c r="AW61"/>
  <c r="AY61" s="1"/>
  <c r="AW60"/>
  <c r="AY60" s="1"/>
  <c r="Y61"/>
  <c r="AA61" s="1"/>
  <c r="Y60"/>
  <c r="AA60" s="1"/>
  <c r="M61"/>
  <c r="O61" s="1"/>
  <c r="M60"/>
  <c r="O60" s="1"/>
  <c r="P61"/>
  <c r="R61" s="1"/>
  <c r="P60"/>
  <c r="R60" s="1"/>
  <c r="AZ61"/>
  <c r="BB61" s="1"/>
  <c r="AZ60"/>
  <c r="BB60" s="1"/>
  <c r="BC61"/>
  <c r="BE61" s="1"/>
  <c r="BC60"/>
  <c r="BE60" s="1"/>
  <c r="BF61"/>
  <c r="BH61" s="1"/>
  <c r="BF60"/>
  <c r="BH60" s="1"/>
  <c r="BU61"/>
  <c r="BW61" s="1"/>
  <c r="BU60"/>
  <c r="BW60" s="1"/>
  <c r="BX61"/>
  <c r="BZ61" s="1"/>
  <c r="BX60"/>
  <c r="BZ60" s="1"/>
  <c r="CA61"/>
  <c r="CC61" s="1"/>
  <c r="CA60"/>
  <c r="CC60" s="1"/>
  <c r="CG61"/>
  <c r="CI61" s="1"/>
  <c r="CG60"/>
  <c r="CI60" s="1"/>
  <c r="CJ61"/>
  <c r="CL61" s="1"/>
  <c r="CJ60"/>
  <c r="CL60" s="1"/>
  <c r="CM61"/>
  <c r="CO61" s="1"/>
  <c r="CM60"/>
  <c r="CO60" s="1"/>
  <c r="G60"/>
  <c r="I60" s="1"/>
  <c r="G61"/>
  <c r="I61" s="1"/>
  <c r="I59"/>
  <c r="CP62" l="1"/>
  <c r="CR62"/>
  <c r="CR63" s="1"/>
  <c r="CR64" s="1"/>
  <c r="CR65" s="1"/>
  <c r="CM62"/>
  <c r="CO62"/>
  <c r="CO63" s="1"/>
  <c r="CO64" s="1"/>
  <c r="CO65" s="1"/>
  <c r="CJ62"/>
  <c r="CL62"/>
  <c r="CL63" s="1"/>
  <c r="CL64" s="1"/>
  <c r="CL65" s="1"/>
  <c r="CG62"/>
  <c r="CI62"/>
  <c r="CI63" s="1"/>
  <c r="CI64" s="1"/>
  <c r="CI65" s="1"/>
  <c r="CF62"/>
  <c r="CF63" s="1"/>
  <c r="CF64" s="1"/>
  <c r="CF65" s="1"/>
  <c r="CD62"/>
  <c r="CA62"/>
  <c r="CC62"/>
  <c r="CC63" s="1"/>
  <c r="CC64" s="1"/>
  <c r="CC65" s="1"/>
  <c r="BX62"/>
  <c r="BZ62"/>
  <c r="BZ63" s="1"/>
  <c r="BZ64" s="1"/>
  <c r="BZ65" s="1"/>
  <c r="BU62"/>
  <c r="BW62"/>
  <c r="BW63" s="1"/>
  <c r="BW64" s="1"/>
  <c r="BW65" s="1"/>
  <c r="BR62"/>
  <c r="BT62"/>
  <c r="BT63" s="1"/>
  <c r="BT64" s="1"/>
  <c r="BT65" s="1"/>
  <c r="BO62"/>
  <c r="BQ62"/>
  <c r="BQ63" s="1"/>
  <c r="BQ64" s="1"/>
  <c r="BQ65" s="1"/>
  <c r="BL62"/>
  <c r="BN62"/>
  <c r="BN63" s="1"/>
  <c r="BN64" s="1"/>
  <c r="BN65" s="1"/>
  <c r="BI62"/>
  <c r="BK62"/>
  <c r="BK63" s="1"/>
  <c r="BK64" s="1"/>
  <c r="BK65" s="1"/>
  <c r="BF62"/>
  <c r="BH62"/>
  <c r="BH63" s="1"/>
  <c r="BH64" s="1"/>
  <c r="BH65" s="1"/>
  <c r="BC62"/>
  <c r="BE62"/>
  <c r="BE63" s="1"/>
  <c r="BE64" s="1"/>
  <c r="BE65" s="1"/>
  <c r="AZ62"/>
  <c r="BB62"/>
  <c r="BB63" s="1"/>
  <c r="BB64" s="1"/>
  <c r="BB65" s="1"/>
  <c r="AW62"/>
  <c r="AY62"/>
  <c r="AY63" s="1"/>
  <c r="AY64" s="1"/>
  <c r="AY65" s="1"/>
  <c r="AT62"/>
  <c r="AV62"/>
  <c r="AV63" s="1"/>
  <c r="AV64" s="1"/>
  <c r="AV65" s="1"/>
  <c r="AQ62"/>
  <c r="AS62"/>
  <c r="AS63" s="1"/>
  <c r="AS64" s="1"/>
  <c r="AS65" s="1"/>
  <c r="AN62"/>
  <c r="AP62"/>
  <c r="AP63" s="1"/>
  <c r="AP64" s="1"/>
  <c r="AP65" s="1"/>
  <c r="AK62"/>
  <c r="AM62"/>
  <c r="AM63" s="1"/>
  <c r="AM64" s="1"/>
  <c r="AM65" s="1"/>
  <c r="AH62"/>
  <c r="AJ62"/>
  <c r="AJ63" s="1"/>
  <c r="AJ64" s="1"/>
  <c r="AJ65" s="1"/>
  <c r="AE62"/>
  <c r="AG62"/>
  <c r="AG63" s="1"/>
  <c r="AG64" s="1"/>
  <c r="AG65" s="1"/>
  <c r="AD62"/>
  <c r="AD63" s="1"/>
  <c r="AD64" s="1"/>
  <c r="AD65" s="1"/>
  <c r="AB62"/>
  <c r="AA62"/>
  <c r="AA63" s="1"/>
  <c r="AA64" s="1"/>
  <c r="AA65" s="1"/>
  <c r="Y62"/>
  <c r="X62"/>
  <c r="X63" s="1"/>
  <c r="X64" s="1"/>
  <c r="X65" s="1"/>
  <c r="V62"/>
  <c r="U62"/>
  <c r="U63" s="1"/>
  <c r="U64" s="1"/>
  <c r="U65" s="1"/>
  <c r="S62"/>
  <c r="P62"/>
  <c r="R62"/>
  <c r="R63" s="1"/>
  <c r="R64" s="1"/>
  <c r="R65" s="1"/>
  <c r="O62"/>
  <c r="O63" s="1"/>
  <c r="O64" s="1"/>
  <c r="O65" s="1"/>
  <c r="M62"/>
  <c r="L62"/>
  <c r="L63" s="1"/>
  <c r="L64" s="1"/>
  <c r="L65" s="1"/>
  <c r="J62"/>
  <c r="G62"/>
  <c r="I62"/>
  <c r="I63" s="1"/>
  <c r="I64" s="1"/>
  <c r="I65" s="1"/>
  <c r="D48"/>
  <c r="F20" i="6"/>
  <c r="F21"/>
  <c r="F22"/>
  <c r="F19" i="4" l="1"/>
  <c r="D39" i="6"/>
  <c r="D29"/>
  <c r="C38"/>
  <c r="F38" s="1"/>
  <c r="E25"/>
  <c r="D36"/>
  <c r="D35"/>
  <c r="D30"/>
  <c r="D28"/>
  <c r="D44"/>
  <c r="D41"/>
  <c r="D40"/>
  <c r="D34"/>
  <c r="D25"/>
  <c r="D24"/>
  <c r="E22"/>
  <c r="G22" s="1"/>
  <c r="H22" s="1"/>
  <c r="E42"/>
  <c r="E29"/>
  <c r="E26"/>
  <c r="E24"/>
  <c r="E21"/>
  <c r="G21" s="1"/>
  <c r="H21" s="1"/>
  <c r="E20"/>
  <c r="G20" s="1"/>
  <c r="H20" s="1"/>
  <c r="E40"/>
  <c r="E38"/>
  <c r="E41"/>
  <c r="C41"/>
  <c r="F41" s="1"/>
  <c r="G41" s="1"/>
  <c r="H41" s="1"/>
  <c r="C40"/>
  <c r="C39"/>
  <c r="F39" s="1"/>
  <c r="G39" s="1"/>
  <c r="H39" s="1"/>
  <c r="E44"/>
  <c r="C44"/>
  <c r="F44" s="1"/>
  <c r="C34"/>
  <c r="F34" s="1"/>
  <c r="E34"/>
  <c r="E33"/>
  <c r="C33"/>
  <c r="F33" s="1"/>
  <c r="E37"/>
  <c r="E36"/>
  <c r="E35"/>
  <c r="C37"/>
  <c r="F37" s="1"/>
  <c r="C36"/>
  <c r="F36" s="1"/>
  <c r="C35"/>
  <c r="F35" s="1"/>
  <c r="E30"/>
  <c r="E31"/>
  <c r="E32"/>
  <c r="C32"/>
  <c r="F32" s="1"/>
  <c r="C31"/>
  <c r="F31" s="1"/>
  <c r="C30"/>
  <c r="F30" s="1"/>
  <c r="G30" s="1"/>
  <c r="E43"/>
  <c r="C43"/>
  <c r="F43" s="1"/>
  <c r="G43" s="1"/>
  <c r="H43" s="1"/>
  <c r="C42"/>
  <c r="F42" s="1"/>
  <c r="G42" s="1"/>
  <c r="E28"/>
  <c r="E27"/>
  <c r="E23"/>
  <c r="H7"/>
  <c r="F40" l="1"/>
  <c r="G40" s="1"/>
  <c r="G32"/>
  <c r="G35"/>
  <c r="H35" s="1"/>
  <c r="G37"/>
  <c r="H37" s="1"/>
  <c r="G33"/>
  <c r="H33" s="1"/>
  <c r="I33" s="1"/>
  <c r="G44"/>
  <c r="H44" s="1"/>
  <c r="BZ67" i="4"/>
  <c r="AJ67"/>
  <c r="AY67"/>
  <c r="G34" i="6"/>
  <c r="H34" s="1"/>
  <c r="G38"/>
  <c r="H38" s="1"/>
  <c r="H30"/>
  <c r="H40"/>
  <c r="G31"/>
  <c r="H31" s="1"/>
  <c r="G36"/>
  <c r="H36" s="1"/>
  <c r="H32"/>
  <c r="H42"/>
  <c r="I22"/>
  <c r="K22" s="1"/>
  <c r="I21"/>
  <c r="K21" s="1"/>
  <c r="I43"/>
  <c r="K43" s="1"/>
  <c r="I41"/>
  <c r="K41" s="1"/>
  <c r="I39"/>
  <c r="C28"/>
  <c r="F28" s="1"/>
  <c r="C26"/>
  <c r="F26" s="1"/>
  <c r="C24"/>
  <c r="F24" s="1"/>
  <c r="C29"/>
  <c r="F29" s="1"/>
  <c r="C27"/>
  <c r="F27" s="1"/>
  <c r="C25"/>
  <c r="F25" s="1"/>
  <c r="C23"/>
  <c r="F23" s="1"/>
  <c r="I44" l="1"/>
  <c r="K44" s="1"/>
  <c r="BQ67" i="4"/>
  <c r="AS67"/>
  <c r="I36" i="6"/>
  <c r="K36" s="1"/>
  <c r="I31"/>
  <c r="K31" s="1"/>
  <c r="G25"/>
  <c r="H25" s="1"/>
  <c r="G26"/>
  <c r="H26" s="1"/>
  <c r="G29"/>
  <c r="H29" s="1"/>
  <c r="G23"/>
  <c r="H23" s="1"/>
  <c r="G27"/>
  <c r="H27" s="1"/>
  <c r="G24"/>
  <c r="H24" s="1"/>
  <c r="G28"/>
  <c r="H28" s="1"/>
  <c r="K33"/>
  <c r="K39"/>
  <c r="I30"/>
  <c r="K30" s="1"/>
  <c r="I32"/>
  <c r="K32" s="1"/>
  <c r="I34"/>
  <c r="K34" s="1"/>
  <c r="I35"/>
  <c r="K35" s="1"/>
  <c r="I37"/>
  <c r="K37" s="1"/>
  <c r="I38"/>
  <c r="K38" s="1"/>
  <c r="I40"/>
  <c r="K40" s="1"/>
  <c r="I42"/>
  <c r="K42" s="1"/>
  <c r="I20"/>
  <c r="K20" s="1"/>
  <c r="C19"/>
  <c r="I27" l="1"/>
  <c r="K27" s="1"/>
  <c r="I28"/>
  <c r="I23"/>
  <c r="K23" s="1"/>
  <c r="I25"/>
  <c r="I26"/>
  <c r="K26" s="1"/>
  <c r="L67" i="4"/>
  <c r="I24" i="6"/>
  <c r="K24" s="1"/>
  <c r="K28"/>
  <c r="K25"/>
  <c r="I29"/>
  <c r="K29" s="1"/>
  <c r="CO67" i="4" l="1"/>
  <c r="E15" l="1"/>
  <c r="E16" i="6" l="1"/>
  <c r="E15"/>
  <c r="E14" l="1"/>
  <c r="E19"/>
  <c r="D19"/>
  <c r="F19" l="1"/>
  <c r="G19" l="1"/>
  <c r="H19" s="1"/>
  <c r="CF67" i="4" l="1"/>
  <c r="CC67"/>
  <c r="CI67"/>
  <c r="CL67"/>
  <c r="CR67"/>
  <c r="BW67"/>
  <c r="AG67"/>
  <c r="AM67"/>
  <c r="AP67"/>
  <c r="AV67"/>
  <c r="BE67"/>
  <c r="BH67"/>
  <c r="BK67"/>
  <c r="BB67"/>
  <c r="BN67"/>
  <c r="AD67"/>
  <c r="AA67"/>
  <c r="R67"/>
  <c r="U67"/>
  <c r="I19" i="6"/>
  <c r="K19" s="1"/>
  <c r="I67" i="4"/>
  <c r="O67"/>
  <c r="BT67" l="1"/>
  <c r="X67"/>
  <c r="M44" i="6"/>
  <c r="M43"/>
  <c r="M42"/>
  <c r="M41"/>
  <c r="M40"/>
  <c r="M39"/>
  <c r="M38"/>
  <c r="M37"/>
  <c r="M36"/>
  <c r="M35"/>
  <c r="M34"/>
  <c r="M33"/>
  <c r="M32"/>
  <c r="M31"/>
  <c r="M30"/>
  <c r="M29"/>
  <c r="M28"/>
  <c r="M27"/>
  <c r="M26"/>
  <c r="M25"/>
  <c r="M24"/>
  <c r="M23"/>
  <c r="M22"/>
  <c r="M21"/>
  <c r="M20"/>
  <c r="F21" i="4" l="1"/>
  <c r="F23"/>
  <c r="F25"/>
  <c r="F27"/>
  <c r="F29"/>
  <c r="F31"/>
  <c r="F33"/>
  <c r="F35"/>
  <c r="F37"/>
  <c r="F39"/>
  <c r="F41"/>
  <c r="F43"/>
  <c r="M19" i="6"/>
  <c r="F22" i="4"/>
  <c r="F24"/>
  <c r="F26"/>
  <c r="F28"/>
  <c r="F30"/>
  <c r="F32"/>
  <c r="F34"/>
  <c r="F36"/>
  <c r="F38"/>
  <c r="F40"/>
  <c r="F42"/>
  <c r="F44"/>
  <c r="F20" l="1"/>
  <c r="F45" s="1"/>
  <c r="F46" s="1"/>
  <c r="F47" s="1"/>
  <c r="F60"/>
  <c r="F61"/>
  <c r="F48" l="1"/>
  <c r="F49" s="1"/>
  <c r="C49" s="1"/>
  <c r="F59"/>
  <c r="F62" s="1"/>
  <c r="F63" s="1"/>
  <c r="F64" s="1"/>
  <c r="F65" s="1"/>
  <c r="D62"/>
  <c r="F67" l="1"/>
</calcChain>
</file>

<file path=xl/sharedStrings.xml><?xml version="1.0" encoding="utf-8"?>
<sst xmlns="http://schemas.openxmlformats.org/spreadsheetml/2006/main" count="780" uniqueCount="248">
  <si>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</si>
  <si>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</si>
  <si>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</si>
  <si>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</si>
  <si>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</si>
  <si>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</si>
  <si>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</si>
  <si>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</si>
  <si>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</si>
  <si>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</si>
  <si>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</si>
  <si>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</si>
  <si>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</si>
  <si>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</si>
  <si>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</si>
  <si>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FORMATO INFORMACIÓN GENERAL Y FINANCIERA DE PROVEEDORES</t>
  </si>
  <si>
    <t>CIUDAD</t>
  </si>
  <si>
    <t xml:space="preserve"> 1.  INFORMACIÓN GENERAL</t>
  </si>
  <si>
    <t xml:space="preserve">1.1. Identificación. </t>
  </si>
  <si>
    <t>PERSONAS 
NATURALES</t>
  </si>
  <si>
    <t>NOMBRE COMERCIAL</t>
  </si>
  <si>
    <t>NOMBRES Y APELLIDOS</t>
  </si>
  <si>
    <t>CÉDULA</t>
  </si>
  <si>
    <t>PERSONAS 
JURIDICAS</t>
  </si>
  <si>
    <t>RAZÓN SOCIAL</t>
  </si>
  <si>
    <t>NIT</t>
  </si>
  <si>
    <t>DV</t>
  </si>
  <si>
    <t xml:space="preserve">DIRECCIÓN </t>
  </si>
  <si>
    <t>TELÉFONO</t>
  </si>
  <si>
    <t>FAX</t>
  </si>
  <si>
    <t>PAGINA WEB</t>
  </si>
  <si>
    <t>TIEMPO DE CONSTITUCION</t>
  </si>
  <si>
    <t>OTROS</t>
  </si>
  <si>
    <t>1.2. Personas de Contacto</t>
  </si>
  <si>
    <t>GERENTE GENERAL</t>
  </si>
  <si>
    <t>E-MAIL</t>
  </si>
  <si>
    <t>TELEFONO</t>
  </si>
  <si>
    <t>EXT.</t>
  </si>
  <si>
    <t>CELULAR</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</si>
  <si>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</si>
  <si>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</si>
  <si>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</si>
  <si>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</si>
  <si>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</si>
  <si>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</si>
  <si>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</si>
  <si>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2. INFORMACIÓN FINANCIERA  - A DICIEMBRE 31 DE 2012</t>
  </si>
  <si>
    <t xml:space="preserve">INDICADOR  </t>
  </si>
  <si>
    <t>DESCRIPCIÓN</t>
  </si>
  <si>
    <t>VALOR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</si>
  <si>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</si>
  <si>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</si>
  <si>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</si>
  <si>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</si>
  <si>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</si>
  <si>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</si>
  <si>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</si>
  <si>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</si>
  <si>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</si>
  <si>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</si>
  <si>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</si>
  <si>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</si>
  <si>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</si>
  <si>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</si>
  <si>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</si>
  <si>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</si>
  <si>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</si>
  <si>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</si>
  <si>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(2012) sobre el EBITDA del año inmediatamente anterior (2011)</t>
  </si>
  <si>
    <t>Rotación del inventario</t>
  </si>
  <si>
    <t>Costos de ventas sobre inventario</t>
  </si>
  <si>
    <t>Ingresos brutos operacionales</t>
  </si>
  <si>
    <t>OTRA INFORMACION RELEVANTE</t>
  </si>
  <si>
    <t>Tarifa ICA por Mil
(incluir el valor que corresponda 
a la agrupación y a la actividad)</t>
  </si>
  <si>
    <r>
      <t xml:space="preserve">FECHA </t>
    </r>
    <r>
      <rPr>
        <sz val="11"/>
        <color theme="0" tint="-0.34998626667073579"/>
        <rFont val="Arial"/>
        <family val="2"/>
      </rPr>
      <t>DD/MM/AA</t>
    </r>
  </si>
  <si>
    <t>PERSONA NATURAL</t>
  </si>
  <si>
    <t>PERSONA JURIDICA</t>
  </si>
  <si>
    <t>TURNOS</t>
  </si>
  <si>
    <t>Total por sede</t>
  </si>
  <si>
    <t>valor unitario incluido A y S</t>
  </si>
  <si>
    <t>Sin armas</t>
  </si>
  <si>
    <t>Con Arma</t>
  </si>
  <si>
    <t>Con Canino</t>
  </si>
  <si>
    <t>Administración y Supervisión</t>
  </si>
  <si>
    <t>JORNDA LABORAL</t>
  </si>
  <si>
    <t>Variable de Proporcionalidad</t>
  </si>
  <si>
    <t>06:00 a.m. A 02:00 p.m. Turno de 8 Horas Diurno</t>
  </si>
  <si>
    <t>02:00 p.m. A 10:00 p.m. Turno de 8 Horas Diurno</t>
  </si>
  <si>
    <t>10:00 p.m. A 06:00 a.m. Turno de 8 Horas nocturno</t>
  </si>
  <si>
    <t>TARIFA MINIMA REGULADA PARA EL 2013</t>
  </si>
  <si>
    <t>Lunes a viernes sin festivos</t>
  </si>
  <si>
    <t>Lunes a sabados sin festivos</t>
  </si>
  <si>
    <t>Lunes a viernes con festivos</t>
  </si>
  <si>
    <t>Lunes a sabados con festivos</t>
  </si>
  <si>
    <t xml:space="preserve">Sabados y Domingos </t>
  </si>
  <si>
    <t xml:space="preserve">Sabados, Domingos y festivos </t>
  </si>
  <si>
    <t>CIRCULAR EXTERNA 015 DE 2013 SUPERVIGILANCIA</t>
  </si>
  <si>
    <t>SUBTOTAL 2013</t>
  </si>
  <si>
    <t>BASE DEL 10% PARA IMPUESTO IVA</t>
  </si>
  <si>
    <t>Monitoreo</t>
  </si>
  <si>
    <t>Detectores manuales de metales.</t>
  </si>
  <si>
    <t>Linternas de batería recargable, una por cada puesto de 24 horas.</t>
  </si>
  <si>
    <t>Radioteléfonos portátiles con un alcance mínimo de cuatro (4) kilómetros (punto a punto), para la prestación del servicio y/o equipos Avantel y/o celulares abiertos para efectuar o recibir llamadas en cualquier momento. Por cada puesto de vigilancia.</t>
  </si>
  <si>
    <t>Lámparas de emergencia recargables para uso portátil o colocación fija con mínimo 30 LED, de operación automática. Por cada puesto de vigilancia indicado por el supervisor del contrato.</t>
  </si>
  <si>
    <t>CANTIDADES DE DIAS MES (CIRCULAR 015 DE 2013)</t>
  </si>
  <si>
    <t>Proporción del Mes</t>
  </si>
  <si>
    <t>TIEMPO DE EJECUCIÓN (meses)</t>
  </si>
  <si>
    <r>
      <rPr>
        <b/>
        <sz val="10"/>
        <color theme="1"/>
        <rFont val="Arial"/>
        <family val="2"/>
      </rPr>
      <t>NOTA (1)</t>
    </r>
    <r>
      <rPr>
        <sz val="10"/>
        <color theme="1"/>
        <rFont val="Arial"/>
        <family val="2"/>
      </rPr>
      <t xml:space="preserve"> :por favor diligenciar solo las celdas en AMARILLO. se deben llenar todas las casillas.</t>
    </r>
  </si>
  <si>
    <r>
      <rPr>
        <b/>
        <sz val="10"/>
        <color theme="1"/>
        <rFont val="Arial"/>
        <family val="2"/>
      </rPr>
      <t>NOTA (2)</t>
    </r>
    <r>
      <rPr>
        <sz val="10"/>
        <color theme="1"/>
        <rFont val="Arial"/>
        <family val="2"/>
      </rPr>
      <t>: Revisar todos los requerimientos que se exponen en el documento "Ficha Tecnica" anexo.</t>
    </r>
  </si>
  <si>
    <r>
      <rPr>
        <b/>
        <sz val="10"/>
        <color theme="1"/>
        <rFont val="Arial"/>
        <family val="2"/>
      </rPr>
      <t>NOTA (3)</t>
    </r>
    <r>
      <rPr>
        <sz val="10"/>
        <color theme="1"/>
        <rFont val="Arial"/>
        <family val="2"/>
      </rPr>
      <t>: El valor de la cotización deber ser expresado en PESOS COLOMBIANOS.</t>
    </r>
  </si>
  <si>
    <r>
      <rPr>
        <b/>
        <sz val="10"/>
        <color theme="1"/>
        <rFont val="Arial"/>
        <family val="2"/>
      </rPr>
      <t>NOTA (5)</t>
    </r>
    <r>
      <rPr>
        <sz val="10"/>
        <color theme="1"/>
        <rFont val="Arial"/>
        <family val="2"/>
      </rPr>
      <t>: Los valores unitarios deberán aproximarse por exceso o por defecto al entero más cercano. si la cifra no está aproximada y aparece con 50 centavos, el ICBF aproximará al entero inferior</t>
    </r>
  </si>
  <si>
    <r>
      <rPr>
        <b/>
        <sz val="10"/>
        <color theme="1"/>
        <rFont val="Arial"/>
        <family val="2"/>
      </rPr>
      <t>NOTA (6)</t>
    </r>
    <r>
      <rPr>
        <sz val="10"/>
        <color theme="1"/>
        <rFont val="Arial"/>
        <family val="2"/>
      </rPr>
      <t>: no modificar , agregar o quitar ningún ítem o subitem</t>
    </r>
  </si>
  <si>
    <t xml:space="preserve">EMPRESA: </t>
  </si>
  <si>
    <t>CONTACTO:</t>
  </si>
  <si>
    <t>FECHA:</t>
  </si>
  <si>
    <t>CARGO:</t>
  </si>
  <si>
    <t>E-MAIL:</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</si>
  <si>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</si>
  <si>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</si>
  <si>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</si>
  <si>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t>SMLMV (**)</t>
  </si>
  <si>
    <t>La presente cotización tiene una vigencia de 90 días</t>
  </si>
  <si>
    <t xml:space="preserve">Circuitos Cerrados de TV </t>
  </si>
  <si>
    <t>REGIONAL</t>
  </si>
  <si>
    <t>24 HORAS  
CON  ARMA 
L A D
FUNCIONAMIENTO</t>
  </si>
  <si>
    <t>24 HORAS  
CON  ARMA 
 L A D
INVERSION</t>
  </si>
  <si>
    <t xml:space="preserve">24 HORAS  
CON  ARMA 
 L A D
SIN IVA </t>
  </si>
  <si>
    <t>24 HORAS  
SIN  ARMA 
 L A D</t>
  </si>
  <si>
    <t>12 HORAS 
DIURNAS
 CON ARMA 
L A D</t>
  </si>
  <si>
    <t>12 HORAS 
DIURNAS
 CON ARMA 
L A V
CON FESTIVOS</t>
  </si>
  <si>
    <t>12 HRS 
DIURNAS 
SIN ARMA 
L A V
CON FESTIVOS</t>
  </si>
  <si>
    <t>12 HRS 
DIURNAS 
CON ARMA 
L A S
CON FESTIVOS</t>
  </si>
  <si>
    <t>12 HRS 
DIRUNAS 
SIN ARMA 
L A D</t>
  </si>
  <si>
    <t>12 HRS 
DIURNAS 
SIN ARMA 
L A V 
SIN FESTIVOS</t>
  </si>
  <si>
    <t>12 HRS 
DIURNAS 
CON ARMA 
L A V 
SIN FESTIVOS</t>
  </si>
  <si>
    <t>4 HRS 
DIURNAS 
CON ARMA 
SABADO</t>
  </si>
  <si>
    <t>4 HRS 
DIURNAS 
CON ARMA 
L A D</t>
  </si>
  <si>
    <t xml:space="preserve">8 HRS 
NOCTURNAS
CON  ARMA  
L A D 
</t>
  </si>
  <si>
    <t>8 HRS 
DIURNAS 
CON ARMA 
DOMINGO</t>
  </si>
  <si>
    <t>8 HRS 
DIURNAS 
CON ARMA 
SABADO</t>
  </si>
  <si>
    <t xml:space="preserve">8HRS 
DIURNAS 
CON ARMA 
L A D  </t>
  </si>
  <si>
    <t>8HRS 
DIURNAS 
SIN ARMA 
L A V 
SIN FESTIVOS</t>
  </si>
  <si>
    <t>9 HRS 
DIURNAS 
CON  ARMA 
L A V 
CON FESTIVOS</t>
  </si>
  <si>
    <t>9 HRS 
DIURNAS
 SIN ARMA 
L A V
 CON FESTIVOS</t>
  </si>
  <si>
    <t>10 HRS 
DIURNAS
CON ARMA 
L A D</t>
  </si>
  <si>
    <t>16HRS 
DIURNAS 
CON ARMA 
L A V  
CON FESTIVOS</t>
  </si>
  <si>
    <t>Q</t>
  </si>
  <si>
    <t>AMAZONAS</t>
  </si>
  <si>
    <t>ANTIOQUIA</t>
  </si>
  <si>
    <t>ARAUCA</t>
  </si>
  <si>
    <t>ATLANTICO</t>
  </si>
  <si>
    <t>BOLIVAR</t>
  </si>
  <si>
    <t>BOYACA</t>
  </si>
  <si>
    <t>CALDAS</t>
  </si>
  <si>
    <t>CAQUETA</t>
  </si>
  <si>
    <t>CASANARE</t>
  </si>
  <si>
    <t>CAUCA</t>
  </si>
  <si>
    <t>CESAR</t>
  </si>
  <si>
    <t>CHOCO</t>
  </si>
  <si>
    <t>CORDOBA</t>
  </si>
  <si>
    <t>GUAINIA</t>
  </si>
  <si>
    <t>GUAJIRA</t>
  </si>
  <si>
    <t>GUAVIARE</t>
  </si>
  <si>
    <t>HUILA</t>
  </si>
  <si>
    <t>MAGDALENA</t>
  </si>
  <si>
    <t>META</t>
  </si>
  <si>
    <t>NORTE DE SANTANDER</t>
  </si>
  <si>
    <t>NARIÑO</t>
  </si>
  <si>
    <t>PUTUMAYO</t>
  </si>
  <si>
    <t>QUINDIO</t>
  </si>
  <si>
    <t>RISARALDA</t>
  </si>
  <si>
    <t>SAN ANDRES</t>
  </si>
  <si>
    <t>SANTANDER</t>
  </si>
  <si>
    <t>SUCRE</t>
  </si>
  <si>
    <t>TOLIMA</t>
  </si>
  <si>
    <t>VALLE</t>
  </si>
  <si>
    <t>VAUPES</t>
  </si>
  <si>
    <t>VICHADA</t>
  </si>
  <si>
    <t>TOTAL</t>
  </si>
  <si>
    <t>República de Colombia</t>
  </si>
  <si>
    <t>Instituto Colombiano de Bienestar Familiar</t>
  </si>
  <si>
    <t xml:space="preserve">Cecilia De la Fuente de Lleras </t>
  </si>
  <si>
    <t>Dirección Administrativa</t>
  </si>
  <si>
    <t xml:space="preserve">Grupo Planeación Administrativa </t>
  </si>
  <si>
    <t>DISTRIBUCION MEDIOS TECNOLOGICOS</t>
  </si>
  <si>
    <t>CIRCUITOS CERRADOS DE TV ASÍ:</t>
  </si>
  <si>
    <t>32 CÁMARAS</t>
  </si>
  <si>
    <t>16 CÁMARAS</t>
  </si>
  <si>
    <t>10 CÁMARAS</t>
  </si>
  <si>
    <t>8 CÁMARAS</t>
  </si>
  <si>
    <t>6 CÁMARAS</t>
  </si>
  <si>
    <t>4 CÁMARAS</t>
  </si>
  <si>
    <t>Revisado Amparo Cardenas Campos - Coordinadora Grupo Planeación Administrativa</t>
  </si>
  <si>
    <t xml:space="preserve">Elaborado Profesionales Grupo Planeación Administrativa </t>
  </si>
  <si>
    <t>valor A y S
(8%, 10%, 11%)</t>
  </si>
  <si>
    <t>valor unitario
Turno</t>
  </si>
  <si>
    <r>
      <rPr>
        <b/>
        <sz val="7"/>
        <color theme="1"/>
        <rFont val="Arial"/>
        <family val="2"/>
      </rPr>
      <t>Administración</t>
    </r>
    <r>
      <rPr>
        <b/>
        <sz val="8"/>
        <color theme="1"/>
        <rFont val="Arial"/>
        <family val="2"/>
      </rPr>
      <t xml:space="preserve"> y Supervisión</t>
    </r>
  </si>
  <si>
    <t>IVA</t>
  </si>
  <si>
    <t>valor unitario incluido IVA</t>
  </si>
  <si>
    <t>24 HORAS - CON ARMA - L A D - FUNCIONAMIENTO</t>
  </si>
  <si>
    <t>24 HORAS - CON ARMA - L A D - INVERSION</t>
  </si>
  <si>
    <t>24 HORAS - CON ARMA - L A D - SIN IVA</t>
  </si>
  <si>
    <t>24 HORAS - SIN ARMA - L A D</t>
  </si>
  <si>
    <t>12 HORAS - DIURNAS - CON ARMA - L A D</t>
  </si>
  <si>
    <t>12 HORAS - DIURNAS - CON ARMA - L A V - CON FESTIVOS</t>
  </si>
  <si>
    <t>12 HORAS - DIURNAS - SIN ARMA - L A V - CON FESTIVOS</t>
  </si>
  <si>
    <t>12 HORAS - DIURNAS - CON ARMA - L A S - CON FESTIVOS</t>
  </si>
  <si>
    <t>12 HORAS - DIURNAS - SIN ARMA - L A D</t>
  </si>
  <si>
    <t>12 HORAS - DIURNAS - SIN ARMA - L A V - SIN FESTIVOS</t>
  </si>
  <si>
    <t>12 HORAS - DIURNAS - CON ARMA - L A V - SIN FESTIVOS</t>
  </si>
  <si>
    <t>4 HORAS - DIURNAS - CON ARMA - SABADO</t>
  </si>
  <si>
    <t>4 HORAS - DIURNAS - CON ARMA - L A D</t>
  </si>
  <si>
    <t>8 HORAS - NOCTURNAS - CON ARMA - L A D</t>
  </si>
  <si>
    <t>8 HORAS - DIURNAS - CON ARMA - DOMINGO</t>
  </si>
  <si>
    <t>8 HORAS - DIURNAS - CON ARMA - SABADO</t>
  </si>
  <si>
    <t xml:space="preserve">8 HORAS - DIURNAS - CON ARMA - L A D  </t>
  </si>
  <si>
    <t>8 HORAS - DIURNAS - SIN ARMA - L A V - SIN FESTIVOS</t>
  </si>
  <si>
    <t>9 HORAS - DIURNAS - CON  ARMA - L A V - CON FESTIVOS</t>
  </si>
  <si>
    <t>9 HORAS - DIURNAS - SIN ARMA - L A V - CON FESTIVOS</t>
  </si>
  <si>
    <t>10 HORAS - DIURNAS - CON ARMA - L A D</t>
  </si>
  <si>
    <t>16 HORAS - DIURNAS - CON ARMA - L A V - CON FESTIVOS</t>
  </si>
  <si>
    <t>Cantidad</t>
  </si>
  <si>
    <t>I.V.A.</t>
  </si>
  <si>
    <t>Computador (es) con equipos de registro fotográfico, con impresora (s) y su software, debidamente licenciado (s), los cuales deberán ser instalados a la red del ICBF.</t>
  </si>
  <si>
    <t>Arcos Detectores de Metales</t>
  </si>
  <si>
    <t>SMLMV (*)</t>
  </si>
  <si>
    <t>2014 (*)</t>
  </si>
  <si>
    <t>Total No. de Camaras Circuito(s) TV</t>
  </si>
  <si>
    <t>ARMERILLOS (3 armas)</t>
  </si>
  <si>
    <t>(*) Se estima un incremento del 3% para el SMLMV del 2014 a partir de lo definido en la Circular No 7 de 2013 del Ministerio de Hacienda, Sin embargo para la vigencia 2014 en el contrato a suscribir se ajustara el porcentaje de incremento del SMLMV de acuerdo a la normatividad que regula el servicio de vigilancia.</t>
  </si>
  <si>
    <t>4 HRS 
DIURNAS 
CON ARMA 
L A V
CON FESTIVOS
SIN IVA</t>
  </si>
  <si>
    <t>8 HRS 
NOCTURNAS 
CON  ARMA 
L A V 
CON FESTIVOS
SIN IVA</t>
  </si>
  <si>
    <t>8 HRS 
DIURNAS
CON  ARMA 
L A V 
CON FESTIVOS</t>
  </si>
  <si>
    <t xml:space="preserve">10 HRS 
DIURNAS 
CON  ARMA 
L A V 
CON FESTIVOS
</t>
  </si>
  <si>
    <t>Presupuesto Estimado Area Técnica Turnos de Vigilancia</t>
  </si>
  <si>
    <t>4 HORAS - DIURNAS - CON ARMA - L A V - CON FESTIVOS SIN IVA</t>
  </si>
  <si>
    <t>8 HORAS - NOCTURNAS - CON  ARMA - L A V - CON FESTIVOS SIN IVA</t>
  </si>
  <si>
    <t>8 HORAS - DIURNAS - CON  ARMA - L A V CON FESTIVOS</t>
  </si>
  <si>
    <t>10 HORAS - DIURNAS - CON ARMA - L A V CON FESTIVOS</t>
  </si>
  <si>
    <t>TOTAL TURNOS VIGILANCIA</t>
  </si>
  <si>
    <t>COSTO MES</t>
  </si>
  <si>
    <t>ALARMA 
MONITOREADA</t>
  </si>
  <si>
    <t>ARMERILLOS 
(3 armas)</t>
  </si>
  <si>
    <r>
      <rPr>
        <b/>
        <sz val="10"/>
        <color theme="1"/>
        <rFont val="Arial"/>
        <family val="2"/>
      </rPr>
      <t>NOTA (4)</t>
    </r>
    <r>
      <rPr>
        <sz val="10"/>
        <color theme="1"/>
        <rFont val="Arial"/>
        <family val="2"/>
      </rPr>
      <t>: Asignar precio MENSUAL sin incluir el IVA para cada ítem de los medios tecnológicos para cada una de las regionales</t>
    </r>
  </si>
  <si>
    <r>
      <t xml:space="preserve">TURNOS 
</t>
    </r>
    <r>
      <rPr>
        <b/>
        <sz val="10"/>
        <color theme="1"/>
        <rFont val="Arial"/>
        <family val="2"/>
      </rPr>
      <t>(VALOR MENSUAL 2013)</t>
    </r>
  </si>
  <si>
    <t>Valor Unitario Mensual
Antes de IVA</t>
  </si>
  <si>
    <t>Valor Total Mensual
Antes de IVA</t>
  </si>
  <si>
    <r>
      <rPr>
        <sz val="10"/>
        <color theme="1"/>
        <rFont val="Arial"/>
        <family val="2"/>
      </rPr>
      <t>MEDIOS TÉCNOLOGICOS Y MONITOREO</t>
    </r>
    <r>
      <rPr>
        <b/>
        <sz val="10"/>
        <color theme="1"/>
        <rFont val="Arial"/>
        <family val="2"/>
      </rPr>
      <t xml:space="preserve">
(VALOR MENSUAL 2013)</t>
    </r>
  </si>
</sst>
</file>

<file path=xl/styles.xml><?xml version="1.0" encoding="utf-8"?>
<styleSheet xmlns="http://schemas.openxmlformats.org/spreadsheetml/2006/main">
  <numFmts count="15">
    <numFmt numFmtId="44" formatCode="_(&quot;$&quot;\ * #,##0.00_);_(&quot;$&quot;\ * \(#,##0.00\);_(&quot;$&quot;\ * &quot;-&quot;??_);_(@_)"/>
    <numFmt numFmtId="43" formatCode="_(* #,##0.00_);_(* \(#,##0.00\);_(* &quot;-&quot;??_);_(@_)"/>
    <numFmt numFmtId="164" formatCode="0.0"/>
    <numFmt numFmtId="165" formatCode="_ * #,##0.00_ ;_ * \-#,##0.00_ ;_ * &quot;-&quot;??_ ;_ @_ "/>
    <numFmt numFmtId="166" formatCode="_ &quot;$&quot;\ * #,##0.00_ ;_ &quot;$&quot;\ * \-#,##0.00_ ;_ &quot;$&quot;\ * &quot;-&quot;??_ ;_ @_ "/>
    <numFmt numFmtId="167" formatCode="[$$-240A]\ #,##0"/>
    <numFmt numFmtId="168" formatCode="[$-240A]d&quot; de &quot;mmmm&quot; de &quot;yyyy;@"/>
    <numFmt numFmtId="169" formatCode="0.0000%"/>
    <numFmt numFmtId="170" formatCode="[$$-240A]\ #,##0.000"/>
    <numFmt numFmtId="171" formatCode="[$$-240A]\ #,##0.000000"/>
    <numFmt numFmtId="172" formatCode="[$-240A]dddd\,\ dd&quot; de &quot;mmmm&quot; de &quot;yyyy;@"/>
    <numFmt numFmtId="173" formatCode="_-&quot;$&quot;* #,##0.00_-;\-&quot;$&quot;* #,##0.00_-;_-&quot;$&quot;* &quot;-&quot;??_-;_-@_-"/>
    <numFmt numFmtId="174" formatCode="_ [$€-2]\ * #,##0.00_ ;_ [$€-2]\ * \-#,##0.00_ ;_ [$€-2]\ * \-??_ "/>
    <numFmt numFmtId="175" formatCode="#,##0.0"/>
    <numFmt numFmtId="176" formatCode="[$$-240A]\ #,##0.00"/>
  </numFmts>
  <fonts count="50">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7"/>
      <color theme="1"/>
      <name val="Arial"/>
      <family val="2"/>
    </font>
    <font>
      <sz val="11"/>
      <color theme="0" tint="-0.34998626667073579"/>
      <name val="Arial"/>
      <family val="2"/>
    </font>
    <font>
      <b/>
      <sz val="12"/>
      <color theme="1"/>
      <name val="Arial"/>
      <family val="2"/>
    </font>
    <font>
      <sz val="11"/>
      <color theme="1"/>
      <name val="Calibri"/>
      <family val="2"/>
      <scheme val="minor"/>
    </font>
    <font>
      <sz val="10"/>
      <color rgb="FF000000"/>
      <name val="Arial"/>
      <family val="2"/>
    </font>
    <font>
      <sz val="11"/>
      <color rgb="FF000000"/>
      <name val="Arial"/>
      <family val="2"/>
    </font>
    <font>
      <sz val="10"/>
      <color theme="1"/>
      <name val="Arial Narrow"/>
      <family val="2"/>
    </font>
    <font>
      <b/>
      <sz val="10"/>
      <color theme="1"/>
      <name val="Arial Narrow"/>
      <family val="2"/>
    </font>
    <font>
      <b/>
      <sz val="10"/>
      <color theme="1"/>
      <name val="Calibri"/>
      <family val="2"/>
      <scheme val="minor"/>
    </font>
    <font>
      <sz val="8"/>
      <color theme="1"/>
      <name val="Arial Narrow"/>
      <family val="2"/>
    </font>
    <font>
      <sz val="11"/>
      <color theme="1"/>
      <name val="Arial Narrow"/>
      <family val="2"/>
    </font>
    <font>
      <b/>
      <sz val="11"/>
      <color theme="1"/>
      <name val="Arial Narrow"/>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u/>
      <sz val="10"/>
      <color indexed="12"/>
      <name val="Arial"/>
      <family val="2"/>
    </font>
    <font>
      <sz val="11"/>
      <color indexed="20"/>
      <name val="Calibri"/>
      <family val="2"/>
    </font>
    <font>
      <sz val="11"/>
      <color indexed="60"/>
      <name val="Calibri"/>
      <family val="2"/>
    </font>
    <font>
      <sz val="10"/>
      <color indexed="8"/>
      <name val="Zurich BT"/>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7"/>
      <color theme="1"/>
      <name val="Arial"/>
      <family val="2"/>
    </font>
    <font>
      <sz val="14"/>
      <color theme="1"/>
      <name val="Arial"/>
      <family val="2"/>
    </font>
    <font>
      <b/>
      <sz val="14"/>
      <color theme="1"/>
      <name val="Arial"/>
      <family val="2"/>
    </font>
    <font>
      <sz val="10"/>
      <color theme="0"/>
      <name val="Arial"/>
      <family val="2"/>
    </font>
    <font>
      <sz val="11"/>
      <color theme="0"/>
      <name val="Arial"/>
      <family val="2"/>
    </font>
    <font>
      <b/>
      <sz val="11"/>
      <color theme="0"/>
      <name val="Arial"/>
      <family val="2"/>
    </font>
    <font>
      <sz val="12"/>
      <color rgb="FFFF0000"/>
      <name val="Arial"/>
      <family val="2"/>
    </font>
  </fonts>
  <fills count="32">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92D050"/>
        <bgColor indexed="64"/>
      </patternFill>
    </fill>
    <fill>
      <patternFill patternType="solid">
        <fgColor rgb="FFFFFF99"/>
        <bgColor indexed="64"/>
      </patternFill>
    </fill>
  </fills>
  <borders count="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tint="-0.499984740745262"/>
      </right>
      <top style="thin">
        <color theme="0" tint="-0.49998474074526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theme="2" tint="-0.499984740745262"/>
      </left>
      <right/>
      <top style="thin">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theme="2" tint="-0.499984740745262"/>
      </top>
      <bottom style="thin">
        <color theme="2" tint="-0.499984740745262"/>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top/>
      <bottom/>
      <diagonal/>
    </border>
    <border>
      <left/>
      <right style="double">
        <color indexed="64"/>
      </right>
      <top/>
      <bottom/>
      <diagonal/>
    </border>
    <border>
      <left/>
      <right style="thin">
        <color theme="2" tint="-0.499984740745262"/>
      </right>
      <top style="thin">
        <color theme="2" tint="-0.499984740745262"/>
      </top>
      <bottom style="thin">
        <color theme="2" tint="-0.499984740745262"/>
      </bottom>
      <diagonal/>
    </border>
  </borders>
  <cellStyleXfs count="724">
    <xf numFmtId="0" fontId="0" fillId="0" borderId="0"/>
    <xf numFmtId="0" fontId="1" fillId="0" borderId="0"/>
    <xf numFmtId="0" fontId="5" fillId="0" borderId="0"/>
    <xf numFmtId="9" fontId="5" fillId="0" borderId="0" applyFont="0" applyFill="0" applyBorder="0" applyAlignment="0" applyProtection="0"/>
    <xf numFmtId="43" fontId="1"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15" fillId="0" borderId="0" applyFont="0" applyFill="0" applyBorder="0" applyAlignment="0" applyProtection="0"/>
    <xf numFmtId="44" fontId="1" fillId="0" borderId="0" applyFont="0" applyFill="0" applyBorder="0" applyAlignment="0" applyProtection="0"/>
    <xf numFmtId="44" fontId="15" fillId="0" borderId="0" applyFont="0" applyFill="0" applyBorder="0" applyAlignment="0" applyProtection="0"/>
    <xf numFmtId="173" fontId="15" fillId="0" borderId="0" applyFont="0" applyFill="0" applyBorder="0" applyAlignment="0" applyProtection="0"/>
    <xf numFmtId="0" fontId="24" fillId="0" borderId="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7" fillId="22" borderId="17" applyNumberFormat="0" applyAlignment="0" applyProtection="0"/>
    <xf numFmtId="0" fontId="27" fillId="22" borderId="17" applyNumberFormat="0" applyAlignment="0" applyProtection="0"/>
    <xf numFmtId="0" fontId="27" fillId="22" borderId="17" applyNumberFormat="0" applyAlignment="0" applyProtection="0"/>
    <xf numFmtId="0" fontId="27" fillId="22" borderId="17" applyNumberFormat="0" applyAlignment="0" applyProtection="0"/>
    <xf numFmtId="0" fontId="27" fillId="22" borderId="17" applyNumberFormat="0" applyAlignment="0" applyProtection="0"/>
    <xf numFmtId="0" fontId="27" fillId="22" borderId="17" applyNumberFormat="0" applyAlignment="0" applyProtection="0"/>
    <xf numFmtId="0" fontId="27" fillId="22" borderId="17" applyNumberFormat="0" applyAlignment="0" applyProtection="0"/>
    <xf numFmtId="0" fontId="27" fillId="22" borderId="17" applyNumberFormat="0" applyAlignment="0" applyProtection="0"/>
    <xf numFmtId="0" fontId="27" fillId="22" borderId="17" applyNumberFormat="0" applyAlignment="0" applyProtection="0"/>
    <xf numFmtId="0" fontId="27" fillId="22" borderId="17" applyNumberFormat="0" applyAlignment="0" applyProtection="0"/>
    <xf numFmtId="0" fontId="27" fillId="22" borderId="17" applyNumberFormat="0" applyAlignment="0" applyProtection="0"/>
    <xf numFmtId="0" fontId="27" fillId="22" borderId="17" applyNumberFormat="0" applyAlignment="0" applyProtection="0"/>
    <xf numFmtId="0" fontId="28" fillId="23" borderId="18" applyNumberFormat="0" applyAlignment="0" applyProtection="0"/>
    <xf numFmtId="0" fontId="28" fillId="23" borderId="18" applyNumberFormat="0" applyAlignment="0" applyProtection="0"/>
    <xf numFmtId="0" fontId="28" fillId="23" borderId="18" applyNumberFormat="0" applyAlignment="0" applyProtection="0"/>
    <xf numFmtId="0" fontId="28" fillId="23" borderId="18" applyNumberFormat="0" applyAlignment="0" applyProtection="0"/>
    <xf numFmtId="0" fontId="28" fillId="23" borderId="18" applyNumberFormat="0" applyAlignment="0" applyProtection="0"/>
    <xf numFmtId="0" fontId="28" fillId="23" borderId="18" applyNumberFormat="0" applyAlignment="0" applyProtection="0"/>
    <xf numFmtId="0" fontId="28" fillId="23" borderId="18" applyNumberFormat="0" applyAlignment="0" applyProtection="0"/>
    <xf numFmtId="0" fontId="28" fillId="23" borderId="18" applyNumberFormat="0" applyAlignment="0" applyProtection="0"/>
    <xf numFmtId="0" fontId="28" fillId="23" borderId="18" applyNumberFormat="0" applyAlignment="0" applyProtection="0"/>
    <xf numFmtId="0" fontId="28" fillId="23" borderId="18" applyNumberFormat="0" applyAlignment="0" applyProtection="0"/>
    <xf numFmtId="0" fontId="28" fillId="23" borderId="18" applyNumberFormat="0" applyAlignment="0" applyProtection="0"/>
    <xf numFmtId="0" fontId="28" fillId="23" borderId="18" applyNumberFormat="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29" fillId="0" borderId="19"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31" fillId="13" borderId="17" applyNumberFormat="0" applyAlignment="0" applyProtection="0"/>
    <xf numFmtId="0" fontId="31" fillId="13" borderId="17" applyNumberFormat="0" applyAlignment="0" applyProtection="0"/>
    <xf numFmtId="0" fontId="31" fillId="13" borderId="17" applyNumberFormat="0" applyAlignment="0" applyProtection="0"/>
    <xf numFmtId="0" fontId="31" fillId="13" borderId="17" applyNumberFormat="0" applyAlignment="0" applyProtection="0"/>
    <xf numFmtId="0" fontId="31" fillId="13" borderId="17" applyNumberFormat="0" applyAlignment="0" applyProtection="0"/>
    <xf numFmtId="0" fontId="31" fillId="13" borderId="17" applyNumberFormat="0" applyAlignment="0" applyProtection="0"/>
    <xf numFmtId="0" fontId="31" fillId="13" borderId="17" applyNumberFormat="0" applyAlignment="0" applyProtection="0"/>
    <xf numFmtId="0" fontId="31" fillId="13" borderId="17" applyNumberFormat="0" applyAlignment="0" applyProtection="0"/>
    <xf numFmtId="0" fontId="31" fillId="13" borderId="17" applyNumberFormat="0" applyAlignment="0" applyProtection="0"/>
    <xf numFmtId="0" fontId="31" fillId="13" borderId="17" applyNumberFormat="0" applyAlignment="0" applyProtection="0"/>
    <xf numFmtId="0" fontId="31" fillId="13" borderId="17" applyNumberFormat="0" applyAlignment="0" applyProtection="0"/>
    <xf numFmtId="0" fontId="31" fillId="13" borderId="17" applyNumberFormat="0" applyAlignment="0" applyProtection="0"/>
    <xf numFmtId="0" fontId="24" fillId="0" borderId="0" applyFill="0" applyBorder="0" applyAlignment="0" applyProtection="0"/>
    <xf numFmtId="174" fontId="24" fillId="0" borderId="0" applyFill="0" applyBorder="0" applyAlignment="0" applyProtection="0"/>
    <xf numFmtId="174" fontId="24" fillId="0" borderId="0" applyFill="0" applyBorder="0" applyAlignment="0" applyProtection="0"/>
    <xf numFmtId="174" fontId="24" fillId="0" borderId="0" applyFill="0" applyBorder="0" applyAlignment="0" applyProtection="0"/>
    <xf numFmtId="174" fontId="24" fillId="0" borderId="0" applyFill="0" applyBorder="0" applyAlignment="0" applyProtection="0"/>
    <xf numFmtId="174" fontId="24" fillId="0" borderId="0" applyFill="0" applyBorder="0" applyAlignment="0" applyProtection="0"/>
    <xf numFmtId="174" fontId="24" fillId="0" borderId="0" applyFill="0" applyBorder="0" applyAlignment="0" applyProtection="0"/>
    <xf numFmtId="174" fontId="24" fillId="0" borderId="0" applyFill="0" applyBorder="0" applyAlignment="0" applyProtection="0"/>
    <xf numFmtId="174" fontId="24" fillId="0" borderId="0" applyFill="0" applyBorder="0" applyAlignment="0" applyProtection="0"/>
    <xf numFmtId="0" fontId="24" fillId="0" borderId="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175" fontId="24" fillId="0" borderId="0" applyFill="0" applyBorder="0" applyAlignment="0" applyProtection="0"/>
    <xf numFmtId="175" fontId="24" fillId="0" borderId="0" applyFill="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4" fillId="0" borderId="0"/>
    <xf numFmtId="0" fontId="6" fillId="0" borderId="0"/>
    <xf numFmtId="0" fontId="6" fillId="0" borderId="0"/>
    <xf numFmtId="0" fontId="6" fillId="0" borderId="0"/>
    <xf numFmtId="0" fontId="24" fillId="0" borderId="0"/>
    <xf numFmtId="0" fontId="24" fillId="0" borderId="0"/>
    <xf numFmtId="0" fontId="24" fillId="0" borderId="0"/>
    <xf numFmtId="0" fontId="35" fillId="0" borderId="0"/>
    <xf numFmtId="0" fontId="6" fillId="0" borderId="0"/>
    <xf numFmtId="0" fontId="6" fillId="0" borderId="0"/>
    <xf numFmtId="0" fontId="6" fillId="0" borderId="0"/>
    <xf numFmtId="0" fontId="6" fillId="0" borderId="0"/>
    <xf numFmtId="0" fontId="35" fillId="0" borderId="0"/>
    <xf numFmtId="0" fontId="35" fillId="0" borderId="0"/>
    <xf numFmtId="0" fontId="3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4" fillId="0" borderId="0"/>
    <xf numFmtId="0" fontId="6" fillId="0" borderId="0"/>
    <xf numFmtId="0" fontId="6" fillId="0" borderId="0"/>
    <xf numFmtId="0" fontId="6" fillId="0" borderId="0"/>
    <xf numFmtId="0" fontId="24" fillId="0" borderId="0"/>
    <xf numFmtId="0" fontId="6" fillId="0" borderId="0"/>
    <xf numFmtId="0" fontId="6" fillId="0" borderId="0"/>
    <xf numFmtId="0" fontId="6" fillId="0" borderId="0"/>
    <xf numFmtId="0" fontId="6" fillId="0" borderId="0"/>
    <xf numFmtId="0" fontId="6" fillId="0" borderId="0"/>
    <xf numFmtId="0" fontId="24" fillId="0" borderId="0"/>
    <xf numFmtId="0" fontId="6" fillId="0" borderId="0"/>
    <xf numFmtId="0" fontId="6" fillId="0" borderId="0"/>
    <xf numFmtId="0" fontId="6" fillId="0" borderId="0"/>
    <xf numFmtId="0" fontId="6" fillId="0" borderId="0"/>
    <xf numFmtId="0" fontId="2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4" fillId="0" borderId="0"/>
    <xf numFmtId="0" fontId="6" fillId="0" borderId="0"/>
    <xf numFmtId="0" fontId="6" fillId="0" borderId="0"/>
    <xf numFmtId="0" fontId="6" fillId="0" borderId="0"/>
    <xf numFmtId="0" fontId="2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4" fillId="0" borderId="0"/>
    <xf numFmtId="0" fontId="6" fillId="0" borderId="0"/>
    <xf numFmtId="0" fontId="6"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4" fillId="0" borderId="0"/>
    <xf numFmtId="0" fontId="6" fillId="0" borderId="0"/>
    <xf numFmtId="0" fontId="24" fillId="0" borderId="0"/>
    <xf numFmtId="0" fontId="24" fillId="0" borderId="0"/>
    <xf numFmtId="0" fontId="24" fillId="0" borderId="0"/>
    <xf numFmtId="0" fontId="24" fillId="0" borderId="0"/>
    <xf numFmtId="175" fontId="24" fillId="0" borderId="0" applyFill="0" applyBorder="0" applyAlignment="0" applyProtection="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5" fillId="0" borderId="0"/>
    <xf numFmtId="0" fontId="6" fillId="0" borderId="0"/>
    <xf numFmtId="0" fontId="24" fillId="0" borderId="0"/>
    <xf numFmtId="0" fontId="24" fillId="0" borderId="0"/>
    <xf numFmtId="0" fontId="24" fillId="0" borderId="0"/>
    <xf numFmtId="0" fontId="24" fillId="0" borderId="0"/>
    <xf numFmtId="0" fontId="24" fillId="0" borderId="0"/>
    <xf numFmtId="0" fontId="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9" borderId="20" applyNumberFormat="0" applyAlignment="0" applyProtection="0"/>
    <xf numFmtId="0" fontId="24" fillId="29" borderId="20" applyNumberFormat="0" applyAlignment="0" applyProtection="0"/>
    <xf numFmtId="0" fontId="24" fillId="29" borderId="20" applyNumberFormat="0" applyAlignment="0" applyProtection="0"/>
    <xf numFmtId="0" fontId="24" fillId="29" borderId="20" applyNumberFormat="0" applyAlignment="0" applyProtection="0"/>
    <xf numFmtId="0" fontId="24" fillId="29" borderId="20" applyNumberFormat="0" applyAlignment="0" applyProtection="0"/>
    <xf numFmtId="0" fontId="24" fillId="29" borderId="20" applyNumberFormat="0" applyAlignment="0" applyProtection="0"/>
    <xf numFmtId="0" fontId="24" fillId="29" borderId="20" applyNumberFormat="0" applyAlignment="0" applyProtection="0"/>
    <xf numFmtId="0" fontId="24" fillId="29" borderId="20" applyNumberFormat="0" applyAlignment="0" applyProtection="0"/>
    <xf numFmtId="0" fontId="24" fillId="29" borderId="20" applyNumberFormat="0" applyAlignment="0" applyProtection="0"/>
    <xf numFmtId="0" fontId="24" fillId="29" borderId="20" applyNumberFormat="0" applyAlignment="0" applyProtection="0"/>
    <xf numFmtId="0" fontId="24" fillId="29" borderId="20" applyNumberFormat="0" applyAlignment="0" applyProtection="0"/>
    <xf numFmtId="0" fontId="24" fillId="29" borderId="20" applyNumberFormat="0" applyAlignment="0" applyProtection="0"/>
    <xf numFmtId="0" fontId="24" fillId="29" borderId="20" applyNumberFormat="0" applyAlignment="0" applyProtection="0"/>
    <xf numFmtId="0" fontId="24" fillId="29" borderId="20" applyNumberFormat="0" applyAlignment="0" applyProtection="0"/>
    <xf numFmtId="0" fontId="24" fillId="29" borderId="20" applyNumberFormat="0" applyAlignment="0" applyProtection="0"/>
    <xf numFmtId="9" fontId="24" fillId="0" borderId="0" applyFill="0" applyBorder="0" applyAlignment="0" applyProtection="0"/>
    <xf numFmtId="0" fontId="36" fillId="22" borderId="21" applyNumberFormat="0" applyAlignment="0" applyProtection="0"/>
    <xf numFmtId="0" fontId="36" fillId="22" borderId="21" applyNumberFormat="0" applyAlignment="0" applyProtection="0"/>
    <xf numFmtId="0" fontId="36" fillId="22" borderId="21" applyNumberFormat="0" applyAlignment="0" applyProtection="0"/>
    <xf numFmtId="0" fontId="36" fillId="22" borderId="21" applyNumberFormat="0" applyAlignment="0" applyProtection="0"/>
    <xf numFmtId="0" fontId="36" fillId="22" borderId="21" applyNumberFormat="0" applyAlignment="0" applyProtection="0"/>
    <xf numFmtId="0" fontId="36" fillId="22" borderId="21" applyNumberFormat="0" applyAlignment="0" applyProtection="0"/>
    <xf numFmtId="0" fontId="36" fillId="22" borderId="21" applyNumberFormat="0" applyAlignment="0" applyProtection="0"/>
    <xf numFmtId="0" fontId="36" fillId="22" borderId="21" applyNumberFormat="0" applyAlignment="0" applyProtection="0"/>
    <xf numFmtId="0" fontId="36" fillId="22" borderId="21" applyNumberFormat="0" applyAlignment="0" applyProtection="0"/>
    <xf numFmtId="0" fontId="36" fillId="22" borderId="21" applyNumberFormat="0" applyAlignment="0" applyProtection="0"/>
    <xf numFmtId="0" fontId="36" fillId="22" borderId="21" applyNumberFormat="0" applyAlignment="0" applyProtection="0"/>
    <xf numFmtId="0" fontId="36" fillId="22" borderId="21" applyNumberFormat="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22" applyNumberFormat="0" applyFill="0" applyAlignment="0" applyProtection="0"/>
    <xf numFmtId="0" fontId="39" fillId="0" borderId="22" applyNumberFormat="0" applyFill="0" applyAlignment="0" applyProtection="0"/>
    <xf numFmtId="0" fontId="39" fillId="0" borderId="22" applyNumberFormat="0" applyFill="0" applyAlignment="0" applyProtection="0"/>
    <xf numFmtId="0" fontId="39" fillId="0" borderId="22" applyNumberFormat="0" applyFill="0" applyAlignment="0" applyProtection="0"/>
    <xf numFmtId="0" fontId="39" fillId="0" borderId="22" applyNumberFormat="0" applyFill="0" applyAlignment="0" applyProtection="0"/>
    <xf numFmtId="0" fontId="39" fillId="0" borderId="22" applyNumberFormat="0" applyFill="0" applyAlignment="0" applyProtection="0"/>
    <xf numFmtId="0" fontId="39" fillId="0" borderId="22" applyNumberFormat="0" applyFill="0" applyAlignment="0" applyProtection="0"/>
    <xf numFmtId="0" fontId="39" fillId="0" borderId="22" applyNumberFormat="0" applyFill="0" applyAlignment="0" applyProtection="0"/>
    <xf numFmtId="0" fontId="39" fillId="0" borderId="22" applyNumberFormat="0" applyFill="0" applyAlignment="0" applyProtection="0"/>
    <xf numFmtId="0" fontId="39" fillId="0" borderId="22" applyNumberFormat="0" applyFill="0" applyAlignment="0" applyProtection="0"/>
    <xf numFmtId="0" fontId="39" fillId="0" borderId="22" applyNumberFormat="0" applyFill="0" applyAlignment="0" applyProtection="0"/>
    <xf numFmtId="0" fontId="39" fillId="0" borderId="22" applyNumberFormat="0" applyFill="0" applyAlignment="0" applyProtection="0"/>
    <xf numFmtId="0" fontId="40" fillId="0" borderId="23" applyNumberFormat="0" applyFill="0" applyAlignment="0" applyProtection="0"/>
    <xf numFmtId="0" fontId="40" fillId="0" borderId="23" applyNumberFormat="0" applyFill="0" applyAlignment="0" applyProtection="0"/>
    <xf numFmtId="0" fontId="40" fillId="0" borderId="23" applyNumberFormat="0" applyFill="0" applyAlignment="0" applyProtection="0"/>
    <xf numFmtId="0" fontId="40" fillId="0" borderId="23" applyNumberFormat="0" applyFill="0" applyAlignment="0" applyProtection="0"/>
    <xf numFmtId="0" fontId="40" fillId="0" borderId="23" applyNumberFormat="0" applyFill="0" applyAlignment="0" applyProtection="0"/>
    <xf numFmtId="0" fontId="40" fillId="0" borderId="23" applyNumberFormat="0" applyFill="0" applyAlignment="0" applyProtection="0"/>
    <xf numFmtId="0" fontId="40" fillId="0" borderId="23" applyNumberFormat="0" applyFill="0" applyAlignment="0" applyProtection="0"/>
    <xf numFmtId="0" fontId="40" fillId="0" borderId="23" applyNumberFormat="0" applyFill="0" applyAlignment="0" applyProtection="0"/>
    <xf numFmtId="0" fontId="40" fillId="0" borderId="23" applyNumberFormat="0" applyFill="0" applyAlignment="0" applyProtection="0"/>
    <xf numFmtId="0" fontId="40" fillId="0" borderId="23" applyNumberFormat="0" applyFill="0" applyAlignment="0" applyProtection="0"/>
    <xf numFmtId="0" fontId="40" fillId="0" borderId="23" applyNumberFormat="0" applyFill="0" applyAlignment="0" applyProtection="0"/>
    <xf numFmtId="0" fontId="40" fillId="0" borderId="23" applyNumberFormat="0" applyFill="0" applyAlignment="0" applyProtection="0"/>
    <xf numFmtId="0" fontId="30" fillId="0" borderId="24" applyNumberFormat="0" applyFill="0" applyAlignment="0" applyProtection="0"/>
    <xf numFmtId="0" fontId="30" fillId="0" borderId="24" applyNumberFormat="0" applyFill="0" applyAlignment="0" applyProtection="0"/>
    <xf numFmtId="0" fontId="30" fillId="0" borderId="24" applyNumberFormat="0" applyFill="0" applyAlignment="0" applyProtection="0"/>
    <xf numFmtId="0" fontId="30" fillId="0" borderId="24" applyNumberFormat="0" applyFill="0" applyAlignment="0" applyProtection="0"/>
    <xf numFmtId="0" fontId="30" fillId="0" borderId="24" applyNumberFormat="0" applyFill="0" applyAlignment="0" applyProtection="0"/>
    <xf numFmtId="0" fontId="30" fillId="0" borderId="24" applyNumberFormat="0" applyFill="0" applyAlignment="0" applyProtection="0"/>
    <xf numFmtId="0" fontId="30" fillId="0" borderId="24" applyNumberFormat="0" applyFill="0" applyAlignment="0" applyProtection="0"/>
    <xf numFmtId="0" fontId="30" fillId="0" borderId="24" applyNumberFormat="0" applyFill="0" applyAlignment="0" applyProtection="0"/>
    <xf numFmtId="0" fontId="30" fillId="0" borderId="24" applyNumberFormat="0" applyFill="0" applyAlignment="0" applyProtection="0"/>
    <xf numFmtId="0" fontId="30" fillId="0" borderId="24" applyNumberFormat="0" applyFill="0" applyAlignment="0" applyProtection="0"/>
    <xf numFmtId="0" fontId="30" fillId="0" borderId="24" applyNumberFormat="0" applyFill="0" applyAlignment="0" applyProtection="0"/>
    <xf numFmtId="0" fontId="30" fillId="0" borderId="24"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25" applyNumberFormat="0" applyFill="0" applyAlignment="0" applyProtection="0"/>
    <xf numFmtId="0" fontId="42" fillId="0" borderId="25" applyNumberFormat="0" applyFill="0" applyAlignment="0" applyProtection="0"/>
    <xf numFmtId="0" fontId="42" fillId="0" borderId="25" applyNumberFormat="0" applyFill="0" applyAlignment="0" applyProtection="0"/>
    <xf numFmtId="0" fontId="42" fillId="0" borderId="25" applyNumberFormat="0" applyFill="0" applyAlignment="0" applyProtection="0"/>
    <xf numFmtId="0" fontId="42" fillId="0" borderId="25" applyNumberFormat="0" applyFill="0" applyAlignment="0" applyProtection="0"/>
    <xf numFmtId="0" fontId="42" fillId="0" borderId="25" applyNumberFormat="0" applyFill="0" applyAlignment="0" applyProtection="0"/>
    <xf numFmtId="0" fontId="42" fillId="0" borderId="25" applyNumberFormat="0" applyFill="0" applyAlignment="0" applyProtection="0"/>
    <xf numFmtId="0" fontId="42" fillId="0" borderId="25" applyNumberFormat="0" applyFill="0" applyAlignment="0" applyProtection="0"/>
    <xf numFmtId="0" fontId="42" fillId="0" borderId="25" applyNumberFormat="0" applyFill="0" applyAlignment="0" applyProtection="0"/>
    <xf numFmtId="0" fontId="42" fillId="0" borderId="25" applyNumberFormat="0" applyFill="0" applyAlignment="0" applyProtection="0"/>
    <xf numFmtId="0" fontId="42" fillId="0" borderId="25" applyNumberFormat="0" applyFill="0" applyAlignment="0" applyProtection="0"/>
    <xf numFmtId="0" fontId="42" fillId="0" borderId="25" applyNumberFormat="0" applyFill="0" applyAlignment="0" applyProtection="0"/>
  </cellStyleXfs>
  <cellXfs count="300">
    <xf numFmtId="0" fontId="0" fillId="0" borderId="0" xfId="0"/>
    <xf numFmtId="0" fontId="2" fillId="0" borderId="1" xfId="1" applyFont="1" applyBorder="1" applyAlignment="1" applyProtection="1">
      <alignment horizontal="right"/>
      <protection locked="0"/>
    </xf>
    <xf numFmtId="0" fontId="2" fillId="0" borderId="2" xfId="1" applyFont="1" applyBorder="1" applyAlignment="1" applyProtection="1">
      <alignment horizontal="right"/>
      <protection locked="0"/>
    </xf>
    <xf numFmtId="0" fontId="2" fillId="0" borderId="2" xfId="1" applyFont="1" applyBorder="1" applyAlignment="1" applyProtection="1">
      <alignment horizontal="right" wrapText="1"/>
      <protection locked="0"/>
    </xf>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3" fillId="2" borderId="0" xfId="1" applyFont="1" applyFill="1" applyBorder="1"/>
    <xf numFmtId="0" fontId="2" fillId="0" borderId="4" xfId="1" applyFont="1" applyBorder="1" applyAlignment="1" applyProtection="1">
      <alignment horizontal="right"/>
      <protection locked="0"/>
    </xf>
    <xf numFmtId="0" fontId="2" fillId="0" borderId="0" xfId="1" applyFont="1" applyBorder="1" applyAlignment="1" applyProtection="1">
      <alignment horizontal="right"/>
      <protection locked="0"/>
    </xf>
    <xf numFmtId="0" fontId="2" fillId="0" borderId="0" xfId="1" applyFont="1" applyBorder="1" applyAlignment="1" applyProtection="1">
      <alignment horizontal="right"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0" fontId="3" fillId="2" borderId="5" xfId="1" applyFont="1" applyFill="1" applyBorder="1"/>
    <xf numFmtId="0" fontId="2" fillId="0" borderId="0" xfId="1" applyFont="1" applyFill="1" applyBorder="1" applyAlignment="1" applyProtection="1">
      <alignment horizontal="left" vertical="center"/>
      <protection locked="0"/>
    </xf>
    <xf numFmtId="0" fontId="2" fillId="0" borderId="0" xfId="1" applyFont="1" applyFill="1" applyBorder="1" applyAlignment="1" applyProtection="1">
      <alignment horizontal="left" vertical="center" wrapText="1"/>
      <protection locked="0"/>
    </xf>
    <xf numFmtId="0" fontId="2" fillId="0" borderId="0" xfId="1" applyFont="1" applyFill="1" applyBorder="1" applyAlignment="1" applyProtection="1">
      <alignment horizontal="left"/>
      <protection locked="0"/>
    </xf>
    <xf numFmtId="0" fontId="4" fillId="0" borderId="0" xfId="1" applyFont="1" applyFill="1" applyBorder="1" applyAlignment="1" applyProtection="1">
      <alignment horizontal="left" vertical="center" wrapText="1"/>
      <protection locked="0"/>
    </xf>
    <xf numFmtId="0" fontId="3" fillId="0" borderId="0" xfId="1" applyFont="1" applyFill="1" applyBorder="1"/>
    <xf numFmtId="0" fontId="2" fillId="0" borderId="0" xfId="1" applyFont="1"/>
    <xf numFmtId="0" fontId="3" fillId="0" borderId="0" xfId="1" applyFont="1"/>
    <xf numFmtId="0" fontId="3" fillId="0" borderId="0" xfId="1" applyFont="1" applyAlignment="1">
      <alignment wrapText="1"/>
    </xf>
    <xf numFmtId="0" fontId="4" fillId="3" borderId="9" xfId="2" applyFont="1" applyFill="1" applyBorder="1" applyAlignment="1">
      <alignment horizontal="center" vertical="center" wrapText="1"/>
    </xf>
    <xf numFmtId="10" fontId="6" fillId="0" borderId="9" xfId="3" applyNumberFormat="1" applyFont="1" applyFill="1" applyBorder="1" applyAlignment="1">
      <alignment horizontal="center" vertical="center"/>
    </xf>
    <xf numFmtId="0" fontId="1" fillId="0" borderId="0" xfId="0" applyFont="1"/>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1" fillId="0" borderId="0" xfId="0" applyFont="1" applyBorder="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3" fillId="0" borderId="9" xfId="0" applyFont="1" applyBorder="1" applyAlignment="1">
      <alignment vertical="center" wrapText="1"/>
    </xf>
    <xf numFmtId="0" fontId="8" fillId="0" borderId="9" xfId="0" applyFont="1" applyBorder="1"/>
    <xf numFmtId="0" fontId="8" fillId="0" borderId="0" xfId="0" applyFont="1"/>
    <xf numFmtId="0" fontId="7" fillId="2" borderId="12" xfId="8" applyFont="1" applyFill="1" applyBorder="1" applyAlignment="1">
      <alignment horizontal="center" vertical="center" wrapText="1"/>
    </xf>
    <xf numFmtId="0" fontId="8" fillId="0" borderId="9" xfId="0" applyFont="1" applyBorder="1" applyAlignment="1">
      <alignment horizontal="center" vertical="center"/>
    </xf>
    <xf numFmtId="0" fontId="1" fillId="0" borderId="13" xfId="0" applyFont="1" applyBorder="1" applyAlignment="1">
      <alignment horizontal="center" vertical="center" wrapText="1"/>
    </xf>
    <xf numFmtId="0" fontId="9" fillId="0" borderId="9" xfId="0" applyFont="1" applyBorder="1" applyAlignment="1">
      <alignment horizontal="center" vertical="center"/>
    </xf>
    <xf numFmtId="0" fontId="1" fillId="0" borderId="0" xfId="0" applyFont="1" applyAlignment="1">
      <alignment horizontal="center" vertical="center"/>
    </xf>
    <xf numFmtId="0" fontId="9" fillId="0" borderId="11" xfId="0" applyFont="1" applyBorder="1" applyAlignment="1">
      <alignment horizontal="center" vertical="center"/>
    </xf>
    <xf numFmtId="0" fontId="12" fillId="0" borderId="9" xfId="0" applyFont="1" applyBorder="1" applyAlignment="1">
      <alignment horizontal="center" vertical="center"/>
    </xf>
    <xf numFmtId="0" fontId="1" fillId="0" borderId="9" xfId="0" applyFont="1" applyBorder="1" applyAlignment="1">
      <alignment horizontal="center"/>
    </xf>
    <xf numFmtId="3" fontId="9" fillId="0" borderId="9" xfId="0" applyNumberFormat="1" applyFont="1" applyBorder="1" applyAlignment="1">
      <alignment horizontal="center" vertical="center"/>
    </xf>
    <xf numFmtId="0" fontId="9" fillId="0" borderId="9" xfId="0" applyFont="1" applyBorder="1" applyAlignment="1">
      <alignment horizontal="left" vertical="center" indent="1"/>
    </xf>
    <xf numFmtId="0" fontId="9" fillId="0" borderId="9" xfId="0" applyFont="1" applyBorder="1" applyAlignment="1">
      <alignment vertical="center"/>
    </xf>
    <xf numFmtId="0" fontId="9" fillId="0" borderId="9" xfId="0" applyFont="1" applyBorder="1" applyAlignment="1">
      <alignment horizontal="left" indent="1"/>
    </xf>
    <xf numFmtId="0" fontId="11" fillId="5" borderId="9" xfId="0" applyFont="1" applyFill="1" applyBorder="1" applyAlignment="1" applyProtection="1">
      <alignment horizontal="center" vertical="center"/>
      <protection locked="0"/>
    </xf>
    <xf numFmtId="0" fontId="0" fillId="0" borderId="9" xfId="0" applyBorder="1" applyAlignment="1">
      <alignment horizontal="center" vertical="center" wrapText="1"/>
    </xf>
    <xf numFmtId="0" fontId="0" fillId="0" borderId="9" xfId="0" applyBorder="1"/>
    <xf numFmtId="0" fontId="0" fillId="0" borderId="9" xfId="0" applyBorder="1" applyAlignment="1">
      <alignment horizontal="center" vertical="center"/>
    </xf>
    <xf numFmtId="9" fontId="0" fillId="0" borderId="9" xfId="0" applyNumberFormat="1" applyBorder="1"/>
    <xf numFmtId="10" fontId="0" fillId="0" borderId="9" xfId="0" applyNumberFormat="1" applyBorder="1"/>
    <xf numFmtId="169" fontId="0" fillId="0" borderId="9" xfId="0" applyNumberFormat="1" applyBorder="1"/>
    <xf numFmtId="0" fontId="0" fillId="0" borderId="0" xfId="0" applyBorder="1"/>
    <xf numFmtId="10" fontId="0" fillId="0" borderId="0" xfId="0" applyNumberFormat="1" applyBorder="1"/>
    <xf numFmtId="9" fontId="0" fillId="0" borderId="0" xfId="0" applyNumberFormat="1" applyBorder="1"/>
    <xf numFmtId="167" fontId="3" fillId="0" borderId="9" xfId="0" applyNumberFormat="1" applyFont="1" applyFill="1" applyBorder="1" applyAlignment="1" applyProtection="1">
      <alignment horizontal="center" vertical="center"/>
      <protection locked="0"/>
    </xf>
    <xf numFmtId="0" fontId="3" fillId="0" borderId="9" xfId="0" applyFont="1" applyFill="1" applyBorder="1" applyAlignment="1" applyProtection="1">
      <alignment horizontal="center" vertical="center"/>
      <protection locked="0"/>
    </xf>
    <xf numFmtId="171" fontId="1" fillId="0" borderId="0" xfId="0" applyNumberFormat="1" applyFont="1"/>
    <xf numFmtId="0" fontId="1" fillId="0" borderId="0" xfId="0" applyFont="1" applyAlignment="1">
      <alignment horizontal="center" vertical="center" wrapText="1"/>
    </xf>
    <xf numFmtId="0" fontId="1" fillId="0" borderId="9" xfId="0" applyFont="1" applyBorder="1" applyAlignment="1">
      <alignment horizontal="center" vertical="center"/>
    </xf>
    <xf numFmtId="0" fontId="3" fillId="0" borderId="9" xfId="0" applyNumberFormat="1" applyFont="1" applyBorder="1" applyAlignment="1">
      <alignment horizontal="left" vertical="top" wrapText="1"/>
    </xf>
    <xf numFmtId="0" fontId="1" fillId="0" borderId="0" xfId="0" applyFont="1" applyFill="1"/>
    <xf numFmtId="0" fontId="3" fillId="0" borderId="9" xfId="0" applyFont="1" applyBorder="1" applyAlignment="1">
      <alignment vertical="center"/>
    </xf>
    <xf numFmtId="0" fontId="3" fillId="0" borderId="9" xfId="0" applyFont="1" applyFill="1" applyBorder="1" applyAlignment="1">
      <alignment vertical="center" wrapText="1"/>
    </xf>
    <xf numFmtId="0" fontId="1" fillId="0" borderId="9" xfId="0" applyFont="1" applyFill="1" applyBorder="1" applyAlignment="1">
      <alignment horizontal="center" vertical="center"/>
    </xf>
    <xf numFmtId="0" fontId="2" fillId="0" borderId="9" xfId="0" applyNumberFormat="1" applyFont="1" applyBorder="1" applyAlignment="1">
      <alignment horizontal="center" vertical="center" wrapText="1"/>
    </xf>
    <xf numFmtId="0" fontId="3" fillId="0" borderId="0" xfId="0" applyNumberFormat="1" applyFont="1"/>
    <xf numFmtId="0" fontId="3" fillId="0" borderId="0" xfId="0" applyFont="1"/>
    <xf numFmtId="0" fontId="0" fillId="0" borderId="0" xfId="0" applyFill="1"/>
    <xf numFmtId="0" fontId="3" fillId="0" borderId="0" xfId="0" applyFont="1" applyFill="1" applyBorder="1"/>
    <xf numFmtId="0" fontId="3" fillId="0" borderId="0" xfId="0" applyFont="1" applyFill="1" applyBorder="1" applyAlignment="1"/>
    <xf numFmtId="0" fontId="3" fillId="0" borderId="0" xfId="0" applyFont="1" applyFill="1" applyBorder="1" applyAlignment="1">
      <alignment horizontal="left"/>
    </xf>
    <xf numFmtId="0" fontId="17" fillId="0" borderId="0" xfId="0" applyFont="1" applyFill="1" applyBorder="1" applyAlignment="1" applyProtection="1">
      <alignment horizontal="left" vertical="center" wrapText="1"/>
      <protection locked="0"/>
    </xf>
    <xf numFmtId="172" fontId="0" fillId="0" borderId="0" xfId="0" applyNumberFormat="1" applyFill="1" applyBorder="1" applyAlignment="1">
      <alignment horizontal="center" vertical="center"/>
    </xf>
    <xf numFmtId="0" fontId="3" fillId="0" borderId="0" xfId="0" applyFont="1" applyAlignment="1">
      <alignment vertical="top" wrapText="1"/>
    </xf>
    <xf numFmtId="173" fontId="18" fillId="0" borderId="0" xfId="15" applyFont="1"/>
    <xf numFmtId="173" fontId="18" fillId="0" borderId="0" xfId="15" applyFont="1" applyAlignment="1">
      <alignment horizontal="center"/>
    </xf>
    <xf numFmtId="0" fontId="18" fillId="0" borderId="0" xfId="15" applyNumberFormat="1" applyFont="1" applyAlignment="1">
      <alignment horizontal="center"/>
    </xf>
    <xf numFmtId="173" fontId="19" fillId="0" borderId="0" xfId="15" applyFont="1" applyAlignment="1"/>
    <xf numFmtId="173" fontId="19" fillId="0" borderId="0" xfId="15" applyFont="1"/>
    <xf numFmtId="173" fontId="18" fillId="0" borderId="0" xfId="15" applyFont="1" applyAlignment="1">
      <alignment wrapText="1"/>
    </xf>
    <xf numFmtId="173" fontId="19" fillId="6" borderId="16" xfId="15" applyFont="1" applyFill="1" applyBorder="1" applyAlignment="1">
      <alignment horizontal="center" vertical="center"/>
    </xf>
    <xf numFmtId="173" fontId="18" fillId="7" borderId="16" xfId="15" applyFont="1" applyFill="1" applyBorder="1" applyAlignment="1">
      <alignment horizontal="center"/>
    </xf>
    <xf numFmtId="173" fontId="18" fillId="0" borderId="16" xfId="15" applyFont="1" applyBorder="1"/>
    <xf numFmtId="0" fontId="18" fillId="0" borderId="16" xfId="15" applyNumberFormat="1" applyFont="1" applyBorder="1" applyAlignment="1">
      <alignment horizontal="center"/>
    </xf>
    <xf numFmtId="173" fontId="18" fillId="0" borderId="16" xfId="15" applyFont="1" applyBorder="1" applyAlignment="1">
      <alignment wrapText="1"/>
    </xf>
    <xf numFmtId="173" fontId="19" fillId="0" borderId="16" xfId="15" applyFont="1" applyBorder="1"/>
    <xf numFmtId="0" fontId="19" fillId="0" borderId="16" xfId="15" applyNumberFormat="1" applyFont="1" applyBorder="1" applyAlignment="1">
      <alignment horizontal="center"/>
    </xf>
    <xf numFmtId="173" fontId="21" fillId="0" borderId="0" xfId="15" applyFont="1"/>
    <xf numFmtId="0" fontId="22" fillId="0" borderId="0" xfId="0" applyFont="1" applyBorder="1"/>
    <xf numFmtId="0" fontId="22" fillId="0" borderId="16" xfId="0" applyFont="1" applyBorder="1"/>
    <xf numFmtId="0" fontId="22" fillId="0" borderId="16" xfId="0" applyFont="1" applyBorder="1" applyAlignment="1">
      <alignment horizontal="center"/>
    </xf>
    <xf numFmtId="0" fontId="22" fillId="2" borderId="16" xfId="0" applyFont="1" applyFill="1" applyBorder="1"/>
    <xf numFmtId="0" fontId="22" fillId="2" borderId="16" xfId="0" applyFont="1" applyFill="1" applyBorder="1" applyAlignment="1">
      <alignment horizontal="center"/>
    </xf>
    <xf numFmtId="0" fontId="22" fillId="2" borderId="0" xfId="0" applyFont="1" applyFill="1" applyBorder="1"/>
    <xf numFmtId="0" fontId="22" fillId="0" borderId="16" xfId="0" applyFont="1" applyBorder="1" applyAlignment="1">
      <alignment wrapText="1"/>
    </xf>
    <xf numFmtId="0" fontId="23" fillId="0" borderId="16" xfId="0" applyFont="1" applyBorder="1"/>
    <xf numFmtId="0" fontId="23" fillId="0" borderId="16" xfId="0" applyFont="1" applyBorder="1" applyAlignment="1">
      <alignment horizontal="center"/>
    </xf>
    <xf numFmtId="0" fontId="23" fillId="0" borderId="0" xfId="0" applyFont="1" applyBorder="1"/>
    <xf numFmtId="173" fontId="22" fillId="0" borderId="0" xfId="15" applyFont="1"/>
    <xf numFmtId="0" fontId="22" fillId="0" borderId="0" xfId="15" applyNumberFormat="1" applyFont="1" applyAlignment="1">
      <alignment horizontal="center"/>
    </xf>
    <xf numFmtId="173" fontId="22" fillId="0" borderId="0" xfId="15" applyFont="1" applyBorder="1" applyAlignment="1">
      <alignment horizontal="center"/>
    </xf>
    <xf numFmtId="173" fontId="19" fillId="6" borderId="9" xfId="15" applyFont="1" applyFill="1" applyBorder="1" applyAlignment="1">
      <alignment vertical="center"/>
    </xf>
    <xf numFmtId="44" fontId="0" fillId="0" borderId="9" xfId="14" applyFont="1" applyBorder="1"/>
    <xf numFmtId="44" fontId="0" fillId="0" borderId="9" xfId="0" applyNumberFormat="1" applyBorder="1"/>
    <xf numFmtId="10" fontId="0" fillId="0" borderId="0" xfId="0" applyNumberFormat="1"/>
    <xf numFmtId="0" fontId="11" fillId="0" borderId="9" xfId="0" applyNumberFormat="1" applyFont="1" applyBorder="1" applyAlignment="1">
      <alignment horizontal="center" vertical="center" wrapText="1"/>
    </xf>
    <xf numFmtId="9" fontId="0" fillId="0" borderId="9" xfId="12" applyFont="1" applyBorder="1"/>
    <xf numFmtId="9" fontId="0" fillId="30" borderId="9" xfId="12" applyFont="1" applyFill="1" applyBorder="1"/>
    <xf numFmtId="173" fontId="19" fillId="6" borderId="26" xfId="15" applyFont="1" applyFill="1" applyBorder="1" applyAlignment="1">
      <alignment horizontal="center" vertical="center" wrapText="1"/>
    </xf>
    <xf numFmtId="0" fontId="18" fillId="0" borderId="16" xfId="15" applyNumberFormat="1" applyFont="1" applyBorder="1" applyAlignment="1">
      <alignment horizontal="center" vertical="center"/>
    </xf>
    <xf numFmtId="0" fontId="3" fillId="0" borderId="9" xfId="0" applyFont="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2" xfId="0" applyNumberFormat="1" applyFont="1" applyBorder="1" applyAlignment="1">
      <alignment horizontal="left" vertical="top" wrapText="1"/>
    </xf>
    <xf numFmtId="0" fontId="3" fillId="0" borderId="0" xfId="0" applyNumberFormat="1" applyFont="1" applyBorder="1" applyAlignment="1">
      <alignment horizontal="left" vertical="top" wrapText="1"/>
    </xf>
    <xf numFmtId="176" fontId="8" fillId="0" borderId="9" xfId="0" applyNumberFormat="1" applyFont="1" applyBorder="1" applyAlignment="1">
      <alignment horizontal="right" vertical="center"/>
    </xf>
    <xf numFmtId="9" fontId="18" fillId="0" borderId="16" xfId="15" applyNumberFormat="1" applyFont="1" applyBorder="1" applyAlignment="1">
      <alignment horizontal="center" vertical="center"/>
    </xf>
    <xf numFmtId="0" fontId="9" fillId="0" borderId="9" xfId="0" applyFont="1" applyBorder="1" applyAlignment="1">
      <alignment horizontal="right" vertical="center"/>
    </xf>
    <xf numFmtId="176" fontId="9" fillId="0" borderId="9" xfId="0" applyNumberFormat="1" applyFont="1" applyBorder="1" applyAlignment="1">
      <alignment horizontal="right" vertical="center"/>
    </xf>
    <xf numFmtId="176" fontId="1" fillId="0" borderId="9" xfId="0" applyNumberFormat="1" applyFont="1" applyBorder="1" applyAlignment="1">
      <alignment horizontal="right" vertical="center"/>
    </xf>
    <xf numFmtId="0" fontId="8" fillId="0" borderId="9" xfId="0" applyFont="1" applyBorder="1" applyAlignment="1">
      <alignment horizontal="center" vertical="center" wrapText="1"/>
    </xf>
    <xf numFmtId="9" fontId="1" fillId="0" borderId="9" xfId="0" applyNumberFormat="1" applyFont="1" applyBorder="1" applyAlignment="1">
      <alignment horizontal="center" vertical="center"/>
    </xf>
    <xf numFmtId="176" fontId="1" fillId="0" borderId="9" xfId="0" applyNumberFormat="1" applyFont="1" applyFill="1" applyBorder="1" applyAlignment="1">
      <alignment horizontal="right" vertical="center"/>
    </xf>
    <xf numFmtId="176" fontId="8" fillId="0" borderId="9" xfId="0" applyNumberFormat="1" applyFont="1" applyFill="1" applyBorder="1" applyAlignment="1">
      <alignment horizontal="right" vertical="center"/>
    </xf>
    <xf numFmtId="176" fontId="9" fillId="0" borderId="9" xfId="0" applyNumberFormat="1" applyFont="1" applyFill="1" applyBorder="1" applyAlignment="1">
      <alignment horizontal="right" vertical="center"/>
    </xf>
    <xf numFmtId="9" fontId="1" fillId="0" borderId="9" xfId="0" applyNumberFormat="1" applyFont="1" applyFill="1" applyBorder="1" applyAlignment="1">
      <alignment horizontal="center" vertical="center"/>
    </xf>
    <xf numFmtId="0" fontId="3" fillId="0" borderId="10" xfId="0" applyNumberFormat="1" applyFont="1" applyBorder="1" applyAlignment="1">
      <alignment horizontal="center" vertical="center" wrapText="1"/>
    </xf>
    <xf numFmtId="176" fontId="1" fillId="0" borderId="10" xfId="0" applyNumberFormat="1" applyFont="1" applyBorder="1" applyAlignment="1">
      <alignment horizontal="right" vertical="center"/>
    </xf>
    <xf numFmtId="0" fontId="1" fillId="0" borderId="11" xfId="0" applyFont="1" applyFill="1" applyBorder="1" applyAlignment="1">
      <alignment horizontal="center" vertical="center"/>
    </xf>
    <xf numFmtId="0" fontId="9" fillId="0" borderId="11" xfId="0" applyFont="1" applyFill="1" applyBorder="1" applyAlignment="1">
      <alignment horizontal="right" vertical="center"/>
    </xf>
    <xf numFmtId="0" fontId="8" fillId="0" borderId="32" xfId="0" applyFont="1" applyBorder="1" applyAlignment="1">
      <alignment horizontal="center" vertical="center" wrapText="1"/>
    </xf>
    <xf numFmtId="0" fontId="1" fillId="0" borderId="32" xfId="0" applyFont="1" applyFill="1" applyBorder="1" applyAlignment="1">
      <alignment horizontal="center" vertical="center"/>
    </xf>
    <xf numFmtId="176" fontId="1" fillId="0" borderId="33" xfId="0" applyNumberFormat="1" applyFont="1" applyFill="1" applyBorder="1" applyAlignment="1">
      <alignment horizontal="right" vertical="center"/>
    </xf>
    <xf numFmtId="0" fontId="9" fillId="0" borderId="32" xfId="0" applyFont="1" applyFill="1" applyBorder="1" applyAlignment="1">
      <alignment horizontal="right" vertical="center"/>
    </xf>
    <xf numFmtId="176" fontId="1" fillId="0" borderId="10" xfId="0" applyNumberFormat="1" applyFont="1" applyFill="1" applyBorder="1" applyAlignment="1">
      <alignment horizontal="right" vertical="center"/>
    </xf>
    <xf numFmtId="167" fontId="16" fillId="31" borderId="9" xfId="0" applyNumberFormat="1" applyFont="1" applyFill="1" applyBorder="1" applyAlignment="1">
      <alignment horizontal="right" vertical="center" wrapText="1" indent="1"/>
    </xf>
    <xf numFmtId="0" fontId="3" fillId="0" borderId="9" xfId="0" applyFont="1" applyBorder="1" applyAlignment="1">
      <alignment vertical="top" wrapText="1"/>
    </xf>
    <xf numFmtId="0" fontId="3" fillId="31" borderId="10" xfId="0" applyFont="1" applyFill="1" applyBorder="1" applyAlignment="1">
      <alignment horizontal="left" vertical="center"/>
    </xf>
    <xf numFmtId="0" fontId="3" fillId="31" borderId="10" xfId="0" applyFont="1" applyFill="1" applyBorder="1" applyAlignment="1"/>
    <xf numFmtId="0" fontId="3" fillId="31" borderId="15" xfId="0" applyFont="1" applyFill="1" applyBorder="1" applyAlignment="1">
      <alignment horizontal="left"/>
    </xf>
    <xf numFmtId="0" fontId="3" fillId="31" borderId="11" xfId="0" applyFont="1" applyFill="1" applyBorder="1" applyAlignment="1">
      <alignment horizontal="left"/>
    </xf>
    <xf numFmtId="0" fontId="3" fillId="31" borderId="10" xfId="0" applyFont="1" applyFill="1" applyBorder="1"/>
    <xf numFmtId="167" fontId="3" fillId="31" borderId="9" xfId="0" applyNumberFormat="1" applyFont="1" applyFill="1" applyBorder="1" applyAlignment="1">
      <alignment vertical="center" wrapText="1"/>
    </xf>
    <xf numFmtId="4" fontId="3" fillId="31" borderId="9" xfId="0" applyNumberFormat="1" applyFont="1" applyFill="1" applyBorder="1" applyAlignment="1">
      <alignment vertical="center" wrapText="1"/>
    </xf>
    <xf numFmtId="10" fontId="3" fillId="31" borderId="9" xfId="0" applyNumberFormat="1" applyFont="1" applyFill="1" applyBorder="1" applyAlignment="1">
      <alignment vertical="center" wrapText="1"/>
    </xf>
    <xf numFmtId="0" fontId="9" fillId="0" borderId="9" xfId="0" applyFont="1" applyBorder="1" applyAlignment="1">
      <alignment vertical="top" wrapText="1"/>
    </xf>
    <xf numFmtId="0" fontId="3" fillId="0" borderId="13" xfId="0" applyFont="1" applyBorder="1" applyAlignment="1">
      <alignment vertical="center" wrapText="1"/>
    </xf>
    <xf numFmtId="0" fontId="3" fillId="0" borderId="14" xfId="0" applyFont="1" applyBorder="1" applyAlignment="1">
      <alignment vertical="center" wrapText="1"/>
    </xf>
    <xf numFmtId="176" fontId="1" fillId="0" borderId="33" xfId="0" applyNumberFormat="1" applyFont="1" applyBorder="1" applyAlignment="1">
      <alignment horizontal="right" vertical="center"/>
    </xf>
    <xf numFmtId="0" fontId="9" fillId="0" borderId="32" xfId="0" applyFont="1" applyBorder="1" applyAlignment="1">
      <alignment horizontal="right" vertical="center"/>
    </xf>
    <xf numFmtId="0" fontId="1" fillId="0" borderId="32" xfId="0" applyFont="1" applyBorder="1" applyAlignment="1">
      <alignment horizontal="center" vertical="center"/>
    </xf>
    <xf numFmtId="0" fontId="1" fillId="0" borderId="37" xfId="0" applyFont="1" applyBorder="1"/>
    <xf numFmtId="0" fontId="1" fillId="0" borderId="38" xfId="0" applyFont="1" applyBorder="1"/>
    <xf numFmtId="0" fontId="44" fillId="0" borderId="0" xfId="0" applyFont="1" applyAlignment="1">
      <alignment horizontal="center" vertical="center"/>
    </xf>
    <xf numFmtId="0" fontId="45" fillId="0" borderId="9" xfId="0" applyFont="1" applyBorder="1" applyAlignment="1">
      <alignment horizontal="center" vertical="center"/>
    </xf>
    <xf numFmtId="44" fontId="1" fillId="0" borderId="0" xfId="14" applyFont="1"/>
    <xf numFmtId="0" fontId="3" fillId="0" borderId="0" xfId="0" applyFont="1" applyAlignment="1">
      <alignment vertical="top"/>
    </xf>
    <xf numFmtId="0" fontId="0" fillId="0" borderId="10" xfId="0" applyBorder="1" applyAlignment="1">
      <alignment vertical="center"/>
    </xf>
    <xf numFmtId="0" fontId="0" fillId="0" borderId="15" xfId="0" applyBorder="1" applyAlignment="1">
      <alignment vertical="center"/>
    </xf>
    <xf numFmtId="0" fontId="0" fillId="0" borderId="11" xfId="0" applyBorder="1" applyAlignment="1">
      <alignment vertical="center"/>
    </xf>
    <xf numFmtId="0" fontId="11" fillId="5" borderId="10" xfId="0" applyFont="1" applyFill="1" applyBorder="1" applyAlignment="1" applyProtection="1">
      <alignment wrapText="1"/>
      <protection locked="0"/>
    </xf>
    <xf numFmtId="0" fontId="11" fillId="5" borderId="10" xfId="0" applyFont="1" applyFill="1" applyBorder="1" applyAlignment="1" applyProtection="1">
      <alignment vertical="center" wrapText="1"/>
      <protection locked="0"/>
    </xf>
    <xf numFmtId="173" fontId="19" fillId="6" borderId="16" xfId="15" applyFont="1" applyFill="1" applyBorder="1" applyAlignment="1">
      <alignment horizontal="center" vertical="center" wrapText="1"/>
    </xf>
    <xf numFmtId="0" fontId="22" fillId="0" borderId="0" xfId="0" applyFont="1" applyBorder="1" applyAlignment="1">
      <alignment horizontal="center"/>
    </xf>
    <xf numFmtId="0" fontId="8" fillId="0" borderId="9" xfId="0" applyFont="1" applyBorder="1" applyAlignment="1">
      <alignment horizontal="center" vertical="center" wrapText="1"/>
    </xf>
    <xf numFmtId="0" fontId="2" fillId="0" borderId="9" xfId="0" applyNumberFormat="1" applyFont="1" applyFill="1" applyBorder="1" applyAlignment="1">
      <alignment horizontal="center" vertical="center" wrapText="1"/>
    </xf>
    <xf numFmtId="44" fontId="0" fillId="0" borderId="9" xfId="14" applyFont="1" applyFill="1" applyBorder="1"/>
    <xf numFmtId="0" fontId="2" fillId="4" borderId="9" xfId="0" applyNumberFormat="1" applyFont="1" applyFill="1" applyBorder="1" applyAlignment="1">
      <alignment horizontal="center" vertical="center" wrapText="1"/>
    </xf>
    <xf numFmtId="44" fontId="0" fillId="4" borderId="9" xfId="14" applyFont="1" applyFill="1" applyBorder="1"/>
    <xf numFmtId="9" fontId="0" fillId="30" borderId="9" xfId="0" applyNumberFormat="1" applyFill="1" applyBorder="1"/>
    <xf numFmtId="169" fontId="0" fillId="30" borderId="9" xfId="0" applyNumberFormat="1" applyFill="1" applyBorder="1"/>
    <xf numFmtId="10" fontId="0" fillId="30" borderId="9" xfId="12" applyNumberFormat="1" applyFont="1" applyFill="1" applyBorder="1" applyAlignment="1">
      <alignment horizontal="center" vertical="center"/>
    </xf>
    <xf numFmtId="3" fontId="19" fillId="0" borderId="16" xfId="15" applyNumberFormat="1" applyFont="1" applyBorder="1"/>
    <xf numFmtId="173" fontId="18" fillId="0" borderId="0" xfId="15" applyFont="1" applyAlignment="1">
      <alignment horizontal="center" vertical="center" wrapText="1"/>
    </xf>
    <xf numFmtId="173" fontId="18" fillId="0" borderId="26" xfId="15" applyFont="1" applyBorder="1" applyAlignment="1">
      <alignment horizontal="center" vertical="center" wrapText="1"/>
    </xf>
    <xf numFmtId="173" fontId="18" fillId="0" borderId="16" xfId="15" applyFont="1" applyBorder="1" applyAlignment="1">
      <alignment horizontal="center" vertical="center" wrapText="1"/>
    </xf>
    <xf numFmtId="3" fontId="19" fillId="6" borderId="16" xfId="15" applyNumberFormat="1" applyFont="1" applyFill="1" applyBorder="1" applyAlignment="1">
      <alignment horizontal="center" vertical="center" wrapText="1"/>
    </xf>
    <xf numFmtId="3" fontId="19" fillId="6" borderId="26" xfId="15" applyNumberFormat="1" applyFont="1" applyFill="1" applyBorder="1" applyAlignment="1">
      <alignment horizontal="center" vertical="center" wrapText="1"/>
    </xf>
    <xf numFmtId="0" fontId="19" fillId="6" borderId="27" xfId="15" applyNumberFormat="1" applyFont="1" applyFill="1" applyBorder="1" applyAlignment="1">
      <alignment horizontal="center" vertical="center" textRotation="1" wrapText="1"/>
    </xf>
    <xf numFmtId="0" fontId="19" fillId="6" borderId="28" xfId="15" applyNumberFormat="1" applyFont="1" applyFill="1" applyBorder="1" applyAlignment="1">
      <alignment horizontal="center" vertical="center" textRotation="1" wrapText="1"/>
    </xf>
    <xf numFmtId="0" fontId="19" fillId="6" borderId="29" xfId="15" applyNumberFormat="1" applyFont="1" applyFill="1" applyBorder="1" applyAlignment="1">
      <alignment horizontal="center" vertical="center" textRotation="1" wrapText="1"/>
    </xf>
    <xf numFmtId="173" fontId="19" fillId="6" borderId="16" xfId="15" applyFont="1" applyFill="1" applyBorder="1" applyAlignment="1">
      <alignment horizontal="center" vertical="center" wrapText="1"/>
    </xf>
    <xf numFmtId="0" fontId="20" fillId="6" borderId="16" xfId="0" applyFont="1" applyFill="1" applyBorder="1" applyAlignment="1">
      <alignment horizontal="center" vertical="center" wrapText="1"/>
    </xf>
    <xf numFmtId="0" fontId="19" fillId="6" borderId="16" xfId="15" applyNumberFormat="1" applyFont="1" applyFill="1" applyBorder="1" applyAlignment="1">
      <alignment horizontal="center" vertical="center" wrapText="1"/>
    </xf>
    <xf numFmtId="0" fontId="17" fillId="31" borderId="9" xfId="0" applyFont="1" applyFill="1" applyBorder="1" applyAlignment="1" applyProtection="1">
      <alignment horizontal="left" vertical="center" wrapText="1"/>
      <protection locked="0"/>
    </xf>
    <xf numFmtId="172" fontId="0" fillId="31" borderId="9" xfId="0" applyNumberFormat="1" applyFill="1" applyBorder="1" applyAlignment="1">
      <alignment horizontal="center" vertical="center"/>
    </xf>
    <xf numFmtId="0" fontId="23" fillId="0" borderId="0" xfId="0" applyFont="1" applyBorder="1" applyAlignment="1">
      <alignment horizontal="center"/>
    </xf>
    <xf numFmtId="0" fontId="22" fillId="0" borderId="0" xfId="0" applyFont="1" applyBorder="1" applyAlignment="1">
      <alignment horizontal="center"/>
    </xf>
    <xf numFmtId="0" fontId="45" fillId="0" borderId="30" xfId="0" applyFont="1" applyBorder="1" applyAlignment="1">
      <alignment horizontal="center" vertical="center"/>
    </xf>
    <xf numFmtId="0" fontId="45" fillId="0" borderId="15" xfId="0" applyFont="1" applyBorder="1" applyAlignment="1">
      <alignment horizontal="center" vertical="center"/>
    </xf>
    <xf numFmtId="0" fontId="45" fillId="0" borderId="31" xfId="0" applyFont="1" applyBorder="1" applyAlignment="1">
      <alignment horizontal="center" vertical="center"/>
    </xf>
    <xf numFmtId="167" fontId="16" fillId="31" borderId="13" xfId="0" applyNumberFormat="1" applyFont="1" applyFill="1" applyBorder="1" applyAlignment="1">
      <alignment horizontal="right" vertical="center" wrapText="1" indent="1"/>
    </xf>
    <xf numFmtId="167" fontId="16" fillId="31" borderId="14" xfId="0" applyNumberFormat="1" applyFont="1" applyFill="1" applyBorder="1" applyAlignment="1">
      <alignment horizontal="right" vertical="center" wrapText="1" indent="1"/>
    </xf>
    <xf numFmtId="176" fontId="1" fillId="0" borderId="35" xfId="0" applyNumberFormat="1" applyFont="1" applyBorder="1" applyAlignment="1">
      <alignment horizontal="right" vertical="center"/>
    </xf>
    <xf numFmtId="176" fontId="1" fillId="0" borderId="36" xfId="0" applyNumberFormat="1" applyFont="1" applyBorder="1" applyAlignment="1">
      <alignment horizontal="right" vertical="center"/>
    </xf>
    <xf numFmtId="0" fontId="8" fillId="0" borderId="30" xfId="0" applyFont="1" applyBorder="1" applyAlignment="1">
      <alignment horizontal="right" vertical="center" wrapText="1"/>
    </xf>
    <xf numFmtId="0" fontId="8" fillId="0" borderId="11" xfId="0" applyFont="1" applyBorder="1" applyAlignment="1">
      <alignment horizontal="right" vertical="center" wrapText="1"/>
    </xf>
    <xf numFmtId="0" fontId="8" fillId="0" borderId="30" xfId="0" applyFont="1" applyFill="1" applyBorder="1" applyAlignment="1">
      <alignment horizontal="center" vertical="top" wrapText="1"/>
    </xf>
    <xf numFmtId="0" fontId="8" fillId="0" borderId="11" xfId="0" applyFont="1" applyFill="1" applyBorder="1" applyAlignment="1">
      <alignment horizontal="center" vertical="top" wrapText="1"/>
    </xf>
    <xf numFmtId="0" fontId="45" fillId="0" borderId="10" xfId="0" applyFont="1" applyBorder="1" applyAlignment="1">
      <alignment horizontal="center" vertical="center"/>
    </xf>
    <xf numFmtId="0" fontId="8" fillId="0" borderId="15" xfId="0" applyFont="1" applyFill="1" applyBorder="1" applyAlignment="1">
      <alignment horizontal="center" vertical="top" wrapText="1"/>
    </xf>
    <xf numFmtId="0" fontId="8" fillId="0" borderId="10" xfId="0" applyFont="1" applyBorder="1" applyAlignment="1">
      <alignment horizontal="right" vertical="center" wrapText="1"/>
    </xf>
    <xf numFmtId="0" fontId="8" fillId="0" borderId="10" xfId="0" applyFont="1" applyBorder="1" applyAlignment="1">
      <alignment horizontal="center" vertical="top" wrapText="1"/>
    </xf>
    <xf numFmtId="0" fontId="8" fillId="0" borderId="11" xfId="0" applyFont="1" applyBorder="1" applyAlignment="1">
      <alignment horizontal="center" vertical="top" wrapText="1"/>
    </xf>
    <xf numFmtId="176" fontId="1" fillId="0" borderId="1" xfId="0" applyNumberFormat="1" applyFont="1" applyBorder="1" applyAlignment="1">
      <alignment horizontal="right" vertical="center"/>
    </xf>
    <xf numFmtId="176" fontId="1" fillId="0" borderId="6" xfId="0" applyNumberFormat="1" applyFont="1" applyBorder="1" applyAlignment="1">
      <alignment horizontal="right" vertical="center"/>
    </xf>
    <xf numFmtId="0" fontId="6" fillId="2" borderId="9" xfId="2" applyFont="1" applyFill="1" applyBorder="1" applyAlignment="1">
      <alignment horizontal="left" vertical="center"/>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4" fillId="3" borderId="9" xfId="2" applyFont="1" applyFill="1" applyBorder="1" applyAlignment="1">
      <alignment horizontal="center" vertical="center" wrapText="1"/>
    </xf>
    <xf numFmtId="164" fontId="6" fillId="0" borderId="9" xfId="2" applyNumberFormat="1" applyFont="1" applyFill="1" applyBorder="1" applyAlignment="1">
      <alignment horizontal="left" vertical="center" wrapText="1"/>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 fillId="0" borderId="13" xfId="0" applyFont="1" applyBorder="1" applyAlignment="1">
      <alignment horizontal="left" vertical="center" indent="1"/>
    </xf>
    <xf numFmtId="0" fontId="1" fillId="0" borderId="14" xfId="0" applyFont="1" applyBorder="1" applyAlignment="1">
      <alignment horizontal="left" vertical="center" indent="1"/>
    </xf>
    <xf numFmtId="0" fontId="1" fillId="0" borderId="13" xfId="0" applyNumberFormat="1" applyFont="1" applyBorder="1" applyAlignment="1">
      <alignment horizontal="right" vertical="center"/>
    </xf>
    <xf numFmtId="0" fontId="1" fillId="0" borderId="14" xfId="0" applyNumberFormat="1" applyFont="1" applyBorder="1" applyAlignment="1">
      <alignment horizontal="right" vertical="center"/>
    </xf>
    <xf numFmtId="168" fontId="1" fillId="0" borderId="13" xfId="0" applyNumberFormat="1" applyFont="1" applyBorder="1" applyAlignment="1">
      <alignment horizontal="left" vertical="center" indent="1"/>
    </xf>
    <xf numFmtId="168" fontId="1" fillId="0" borderId="14" xfId="0" applyNumberFormat="1" applyFont="1" applyBorder="1" applyAlignment="1">
      <alignment horizontal="left" vertical="center" indent="1"/>
    </xf>
    <xf numFmtId="0" fontId="14" fillId="3" borderId="9" xfId="0" applyFont="1" applyFill="1" applyBorder="1" applyAlignment="1">
      <alignment horizontal="center"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0" xfId="0" applyFont="1" applyBorder="1" applyAlignment="1">
      <alignment horizontal="left" vertical="center" indent="1"/>
    </xf>
    <xf numFmtId="0" fontId="9" fillId="0" borderId="15" xfId="0" applyFont="1" applyBorder="1" applyAlignment="1">
      <alignment horizontal="left" vertical="center" indent="1"/>
    </xf>
    <xf numFmtId="0" fontId="9" fillId="0" borderId="11" xfId="0" applyFont="1" applyBorder="1" applyAlignment="1">
      <alignment horizontal="left" vertical="center" indent="1"/>
    </xf>
    <xf numFmtId="0" fontId="2" fillId="4" borderId="9" xfId="0" applyFont="1" applyFill="1" applyBorder="1" applyAlignment="1">
      <alignment horizontal="center"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9" xfId="0" applyFont="1" applyBorder="1" applyAlignment="1">
      <alignment horizontal="center" vertical="center"/>
    </xf>
    <xf numFmtId="0" fontId="9" fillId="0" borderId="9" xfId="0" applyFont="1" applyBorder="1" applyAlignment="1">
      <alignment horizontal="left" vertical="center" inden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12" fillId="0" borderId="9" xfId="0" applyFont="1" applyBorder="1" applyAlignment="1">
      <alignment horizontal="center" vertical="center" textRotation="90" wrapText="1"/>
    </xf>
    <xf numFmtId="0" fontId="9" fillId="0" borderId="15" xfId="0" applyFont="1" applyBorder="1" applyAlignment="1">
      <alignment horizontal="center" vertical="center"/>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9" fillId="0" borderId="9" xfId="0" applyFont="1" applyBorder="1" applyAlignment="1">
      <alignment horizontal="left"/>
    </xf>
    <xf numFmtId="0" fontId="9" fillId="0" borderId="13" xfId="0" applyFont="1" applyBorder="1" applyAlignment="1">
      <alignment horizontal="left" vertical="center"/>
    </xf>
    <xf numFmtId="0" fontId="1" fillId="0" borderId="9" xfId="0" applyFont="1" applyBorder="1" applyAlignment="1">
      <alignment horizontal="left" vertical="top"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8" fillId="0" borderId="10" xfId="0" applyFont="1" applyBorder="1" applyAlignment="1">
      <alignment horizontal="left"/>
    </xf>
    <xf numFmtId="0" fontId="8" fillId="0" borderId="11" xfId="0" applyFont="1" applyBorder="1" applyAlignment="1">
      <alignment horizontal="left"/>
    </xf>
    <xf numFmtId="0" fontId="9" fillId="0" borderId="10" xfId="0" applyFont="1" applyBorder="1" applyAlignment="1">
      <alignment horizontal="left" vertical="top"/>
    </xf>
    <xf numFmtId="0" fontId="9" fillId="0" borderId="11" xfId="0" applyFont="1" applyBorder="1" applyAlignment="1">
      <alignment horizontal="left" vertical="top"/>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1" fillId="0" borderId="10" xfId="0" applyFont="1" applyBorder="1" applyAlignment="1">
      <alignment horizontal="left" vertical="top" wrapText="1"/>
    </xf>
    <xf numFmtId="0" fontId="1" fillId="0" borderId="15" xfId="0" applyFont="1" applyBorder="1" applyAlignment="1">
      <alignment horizontal="left" vertical="top" wrapText="1"/>
    </xf>
    <xf numFmtId="0" fontId="1" fillId="0" borderId="11" xfId="0" applyFont="1" applyBorder="1" applyAlignment="1">
      <alignment horizontal="left" vertical="top" wrapText="1"/>
    </xf>
    <xf numFmtId="0" fontId="10" fillId="0" borderId="9" xfId="0" applyFont="1" applyBorder="1" applyAlignment="1">
      <alignment horizontal="center" vertical="center"/>
    </xf>
    <xf numFmtId="0" fontId="11" fillId="4" borderId="9" xfId="0" applyFont="1" applyFill="1" applyBorder="1" applyAlignment="1">
      <alignment horizontal="center" vertical="center" wrapText="1"/>
    </xf>
    <xf numFmtId="0" fontId="8" fillId="0" borderId="9" xfId="0" applyFont="1" applyBorder="1" applyAlignment="1">
      <alignment horizontal="center" vertical="center" wrapText="1"/>
    </xf>
    <xf numFmtId="4" fontId="9" fillId="0" borderId="10" xfId="0" applyNumberFormat="1" applyFont="1" applyBorder="1" applyAlignment="1">
      <alignment horizontal="center" vertical="center"/>
    </xf>
    <xf numFmtId="4" fontId="9" fillId="0" borderId="11" xfId="0" applyNumberFormat="1" applyFont="1" applyBorder="1" applyAlignment="1">
      <alignment horizontal="center" vertical="center"/>
    </xf>
    <xf numFmtId="0" fontId="0" fillId="0" borderId="9" xfId="0" applyBorder="1" applyAlignment="1">
      <alignment horizont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9" xfId="0" applyFill="1" applyBorder="1" applyAlignment="1">
      <alignment horizontal="center"/>
    </xf>
    <xf numFmtId="0" fontId="11" fillId="5" borderId="10" xfId="0" applyFont="1" applyFill="1" applyBorder="1" applyAlignment="1" applyProtection="1">
      <alignment horizontal="center" wrapText="1"/>
      <protection locked="0"/>
    </xf>
    <xf numFmtId="0" fontId="11" fillId="5" borderId="11" xfId="0" applyFont="1" applyFill="1" applyBorder="1" applyAlignment="1" applyProtection="1">
      <alignment horizontal="center" wrapText="1"/>
      <protection locked="0"/>
    </xf>
    <xf numFmtId="0" fontId="11" fillId="5" borderId="10" xfId="0" applyFont="1" applyFill="1" applyBorder="1" applyAlignment="1" applyProtection="1">
      <alignment horizontal="center" vertical="center" wrapText="1"/>
      <protection locked="0"/>
    </xf>
    <xf numFmtId="0" fontId="11" fillId="5" borderId="11" xfId="0" applyFont="1" applyFill="1" applyBorder="1" applyAlignment="1" applyProtection="1">
      <alignment horizontal="center" vertical="center" wrapText="1"/>
      <protection locked="0"/>
    </xf>
    <xf numFmtId="0" fontId="22" fillId="0" borderId="0" xfId="0" applyFont="1" applyFill="1" applyBorder="1" applyAlignment="1">
      <alignment horizontal="justify" vertical="top" wrapText="1"/>
    </xf>
    <xf numFmtId="0" fontId="22" fillId="6" borderId="16" xfId="0" applyFont="1" applyFill="1" applyBorder="1" applyAlignment="1">
      <alignment horizontal="justify" vertical="top" wrapText="1"/>
    </xf>
    <xf numFmtId="0" fontId="22" fillId="6" borderId="16" xfId="0" applyFont="1" applyFill="1" applyBorder="1" applyAlignment="1">
      <alignment horizontal="center" vertical="center" wrapText="1"/>
    </xf>
    <xf numFmtId="0" fontId="22" fillId="0" borderId="0" xfId="0" applyFont="1" applyFill="1" applyBorder="1" applyAlignment="1">
      <alignment horizontal="justify" vertical="top"/>
    </xf>
    <xf numFmtId="0" fontId="22" fillId="6" borderId="16" xfId="0" applyFont="1" applyFill="1" applyBorder="1" applyAlignment="1">
      <alignment horizontal="center" vertical="center" wrapText="1"/>
    </xf>
    <xf numFmtId="0" fontId="22" fillId="6" borderId="39" xfId="0" applyFont="1" applyFill="1" applyBorder="1" applyAlignment="1">
      <alignment horizontal="center" vertical="center" wrapText="1"/>
    </xf>
    <xf numFmtId="0" fontId="22" fillId="6" borderId="34" xfId="0" applyFont="1" applyFill="1" applyBorder="1" applyAlignment="1">
      <alignment horizontal="center" vertical="center" wrapText="1"/>
    </xf>
    <xf numFmtId="0" fontId="22" fillId="6" borderId="34" xfId="0" applyFont="1" applyFill="1" applyBorder="1" applyAlignment="1">
      <alignment horizontal="center" vertical="center"/>
    </xf>
    <xf numFmtId="0" fontId="22" fillId="6" borderId="26" xfId="0" applyFont="1" applyFill="1" applyBorder="1" applyAlignment="1">
      <alignment horizontal="center" vertical="center"/>
    </xf>
    <xf numFmtId="0" fontId="9" fillId="0" borderId="9" xfId="0" applyNumberFormat="1" applyFont="1" applyBorder="1" applyAlignment="1">
      <alignment horizontal="left" vertical="top"/>
    </xf>
    <xf numFmtId="0" fontId="9" fillId="0" borderId="9" xfId="0" applyNumberFormat="1" applyFont="1" applyBorder="1" applyAlignment="1">
      <alignment horizontal="left" vertical="top" wrapText="1"/>
    </xf>
    <xf numFmtId="0" fontId="9" fillId="0" borderId="9" xfId="0" applyNumberFormat="1" applyFont="1" applyFill="1" applyBorder="1" applyAlignment="1">
      <alignment horizontal="left" vertical="top"/>
    </xf>
    <xf numFmtId="167" fontId="12" fillId="0" borderId="9" xfId="0" applyNumberFormat="1" applyFont="1" applyFill="1" applyBorder="1" applyAlignment="1" applyProtection="1">
      <alignment horizontal="center" vertical="center"/>
      <protection locked="0"/>
    </xf>
    <xf numFmtId="0" fontId="3" fillId="0" borderId="9" xfId="0" applyFont="1" applyFill="1" applyBorder="1" applyAlignment="1">
      <alignment horizontal="right" vertical="top" wrapText="1"/>
    </xf>
    <xf numFmtId="0" fontId="3" fillId="0" borderId="32" xfId="0" applyFont="1" applyFill="1" applyBorder="1" applyAlignment="1">
      <alignment horizontal="right" vertical="top" wrapText="1"/>
    </xf>
    <xf numFmtId="0" fontId="45" fillId="0" borderId="30" xfId="0" applyFont="1" applyFill="1" applyBorder="1" applyAlignment="1">
      <alignment horizontal="center" vertical="center"/>
    </xf>
    <xf numFmtId="0" fontId="45" fillId="0" borderId="15" xfId="0" applyFont="1" applyFill="1" applyBorder="1" applyAlignment="1">
      <alignment horizontal="center" vertical="center"/>
    </xf>
    <xf numFmtId="0" fontId="45" fillId="0" borderId="31" xfId="0" applyFont="1" applyFill="1" applyBorder="1" applyAlignment="1">
      <alignment horizontal="center" vertical="center"/>
    </xf>
    <xf numFmtId="0" fontId="46" fillId="0" borderId="0" xfId="0" applyNumberFormat="1" applyFont="1" applyBorder="1" applyAlignment="1">
      <alignment horizontal="left" vertical="top" wrapText="1"/>
    </xf>
    <xf numFmtId="0" fontId="47" fillId="0" borderId="0" xfId="0" applyFont="1" applyBorder="1" applyAlignment="1">
      <alignment horizontal="center" vertical="center"/>
    </xf>
    <xf numFmtId="176" fontId="47" fillId="0" borderId="0" xfId="0" applyNumberFormat="1" applyFont="1" applyBorder="1" applyAlignment="1">
      <alignment horizontal="center" vertical="center"/>
    </xf>
    <xf numFmtId="170" fontId="48" fillId="0" borderId="2" xfId="0" applyNumberFormat="1" applyFont="1" applyBorder="1" applyAlignment="1">
      <alignment horizontal="right" vertical="center" indent="1"/>
    </xf>
    <xf numFmtId="167" fontId="47" fillId="0" borderId="2" xfId="0" applyNumberFormat="1" applyFont="1" applyBorder="1"/>
    <xf numFmtId="0" fontId="47" fillId="0" borderId="0" xfId="0" applyFont="1" applyBorder="1"/>
    <xf numFmtId="0" fontId="49" fillId="0" borderId="0" xfId="1" applyFont="1" applyFill="1" applyBorder="1" applyAlignment="1" applyProtection="1">
      <alignment horizontal="left" vertical="center" wrapText="1"/>
      <protection locked="0"/>
    </xf>
  </cellXfs>
  <cellStyles count="724">
    <cellStyle name="20% - Énfasis1 2" xfId="17"/>
    <cellStyle name="20% - Énfasis1 2 2" xfId="18"/>
    <cellStyle name="20% - Énfasis1 2 3" xfId="19"/>
    <cellStyle name="20% - Énfasis1 2 4" xfId="20"/>
    <cellStyle name="20% - Énfasis1 2 5" xfId="21"/>
    <cellStyle name="20% - Énfasis1 2 6" xfId="22"/>
    <cellStyle name="20% - Énfasis1 2 7" xfId="23"/>
    <cellStyle name="20% - Énfasis1 2 8" xfId="24"/>
    <cellStyle name="20% - Énfasis1 3" xfId="25"/>
    <cellStyle name="20% - Énfasis1 4" xfId="26"/>
    <cellStyle name="20% - Énfasis1 5" xfId="27"/>
    <cellStyle name="20% - Énfasis1 6" xfId="28"/>
    <cellStyle name="20% - Énfasis2 2" xfId="29"/>
    <cellStyle name="20% - Énfasis2 2 2" xfId="30"/>
    <cellStyle name="20% - Énfasis2 2 3" xfId="31"/>
    <cellStyle name="20% - Énfasis2 2 4" xfId="32"/>
    <cellStyle name="20% - Énfasis2 2 5" xfId="33"/>
    <cellStyle name="20% - Énfasis2 2 6" xfId="34"/>
    <cellStyle name="20% - Énfasis2 2 7" xfId="35"/>
    <cellStyle name="20% - Énfasis2 2 8" xfId="36"/>
    <cellStyle name="20% - Énfasis2 3" xfId="37"/>
    <cellStyle name="20% - Énfasis2 4" xfId="38"/>
    <cellStyle name="20% - Énfasis2 5" xfId="39"/>
    <cellStyle name="20% - Énfasis2 6" xfId="40"/>
    <cellStyle name="20% - Énfasis3 2" xfId="41"/>
    <cellStyle name="20% - Énfasis3 2 2" xfId="42"/>
    <cellStyle name="20% - Énfasis3 2 3" xfId="43"/>
    <cellStyle name="20% - Énfasis3 2 4" xfId="44"/>
    <cellStyle name="20% - Énfasis3 2 5" xfId="45"/>
    <cellStyle name="20% - Énfasis3 2 6" xfId="46"/>
    <cellStyle name="20% - Énfasis3 2 7" xfId="47"/>
    <cellStyle name="20% - Énfasis3 2 8" xfId="48"/>
    <cellStyle name="20% - Énfasis3 3" xfId="49"/>
    <cellStyle name="20% - Énfasis3 4" xfId="50"/>
    <cellStyle name="20% - Énfasis3 5" xfId="51"/>
    <cellStyle name="20% - Énfasis3 6" xfId="52"/>
    <cellStyle name="20% - Énfasis4 2" xfId="53"/>
    <cellStyle name="20% - Énfasis4 2 2" xfId="54"/>
    <cellStyle name="20% - Énfasis4 2 3" xfId="55"/>
    <cellStyle name="20% - Énfasis4 2 4" xfId="56"/>
    <cellStyle name="20% - Énfasis4 2 5" xfId="57"/>
    <cellStyle name="20% - Énfasis4 2 6" xfId="58"/>
    <cellStyle name="20% - Énfasis4 2 7" xfId="59"/>
    <cellStyle name="20% - Énfasis4 2 8" xfId="60"/>
    <cellStyle name="20% - Énfasis4 3" xfId="61"/>
    <cellStyle name="20% - Énfasis4 4" xfId="62"/>
    <cellStyle name="20% - Énfasis4 5" xfId="63"/>
    <cellStyle name="20% - Énfasis4 6" xfId="64"/>
    <cellStyle name="20% - Énfasis5 2" xfId="65"/>
    <cellStyle name="20% - Énfasis5 2 2" xfId="66"/>
    <cellStyle name="20% - Énfasis5 2 3" xfId="67"/>
    <cellStyle name="20% - Énfasis5 2 4" xfId="68"/>
    <cellStyle name="20% - Énfasis5 2 5" xfId="69"/>
    <cellStyle name="20% - Énfasis5 2 6" xfId="70"/>
    <cellStyle name="20% - Énfasis5 2 7" xfId="71"/>
    <cellStyle name="20% - Énfasis5 2 8" xfId="72"/>
    <cellStyle name="20% - Énfasis5 3" xfId="73"/>
    <cellStyle name="20% - Énfasis5 4" xfId="74"/>
    <cellStyle name="20% - Énfasis5 5" xfId="75"/>
    <cellStyle name="20% - Énfasis5 6" xfId="76"/>
    <cellStyle name="20% - Énfasis6 2" xfId="77"/>
    <cellStyle name="20% - Énfasis6 2 2" xfId="78"/>
    <cellStyle name="20% - Énfasis6 2 3" xfId="79"/>
    <cellStyle name="20% - Énfasis6 2 4" xfId="80"/>
    <cellStyle name="20% - Énfasis6 2 5" xfId="81"/>
    <cellStyle name="20% - Énfasis6 2 6" xfId="82"/>
    <cellStyle name="20% - Énfasis6 2 7" xfId="83"/>
    <cellStyle name="20% - Énfasis6 2 8" xfId="84"/>
    <cellStyle name="20% - Énfasis6 3" xfId="85"/>
    <cellStyle name="20% - Énfasis6 4" xfId="86"/>
    <cellStyle name="20% - Énfasis6 5" xfId="87"/>
    <cellStyle name="20% - Énfasis6 6" xfId="88"/>
    <cellStyle name="40% - Énfasis1 2" xfId="89"/>
    <cellStyle name="40% - Énfasis1 2 2" xfId="90"/>
    <cellStyle name="40% - Énfasis1 2 3" xfId="91"/>
    <cellStyle name="40% - Énfasis1 2 4" xfId="92"/>
    <cellStyle name="40% - Énfasis1 2 5" xfId="93"/>
    <cellStyle name="40% - Énfasis1 2 6" xfId="94"/>
    <cellStyle name="40% - Énfasis1 2 7" xfId="95"/>
    <cellStyle name="40% - Énfasis1 2 8" xfId="96"/>
    <cellStyle name="40% - Énfasis1 3" xfId="97"/>
    <cellStyle name="40% - Énfasis1 4" xfId="98"/>
    <cellStyle name="40% - Énfasis1 5" xfId="99"/>
    <cellStyle name="40% - Énfasis1 6" xfId="100"/>
    <cellStyle name="40% - Énfasis2 2" xfId="101"/>
    <cellStyle name="40% - Énfasis2 2 2" xfId="102"/>
    <cellStyle name="40% - Énfasis2 2 3" xfId="103"/>
    <cellStyle name="40% - Énfasis2 2 4" xfId="104"/>
    <cellStyle name="40% - Énfasis2 2 5" xfId="105"/>
    <cellStyle name="40% - Énfasis2 2 6" xfId="106"/>
    <cellStyle name="40% - Énfasis2 2 7" xfId="107"/>
    <cellStyle name="40% - Énfasis2 2 8" xfId="108"/>
    <cellStyle name="40% - Énfasis2 3" xfId="109"/>
    <cellStyle name="40% - Énfasis2 4" xfId="110"/>
    <cellStyle name="40% - Énfasis2 5" xfId="111"/>
    <cellStyle name="40% - Énfasis2 6" xfId="112"/>
    <cellStyle name="40% - Énfasis3 2" xfId="113"/>
    <cellStyle name="40% - Énfasis3 2 2" xfId="114"/>
    <cellStyle name="40% - Énfasis3 2 3" xfId="115"/>
    <cellStyle name="40% - Énfasis3 2 4" xfId="116"/>
    <cellStyle name="40% - Énfasis3 2 5" xfId="117"/>
    <cellStyle name="40% - Énfasis3 2 6" xfId="118"/>
    <cellStyle name="40% - Énfasis3 2 7" xfId="119"/>
    <cellStyle name="40% - Énfasis3 2 8" xfId="120"/>
    <cellStyle name="40% - Énfasis3 3" xfId="121"/>
    <cellStyle name="40% - Énfasis3 4" xfId="122"/>
    <cellStyle name="40% - Énfasis3 5" xfId="123"/>
    <cellStyle name="40% - Énfasis3 6" xfId="124"/>
    <cellStyle name="40% - Énfasis4 2" xfId="125"/>
    <cellStyle name="40% - Énfasis4 2 2" xfId="126"/>
    <cellStyle name="40% - Énfasis4 2 3" xfId="127"/>
    <cellStyle name="40% - Énfasis4 2 4" xfId="128"/>
    <cellStyle name="40% - Énfasis4 2 5" xfId="129"/>
    <cellStyle name="40% - Énfasis4 2 6" xfId="130"/>
    <cellStyle name="40% - Énfasis4 2 7" xfId="131"/>
    <cellStyle name="40% - Énfasis4 2 8" xfId="132"/>
    <cellStyle name="40% - Énfasis4 3" xfId="133"/>
    <cellStyle name="40% - Énfasis4 4" xfId="134"/>
    <cellStyle name="40% - Énfasis4 5" xfId="135"/>
    <cellStyle name="40% - Énfasis4 6" xfId="136"/>
    <cellStyle name="40% - Énfasis5 2" xfId="137"/>
    <cellStyle name="40% - Énfasis5 2 2" xfId="138"/>
    <cellStyle name="40% - Énfasis5 2 3" xfId="139"/>
    <cellStyle name="40% - Énfasis5 2 4" xfId="140"/>
    <cellStyle name="40% - Énfasis5 2 5" xfId="141"/>
    <cellStyle name="40% - Énfasis5 2 6" xfId="142"/>
    <cellStyle name="40% - Énfasis5 2 7" xfId="143"/>
    <cellStyle name="40% - Énfasis5 2 8" xfId="144"/>
    <cellStyle name="40% - Énfasis5 3" xfId="145"/>
    <cellStyle name="40% - Énfasis5 4" xfId="146"/>
    <cellStyle name="40% - Énfasis5 5" xfId="147"/>
    <cellStyle name="40% - Énfasis5 6" xfId="148"/>
    <cellStyle name="40% - Énfasis6 2" xfId="149"/>
    <cellStyle name="40% - Énfasis6 2 2" xfId="150"/>
    <cellStyle name="40% - Énfasis6 2 3" xfId="151"/>
    <cellStyle name="40% - Énfasis6 2 4" xfId="152"/>
    <cellStyle name="40% - Énfasis6 2 5" xfId="153"/>
    <cellStyle name="40% - Énfasis6 2 6" xfId="154"/>
    <cellStyle name="40% - Énfasis6 2 7" xfId="155"/>
    <cellStyle name="40% - Énfasis6 2 8" xfId="156"/>
    <cellStyle name="40% - Énfasis6 3" xfId="157"/>
    <cellStyle name="40% - Énfasis6 4" xfId="158"/>
    <cellStyle name="40% - Énfasis6 5" xfId="159"/>
    <cellStyle name="40% - Énfasis6 6" xfId="160"/>
    <cellStyle name="60% - Énfasis1 2" xfId="161"/>
    <cellStyle name="60% - Énfasis1 2 2" xfId="162"/>
    <cellStyle name="60% - Énfasis1 2 3" xfId="163"/>
    <cellStyle name="60% - Énfasis1 2 4" xfId="164"/>
    <cellStyle name="60% - Énfasis1 2 5" xfId="165"/>
    <cellStyle name="60% - Énfasis1 2 6" xfId="166"/>
    <cellStyle name="60% - Énfasis1 2 7" xfId="167"/>
    <cellStyle name="60% - Énfasis1 2 8" xfId="168"/>
    <cellStyle name="60% - Énfasis1 3" xfId="169"/>
    <cellStyle name="60% - Énfasis1 4" xfId="170"/>
    <cellStyle name="60% - Énfasis1 5" xfId="171"/>
    <cellStyle name="60% - Énfasis1 6" xfId="172"/>
    <cellStyle name="60% - Énfasis2 2" xfId="173"/>
    <cellStyle name="60% - Énfasis2 2 2" xfId="174"/>
    <cellStyle name="60% - Énfasis2 2 3" xfId="175"/>
    <cellStyle name="60% - Énfasis2 2 4" xfId="176"/>
    <cellStyle name="60% - Énfasis2 2 5" xfId="177"/>
    <cellStyle name="60% - Énfasis2 2 6" xfId="178"/>
    <cellStyle name="60% - Énfasis2 2 7" xfId="179"/>
    <cellStyle name="60% - Énfasis2 2 8" xfId="180"/>
    <cellStyle name="60% - Énfasis2 3" xfId="181"/>
    <cellStyle name="60% - Énfasis2 4" xfId="182"/>
    <cellStyle name="60% - Énfasis2 5" xfId="183"/>
    <cellStyle name="60% - Énfasis2 6" xfId="184"/>
    <cellStyle name="60% - Énfasis3 2" xfId="185"/>
    <cellStyle name="60% - Énfasis3 2 2" xfId="186"/>
    <cellStyle name="60% - Énfasis3 2 3" xfId="187"/>
    <cellStyle name="60% - Énfasis3 2 4" xfId="188"/>
    <cellStyle name="60% - Énfasis3 2 5" xfId="189"/>
    <cellStyle name="60% - Énfasis3 2 6" xfId="190"/>
    <cellStyle name="60% - Énfasis3 2 7" xfId="191"/>
    <cellStyle name="60% - Énfasis3 2 8" xfId="192"/>
    <cellStyle name="60% - Énfasis3 3" xfId="193"/>
    <cellStyle name="60% - Énfasis3 4" xfId="194"/>
    <cellStyle name="60% - Énfasis3 5" xfId="195"/>
    <cellStyle name="60% - Énfasis3 6" xfId="196"/>
    <cellStyle name="60% - Énfasis4 2" xfId="197"/>
    <cellStyle name="60% - Énfasis4 2 2" xfId="198"/>
    <cellStyle name="60% - Énfasis4 2 3" xfId="199"/>
    <cellStyle name="60% - Énfasis4 2 4" xfId="200"/>
    <cellStyle name="60% - Énfasis4 2 5" xfId="201"/>
    <cellStyle name="60% - Énfasis4 2 6" xfId="202"/>
    <cellStyle name="60% - Énfasis4 2 7" xfId="203"/>
    <cellStyle name="60% - Énfasis4 2 8" xfId="204"/>
    <cellStyle name="60% - Énfasis4 3" xfId="205"/>
    <cellStyle name="60% - Énfasis4 4" xfId="206"/>
    <cellStyle name="60% - Énfasis4 5" xfId="207"/>
    <cellStyle name="60% - Énfasis4 6" xfId="208"/>
    <cellStyle name="60% - Énfasis5 2" xfId="209"/>
    <cellStyle name="60% - Énfasis5 2 2" xfId="210"/>
    <cellStyle name="60% - Énfasis5 2 3" xfId="211"/>
    <cellStyle name="60% - Énfasis5 2 4" xfId="212"/>
    <cellStyle name="60% - Énfasis5 2 5" xfId="213"/>
    <cellStyle name="60% - Énfasis5 2 6" xfId="214"/>
    <cellStyle name="60% - Énfasis5 2 7" xfId="215"/>
    <cellStyle name="60% - Énfasis5 2 8" xfId="216"/>
    <cellStyle name="60% - Énfasis5 3" xfId="217"/>
    <cellStyle name="60% - Énfasis5 4" xfId="218"/>
    <cellStyle name="60% - Énfasis5 5" xfId="219"/>
    <cellStyle name="60% - Énfasis5 6" xfId="220"/>
    <cellStyle name="60% - Énfasis6 2" xfId="221"/>
    <cellStyle name="60% - Énfasis6 2 2" xfId="222"/>
    <cellStyle name="60% - Énfasis6 2 3" xfId="223"/>
    <cellStyle name="60% - Énfasis6 2 4" xfId="224"/>
    <cellStyle name="60% - Énfasis6 2 5" xfId="225"/>
    <cellStyle name="60% - Énfasis6 2 6" xfId="226"/>
    <cellStyle name="60% - Énfasis6 2 7" xfId="227"/>
    <cellStyle name="60% - Énfasis6 2 8" xfId="228"/>
    <cellStyle name="60% - Énfasis6 3" xfId="229"/>
    <cellStyle name="60% - Énfasis6 4" xfId="230"/>
    <cellStyle name="60% - Énfasis6 5" xfId="231"/>
    <cellStyle name="60% - Énfasis6 6" xfId="232"/>
    <cellStyle name="Buena 2" xfId="233"/>
    <cellStyle name="Buena 2 2" xfId="234"/>
    <cellStyle name="Buena 2 3" xfId="235"/>
    <cellStyle name="Buena 2 4" xfId="236"/>
    <cellStyle name="Buena 2 5" xfId="237"/>
    <cellStyle name="Buena 2 6" xfId="238"/>
    <cellStyle name="Buena 2 7" xfId="239"/>
    <cellStyle name="Buena 2 8" xfId="240"/>
    <cellStyle name="Buena 3" xfId="241"/>
    <cellStyle name="Buena 4" xfId="242"/>
    <cellStyle name="Buena 5" xfId="243"/>
    <cellStyle name="Buena 6" xfId="244"/>
    <cellStyle name="Cálculo 2" xfId="245"/>
    <cellStyle name="Cálculo 2 2" xfId="246"/>
    <cellStyle name="Cálculo 2 3" xfId="247"/>
    <cellStyle name="Cálculo 2 4" xfId="248"/>
    <cellStyle name="Cálculo 2 5" xfId="249"/>
    <cellStyle name="Cálculo 2 6" xfId="250"/>
    <cellStyle name="Cálculo 2 7" xfId="251"/>
    <cellStyle name="Cálculo 2 8" xfId="252"/>
    <cellStyle name="Cálculo 3" xfId="253"/>
    <cellStyle name="Cálculo 4" xfId="254"/>
    <cellStyle name="Cálculo 5" xfId="255"/>
    <cellStyle name="Cálculo 6" xfId="256"/>
    <cellStyle name="Celda de comprobación 2" xfId="257"/>
    <cellStyle name="Celda de comprobación 2 2" xfId="258"/>
    <cellStyle name="Celda de comprobación 2 3" xfId="259"/>
    <cellStyle name="Celda de comprobación 2 4" xfId="260"/>
    <cellStyle name="Celda de comprobación 2 5" xfId="261"/>
    <cellStyle name="Celda de comprobación 2 6" xfId="262"/>
    <cellStyle name="Celda de comprobación 2 7" xfId="263"/>
    <cellStyle name="Celda de comprobación 2 8" xfId="264"/>
    <cellStyle name="Celda de comprobación 3" xfId="265"/>
    <cellStyle name="Celda de comprobación 4" xfId="266"/>
    <cellStyle name="Celda de comprobación 5" xfId="267"/>
    <cellStyle name="Celda de comprobación 6" xfId="268"/>
    <cellStyle name="Celda vinculada 2" xfId="269"/>
    <cellStyle name="Celda vinculada 2 2" xfId="270"/>
    <cellStyle name="Celda vinculada 2 3" xfId="271"/>
    <cellStyle name="Celda vinculada 2 4" xfId="272"/>
    <cellStyle name="Celda vinculada 2 5" xfId="273"/>
    <cellStyle name="Celda vinculada 2 6" xfId="274"/>
    <cellStyle name="Celda vinculada 2 7" xfId="275"/>
    <cellStyle name="Celda vinculada 2 8" xfId="276"/>
    <cellStyle name="Celda vinculada 3" xfId="277"/>
    <cellStyle name="Celda vinculada 4" xfId="278"/>
    <cellStyle name="Celda vinculada 5" xfId="279"/>
    <cellStyle name="Celda vinculada 6" xfId="280"/>
    <cellStyle name="Encabezado 4 2" xfId="281"/>
    <cellStyle name="Encabezado 4 2 2" xfId="282"/>
    <cellStyle name="Encabezado 4 2 3" xfId="283"/>
    <cellStyle name="Encabezado 4 2 4" xfId="284"/>
    <cellStyle name="Encabezado 4 2 5" xfId="285"/>
    <cellStyle name="Encabezado 4 2 6" xfId="286"/>
    <cellStyle name="Encabezado 4 2 7" xfId="287"/>
    <cellStyle name="Encabezado 4 2 8" xfId="288"/>
    <cellStyle name="Encabezado 4 3" xfId="289"/>
    <cellStyle name="Encabezado 4 4" xfId="290"/>
    <cellStyle name="Encabezado 4 5" xfId="291"/>
    <cellStyle name="Encabezado 4 6" xfId="292"/>
    <cellStyle name="Énfasis1 2" xfId="293"/>
    <cellStyle name="Énfasis1 2 2" xfId="294"/>
    <cellStyle name="Énfasis1 2 3" xfId="295"/>
    <cellStyle name="Énfasis1 2 4" xfId="296"/>
    <cellStyle name="Énfasis1 2 5" xfId="297"/>
    <cellStyle name="Énfasis1 2 6" xfId="298"/>
    <cellStyle name="Énfasis1 2 7" xfId="299"/>
    <cellStyle name="Énfasis1 2 8" xfId="300"/>
    <cellStyle name="Énfasis1 3" xfId="301"/>
    <cellStyle name="Énfasis1 4" xfId="302"/>
    <cellStyle name="Énfasis1 5" xfId="303"/>
    <cellStyle name="Énfasis1 6" xfId="304"/>
    <cellStyle name="Énfasis2 2" xfId="305"/>
    <cellStyle name="Énfasis2 2 2" xfId="306"/>
    <cellStyle name="Énfasis2 2 3" xfId="307"/>
    <cellStyle name="Énfasis2 2 4" xfId="308"/>
    <cellStyle name="Énfasis2 2 5" xfId="309"/>
    <cellStyle name="Énfasis2 2 6" xfId="310"/>
    <cellStyle name="Énfasis2 2 7" xfId="311"/>
    <cellStyle name="Énfasis2 2 8" xfId="312"/>
    <cellStyle name="Énfasis2 3" xfId="313"/>
    <cellStyle name="Énfasis2 4" xfId="314"/>
    <cellStyle name="Énfasis2 5" xfId="315"/>
    <cellStyle name="Énfasis2 6" xfId="316"/>
    <cellStyle name="Énfasis3 2" xfId="317"/>
    <cellStyle name="Énfasis3 2 2" xfId="318"/>
    <cellStyle name="Énfasis3 2 3" xfId="319"/>
    <cellStyle name="Énfasis3 2 4" xfId="320"/>
    <cellStyle name="Énfasis3 2 5" xfId="321"/>
    <cellStyle name="Énfasis3 2 6" xfId="322"/>
    <cellStyle name="Énfasis3 2 7" xfId="323"/>
    <cellStyle name="Énfasis3 2 8" xfId="324"/>
    <cellStyle name="Énfasis3 3" xfId="325"/>
    <cellStyle name="Énfasis3 4" xfId="326"/>
    <cellStyle name="Énfasis3 5" xfId="327"/>
    <cellStyle name="Énfasis3 6" xfId="328"/>
    <cellStyle name="Énfasis4 2" xfId="329"/>
    <cellStyle name="Énfasis4 2 2" xfId="330"/>
    <cellStyle name="Énfasis4 2 3" xfId="331"/>
    <cellStyle name="Énfasis4 2 4" xfId="332"/>
    <cellStyle name="Énfasis4 2 5" xfId="333"/>
    <cellStyle name="Énfasis4 2 6" xfId="334"/>
    <cellStyle name="Énfasis4 2 7" xfId="335"/>
    <cellStyle name="Énfasis4 2 8" xfId="336"/>
    <cellStyle name="Énfasis4 3" xfId="337"/>
    <cellStyle name="Énfasis4 4" xfId="338"/>
    <cellStyle name="Énfasis4 5" xfId="339"/>
    <cellStyle name="Énfasis4 6" xfId="340"/>
    <cellStyle name="Énfasis5 2" xfId="341"/>
    <cellStyle name="Énfasis5 2 2" xfId="342"/>
    <cellStyle name="Énfasis5 2 3" xfId="343"/>
    <cellStyle name="Énfasis5 2 4" xfId="344"/>
    <cellStyle name="Énfasis5 2 5" xfId="345"/>
    <cellStyle name="Énfasis5 2 6" xfId="346"/>
    <cellStyle name="Énfasis5 2 7" xfId="347"/>
    <cellStyle name="Énfasis5 2 8" xfId="348"/>
    <cellStyle name="Énfasis5 3" xfId="349"/>
    <cellStyle name="Énfasis5 4" xfId="350"/>
    <cellStyle name="Énfasis5 5" xfId="351"/>
    <cellStyle name="Énfasis5 6" xfId="352"/>
    <cellStyle name="Énfasis6 2" xfId="353"/>
    <cellStyle name="Énfasis6 2 2" xfId="354"/>
    <cellStyle name="Énfasis6 2 3" xfId="355"/>
    <cellStyle name="Énfasis6 2 4" xfId="356"/>
    <cellStyle name="Énfasis6 2 5" xfId="357"/>
    <cellStyle name="Énfasis6 2 6" xfId="358"/>
    <cellStyle name="Énfasis6 2 7" xfId="359"/>
    <cellStyle name="Énfasis6 2 8" xfId="360"/>
    <cellStyle name="Énfasis6 3" xfId="361"/>
    <cellStyle name="Énfasis6 4" xfId="362"/>
    <cellStyle name="Énfasis6 5" xfId="363"/>
    <cellStyle name="Énfasis6 6" xfId="364"/>
    <cellStyle name="Entrada 2" xfId="365"/>
    <cellStyle name="Entrada 2 2" xfId="366"/>
    <cellStyle name="Entrada 2 3" xfId="367"/>
    <cellStyle name="Entrada 2 4" xfId="368"/>
    <cellStyle name="Entrada 2 5" xfId="369"/>
    <cellStyle name="Entrada 2 6" xfId="370"/>
    <cellStyle name="Entrada 2 7" xfId="371"/>
    <cellStyle name="Entrada 2 8" xfId="372"/>
    <cellStyle name="Entrada 3" xfId="373"/>
    <cellStyle name="Entrada 4" xfId="374"/>
    <cellStyle name="Entrada 5" xfId="375"/>
    <cellStyle name="Entrada 6" xfId="376"/>
    <cellStyle name="Euro" xfId="377"/>
    <cellStyle name="Euro 2" xfId="378"/>
    <cellStyle name="Euro 3" xfId="379"/>
    <cellStyle name="Euro 4" xfId="380"/>
    <cellStyle name="Euro 5" xfId="381"/>
    <cellStyle name="Euro 6" xfId="382"/>
    <cellStyle name="Euro 7" xfId="383"/>
    <cellStyle name="Euro 8" xfId="384"/>
    <cellStyle name="Euro 9" xfId="385"/>
    <cellStyle name="Excel Built-in Normal" xfId="386"/>
    <cellStyle name="Hipervínculo 2" xfId="387"/>
    <cellStyle name="Hipervínculo 3" xfId="388"/>
    <cellStyle name="Hipervínculo 4" xfId="389"/>
    <cellStyle name="Incorrecto 2" xfId="390"/>
    <cellStyle name="Incorrecto 2 2" xfId="391"/>
    <cellStyle name="Incorrecto 2 3" xfId="392"/>
    <cellStyle name="Incorrecto 2 4" xfId="393"/>
    <cellStyle name="Incorrecto 2 5" xfId="394"/>
    <cellStyle name="Incorrecto 2 6" xfId="395"/>
    <cellStyle name="Incorrecto 2 7" xfId="396"/>
    <cellStyle name="Incorrecto 2 8" xfId="397"/>
    <cellStyle name="Incorrecto 3" xfId="398"/>
    <cellStyle name="Incorrecto 4" xfId="399"/>
    <cellStyle name="Incorrecto 5" xfId="400"/>
    <cellStyle name="Incorrecto 6" xfId="401"/>
    <cellStyle name="Millares 2" xfId="4"/>
    <cellStyle name="Millares 3" xfId="402"/>
    <cellStyle name="Millares 4" xfId="403"/>
    <cellStyle name="Millares 5" xfId="5"/>
    <cellStyle name="Moneda" xfId="14" builtinId="4"/>
    <cellStyle name="Moneda 2" xfId="13"/>
    <cellStyle name="Moneda 3" xfId="15"/>
    <cellStyle name="Moneda 4" xfId="6"/>
    <cellStyle name="Moneda 5" xfId="7"/>
    <cellStyle name="Neutral 2" xfId="404"/>
    <cellStyle name="Neutral 2 2" xfId="405"/>
    <cellStyle name="Neutral 2 3" xfId="406"/>
    <cellStyle name="Neutral 2 4" xfId="407"/>
    <cellStyle name="Neutral 2 5" xfId="408"/>
    <cellStyle name="Neutral 2 6" xfId="409"/>
    <cellStyle name="Neutral 2 7" xfId="410"/>
    <cellStyle name="Neutral 2 8" xfId="411"/>
    <cellStyle name="Neutral 3" xfId="412"/>
    <cellStyle name="Neutral 4" xfId="413"/>
    <cellStyle name="Neutral 5" xfId="414"/>
    <cellStyle name="Neutral 6" xfId="415"/>
    <cellStyle name="Normal" xfId="0" builtinId="0"/>
    <cellStyle name="Normal 10" xfId="416"/>
    <cellStyle name="Normal 101" xfId="417"/>
    <cellStyle name="Normal 102" xfId="418"/>
    <cellStyle name="Normal 106" xfId="419"/>
    <cellStyle name="Normal 107" xfId="420"/>
    <cellStyle name="Normal 109" xfId="421"/>
    <cellStyle name="Normal 11" xfId="422"/>
    <cellStyle name="Normal 110" xfId="423"/>
    <cellStyle name="Normal 111" xfId="424"/>
    <cellStyle name="Normal 112" xfId="425"/>
    <cellStyle name="Normal 113" xfId="426"/>
    <cellStyle name="Normal 118" xfId="427"/>
    <cellStyle name="Normal 119" xfId="428"/>
    <cellStyle name="Normal 12" xfId="429"/>
    <cellStyle name="Normal 120" xfId="430"/>
    <cellStyle name="Normal 121" xfId="431"/>
    <cellStyle name="Normal 122" xfId="432"/>
    <cellStyle name="Normal 124" xfId="433"/>
    <cellStyle name="Normal 125" xfId="434"/>
    <cellStyle name="Normal 126" xfId="435"/>
    <cellStyle name="Normal 127" xfId="436"/>
    <cellStyle name="Normal 128" xfId="437"/>
    <cellStyle name="Normal 13" xfId="438"/>
    <cellStyle name="Normal 13 22" xfId="439"/>
    <cellStyle name="Normal 135" xfId="440"/>
    <cellStyle name="Normal 136" xfId="441"/>
    <cellStyle name="Normal 137" xfId="442"/>
    <cellStyle name="Normal 138" xfId="443"/>
    <cellStyle name="Normal 139" xfId="444"/>
    <cellStyle name="Normal 14" xfId="445"/>
    <cellStyle name="Normal 140" xfId="446"/>
    <cellStyle name="Normal 143" xfId="447"/>
    <cellStyle name="Normal 145" xfId="448"/>
    <cellStyle name="Normal 146" xfId="449"/>
    <cellStyle name="Normal 147" xfId="450"/>
    <cellStyle name="Normal 149" xfId="451"/>
    <cellStyle name="Normal 15" xfId="452"/>
    <cellStyle name="Normal 150" xfId="453"/>
    <cellStyle name="Normal 151" xfId="454"/>
    <cellStyle name="Normal 152" xfId="455"/>
    <cellStyle name="Normal 153" xfId="456"/>
    <cellStyle name="Normal 155" xfId="457"/>
    <cellStyle name="Normal 156" xfId="458"/>
    <cellStyle name="Normal 158" xfId="459"/>
    <cellStyle name="Normal 159" xfId="460"/>
    <cellStyle name="Normal 16" xfId="461"/>
    <cellStyle name="Normal 160" xfId="462"/>
    <cellStyle name="Normal 161" xfId="463"/>
    <cellStyle name="Normal 162" xfId="464"/>
    <cellStyle name="Normal 163" xfId="465"/>
    <cellStyle name="Normal 164" xfId="466"/>
    <cellStyle name="Normal 165" xfId="467"/>
    <cellStyle name="Normal 166" xfId="468"/>
    <cellStyle name="Normal 167" xfId="469"/>
    <cellStyle name="Normal 168" xfId="470"/>
    <cellStyle name="Normal 17" xfId="471"/>
    <cellStyle name="Normal 170" xfId="472"/>
    <cellStyle name="Normal 171" xfId="473"/>
    <cellStyle name="Normal 172" xfId="474"/>
    <cellStyle name="Normal 173" xfId="475"/>
    <cellStyle name="Normal 174" xfId="476"/>
    <cellStyle name="Normal 175" xfId="477"/>
    <cellStyle name="Normal 176" xfId="478"/>
    <cellStyle name="Normal 177" xfId="479"/>
    <cellStyle name="Normal 178" xfId="480"/>
    <cellStyle name="Normal 179" xfId="481"/>
    <cellStyle name="Normal 18" xfId="482"/>
    <cellStyle name="Normal 180" xfId="483"/>
    <cellStyle name="Normal 181" xfId="484"/>
    <cellStyle name="Normal 188" xfId="485"/>
    <cellStyle name="Normal 189" xfId="486"/>
    <cellStyle name="Normal 19" xfId="487"/>
    <cellStyle name="Normal 190" xfId="488"/>
    <cellStyle name="Normal 191" xfId="489"/>
    <cellStyle name="Normal 192" xfId="490"/>
    <cellStyle name="Normal 197" xfId="491"/>
    <cellStyle name="Normal 198" xfId="492"/>
    <cellStyle name="Normal 199" xfId="493"/>
    <cellStyle name="Normal 2" xfId="1"/>
    <cellStyle name="Normal 2 10" xfId="494"/>
    <cellStyle name="Normal 2 2" xfId="8"/>
    <cellStyle name="Normal 2 2 10" xfId="495"/>
    <cellStyle name="Normal 2 2 2" xfId="496"/>
    <cellStyle name="Normal 2 2 3" xfId="497"/>
    <cellStyle name="Normal 2 2 4" xfId="498"/>
    <cellStyle name="Normal 2 24" xfId="499"/>
    <cellStyle name="Normal 2 28" xfId="500"/>
    <cellStyle name="Normal 2 3" xfId="9"/>
    <cellStyle name="Normal 2 30" xfId="501"/>
    <cellStyle name="Normal 2 4" xfId="502"/>
    <cellStyle name="Normal 2 4 4" xfId="503"/>
    <cellStyle name="Normal 2 5" xfId="504"/>
    <cellStyle name="Normal 2 6" xfId="505"/>
    <cellStyle name="Normal 2 7" xfId="506"/>
    <cellStyle name="Normal 2 8" xfId="507"/>
    <cellStyle name="Normal 20" xfId="508"/>
    <cellStyle name="Normal 21" xfId="509"/>
    <cellStyle name="Normal 21 27" xfId="510"/>
    <cellStyle name="Normal 22" xfId="511"/>
    <cellStyle name="Normal 22 27" xfId="512"/>
    <cellStyle name="Normal 23" xfId="513"/>
    <cellStyle name="Normal 24" xfId="514"/>
    <cellStyle name="Normal 25" xfId="515"/>
    <cellStyle name="Normal 25 5" xfId="516"/>
    <cellStyle name="Normal 26" xfId="517"/>
    <cellStyle name="Normal 26 5" xfId="518"/>
    <cellStyle name="Normal 27" xfId="519"/>
    <cellStyle name="Normal 27 5" xfId="520"/>
    <cellStyle name="Normal 28" xfId="521"/>
    <cellStyle name="Normal 28 36" xfId="522"/>
    <cellStyle name="Normal 29" xfId="523"/>
    <cellStyle name="Normal 29 40" xfId="524"/>
    <cellStyle name="Normal 3" xfId="10"/>
    <cellStyle name="Normal 3 10" xfId="525"/>
    <cellStyle name="Normal 3 2" xfId="526"/>
    <cellStyle name="Normal 3 2 2" xfId="527"/>
    <cellStyle name="Normal 3 2 3" xfId="528"/>
    <cellStyle name="Normal 3 2 4" xfId="529"/>
    <cellStyle name="Normal 3 3" xfId="530"/>
    <cellStyle name="Normal 3 4" xfId="531"/>
    <cellStyle name="Normal 3 5" xfId="532"/>
    <cellStyle name="Normal 3 6" xfId="533"/>
    <cellStyle name="Normal 3 7" xfId="534"/>
    <cellStyle name="Normal 3 8" xfId="535"/>
    <cellStyle name="Normal 3 9" xfId="536"/>
    <cellStyle name="Normal 30" xfId="537"/>
    <cellStyle name="Normal 30 47" xfId="538"/>
    <cellStyle name="Normal 31" xfId="539"/>
    <cellStyle name="Normal 31 47" xfId="540"/>
    <cellStyle name="Normal 32" xfId="541"/>
    <cellStyle name="Normal 33" xfId="542"/>
    <cellStyle name="Normal 34" xfId="543"/>
    <cellStyle name="Normal 34 2" xfId="544"/>
    <cellStyle name="Normal 34 47" xfId="545"/>
    <cellStyle name="Normal 35" xfId="546"/>
    <cellStyle name="Normal 35 47" xfId="547"/>
    <cellStyle name="Normal 36" xfId="548"/>
    <cellStyle name="Normal 36 47" xfId="549"/>
    <cellStyle name="Normal 37" xfId="550"/>
    <cellStyle name="Normal 37 47" xfId="551"/>
    <cellStyle name="Normal 38" xfId="552"/>
    <cellStyle name="Normal 38 40" xfId="553"/>
    <cellStyle name="Normal 39" xfId="554"/>
    <cellStyle name="Normal 39 40" xfId="555"/>
    <cellStyle name="Normal 4" xfId="2"/>
    <cellStyle name="Normal 40" xfId="556"/>
    <cellStyle name="Normal 40 40" xfId="557"/>
    <cellStyle name="Normal 41" xfId="558"/>
    <cellStyle name="Normal 42" xfId="559"/>
    <cellStyle name="Normal 42 27" xfId="560"/>
    <cellStyle name="Normal 43" xfId="561"/>
    <cellStyle name="Normal 44" xfId="562"/>
    <cellStyle name="Normal 45" xfId="563"/>
    <cellStyle name="Normal 46" xfId="564"/>
    <cellStyle name="Normal 47" xfId="565"/>
    <cellStyle name="Normal 48" xfId="566"/>
    <cellStyle name="Normal 49" xfId="567"/>
    <cellStyle name="Normal 5" xfId="16"/>
    <cellStyle name="Normal 50" xfId="568"/>
    <cellStyle name="Normal 50 23" xfId="569"/>
    <cellStyle name="Normal 51" xfId="570"/>
    <cellStyle name="Normal 52" xfId="571"/>
    <cellStyle name="Normal 53" xfId="572"/>
    <cellStyle name="Normal 54" xfId="573"/>
    <cellStyle name="Normal 55" xfId="574"/>
    <cellStyle name="Normal 56" xfId="575"/>
    <cellStyle name="Normal 57" xfId="576"/>
    <cellStyle name="Normal 58" xfId="577"/>
    <cellStyle name="Normal 59" xfId="578"/>
    <cellStyle name="Normal 6" xfId="579"/>
    <cellStyle name="Normal 60" xfId="580"/>
    <cellStyle name="Normal 61" xfId="581"/>
    <cellStyle name="Normal 62" xfId="582"/>
    <cellStyle name="Normal 63" xfId="583"/>
    <cellStyle name="Normal 64" xfId="584"/>
    <cellStyle name="Normal 65" xfId="585"/>
    <cellStyle name="Normal 66" xfId="586"/>
    <cellStyle name="Normal 67" xfId="587"/>
    <cellStyle name="Normal 68" xfId="588"/>
    <cellStyle name="Normal 69" xfId="589"/>
    <cellStyle name="Normal 7" xfId="590"/>
    <cellStyle name="Normal 70" xfId="591"/>
    <cellStyle name="Normal 71" xfId="592"/>
    <cellStyle name="Normal 72" xfId="593"/>
    <cellStyle name="Normal 73" xfId="594"/>
    <cellStyle name="Normal 74" xfId="595"/>
    <cellStyle name="Normal 75" xfId="596"/>
    <cellStyle name="Normal 77" xfId="597"/>
    <cellStyle name="Normal 8" xfId="598"/>
    <cellStyle name="Normal 82" xfId="599"/>
    <cellStyle name="Normal 83" xfId="600"/>
    <cellStyle name="Normal 84" xfId="601"/>
    <cellStyle name="Normal 85" xfId="602"/>
    <cellStyle name="Normal 86" xfId="603"/>
    <cellStyle name="Normal 9" xfId="604"/>
    <cellStyle name="Normal 92" xfId="605"/>
    <cellStyle name="Normal 93" xfId="606"/>
    <cellStyle name="Normal 95" xfId="607"/>
    <cellStyle name="Normal 96" xfId="608"/>
    <cellStyle name="Normal 97" xfId="609"/>
    <cellStyle name="Normal 98" xfId="610"/>
    <cellStyle name="Normal 99" xfId="611"/>
    <cellStyle name="Notas 2" xfId="612"/>
    <cellStyle name="Notas 2 2" xfId="613"/>
    <cellStyle name="Notas 2 3" xfId="614"/>
    <cellStyle name="Notas 2 4" xfId="615"/>
    <cellStyle name="Notas 2 5" xfId="616"/>
    <cellStyle name="Notas 2 6" xfId="617"/>
    <cellStyle name="Notas 2 7" xfId="618"/>
    <cellStyle name="Notas 2 8" xfId="619"/>
    <cellStyle name="Notas 3" xfId="620"/>
    <cellStyle name="Notas 3 2" xfId="621"/>
    <cellStyle name="Notas 3 3" xfId="622"/>
    <cellStyle name="Notas 3 4" xfId="623"/>
    <cellStyle name="Notas 4" xfId="624"/>
    <cellStyle name="Notas 5" xfId="625"/>
    <cellStyle name="Notas 6" xfId="626"/>
    <cellStyle name="Porcentual" xfId="12" builtinId="5"/>
    <cellStyle name="Porcentual 10" xfId="627"/>
    <cellStyle name="Porcentual 2" xfId="11"/>
    <cellStyle name="Porcentual 5" xfId="3"/>
    <cellStyle name="Salida 2" xfId="628"/>
    <cellStyle name="Salida 2 2" xfId="629"/>
    <cellStyle name="Salida 2 3" xfId="630"/>
    <cellStyle name="Salida 2 4" xfId="631"/>
    <cellStyle name="Salida 2 5" xfId="632"/>
    <cellStyle name="Salida 2 6" xfId="633"/>
    <cellStyle name="Salida 2 7" xfId="634"/>
    <cellStyle name="Salida 2 8" xfId="635"/>
    <cellStyle name="Salida 3" xfId="636"/>
    <cellStyle name="Salida 4" xfId="637"/>
    <cellStyle name="Salida 5" xfId="638"/>
    <cellStyle name="Salida 6" xfId="639"/>
    <cellStyle name="Texto de advertencia 2" xfId="640"/>
    <cellStyle name="Texto de advertencia 2 2" xfId="641"/>
    <cellStyle name="Texto de advertencia 2 3" xfId="642"/>
    <cellStyle name="Texto de advertencia 2 4" xfId="643"/>
    <cellStyle name="Texto de advertencia 2 5" xfId="644"/>
    <cellStyle name="Texto de advertencia 2 6" xfId="645"/>
    <cellStyle name="Texto de advertencia 2 7" xfId="646"/>
    <cellStyle name="Texto de advertencia 2 8" xfId="647"/>
    <cellStyle name="Texto de advertencia 3" xfId="648"/>
    <cellStyle name="Texto de advertencia 4" xfId="649"/>
    <cellStyle name="Texto de advertencia 5" xfId="650"/>
    <cellStyle name="Texto de advertencia 6" xfId="651"/>
    <cellStyle name="Texto explicativo 2" xfId="652"/>
    <cellStyle name="Texto explicativo 2 2" xfId="653"/>
    <cellStyle name="Texto explicativo 2 3" xfId="654"/>
    <cellStyle name="Texto explicativo 2 4" xfId="655"/>
    <cellStyle name="Texto explicativo 2 5" xfId="656"/>
    <cellStyle name="Texto explicativo 2 6" xfId="657"/>
    <cellStyle name="Texto explicativo 2 7" xfId="658"/>
    <cellStyle name="Texto explicativo 2 8" xfId="659"/>
    <cellStyle name="Texto explicativo 3" xfId="660"/>
    <cellStyle name="Texto explicativo 4" xfId="661"/>
    <cellStyle name="Texto explicativo 5" xfId="662"/>
    <cellStyle name="Texto explicativo 6" xfId="663"/>
    <cellStyle name="Título 1 2" xfId="664"/>
    <cellStyle name="Título 1 2 2" xfId="665"/>
    <cellStyle name="Título 1 2 3" xfId="666"/>
    <cellStyle name="Título 1 2 4" xfId="667"/>
    <cellStyle name="Título 1 2 5" xfId="668"/>
    <cellStyle name="Título 1 2 6" xfId="669"/>
    <cellStyle name="Título 1 2 7" xfId="670"/>
    <cellStyle name="Título 1 2 8" xfId="671"/>
    <cellStyle name="Título 1 3" xfId="672"/>
    <cellStyle name="Título 1 4" xfId="673"/>
    <cellStyle name="Título 1 5" xfId="674"/>
    <cellStyle name="Título 1 6" xfId="675"/>
    <cellStyle name="Título 2 2" xfId="676"/>
    <cellStyle name="Título 2 2 2" xfId="677"/>
    <cellStyle name="Título 2 2 3" xfId="678"/>
    <cellStyle name="Título 2 2 4" xfId="679"/>
    <cellStyle name="Título 2 2 5" xfId="680"/>
    <cellStyle name="Título 2 2 6" xfId="681"/>
    <cellStyle name="Título 2 2 7" xfId="682"/>
    <cellStyle name="Título 2 2 8" xfId="683"/>
    <cellStyle name="Título 2 3" xfId="684"/>
    <cellStyle name="Título 2 4" xfId="685"/>
    <cellStyle name="Título 2 5" xfId="686"/>
    <cellStyle name="Título 2 6" xfId="687"/>
    <cellStyle name="Título 3 2" xfId="688"/>
    <cellStyle name="Título 3 2 2" xfId="689"/>
    <cellStyle name="Título 3 2 3" xfId="690"/>
    <cellStyle name="Título 3 2 4" xfId="691"/>
    <cellStyle name="Título 3 2 5" xfId="692"/>
    <cellStyle name="Título 3 2 6" xfId="693"/>
    <cellStyle name="Título 3 2 7" xfId="694"/>
    <cellStyle name="Título 3 2 8" xfId="695"/>
    <cellStyle name="Título 3 3" xfId="696"/>
    <cellStyle name="Título 3 4" xfId="697"/>
    <cellStyle name="Título 3 5" xfId="698"/>
    <cellStyle name="Título 3 6" xfId="699"/>
    <cellStyle name="Título 4" xfId="700"/>
    <cellStyle name="Título 4 2" xfId="701"/>
    <cellStyle name="Título 4 3" xfId="702"/>
    <cellStyle name="Título 4 4" xfId="703"/>
    <cellStyle name="Título 4 5" xfId="704"/>
    <cellStyle name="Título 4 6" xfId="705"/>
    <cellStyle name="Título 4 7" xfId="706"/>
    <cellStyle name="Título 4 8" xfId="707"/>
    <cellStyle name="Título 5" xfId="708"/>
    <cellStyle name="Título 6" xfId="709"/>
    <cellStyle name="Título 7" xfId="710"/>
    <cellStyle name="Título 8" xfId="711"/>
    <cellStyle name="Total 2" xfId="712"/>
    <cellStyle name="Total 2 2" xfId="713"/>
    <cellStyle name="Total 2 3" xfId="714"/>
    <cellStyle name="Total 2 4" xfId="715"/>
    <cellStyle name="Total 2 5" xfId="716"/>
    <cellStyle name="Total 2 6" xfId="717"/>
    <cellStyle name="Total 2 7" xfId="718"/>
    <cellStyle name="Total 2 8" xfId="719"/>
    <cellStyle name="Total 3" xfId="720"/>
    <cellStyle name="Total 4" xfId="721"/>
    <cellStyle name="Total 5" xfId="722"/>
    <cellStyle name="Total 6" xfId="723"/>
  </cellStyles>
  <dxfs count="1">
    <dxf>
      <font>
        <condense val="0"/>
        <extend val="0"/>
        <color rgb="FF006100"/>
      </font>
      <fill>
        <patternFill>
          <bgColor rgb="FFC6EF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3026824</xdr:colOff>
      <xdr:row>1</xdr:row>
      <xdr:rowOff>31750</xdr:rowOff>
    </xdr:from>
    <xdr:to>
      <xdr:col>6</xdr:col>
      <xdr:colOff>936135</xdr:colOff>
      <xdr:row>1</xdr:row>
      <xdr:rowOff>963083</xdr:rowOff>
    </xdr:to>
    <xdr:sp macro="" textlink="">
      <xdr:nvSpPr>
        <xdr:cNvPr id="2" name="1 CuadroTexto"/>
        <xdr:cNvSpPr txBox="1"/>
      </xdr:nvSpPr>
      <xdr:spPr>
        <a:xfrm>
          <a:off x="3185574" y="222250"/>
          <a:ext cx="6312478" cy="9313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 Estratégico </a:t>
          </a:r>
        </a:p>
      </xdr:txBody>
    </xdr:sp>
    <xdr:clientData/>
  </xdr:twoCellAnchor>
  <xdr:twoCellAnchor editAs="oneCell">
    <xdr:from>
      <xdr:col>2</xdr:col>
      <xdr:colOff>211666</xdr:colOff>
      <xdr:row>1</xdr:row>
      <xdr:rowOff>84666</xdr:rowOff>
    </xdr:from>
    <xdr:to>
      <xdr:col>2</xdr:col>
      <xdr:colOff>857370</xdr:colOff>
      <xdr:row>1</xdr:row>
      <xdr:rowOff>889000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70416" y="275166"/>
          <a:ext cx="645704" cy="804334"/>
        </a:xfrm>
        <a:prstGeom prst="rect">
          <a:avLst/>
        </a:prstGeom>
        <a:noFill/>
        <a:ln w="9525">
          <a:noFill/>
          <a:miter lim="800000"/>
          <a:headEnd/>
          <a:tailEnd/>
        </a:ln>
      </xdr:spPr>
    </xdr:pic>
    <xdr:clientData/>
  </xdr:twoCellAnchor>
  <xdr:twoCellAnchor>
    <xdr:from>
      <xdr:col>8</xdr:col>
      <xdr:colOff>993324</xdr:colOff>
      <xdr:row>1</xdr:row>
      <xdr:rowOff>63499</xdr:rowOff>
    </xdr:from>
    <xdr:to>
      <xdr:col>9</xdr:col>
      <xdr:colOff>453876</xdr:colOff>
      <xdr:row>1</xdr:row>
      <xdr:rowOff>931332</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0205360" y="253999"/>
          <a:ext cx="657980" cy="86783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285748</xdr:colOff>
      <xdr:row>1</xdr:row>
      <xdr:rowOff>59530</xdr:rowOff>
    </xdr:from>
    <xdr:to>
      <xdr:col>2</xdr:col>
      <xdr:colOff>466825</xdr:colOff>
      <xdr:row>5</xdr:row>
      <xdr:rowOff>142875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2436" y="238124"/>
          <a:ext cx="716858" cy="892970"/>
        </a:xfrm>
        <a:prstGeom prst="rect">
          <a:avLst/>
        </a:prstGeom>
        <a:noFill/>
        <a:ln w="9525">
          <a:noFill/>
          <a:miter lim="800000"/>
          <a:headEnd/>
          <a:tailEnd/>
        </a:ln>
      </xdr:spPr>
    </xdr:pic>
    <xdr:clientData/>
  </xdr:twoCellAnchor>
  <xdr:twoCellAnchor>
    <xdr:from>
      <xdr:col>6</xdr:col>
      <xdr:colOff>762001</xdr:colOff>
      <xdr:row>1</xdr:row>
      <xdr:rowOff>47623</xdr:rowOff>
    </xdr:from>
    <xdr:to>
      <xdr:col>6</xdr:col>
      <xdr:colOff>1479859</xdr:colOff>
      <xdr:row>5</xdr:row>
      <xdr:rowOff>177712</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0548939" y="226217"/>
          <a:ext cx="717858" cy="939714"/>
        </a:xfrm>
        <a:prstGeom prst="rect">
          <a:avLst/>
        </a:prstGeom>
        <a:noFill/>
        <a:ln w="9525">
          <a:noFill/>
          <a:miter lim="800000"/>
          <a:headEnd/>
          <a:tailEnd/>
        </a:ln>
      </xdr:spPr>
    </xdr:pic>
    <xdr:clientData/>
  </xdr:twoCellAnchor>
  <xdr:twoCellAnchor>
    <xdr:from>
      <xdr:col>2</xdr:col>
      <xdr:colOff>2178850</xdr:colOff>
      <xdr:row>1</xdr:row>
      <xdr:rowOff>23823</xdr:rowOff>
    </xdr:from>
    <xdr:to>
      <xdr:col>5</xdr:col>
      <xdr:colOff>183412</xdr:colOff>
      <xdr:row>5</xdr:row>
      <xdr:rowOff>190499</xdr:rowOff>
    </xdr:to>
    <xdr:sp macro="" textlink="">
      <xdr:nvSpPr>
        <xdr:cNvPr id="4" name="3 CuadroTexto"/>
        <xdr:cNvSpPr txBox="1"/>
      </xdr:nvSpPr>
      <xdr:spPr>
        <a:xfrm>
          <a:off x="2881319" y="202417"/>
          <a:ext cx="6196062" cy="9763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 Estratégico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192879</xdr:colOff>
      <xdr:row>2</xdr:row>
      <xdr:rowOff>59531</xdr:rowOff>
    </xdr:from>
    <xdr:to>
      <xdr:col>1</xdr:col>
      <xdr:colOff>762000</xdr:colOff>
      <xdr:row>6</xdr:row>
      <xdr:rowOff>119063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79" y="411956"/>
          <a:ext cx="569121" cy="850107"/>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 Estratégico </a:t>
          </a:r>
        </a:p>
      </xdr:txBody>
    </xdr:sp>
    <xdr:clientData/>
  </xdr:twoCellAnchor>
  <xdr:twoCellAnchor>
    <xdr:from>
      <xdr:col>5</xdr:col>
      <xdr:colOff>452438</xdr:colOff>
      <xdr:row>2</xdr:row>
      <xdr:rowOff>4782</xdr:rowOff>
    </xdr:from>
    <xdr:to>
      <xdr:col>6</xdr:col>
      <xdr:colOff>369093</xdr:colOff>
      <xdr:row>6</xdr:row>
      <xdr:rowOff>123542</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9863" y="357207"/>
          <a:ext cx="678655" cy="90933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2012/Programaci&#243;n%20metas%20y%20Directorios/Denominaci&#243;n%20Regionales%20y%20Centros%20Zonale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hector.arias/Configuraci&#243;n%20local/Archivos%20temporales%20de%20Internet/Content.Outlook/7G8MUPDB/Regionales%20y%20Centros%20Zonales.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gionales"/>
      <sheetName val="Hoja1"/>
      <sheetName val="Hoja2"/>
      <sheetName val="Centros Zonales"/>
      <sheetName val="Modalidades"/>
    </sheetNames>
    <sheetDataSet>
      <sheetData sheetId="0"/>
      <sheetData sheetId="1" refreshError="1"/>
      <sheetData sheetId="2" refreshError="1"/>
      <sheetData sheetId="3">
        <row r="245">
          <cell r="C245" t="str">
            <v>Antioquia</v>
          </cell>
        </row>
        <row r="246">
          <cell r="C246" t="str">
            <v>Atlántico</v>
          </cell>
        </row>
        <row r="247">
          <cell r="C247" t="str">
            <v>Bogotá</v>
          </cell>
        </row>
        <row r="248">
          <cell r="C248" t="str">
            <v>Norte de Santander</v>
          </cell>
        </row>
      </sheetData>
      <sheetData sheetId="4"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Regionales"/>
      <sheetName val="Centros Zonales"/>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tabColor rgb="FFFFFF00"/>
  </sheetPr>
  <dimension ref="A1:CS267"/>
  <sheetViews>
    <sheetView showGridLines="0" showZeros="0" tabSelected="1" view="pageBreakPreview" topLeftCell="B46" zoomScale="70" zoomScaleNormal="80" zoomScaleSheetLayoutView="70" workbookViewId="0">
      <selection activeCell="C1" sqref="C1"/>
    </sheetView>
  </sheetViews>
  <sheetFormatPr baseColWidth="10" defaultColWidth="11.42578125" defaultRowHeight="15"/>
  <cols>
    <col min="1" max="1" width="3.7109375" hidden="1" customWidth="1"/>
    <col min="2" max="2" width="1.7109375" customWidth="1"/>
    <col min="3" max="3" width="47.5703125" customWidth="1"/>
    <col min="4" max="4" width="7.7109375" customWidth="1"/>
    <col min="5" max="5" width="18.5703125" customWidth="1"/>
    <col min="6" max="6" width="16.85546875" customWidth="1"/>
    <col min="7" max="7" width="7.7109375" customWidth="1"/>
    <col min="8" max="8" width="17" customWidth="1"/>
    <col min="9" max="9" width="18" customWidth="1"/>
    <col min="10" max="10" width="7.7109375" customWidth="1"/>
    <col min="11" max="11" width="17" customWidth="1"/>
    <col min="12" max="12" width="18" customWidth="1"/>
    <col min="13" max="13" width="7.7109375" customWidth="1"/>
    <col min="14" max="14" width="17" customWidth="1"/>
    <col min="15" max="15" width="18" customWidth="1"/>
    <col min="16" max="16" width="7.7109375" customWidth="1"/>
    <col min="17" max="17" width="17" customWidth="1"/>
    <col min="18" max="18" width="18" customWidth="1"/>
    <col min="19" max="19" width="7.7109375" customWidth="1"/>
    <col min="20" max="20" width="17" customWidth="1"/>
    <col min="21" max="21" width="18" customWidth="1"/>
    <col min="22" max="22" width="7.7109375" customWidth="1"/>
    <col min="23" max="23" width="17" customWidth="1"/>
    <col min="24" max="24" width="18" customWidth="1"/>
    <col min="25" max="25" width="7.7109375" customWidth="1"/>
    <col min="26" max="26" width="17" customWidth="1"/>
    <col min="27" max="27" width="18" customWidth="1"/>
    <col min="28" max="28" width="7.7109375" customWidth="1"/>
    <col min="29" max="29" width="17" customWidth="1"/>
    <col min="30" max="30" width="18" customWidth="1"/>
    <col min="31" max="31" width="7.7109375" customWidth="1"/>
    <col min="32" max="32" width="17" customWidth="1"/>
    <col min="33" max="33" width="18" customWidth="1"/>
    <col min="34" max="34" width="7.7109375" customWidth="1"/>
    <col min="35" max="35" width="17" customWidth="1"/>
    <col min="36" max="36" width="18" customWidth="1"/>
    <col min="37" max="37" width="7.7109375" customWidth="1"/>
    <col min="38" max="38" width="17" customWidth="1"/>
    <col min="39" max="39" width="18" customWidth="1"/>
    <col min="40" max="40" width="7.7109375" customWidth="1"/>
    <col min="41" max="41" width="17" customWidth="1"/>
    <col min="42" max="42" width="18" customWidth="1"/>
    <col min="43" max="43" width="7.7109375" customWidth="1"/>
    <col min="44" max="44" width="17" customWidth="1"/>
    <col min="45" max="45" width="18" customWidth="1"/>
    <col min="46" max="46" width="7.7109375" customWidth="1"/>
    <col min="47" max="47" width="17" customWidth="1"/>
    <col min="48" max="48" width="18" customWidth="1"/>
    <col min="49" max="49" width="7.7109375" customWidth="1"/>
    <col min="50" max="50" width="17" customWidth="1"/>
    <col min="51" max="51" width="18" customWidth="1"/>
    <col min="52" max="52" width="7.7109375" customWidth="1"/>
    <col min="53" max="53" width="17" customWidth="1"/>
    <col min="54" max="54" width="18" customWidth="1"/>
    <col min="55" max="55" width="7.7109375" customWidth="1"/>
    <col min="56" max="56" width="17" customWidth="1"/>
    <col min="57" max="57" width="18" customWidth="1"/>
    <col min="58" max="58" width="7.7109375" customWidth="1"/>
    <col min="59" max="59" width="17" customWidth="1"/>
    <col min="60" max="60" width="18" customWidth="1"/>
    <col min="61" max="61" width="7.7109375" customWidth="1"/>
    <col min="62" max="62" width="17" customWidth="1"/>
    <col min="63" max="63" width="18" customWidth="1"/>
    <col min="64" max="64" width="7.7109375" customWidth="1"/>
    <col min="65" max="65" width="17" customWidth="1"/>
    <col min="66" max="66" width="18" customWidth="1"/>
    <col min="67" max="67" width="7.7109375" customWidth="1"/>
    <col min="68" max="68" width="17" customWidth="1"/>
    <col min="69" max="69" width="18" customWidth="1"/>
    <col min="70" max="70" width="7.7109375" customWidth="1"/>
    <col min="71" max="71" width="17" customWidth="1"/>
    <col min="72" max="72" width="18" customWidth="1"/>
    <col min="73" max="73" width="7.7109375" customWidth="1"/>
    <col min="74" max="74" width="17" customWidth="1"/>
    <col min="75" max="75" width="18" customWidth="1"/>
    <col min="76" max="76" width="7.7109375" customWidth="1"/>
    <col min="77" max="77" width="17" customWidth="1"/>
    <col min="78" max="78" width="18" customWidth="1"/>
    <col min="79" max="79" width="7.7109375" customWidth="1"/>
    <col min="80" max="80" width="17" customWidth="1"/>
    <col min="81" max="81" width="18" customWidth="1"/>
    <col min="82" max="82" width="7.7109375" customWidth="1"/>
    <col min="83" max="83" width="17" customWidth="1"/>
    <col min="84" max="84" width="18" customWidth="1"/>
    <col min="85" max="85" width="7.7109375" customWidth="1"/>
    <col min="86" max="86" width="17" customWidth="1"/>
    <col min="87" max="87" width="18" customWidth="1"/>
    <col min="88" max="88" width="7.7109375" customWidth="1"/>
    <col min="89" max="89" width="17" customWidth="1"/>
    <col min="90" max="90" width="18" customWidth="1"/>
    <col min="91" max="91" width="7.7109375" customWidth="1"/>
    <col min="92" max="92" width="17" customWidth="1"/>
    <col min="93" max="93" width="18" customWidth="1"/>
    <col min="94" max="94" width="7.7109375" customWidth="1"/>
    <col min="95" max="95" width="17" customWidth="1"/>
    <col min="96" max="96" width="18" customWidth="1"/>
    <col min="97" max="97" width="19.28515625" customWidth="1"/>
  </cols>
  <sheetData>
    <row r="1" spans="3:10" ht="6.75" customHeight="1"/>
    <row r="2" spans="3:10" ht="78" customHeight="1">
      <c r="C2" s="160"/>
      <c r="D2" s="161"/>
      <c r="E2" s="161"/>
      <c r="F2" s="161"/>
      <c r="G2" s="161"/>
      <c r="H2" s="161"/>
      <c r="I2" s="161"/>
      <c r="J2" s="162"/>
    </row>
    <row r="3" spans="3:10" ht="7.5" customHeight="1"/>
    <row r="4" spans="3:10">
      <c r="C4" s="140" t="s">
        <v>112</v>
      </c>
      <c r="D4" s="141" t="s">
        <v>113</v>
      </c>
      <c r="E4" s="142"/>
      <c r="F4" s="142"/>
      <c r="G4" s="143"/>
      <c r="H4" s="187" t="s">
        <v>114</v>
      </c>
      <c r="I4" s="188"/>
      <c r="J4" s="188"/>
    </row>
    <row r="5" spans="3:10">
      <c r="C5" s="144" t="s">
        <v>115</v>
      </c>
      <c r="D5" s="141" t="s">
        <v>116</v>
      </c>
      <c r="E5" s="142"/>
      <c r="F5" s="142"/>
      <c r="G5" s="143"/>
      <c r="H5" s="187"/>
      <c r="I5" s="188"/>
      <c r="J5" s="188"/>
    </row>
    <row r="6" spans="3:10" s="71" customFormat="1" ht="9.75" customHeight="1">
      <c r="C6" s="72"/>
      <c r="D6" s="73"/>
      <c r="E6" s="74"/>
      <c r="F6" s="74"/>
      <c r="G6" s="74"/>
      <c r="H6" s="75"/>
      <c r="I6" s="76"/>
      <c r="J6" s="76"/>
    </row>
    <row r="7" spans="3:10">
      <c r="C7" s="69" t="s">
        <v>107</v>
      </c>
    </row>
    <row r="8" spans="3:10">
      <c r="C8" s="70" t="s">
        <v>108</v>
      </c>
    </row>
    <row r="9" spans="3:10">
      <c r="C9" s="70" t="s">
        <v>109</v>
      </c>
    </row>
    <row r="10" spans="3:10">
      <c r="C10" s="70" t="s">
        <v>243</v>
      </c>
    </row>
    <row r="11" spans="3:10">
      <c r="C11" s="70" t="s">
        <v>110</v>
      </c>
    </row>
    <row r="12" spans="3:10">
      <c r="C12" s="69" t="s">
        <v>111</v>
      </c>
    </row>
    <row r="13" spans="3:10" s="23" customFormat="1" ht="14.25">
      <c r="D13" s="48">
        <v>2013</v>
      </c>
      <c r="E13" s="48" t="s">
        <v>226</v>
      </c>
    </row>
    <row r="14" spans="3:10" s="23" customFormat="1" ht="14.25">
      <c r="C14" s="163" t="s">
        <v>106</v>
      </c>
      <c r="D14" s="59">
        <v>1</v>
      </c>
      <c r="E14" s="59">
        <v>7</v>
      </c>
    </row>
    <row r="15" spans="3:10" s="23" customFormat="1" ht="14.25">
      <c r="C15" s="164" t="s">
        <v>225</v>
      </c>
      <c r="D15" s="287">
        <v>589500</v>
      </c>
      <c r="E15" s="58">
        <f>+D15*(1+3%)</f>
        <v>607185</v>
      </c>
    </row>
    <row r="16" spans="3:10" s="23" customFormat="1" ht="4.5" customHeight="1">
      <c r="J16" s="60"/>
    </row>
    <row r="17" spans="1:97" s="156" customFormat="1" ht="22.5" customHeight="1">
      <c r="C17" s="157"/>
      <c r="D17" s="202" t="s">
        <v>147</v>
      </c>
      <c r="E17" s="192"/>
      <c r="F17" s="192"/>
      <c r="G17" s="290" t="s">
        <v>148</v>
      </c>
      <c r="H17" s="291"/>
      <c r="I17" s="292"/>
      <c r="J17" s="291" t="s">
        <v>149</v>
      </c>
      <c r="K17" s="291"/>
      <c r="L17" s="291"/>
      <c r="M17" s="191" t="s">
        <v>150</v>
      </c>
      <c r="N17" s="192"/>
      <c r="O17" s="193"/>
      <c r="P17" s="191" t="s">
        <v>151</v>
      </c>
      <c r="Q17" s="192"/>
      <c r="R17" s="193"/>
      <c r="S17" s="191" t="s">
        <v>152</v>
      </c>
      <c r="T17" s="192"/>
      <c r="U17" s="193"/>
      <c r="V17" s="191" t="s">
        <v>153</v>
      </c>
      <c r="W17" s="192"/>
      <c r="X17" s="193"/>
      <c r="Y17" s="191" t="s">
        <v>154</v>
      </c>
      <c r="Z17" s="192"/>
      <c r="AA17" s="193"/>
      <c r="AB17" s="191" t="s">
        <v>155</v>
      </c>
      <c r="AC17" s="192"/>
      <c r="AD17" s="193"/>
      <c r="AE17" s="191" t="s">
        <v>156</v>
      </c>
      <c r="AF17" s="192"/>
      <c r="AG17" s="193"/>
      <c r="AH17" s="191" t="s">
        <v>157</v>
      </c>
      <c r="AI17" s="192"/>
      <c r="AJ17" s="193"/>
      <c r="AK17" s="191" t="s">
        <v>158</v>
      </c>
      <c r="AL17" s="192"/>
      <c r="AM17" s="193"/>
      <c r="AN17" s="191" t="s">
        <v>159</v>
      </c>
      <c r="AO17" s="192"/>
      <c r="AP17" s="193"/>
      <c r="AQ17" s="191" t="s">
        <v>160</v>
      </c>
      <c r="AR17" s="192"/>
      <c r="AS17" s="193"/>
      <c r="AT17" s="191" t="s">
        <v>161</v>
      </c>
      <c r="AU17" s="192"/>
      <c r="AV17" s="193"/>
      <c r="AW17" s="191" t="s">
        <v>162</v>
      </c>
      <c r="AX17" s="192"/>
      <c r="AY17" s="193"/>
      <c r="AZ17" s="191" t="s">
        <v>163</v>
      </c>
      <c r="BA17" s="192"/>
      <c r="BB17" s="193"/>
      <c r="BC17" s="191" t="s">
        <v>164</v>
      </c>
      <c r="BD17" s="192"/>
      <c r="BE17" s="193"/>
      <c r="BF17" s="191" t="s">
        <v>165</v>
      </c>
      <c r="BG17" s="192"/>
      <c r="BH17" s="193"/>
      <c r="BI17" s="191" t="s">
        <v>166</v>
      </c>
      <c r="BJ17" s="192"/>
      <c r="BK17" s="193"/>
      <c r="BL17" s="191" t="s">
        <v>167</v>
      </c>
      <c r="BM17" s="192"/>
      <c r="BN17" s="193"/>
      <c r="BO17" s="191" t="s">
        <v>168</v>
      </c>
      <c r="BP17" s="192"/>
      <c r="BQ17" s="193"/>
      <c r="BR17" s="191" t="s">
        <v>169</v>
      </c>
      <c r="BS17" s="192"/>
      <c r="BT17" s="193"/>
      <c r="BU17" s="191" t="s">
        <v>170</v>
      </c>
      <c r="BV17" s="192"/>
      <c r="BW17" s="193"/>
      <c r="BX17" s="191" t="s">
        <v>171</v>
      </c>
      <c r="BY17" s="192"/>
      <c r="BZ17" s="193"/>
      <c r="CA17" s="191" t="s">
        <v>172</v>
      </c>
      <c r="CB17" s="192"/>
      <c r="CC17" s="193"/>
      <c r="CD17" s="191" t="s">
        <v>173</v>
      </c>
      <c r="CE17" s="192"/>
      <c r="CF17" s="193"/>
      <c r="CG17" s="191" t="s">
        <v>174</v>
      </c>
      <c r="CH17" s="192"/>
      <c r="CI17" s="193"/>
      <c r="CJ17" s="191" t="s">
        <v>175</v>
      </c>
      <c r="CK17" s="192"/>
      <c r="CL17" s="193"/>
      <c r="CM17" s="191" t="s">
        <v>176</v>
      </c>
      <c r="CN17" s="192"/>
      <c r="CO17" s="193"/>
      <c r="CP17" s="191" t="s">
        <v>177</v>
      </c>
      <c r="CQ17" s="192"/>
      <c r="CR17" s="193"/>
    </row>
    <row r="18" spans="1:97" s="61" customFormat="1" ht="52.5" customHeight="1">
      <c r="C18" s="114" t="s">
        <v>244</v>
      </c>
      <c r="D18" s="167" t="s">
        <v>221</v>
      </c>
      <c r="E18" s="115" t="s">
        <v>245</v>
      </c>
      <c r="F18" s="129" t="s">
        <v>246</v>
      </c>
      <c r="G18" s="133" t="s">
        <v>221</v>
      </c>
      <c r="H18" s="115" t="s">
        <v>245</v>
      </c>
      <c r="I18" s="129" t="s">
        <v>246</v>
      </c>
      <c r="J18" s="133" t="s">
        <v>221</v>
      </c>
      <c r="K18" s="115" t="s">
        <v>245</v>
      </c>
      <c r="L18" s="129" t="s">
        <v>246</v>
      </c>
      <c r="M18" s="133" t="s">
        <v>221</v>
      </c>
      <c r="N18" s="115" t="s">
        <v>245</v>
      </c>
      <c r="O18" s="129" t="s">
        <v>246</v>
      </c>
      <c r="P18" s="133" t="s">
        <v>221</v>
      </c>
      <c r="Q18" s="115" t="s">
        <v>245</v>
      </c>
      <c r="R18" s="129" t="s">
        <v>246</v>
      </c>
      <c r="S18" s="133" t="s">
        <v>221</v>
      </c>
      <c r="T18" s="115" t="s">
        <v>245</v>
      </c>
      <c r="U18" s="129" t="s">
        <v>246</v>
      </c>
      <c r="V18" s="133" t="s">
        <v>221</v>
      </c>
      <c r="W18" s="115" t="s">
        <v>245</v>
      </c>
      <c r="X18" s="129" t="s">
        <v>246</v>
      </c>
      <c r="Y18" s="133" t="s">
        <v>221</v>
      </c>
      <c r="Z18" s="115" t="s">
        <v>245</v>
      </c>
      <c r="AA18" s="129" t="s">
        <v>246</v>
      </c>
      <c r="AB18" s="133" t="s">
        <v>221</v>
      </c>
      <c r="AC18" s="115" t="s">
        <v>245</v>
      </c>
      <c r="AD18" s="129" t="s">
        <v>246</v>
      </c>
      <c r="AE18" s="133" t="s">
        <v>221</v>
      </c>
      <c r="AF18" s="115" t="s">
        <v>245</v>
      </c>
      <c r="AG18" s="129" t="s">
        <v>246</v>
      </c>
      <c r="AH18" s="133" t="s">
        <v>221</v>
      </c>
      <c r="AI18" s="115" t="s">
        <v>245</v>
      </c>
      <c r="AJ18" s="129" t="s">
        <v>246</v>
      </c>
      <c r="AK18" s="133" t="s">
        <v>221</v>
      </c>
      <c r="AL18" s="115" t="s">
        <v>245</v>
      </c>
      <c r="AM18" s="129" t="s">
        <v>246</v>
      </c>
      <c r="AN18" s="133" t="s">
        <v>221</v>
      </c>
      <c r="AO18" s="115" t="s">
        <v>245</v>
      </c>
      <c r="AP18" s="129" t="s">
        <v>246</v>
      </c>
      <c r="AQ18" s="133" t="s">
        <v>221</v>
      </c>
      <c r="AR18" s="115" t="s">
        <v>245</v>
      </c>
      <c r="AS18" s="129" t="s">
        <v>246</v>
      </c>
      <c r="AT18" s="133" t="s">
        <v>221</v>
      </c>
      <c r="AU18" s="115" t="s">
        <v>245</v>
      </c>
      <c r="AV18" s="129" t="s">
        <v>246</v>
      </c>
      <c r="AW18" s="133" t="s">
        <v>221</v>
      </c>
      <c r="AX18" s="115" t="s">
        <v>245</v>
      </c>
      <c r="AY18" s="129" t="s">
        <v>246</v>
      </c>
      <c r="AZ18" s="133" t="s">
        <v>221</v>
      </c>
      <c r="BA18" s="115" t="s">
        <v>245</v>
      </c>
      <c r="BB18" s="129" t="s">
        <v>246</v>
      </c>
      <c r="BC18" s="133" t="s">
        <v>221</v>
      </c>
      <c r="BD18" s="115" t="s">
        <v>245</v>
      </c>
      <c r="BE18" s="129" t="s">
        <v>246</v>
      </c>
      <c r="BF18" s="133" t="s">
        <v>221</v>
      </c>
      <c r="BG18" s="115" t="s">
        <v>245</v>
      </c>
      <c r="BH18" s="129" t="s">
        <v>246</v>
      </c>
      <c r="BI18" s="133" t="s">
        <v>221</v>
      </c>
      <c r="BJ18" s="115" t="s">
        <v>245</v>
      </c>
      <c r="BK18" s="129" t="s">
        <v>246</v>
      </c>
      <c r="BL18" s="133" t="s">
        <v>221</v>
      </c>
      <c r="BM18" s="115" t="s">
        <v>245</v>
      </c>
      <c r="BN18" s="129" t="s">
        <v>246</v>
      </c>
      <c r="BO18" s="133" t="s">
        <v>221</v>
      </c>
      <c r="BP18" s="115" t="s">
        <v>245</v>
      </c>
      <c r="BQ18" s="129" t="s">
        <v>246</v>
      </c>
      <c r="BR18" s="133" t="s">
        <v>221</v>
      </c>
      <c r="BS18" s="115" t="s">
        <v>245</v>
      </c>
      <c r="BT18" s="129" t="s">
        <v>246</v>
      </c>
      <c r="BU18" s="133" t="s">
        <v>221</v>
      </c>
      <c r="BV18" s="115" t="s">
        <v>245</v>
      </c>
      <c r="BW18" s="129" t="s">
        <v>246</v>
      </c>
      <c r="BX18" s="133" t="s">
        <v>221</v>
      </c>
      <c r="BY18" s="115" t="s">
        <v>245</v>
      </c>
      <c r="BZ18" s="129" t="s">
        <v>246</v>
      </c>
      <c r="CA18" s="133" t="s">
        <v>221</v>
      </c>
      <c r="CB18" s="115" t="s">
        <v>245</v>
      </c>
      <c r="CC18" s="129" t="s">
        <v>246</v>
      </c>
      <c r="CD18" s="133" t="s">
        <v>221</v>
      </c>
      <c r="CE18" s="115" t="s">
        <v>245</v>
      </c>
      <c r="CF18" s="129" t="s">
        <v>246</v>
      </c>
      <c r="CG18" s="133" t="s">
        <v>221</v>
      </c>
      <c r="CH18" s="115" t="s">
        <v>245</v>
      </c>
      <c r="CI18" s="129" t="s">
        <v>246</v>
      </c>
      <c r="CJ18" s="133" t="s">
        <v>221</v>
      </c>
      <c r="CK18" s="115" t="s">
        <v>245</v>
      </c>
      <c r="CL18" s="129" t="s">
        <v>246</v>
      </c>
      <c r="CM18" s="133" t="s">
        <v>221</v>
      </c>
      <c r="CN18" s="115" t="s">
        <v>245</v>
      </c>
      <c r="CO18" s="129" t="s">
        <v>246</v>
      </c>
      <c r="CP18" s="133" t="s">
        <v>221</v>
      </c>
      <c r="CQ18" s="115" t="s">
        <v>245</v>
      </c>
      <c r="CR18" s="129" t="s">
        <v>246</v>
      </c>
    </row>
    <row r="19" spans="1:97" s="23" customFormat="1" ht="14.25" customHeight="1">
      <c r="A19" s="23">
        <v>24</v>
      </c>
      <c r="B19" s="40">
        <v>1</v>
      </c>
      <c r="C19" s="286" t="s">
        <v>199</v>
      </c>
      <c r="D19" s="62">
        <f>+HLOOKUP($C19,'Vigilancia 091213'!$G$4:$AF$38,(VLOOKUP(D$17,'Vigilancia 091213'!$B$7:$C$38,2,0)),0)</f>
        <v>0</v>
      </c>
      <c r="E19" s="122">
        <f>+IF(D19=0,0,(VLOOKUP($C19,'Guia Circular 015'!$B$19:$H$44,7,0)))</f>
        <v>0</v>
      </c>
      <c r="F19" s="130">
        <f>+E19*D19</f>
        <v>0</v>
      </c>
      <c r="G19" s="134">
        <f>+HLOOKUP($C19,'Vigilancia 091213'!$G$4:$AF$38,(VLOOKUP(G$17,'Vigilancia 091213'!$B$7:$C$38,2,0)),0)</f>
        <v>1</v>
      </c>
      <c r="H19" s="125">
        <f>+IF(G19=0,0,(VLOOKUP($C19,'Guia Circular 015'!$B$19:$H$44,7,0)))</f>
        <v>5706360</v>
      </c>
      <c r="I19" s="135">
        <f>+H19*G19</f>
        <v>5706360</v>
      </c>
      <c r="J19" s="131">
        <f>+HLOOKUP($C19,'Vigilancia 091213'!$G$4:$AF$38,(VLOOKUP(J$17,'Vigilancia 091213'!$B$7:$C$38,2,0)),0)</f>
        <v>0</v>
      </c>
      <c r="K19" s="125">
        <f>+IF(J19=0,0,(VLOOKUP($C19,'Guia Circular 015'!$B$19:$H$44,7,0)))</f>
        <v>0</v>
      </c>
      <c r="L19" s="137">
        <f>+K19*J19</f>
        <v>0</v>
      </c>
      <c r="M19" s="134">
        <f>+HLOOKUP($C19,'Vigilancia 091213'!$G$4:$AF$38,(VLOOKUP(M$17,'Vigilancia 091213'!$B$7:$C$38,2,0)),0)</f>
        <v>1</v>
      </c>
      <c r="N19" s="125">
        <f>+IF(M19=0,0,(VLOOKUP($C19,'Guia Circular 015'!$B$19:$H$44,7,0)))</f>
        <v>5706360</v>
      </c>
      <c r="O19" s="135">
        <f>+N19*M19</f>
        <v>5706360</v>
      </c>
      <c r="P19" s="134">
        <f>+HLOOKUP($C19,'Vigilancia 091213'!$G$4:$AF$38,(VLOOKUP(P$17,'Vigilancia 091213'!$B$7:$C$38,2,0)),0)</f>
        <v>1</v>
      </c>
      <c r="Q19" s="125">
        <f>+IF(P19=0,0,(VLOOKUP($C19,'Guia Circular 015'!$B$19:$H$44,7,0)))</f>
        <v>5706360</v>
      </c>
      <c r="R19" s="135">
        <f>+Q19*P19</f>
        <v>5706360</v>
      </c>
      <c r="S19" s="134">
        <f>+HLOOKUP($C19,'Vigilancia 091213'!$G$4:$AF$38,(VLOOKUP(S$17,'Vigilancia 091213'!$B$7:$C$38,2,0)),0)</f>
        <v>1</v>
      </c>
      <c r="T19" s="125">
        <f>+IF(S19=0,0,(VLOOKUP($C19,'Guia Circular 015'!$B$19:$H$44,7,0)))</f>
        <v>5706360</v>
      </c>
      <c r="U19" s="135">
        <f>+T19*S19</f>
        <v>5706360</v>
      </c>
      <c r="V19" s="134">
        <f>+HLOOKUP($C19,'Vigilancia 091213'!$G$4:$AF$38,(VLOOKUP(V$17,'Vigilancia 091213'!$B$7:$C$38,2,0)),0)</f>
        <v>1</v>
      </c>
      <c r="W19" s="125">
        <f>+IF(V19=0,0,(VLOOKUP($C19,'Guia Circular 015'!$B$19:$H$44,7,0)))</f>
        <v>5706360</v>
      </c>
      <c r="X19" s="135">
        <f>+W19*V19</f>
        <v>5706360</v>
      </c>
      <c r="Y19" s="134">
        <f>+HLOOKUP($C19,'Vigilancia 091213'!$G$4:$AF$38,(VLOOKUP(Y$17,'Vigilancia 091213'!$B$7:$C$38,2,0)),0)</f>
        <v>1</v>
      </c>
      <c r="Z19" s="125">
        <f>+IF(Y19=0,0,(VLOOKUP($C19,'Guia Circular 015'!$B$19:$H$44,7,0)))</f>
        <v>5706360</v>
      </c>
      <c r="AA19" s="135">
        <f>+Z19*Y19</f>
        <v>5706360</v>
      </c>
      <c r="AB19" s="134">
        <f>+HLOOKUP($C19,'Vigilancia 091213'!$G$4:$AF$38,(VLOOKUP(AB$17,'Vigilancia 091213'!$B$7:$C$38,2,0)),0)</f>
        <v>1</v>
      </c>
      <c r="AC19" s="125">
        <f>+IF(AB19=0,0,(VLOOKUP($C19,'Guia Circular 015'!$B$19:$H$44,7,0)))</f>
        <v>5706360</v>
      </c>
      <c r="AD19" s="135">
        <f>+AC19*AB19</f>
        <v>5706360</v>
      </c>
      <c r="AE19" s="134">
        <f>+HLOOKUP($C19,'Vigilancia 091213'!$G$4:$AF$38,(VLOOKUP(AE$17,'Vigilancia 091213'!$B$7:$C$38,2,0)),0)</f>
        <v>1</v>
      </c>
      <c r="AF19" s="125">
        <f>+IF(AE19=0,0,(VLOOKUP($C19,'Guia Circular 015'!$B$19:$H$44,7,0)))</f>
        <v>5706360</v>
      </c>
      <c r="AG19" s="135">
        <f>+AF19*AE19</f>
        <v>5706360</v>
      </c>
      <c r="AH19" s="134">
        <f>+HLOOKUP($C19,'Vigilancia 091213'!$G$4:$AF$38,(VLOOKUP(AH$17,'Vigilancia 091213'!$B$7:$C$38,2,0)),0)</f>
        <v>0</v>
      </c>
      <c r="AI19" s="125">
        <f>+IF(AH19=0,0,(VLOOKUP($C19,'Guia Circular 015'!$B$19:$H$44,7,0)))</f>
        <v>0</v>
      </c>
      <c r="AJ19" s="135">
        <f>+AI19*AH19</f>
        <v>0</v>
      </c>
      <c r="AK19" s="134">
        <f>+HLOOKUP($C19,'Vigilancia 091213'!$G$4:$AF$38,(VLOOKUP(AK$17,'Vigilancia 091213'!$B$7:$C$38,2,0)),0)</f>
        <v>1</v>
      </c>
      <c r="AL19" s="125">
        <f>+IF(AK19=0,0,(VLOOKUP($C19,'Guia Circular 015'!$B$19:$H$44,7,0)))</f>
        <v>5706360</v>
      </c>
      <c r="AM19" s="135">
        <f>+AL19*AK19</f>
        <v>5706360</v>
      </c>
      <c r="AN19" s="134">
        <f>+HLOOKUP($C19,'Vigilancia 091213'!$G$4:$AF$38,(VLOOKUP(AN$17,'Vigilancia 091213'!$B$7:$C$38,2,0)),0)</f>
        <v>1</v>
      </c>
      <c r="AO19" s="125">
        <f>+IF(AN19=0,0,(VLOOKUP($C19,'Guia Circular 015'!$B$19:$H$44,7,0)))</f>
        <v>5706360</v>
      </c>
      <c r="AP19" s="135">
        <f>+AO19*AN19</f>
        <v>5706360</v>
      </c>
      <c r="AQ19" s="134">
        <f>+HLOOKUP($C19,'Vigilancia 091213'!$G$4:$AF$38,(VLOOKUP(AQ$17,'Vigilancia 091213'!$B$7:$C$38,2,0)),0)</f>
        <v>0</v>
      </c>
      <c r="AR19" s="125">
        <f>+IF(AQ19=0,0,(VLOOKUP($C19,'Guia Circular 015'!$B$19:$H$44,7,0)))</f>
        <v>0</v>
      </c>
      <c r="AS19" s="135">
        <f>+AR19*AQ19</f>
        <v>0</v>
      </c>
      <c r="AT19" s="134">
        <f>+HLOOKUP($C19,'Vigilancia 091213'!$G$4:$AF$38,(VLOOKUP(AT$17,'Vigilancia 091213'!$B$7:$C$38,2,0)),0)</f>
        <v>1</v>
      </c>
      <c r="AU19" s="125">
        <f>+IF(AT19=0,0,(VLOOKUP($C19,'Guia Circular 015'!$B$19:$H$44,7,0)))</f>
        <v>5706360</v>
      </c>
      <c r="AV19" s="135">
        <f>+AU19*AT19</f>
        <v>5706360</v>
      </c>
      <c r="AW19" s="134">
        <f>+HLOOKUP($C19,'Vigilancia 091213'!$G$4:$AF$38,(VLOOKUP(AW$17,'Vigilancia 091213'!$B$7:$C$38,2,0)),0)</f>
        <v>0</v>
      </c>
      <c r="AX19" s="125">
        <f>+IF(AW19=0,0,(VLOOKUP($C19,'Guia Circular 015'!$B$19:$H$44,7,0)))</f>
        <v>0</v>
      </c>
      <c r="AY19" s="135">
        <f>+AX19*AW19</f>
        <v>0</v>
      </c>
      <c r="AZ19" s="134">
        <f>+HLOOKUP($C19,'Vigilancia 091213'!$G$4:$AF$38,(VLOOKUP(AZ$17,'Vigilancia 091213'!$B$7:$C$38,2,0)),0)</f>
        <v>1</v>
      </c>
      <c r="BA19" s="125">
        <f>+IF(AZ19=0,0,(VLOOKUP($C19,'Guia Circular 015'!$B$19:$H$44,7,0)))</f>
        <v>5706360</v>
      </c>
      <c r="BB19" s="135">
        <f>+BA19*AZ19</f>
        <v>5706360</v>
      </c>
      <c r="BC19" s="134">
        <f>+HLOOKUP($C19,'Vigilancia 091213'!$G$4:$AF$38,(VLOOKUP(BC$17,'Vigilancia 091213'!$B$7:$C$38,2,0)),0)</f>
        <v>1</v>
      </c>
      <c r="BD19" s="125">
        <f>+IF(BC19=0,0,(VLOOKUP($C19,'Guia Circular 015'!$B$19:$H$44,7,0)))</f>
        <v>5706360</v>
      </c>
      <c r="BE19" s="135">
        <f>+BD19*BC19</f>
        <v>5706360</v>
      </c>
      <c r="BF19" s="134">
        <f>+HLOOKUP($C19,'Vigilancia 091213'!$G$4:$AF$38,(VLOOKUP(BF$17,'Vigilancia 091213'!$B$7:$C$38,2,0)),0)</f>
        <v>1</v>
      </c>
      <c r="BG19" s="125">
        <f>+IF(BF19=0,0,(VLOOKUP($C19,'Guia Circular 015'!$B$19:$H$44,7,0)))</f>
        <v>5706360</v>
      </c>
      <c r="BH19" s="135">
        <f>+BG19*BF19</f>
        <v>5706360</v>
      </c>
      <c r="BI19" s="134">
        <f>+HLOOKUP($C19,'Vigilancia 091213'!$G$4:$AF$38,(VLOOKUP(BI$17,'Vigilancia 091213'!$B$7:$C$38,2,0)),0)</f>
        <v>1</v>
      </c>
      <c r="BJ19" s="125">
        <f>+IF(BI19=0,0,(VLOOKUP($C19,'Guia Circular 015'!$B$19:$H$44,7,0)))</f>
        <v>5706360</v>
      </c>
      <c r="BK19" s="135">
        <f>+BJ19*BI19</f>
        <v>5706360</v>
      </c>
      <c r="BL19" s="134">
        <f>+HLOOKUP($C19,'Vigilancia 091213'!$G$4:$AF$38,(VLOOKUP(BL$17,'Vigilancia 091213'!$B$7:$C$38,2,0)),0)</f>
        <v>1</v>
      </c>
      <c r="BM19" s="125">
        <f>+IF(BL19=0,0,(VLOOKUP($C19,'Guia Circular 015'!$B$19:$H$44,7,0)))</f>
        <v>5706360</v>
      </c>
      <c r="BN19" s="135">
        <f>+BM19*BL19</f>
        <v>5706360</v>
      </c>
      <c r="BO19" s="134">
        <f>+HLOOKUP($C19,'Vigilancia 091213'!$G$4:$AF$38,(VLOOKUP(BO$17,'Vigilancia 091213'!$B$7:$C$38,2,0)),0)</f>
        <v>0</v>
      </c>
      <c r="BP19" s="125">
        <f>+IF(BO19=0,0,(VLOOKUP($C19,'Guia Circular 015'!$B$19:$H$44,7,0)))</f>
        <v>0</v>
      </c>
      <c r="BQ19" s="135">
        <f>+BP19*BO19</f>
        <v>0</v>
      </c>
      <c r="BR19" s="134">
        <f>+HLOOKUP($C19,'Vigilancia 091213'!$G$4:$AF$38,(VLOOKUP(BR$17,'Vigilancia 091213'!$B$7:$C$38,2,0)),0)</f>
        <v>1</v>
      </c>
      <c r="BS19" s="125">
        <f>+IF(BR19=0,0,(VLOOKUP($C19,'Guia Circular 015'!$B$19:$H$44,7,0)))</f>
        <v>5706360</v>
      </c>
      <c r="BT19" s="135">
        <f>+BS19*BR19</f>
        <v>5706360</v>
      </c>
      <c r="BU19" s="134">
        <f>+HLOOKUP($C19,'Vigilancia 091213'!$G$4:$AF$38,(VLOOKUP(BU$17,'Vigilancia 091213'!$B$7:$C$38,2,0)),0)</f>
        <v>1</v>
      </c>
      <c r="BV19" s="125">
        <f>+IF(BU19=0,0,(VLOOKUP($C19,'Guia Circular 015'!$B$19:$H$44,7,0)))</f>
        <v>5706360</v>
      </c>
      <c r="BW19" s="135">
        <f>+BV19*BU19</f>
        <v>5706360</v>
      </c>
      <c r="BX19" s="134">
        <f>+HLOOKUP($C19,'Vigilancia 091213'!$G$4:$AF$38,(VLOOKUP(BX$17,'Vigilancia 091213'!$B$7:$C$38,2,0)),0)</f>
        <v>0</v>
      </c>
      <c r="BY19" s="125">
        <f>+IF(BX19=0,0,(VLOOKUP($C19,'Guia Circular 015'!$B$19:$H$44,7,0)))</f>
        <v>0</v>
      </c>
      <c r="BZ19" s="135">
        <f>+BY19*BX19</f>
        <v>0</v>
      </c>
      <c r="CA19" s="134">
        <f>+HLOOKUP($C19,'Vigilancia 091213'!$G$4:$AF$38,(VLOOKUP(CA$17,'Vigilancia 091213'!$B$7:$C$38,2,0)),0)</f>
        <v>1</v>
      </c>
      <c r="CB19" s="125">
        <f>+IF(CA19=0,0,(VLOOKUP($C19,'Guia Circular 015'!$B$19:$H$44,7,0)))</f>
        <v>5706360</v>
      </c>
      <c r="CC19" s="135">
        <f>+CB19*CA19</f>
        <v>5706360</v>
      </c>
      <c r="CD19" s="134">
        <f>+HLOOKUP($C19,'Vigilancia 091213'!$G$4:$AF$38,(VLOOKUP(CD$17,'Vigilancia 091213'!$B$7:$C$38,2,0)),0)</f>
        <v>1</v>
      </c>
      <c r="CE19" s="125">
        <f>+IF(CD19=0,0,(VLOOKUP($C19,'Guia Circular 015'!$B$19:$H$44,7,0)))</f>
        <v>5706360</v>
      </c>
      <c r="CF19" s="135">
        <f>+CE19*CD19</f>
        <v>5706360</v>
      </c>
      <c r="CG19" s="134">
        <f>+HLOOKUP($C19,'Vigilancia 091213'!$G$4:$AF$38,(VLOOKUP(CG$17,'Vigilancia 091213'!$B$7:$C$38,2,0)),0)</f>
        <v>1</v>
      </c>
      <c r="CH19" s="125">
        <f>+IF(CG19=0,0,(VLOOKUP($C19,'Guia Circular 015'!$B$19:$H$44,7,0)))</f>
        <v>5706360</v>
      </c>
      <c r="CI19" s="135">
        <f>+CH19*CG19</f>
        <v>5706360</v>
      </c>
      <c r="CJ19" s="134">
        <f>+HLOOKUP($C19,'Vigilancia 091213'!$G$4:$AF$38,(VLOOKUP(CJ$17,'Vigilancia 091213'!$B$7:$C$38,2,0)),0)</f>
        <v>1</v>
      </c>
      <c r="CK19" s="125">
        <f>+IF(CJ19=0,0,(VLOOKUP($C19,'Guia Circular 015'!$B$19:$H$44,7,0)))</f>
        <v>5706360</v>
      </c>
      <c r="CL19" s="135">
        <f>+CK19*CJ19</f>
        <v>5706360</v>
      </c>
      <c r="CM19" s="134">
        <f>+HLOOKUP($C19,'Vigilancia 091213'!$G$4:$AF$38,(VLOOKUP(CM$17,'Vigilancia 091213'!$B$7:$C$38,2,0)),0)</f>
        <v>0</v>
      </c>
      <c r="CN19" s="125">
        <f>+IF(CM19=0,0,(VLOOKUP($C19,'Guia Circular 015'!$B$19:$H$44,7,0)))</f>
        <v>0</v>
      </c>
      <c r="CO19" s="135">
        <f>+CN19*CM19</f>
        <v>0</v>
      </c>
      <c r="CP19" s="134">
        <f>+HLOOKUP($C19,'Vigilancia 091213'!$G$4:$AF$38,(VLOOKUP(CP$17,'Vigilancia 091213'!$B$7:$C$38,2,0)),0)</f>
        <v>1</v>
      </c>
      <c r="CQ19" s="125">
        <f>+IF(CP19=0,0,(VLOOKUP($C19,'Guia Circular 015'!$B$19:$H$44,7,0)))</f>
        <v>5706360</v>
      </c>
      <c r="CR19" s="135">
        <f>+CQ19*CP19</f>
        <v>5706360</v>
      </c>
      <c r="CS19" s="158"/>
    </row>
    <row r="20" spans="1:97" s="23" customFormat="1" ht="14.25">
      <c r="A20" s="23">
        <v>24</v>
      </c>
      <c r="B20" s="40">
        <v>2</v>
      </c>
      <c r="C20" s="286" t="s">
        <v>200</v>
      </c>
      <c r="D20" s="62">
        <f>+HLOOKUP($C20,'Vigilancia 091213'!$G$4:$AF$38,(VLOOKUP(D$17,'Vigilancia 091213'!$B$7:$C$38,2,0)),0)</f>
        <v>0</v>
      </c>
      <c r="E20" s="122">
        <f>+IF(D20=0,0,(VLOOKUP($C20,'Guia Circular 015'!$B$19:$H$44,7,0)))</f>
        <v>0</v>
      </c>
      <c r="F20" s="130">
        <f t="shared" ref="F20:F44" si="0">+E20*D20</f>
        <v>0</v>
      </c>
      <c r="G20" s="134">
        <f>+HLOOKUP($C20,'Vigilancia 091213'!$G$4:$AF$38,(VLOOKUP(G$17,'Vigilancia 091213'!$B$7:$C$38,2,0)),0)</f>
        <v>18</v>
      </c>
      <c r="H20" s="125">
        <f>+IF(G20=0,0,(VLOOKUP($C20,'Guia Circular 015'!$B$19:$H$44,7,0)))</f>
        <v>5706360</v>
      </c>
      <c r="I20" s="135">
        <f t="shared" ref="I20:I44" si="1">+H20*G20</f>
        <v>102714480</v>
      </c>
      <c r="J20" s="131">
        <f>+HLOOKUP($C20,'Vigilancia 091213'!$G$4:$AF$38,(VLOOKUP(J$17,'Vigilancia 091213'!$B$7:$C$38,2,0)),0)</f>
        <v>3</v>
      </c>
      <c r="K20" s="125">
        <f>+IF(J20=0,0,(VLOOKUP($C20,'Guia Circular 015'!$B$19:$H$44,7,0)))</f>
        <v>5706360</v>
      </c>
      <c r="L20" s="137">
        <f t="shared" ref="L20:L44" si="2">+K20*J20</f>
        <v>17119080</v>
      </c>
      <c r="M20" s="134">
        <f>+HLOOKUP($C20,'Vigilancia 091213'!$G$4:$AF$38,(VLOOKUP(M$17,'Vigilancia 091213'!$B$7:$C$38,2,0)),0)</f>
        <v>13</v>
      </c>
      <c r="N20" s="125">
        <f>+IF(M20=0,0,(VLOOKUP($C20,'Guia Circular 015'!$B$19:$H$44,7,0)))</f>
        <v>5706360</v>
      </c>
      <c r="O20" s="135">
        <f t="shared" ref="O20:O44" si="3">+N20*M20</f>
        <v>74182680</v>
      </c>
      <c r="P20" s="134">
        <f>+HLOOKUP($C20,'Vigilancia 091213'!$G$4:$AF$38,(VLOOKUP(P$17,'Vigilancia 091213'!$B$7:$C$38,2,0)),0)</f>
        <v>11</v>
      </c>
      <c r="Q20" s="125">
        <f>+IF(P20=0,0,(VLOOKUP($C20,'Guia Circular 015'!$B$19:$H$44,7,0)))</f>
        <v>5706360</v>
      </c>
      <c r="R20" s="135">
        <f t="shared" ref="R20:R44" si="4">+Q20*P20</f>
        <v>62769960</v>
      </c>
      <c r="S20" s="134">
        <f>+HLOOKUP($C20,'Vigilancia 091213'!$G$4:$AF$38,(VLOOKUP(S$17,'Vigilancia 091213'!$B$7:$C$38,2,0)),0)</f>
        <v>14</v>
      </c>
      <c r="T20" s="125">
        <f>+IF(S20=0,0,(VLOOKUP($C20,'Guia Circular 015'!$B$19:$H$44,7,0)))</f>
        <v>5706360</v>
      </c>
      <c r="U20" s="135">
        <f t="shared" ref="U20:U44" si="5">+T20*S20</f>
        <v>79889040</v>
      </c>
      <c r="V20" s="134">
        <f>+HLOOKUP($C20,'Vigilancia 091213'!$G$4:$AF$38,(VLOOKUP(V$17,'Vigilancia 091213'!$B$7:$C$38,2,0)),0)</f>
        <v>4</v>
      </c>
      <c r="W20" s="125">
        <f>+IF(V20=0,0,(VLOOKUP($C20,'Guia Circular 015'!$B$19:$H$44,7,0)))</f>
        <v>5706360</v>
      </c>
      <c r="X20" s="135">
        <f t="shared" ref="X20:X44" si="6">+W20*V20</f>
        <v>22825440</v>
      </c>
      <c r="Y20" s="134">
        <f>+HLOOKUP($C20,'Vigilancia 091213'!$G$4:$AF$38,(VLOOKUP(Y$17,'Vigilancia 091213'!$B$7:$C$38,2,0)),0)</f>
        <v>5</v>
      </c>
      <c r="Z20" s="125">
        <f>+IF(Y20=0,0,(VLOOKUP($C20,'Guia Circular 015'!$B$19:$H$44,7,0)))</f>
        <v>5706360</v>
      </c>
      <c r="AA20" s="135">
        <f t="shared" ref="AA20:AA44" si="7">+Z20*Y20</f>
        <v>28531800</v>
      </c>
      <c r="AB20" s="134">
        <f>+HLOOKUP($C20,'Vigilancia 091213'!$G$4:$AF$38,(VLOOKUP(AB$17,'Vigilancia 091213'!$B$7:$C$38,2,0)),0)</f>
        <v>4</v>
      </c>
      <c r="AC20" s="125">
        <f>+IF(AB20=0,0,(VLOOKUP($C20,'Guia Circular 015'!$B$19:$H$44,7,0)))</f>
        <v>5706360</v>
      </c>
      <c r="AD20" s="135">
        <f t="shared" ref="AD20:AD44" si="8">+AC20*AB20</f>
        <v>22825440</v>
      </c>
      <c r="AE20" s="134">
        <f>+HLOOKUP($C20,'Vigilancia 091213'!$G$4:$AF$38,(VLOOKUP(AE$17,'Vigilancia 091213'!$B$7:$C$38,2,0)),0)</f>
        <v>7</v>
      </c>
      <c r="AF20" s="125">
        <f>+IF(AE20=0,0,(VLOOKUP($C20,'Guia Circular 015'!$B$19:$H$44,7,0)))</f>
        <v>5706360</v>
      </c>
      <c r="AG20" s="135">
        <f t="shared" ref="AG20:AG44" si="9">+AF20*AE20</f>
        <v>39944520</v>
      </c>
      <c r="AH20" s="134">
        <f>+HLOOKUP($C20,'Vigilancia 091213'!$G$4:$AF$38,(VLOOKUP(AH$17,'Vigilancia 091213'!$B$7:$C$38,2,0)),0)</f>
        <v>9</v>
      </c>
      <c r="AI20" s="125">
        <f>+IF(AH20=0,0,(VLOOKUP($C20,'Guia Circular 015'!$B$19:$H$44,7,0)))</f>
        <v>5706360</v>
      </c>
      <c r="AJ20" s="135">
        <f t="shared" ref="AJ20:AJ44" si="10">+AI20*AH20</f>
        <v>51357240</v>
      </c>
      <c r="AK20" s="134">
        <f>+HLOOKUP($C20,'Vigilancia 091213'!$G$4:$AF$38,(VLOOKUP(AK$17,'Vigilancia 091213'!$B$7:$C$38,2,0)),0)</f>
        <v>8</v>
      </c>
      <c r="AL20" s="125">
        <f>+IF(AK20=0,0,(VLOOKUP($C20,'Guia Circular 015'!$B$19:$H$44,7,0)))</f>
        <v>5706360</v>
      </c>
      <c r="AM20" s="135">
        <f t="shared" ref="AM20:AM44" si="11">+AL20*AK20</f>
        <v>45650880</v>
      </c>
      <c r="AN20" s="134">
        <f>+HLOOKUP($C20,'Vigilancia 091213'!$G$4:$AF$38,(VLOOKUP(AN$17,'Vigilancia 091213'!$B$7:$C$38,2,0)),0)</f>
        <v>9</v>
      </c>
      <c r="AO20" s="125">
        <f>+IF(AN20=0,0,(VLOOKUP($C20,'Guia Circular 015'!$B$19:$H$44,7,0)))</f>
        <v>5706360</v>
      </c>
      <c r="AP20" s="135">
        <f t="shared" ref="AP20:AP44" si="12">+AO20*AN20</f>
        <v>51357240</v>
      </c>
      <c r="AQ20" s="134">
        <f>+HLOOKUP($C20,'Vigilancia 091213'!$G$4:$AF$38,(VLOOKUP(AQ$17,'Vigilancia 091213'!$B$7:$C$38,2,0)),0)</f>
        <v>1</v>
      </c>
      <c r="AR20" s="125">
        <f>+IF(AQ20=0,0,(VLOOKUP($C20,'Guia Circular 015'!$B$19:$H$44,7,0)))</f>
        <v>5706360</v>
      </c>
      <c r="AS20" s="135">
        <f t="shared" ref="AS20:AS44" si="13">+AR20*AQ20</f>
        <v>5706360</v>
      </c>
      <c r="AT20" s="134">
        <f>+HLOOKUP($C20,'Vigilancia 091213'!$G$4:$AF$38,(VLOOKUP(AT$17,'Vigilancia 091213'!$B$7:$C$38,2,0)),0)</f>
        <v>5</v>
      </c>
      <c r="AU20" s="125">
        <f>+IF(AT20=0,0,(VLOOKUP($C20,'Guia Circular 015'!$B$19:$H$44,7,0)))</f>
        <v>5706360</v>
      </c>
      <c r="AV20" s="135">
        <f t="shared" ref="AV20:AV44" si="14">+AU20*AT20</f>
        <v>28531800</v>
      </c>
      <c r="AW20" s="134">
        <f>+HLOOKUP($C20,'Vigilancia 091213'!$G$4:$AF$38,(VLOOKUP(AW$17,'Vigilancia 091213'!$B$7:$C$38,2,0)),0)</f>
        <v>1</v>
      </c>
      <c r="AX20" s="125">
        <f>+IF(AW20=0,0,(VLOOKUP($C20,'Guia Circular 015'!$B$19:$H$44,7,0)))</f>
        <v>5706360</v>
      </c>
      <c r="AY20" s="135">
        <f t="shared" ref="AY20:AY44" si="15">+AX20*AW20</f>
        <v>5706360</v>
      </c>
      <c r="AZ20" s="134">
        <f>+HLOOKUP($C20,'Vigilancia 091213'!$G$4:$AF$38,(VLOOKUP(AZ$17,'Vigilancia 091213'!$B$7:$C$38,2,0)),0)</f>
        <v>7</v>
      </c>
      <c r="BA20" s="125">
        <f>+IF(AZ20=0,0,(VLOOKUP($C20,'Guia Circular 015'!$B$19:$H$44,7,0)))</f>
        <v>5706360</v>
      </c>
      <c r="BB20" s="135">
        <f t="shared" ref="BB20:BB44" si="16">+BA20*AZ20</f>
        <v>39944520</v>
      </c>
      <c r="BC20" s="134">
        <f>+HLOOKUP($C20,'Vigilancia 091213'!$G$4:$AF$38,(VLOOKUP(BC$17,'Vigilancia 091213'!$B$7:$C$38,2,0)),0)</f>
        <v>8</v>
      </c>
      <c r="BD20" s="125">
        <f>+IF(BC20=0,0,(VLOOKUP($C20,'Guia Circular 015'!$B$19:$H$44,7,0)))</f>
        <v>5706360</v>
      </c>
      <c r="BE20" s="135">
        <f t="shared" ref="BE20:BE44" si="17">+BD20*BC20</f>
        <v>45650880</v>
      </c>
      <c r="BF20" s="134">
        <f>+HLOOKUP($C20,'Vigilancia 091213'!$G$4:$AF$38,(VLOOKUP(BF$17,'Vigilancia 091213'!$B$7:$C$38,2,0)),0)</f>
        <v>8</v>
      </c>
      <c r="BG20" s="125">
        <f>+IF(BF20=0,0,(VLOOKUP($C20,'Guia Circular 015'!$B$19:$H$44,7,0)))</f>
        <v>5706360</v>
      </c>
      <c r="BH20" s="135">
        <f t="shared" ref="BH20:BH44" si="18">+BG20*BF20</f>
        <v>45650880</v>
      </c>
      <c r="BI20" s="134">
        <f>+HLOOKUP($C20,'Vigilancia 091213'!$G$4:$AF$38,(VLOOKUP(BI$17,'Vigilancia 091213'!$B$7:$C$38,2,0)),0)</f>
        <v>10</v>
      </c>
      <c r="BJ20" s="125">
        <f>+IF(BI20=0,0,(VLOOKUP($C20,'Guia Circular 015'!$B$19:$H$44,7,0)))</f>
        <v>5706360</v>
      </c>
      <c r="BK20" s="135">
        <f t="shared" ref="BK20:BK44" si="19">+BJ20*BI20</f>
        <v>57063600</v>
      </c>
      <c r="BL20" s="134">
        <f>+HLOOKUP($C20,'Vigilancia 091213'!$G$4:$AF$38,(VLOOKUP(BL$17,'Vigilancia 091213'!$B$7:$C$38,2,0)),0)</f>
        <v>12</v>
      </c>
      <c r="BM20" s="125">
        <f>+IF(BL20=0,0,(VLOOKUP($C20,'Guia Circular 015'!$B$19:$H$44,7,0)))</f>
        <v>5706360</v>
      </c>
      <c r="BN20" s="135">
        <f t="shared" ref="BN20:BN44" si="20">+BM20*BL20</f>
        <v>68476320</v>
      </c>
      <c r="BO20" s="134">
        <f>+HLOOKUP($C20,'Vigilancia 091213'!$G$4:$AF$38,(VLOOKUP(BO$17,'Vigilancia 091213'!$B$7:$C$38,2,0)),0)</f>
        <v>1</v>
      </c>
      <c r="BP20" s="125">
        <f>+IF(BO20=0,0,(VLOOKUP($C20,'Guia Circular 015'!$B$19:$H$44,7,0)))</f>
        <v>5706360</v>
      </c>
      <c r="BQ20" s="135">
        <f t="shared" ref="BQ20:BQ44" si="21">+BP20*BO20</f>
        <v>5706360</v>
      </c>
      <c r="BR20" s="134">
        <f>+HLOOKUP($C20,'Vigilancia 091213'!$G$4:$AF$38,(VLOOKUP(BR$17,'Vigilancia 091213'!$B$7:$C$38,2,0)),0)</f>
        <v>4</v>
      </c>
      <c r="BS20" s="125">
        <f>+IF(BR20=0,0,(VLOOKUP($C20,'Guia Circular 015'!$B$19:$H$44,7,0)))</f>
        <v>5706360</v>
      </c>
      <c r="BT20" s="135">
        <f t="shared" ref="BT20:BT44" si="22">+BS20*BR20</f>
        <v>22825440</v>
      </c>
      <c r="BU20" s="134">
        <f>+HLOOKUP($C20,'Vigilancia 091213'!$G$4:$AF$38,(VLOOKUP(BU$17,'Vigilancia 091213'!$B$7:$C$38,2,0)),0)</f>
        <v>5</v>
      </c>
      <c r="BV20" s="125">
        <f>+IF(BU20=0,0,(VLOOKUP($C20,'Guia Circular 015'!$B$19:$H$44,7,0)))</f>
        <v>5706360</v>
      </c>
      <c r="BW20" s="135">
        <f t="shared" ref="BW20:BW44" si="23">+BV20*BU20</f>
        <v>28531800</v>
      </c>
      <c r="BX20" s="134">
        <f>+HLOOKUP($C20,'Vigilancia 091213'!$G$4:$AF$38,(VLOOKUP(BX$17,'Vigilancia 091213'!$B$7:$C$38,2,0)),0)</f>
        <v>0</v>
      </c>
      <c r="BY20" s="125">
        <f>+IF(BX20=0,0,(VLOOKUP($C20,'Guia Circular 015'!$B$19:$H$44,7,0)))</f>
        <v>0</v>
      </c>
      <c r="BZ20" s="135">
        <f t="shared" ref="BZ20:BZ44" si="24">+BY20*BX20</f>
        <v>0</v>
      </c>
      <c r="CA20" s="134">
        <f>+HLOOKUP($C20,'Vigilancia 091213'!$G$4:$AF$38,(VLOOKUP(CA$17,'Vigilancia 091213'!$B$7:$C$38,2,0)),0)</f>
        <v>10</v>
      </c>
      <c r="CB20" s="125">
        <f>+IF(CA20=0,0,(VLOOKUP($C20,'Guia Circular 015'!$B$19:$H$44,7,0)))</f>
        <v>5706360</v>
      </c>
      <c r="CC20" s="135">
        <f t="shared" ref="CC20:CC44" si="25">+CB20*CA20</f>
        <v>57063600</v>
      </c>
      <c r="CD20" s="134">
        <f>+HLOOKUP($C20,'Vigilancia 091213'!$G$4:$AF$38,(VLOOKUP(CD$17,'Vigilancia 091213'!$B$7:$C$38,2,0)),0)</f>
        <v>4</v>
      </c>
      <c r="CE20" s="125">
        <f>+IF(CD20=0,0,(VLOOKUP($C20,'Guia Circular 015'!$B$19:$H$44,7,0)))</f>
        <v>5706360</v>
      </c>
      <c r="CF20" s="135">
        <f t="shared" ref="CF20:CF44" si="26">+CE20*CD20</f>
        <v>22825440</v>
      </c>
      <c r="CG20" s="134">
        <f>+HLOOKUP($C20,'Vigilancia 091213'!$G$4:$AF$38,(VLOOKUP(CG$17,'Vigilancia 091213'!$B$7:$C$38,2,0)),0)</f>
        <v>13</v>
      </c>
      <c r="CH20" s="125">
        <f>+IF(CG20=0,0,(VLOOKUP($C20,'Guia Circular 015'!$B$19:$H$44,7,0)))</f>
        <v>5706360</v>
      </c>
      <c r="CI20" s="135">
        <f t="shared" ref="CI20:CI44" si="27">+CH20*CG20</f>
        <v>74182680</v>
      </c>
      <c r="CJ20" s="134">
        <f>+HLOOKUP($C20,'Vigilancia 091213'!$G$4:$AF$38,(VLOOKUP(CJ$17,'Vigilancia 091213'!$B$7:$C$38,2,0)),0)</f>
        <v>18</v>
      </c>
      <c r="CK20" s="125">
        <f>+IF(CJ20=0,0,(VLOOKUP($C20,'Guia Circular 015'!$B$19:$H$44,7,0)))</f>
        <v>5706360</v>
      </c>
      <c r="CL20" s="135">
        <f t="shared" ref="CL20:CL44" si="28">+CK20*CJ20</f>
        <v>102714480</v>
      </c>
      <c r="CM20" s="134">
        <f>+HLOOKUP($C20,'Vigilancia 091213'!$G$4:$AF$38,(VLOOKUP(CM$17,'Vigilancia 091213'!$B$7:$C$38,2,0)),0)</f>
        <v>0</v>
      </c>
      <c r="CN20" s="125">
        <f>+IF(CM20=0,0,(VLOOKUP($C20,'Guia Circular 015'!$B$19:$H$44,7,0)))</f>
        <v>0</v>
      </c>
      <c r="CO20" s="135">
        <f t="shared" ref="CO20:CO44" si="29">+CN20*CM20</f>
        <v>0</v>
      </c>
      <c r="CP20" s="134">
        <f>+HLOOKUP($C20,'Vigilancia 091213'!$G$4:$AF$38,(VLOOKUP(CP$17,'Vigilancia 091213'!$B$7:$C$38,2,0)),0)</f>
        <v>0</v>
      </c>
      <c r="CQ20" s="125">
        <f>+IF(CP20=0,0,(VLOOKUP($C20,'Guia Circular 015'!$B$19:$H$44,7,0)))</f>
        <v>0</v>
      </c>
      <c r="CR20" s="135">
        <f t="shared" ref="CR20:CR44" si="30">+CQ20*CP20</f>
        <v>0</v>
      </c>
      <c r="CS20" s="158"/>
    </row>
    <row r="21" spans="1:97" s="23" customFormat="1" ht="14.25">
      <c r="A21" s="23">
        <v>24</v>
      </c>
      <c r="B21" s="40">
        <v>3</v>
      </c>
      <c r="C21" s="284" t="s">
        <v>201</v>
      </c>
      <c r="D21" s="62">
        <f>+HLOOKUP($C21,'Vigilancia 091213'!$G$4:$AF$38,(VLOOKUP(D$17,'Vigilancia 091213'!$B$7:$C$38,2,0)),0)</f>
        <v>7</v>
      </c>
      <c r="E21" s="125">
        <f>+IF(D21=0,0,(VLOOKUP($C21,'Guia Circular 015'!$B$19:$H$44,7,0)))</f>
        <v>5706360</v>
      </c>
      <c r="F21" s="130">
        <f t="shared" si="0"/>
        <v>39944520</v>
      </c>
      <c r="G21" s="134">
        <f>+HLOOKUP($C21,'Vigilancia 091213'!$G$4:$AF$38,(VLOOKUP(G$17,'Vigilancia 091213'!$B$7:$C$38,2,0)),0)</f>
        <v>0</v>
      </c>
      <c r="H21" s="125">
        <f>+IF(G21=0,0,(VLOOKUP($C21,'Guia Circular 015'!$B$19:$H$44,7,0)))</f>
        <v>0</v>
      </c>
      <c r="I21" s="135">
        <f t="shared" si="1"/>
        <v>0</v>
      </c>
      <c r="J21" s="131">
        <f>+HLOOKUP($C21,'Vigilancia 091213'!$G$4:$AF$38,(VLOOKUP(J$17,'Vigilancia 091213'!$B$7:$C$38,2,0)),0)</f>
        <v>0</v>
      </c>
      <c r="K21" s="125">
        <f>+IF(J21=0,0,(VLOOKUP($C21,'Guia Circular 015'!$B$19:$H$44,7,0)))</f>
        <v>0</v>
      </c>
      <c r="L21" s="137">
        <f t="shared" si="2"/>
        <v>0</v>
      </c>
      <c r="M21" s="134">
        <f>+HLOOKUP($C21,'Vigilancia 091213'!$G$4:$AF$38,(VLOOKUP(M$17,'Vigilancia 091213'!$B$7:$C$38,2,0)),0)</f>
        <v>0</v>
      </c>
      <c r="N21" s="125">
        <f>+IF(M21=0,0,(VLOOKUP($C21,'Guia Circular 015'!$B$19:$H$44,7,0)))</f>
        <v>0</v>
      </c>
      <c r="O21" s="135">
        <f t="shared" si="3"/>
        <v>0</v>
      </c>
      <c r="P21" s="134">
        <f>+HLOOKUP($C21,'Vigilancia 091213'!$G$4:$AF$38,(VLOOKUP(P$17,'Vigilancia 091213'!$B$7:$C$38,2,0)),0)</f>
        <v>0</v>
      </c>
      <c r="Q21" s="125">
        <f>+IF(P21=0,0,(VLOOKUP($C21,'Guia Circular 015'!$B$19:$H$44,7,0)))</f>
        <v>0</v>
      </c>
      <c r="R21" s="135">
        <f t="shared" si="4"/>
        <v>0</v>
      </c>
      <c r="S21" s="134">
        <f>+HLOOKUP($C21,'Vigilancia 091213'!$G$4:$AF$38,(VLOOKUP(S$17,'Vigilancia 091213'!$B$7:$C$38,2,0)),0)</f>
        <v>0</v>
      </c>
      <c r="T21" s="125">
        <f>+IF(S21=0,0,(VLOOKUP($C21,'Guia Circular 015'!$B$19:$H$44,7,0)))</f>
        <v>0</v>
      </c>
      <c r="U21" s="135">
        <f t="shared" si="5"/>
        <v>0</v>
      </c>
      <c r="V21" s="134">
        <f>+HLOOKUP($C21,'Vigilancia 091213'!$G$4:$AF$38,(VLOOKUP(V$17,'Vigilancia 091213'!$B$7:$C$38,2,0)),0)</f>
        <v>0</v>
      </c>
      <c r="W21" s="125">
        <f>+IF(V21=0,0,(VLOOKUP($C21,'Guia Circular 015'!$B$19:$H$44,7,0)))</f>
        <v>0</v>
      </c>
      <c r="X21" s="135">
        <f t="shared" si="6"/>
        <v>0</v>
      </c>
      <c r="Y21" s="134">
        <f>+HLOOKUP($C21,'Vigilancia 091213'!$G$4:$AF$38,(VLOOKUP(Y$17,'Vigilancia 091213'!$B$7:$C$38,2,0)),0)</f>
        <v>0</v>
      </c>
      <c r="Z21" s="125">
        <f>+IF(Y21=0,0,(VLOOKUP($C21,'Guia Circular 015'!$B$19:$H$44,7,0)))</f>
        <v>0</v>
      </c>
      <c r="AA21" s="135">
        <f t="shared" si="7"/>
        <v>0</v>
      </c>
      <c r="AB21" s="134">
        <f>+HLOOKUP($C21,'Vigilancia 091213'!$G$4:$AF$38,(VLOOKUP(AB$17,'Vigilancia 091213'!$B$7:$C$38,2,0)),0)</f>
        <v>0</v>
      </c>
      <c r="AC21" s="125">
        <f>+IF(AB21=0,0,(VLOOKUP($C21,'Guia Circular 015'!$B$19:$H$44,7,0)))</f>
        <v>0</v>
      </c>
      <c r="AD21" s="135">
        <f t="shared" si="8"/>
        <v>0</v>
      </c>
      <c r="AE21" s="134">
        <f>+HLOOKUP($C21,'Vigilancia 091213'!$G$4:$AF$38,(VLOOKUP(AE$17,'Vigilancia 091213'!$B$7:$C$38,2,0)),0)</f>
        <v>0</v>
      </c>
      <c r="AF21" s="125">
        <f>+IF(AE21=0,0,(VLOOKUP($C21,'Guia Circular 015'!$B$19:$H$44,7,0)))</f>
        <v>0</v>
      </c>
      <c r="AG21" s="135">
        <f t="shared" si="9"/>
        <v>0</v>
      </c>
      <c r="AH21" s="134">
        <f>+HLOOKUP($C21,'Vigilancia 091213'!$G$4:$AF$38,(VLOOKUP(AH$17,'Vigilancia 091213'!$B$7:$C$38,2,0)),0)</f>
        <v>0</v>
      </c>
      <c r="AI21" s="125">
        <f>+IF(AH21=0,0,(VLOOKUP($C21,'Guia Circular 015'!$B$19:$H$44,7,0)))</f>
        <v>0</v>
      </c>
      <c r="AJ21" s="135">
        <f t="shared" si="10"/>
        <v>0</v>
      </c>
      <c r="AK21" s="134">
        <f>+HLOOKUP($C21,'Vigilancia 091213'!$G$4:$AF$38,(VLOOKUP(AK$17,'Vigilancia 091213'!$B$7:$C$38,2,0)),0)</f>
        <v>0</v>
      </c>
      <c r="AL21" s="125">
        <f>+IF(AK21=0,0,(VLOOKUP($C21,'Guia Circular 015'!$B$19:$H$44,7,0)))</f>
        <v>0</v>
      </c>
      <c r="AM21" s="135">
        <f t="shared" si="11"/>
        <v>0</v>
      </c>
      <c r="AN21" s="134">
        <f>+HLOOKUP($C21,'Vigilancia 091213'!$G$4:$AF$38,(VLOOKUP(AN$17,'Vigilancia 091213'!$B$7:$C$38,2,0)),0)</f>
        <v>0</v>
      </c>
      <c r="AO21" s="125">
        <f>+IF(AN21=0,0,(VLOOKUP($C21,'Guia Circular 015'!$B$19:$H$44,7,0)))</f>
        <v>0</v>
      </c>
      <c r="AP21" s="135">
        <f t="shared" si="12"/>
        <v>0</v>
      </c>
      <c r="AQ21" s="134">
        <f>+HLOOKUP($C21,'Vigilancia 091213'!$G$4:$AF$38,(VLOOKUP(AQ$17,'Vigilancia 091213'!$B$7:$C$38,2,0)),0)</f>
        <v>0</v>
      </c>
      <c r="AR21" s="125">
        <f>+IF(AQ21=0,0,(VLOOKUP($C21,'Guia Circular 015'!$B$19:$H$44,7,0)))</f>
        <v>0</v>
      </c>
      <c r="AS21" s="135">
        <f t="shared" si="13"/>
        <v>0</v>
      </c>
      <c r="AT21" s="134">
        <f>+HLOOKUP($C21,'Vigilancia 091213'!$G$4:$AF$38,(VLOOKUP(AT$17,'Vigilancia 091213'!$B$7:$C$38,2,0)),0)</f>
        <v>0</v>
      </c>
      <c r="AU21" s="125">
        <f>+IF(AT21=0,0,(VLOOKUP($C21,'Guia Circular 015'!$B$19:$H$44,7,0)))</f>
        <v>0</v>
      </c>
      <c r="AV21" s="135">
        <f t="shared" si="14"/>
        <v>0</v>
      </c>
      <c r="AW21" s="134">
        <f>+HLOOKUP($C21,'Vigilancia 091213'!$G$4:$AF$38,(VLOOKUP(AW$17,'Vigilancia 091213'!$B$7:$C$38,2,0)),0)</f>
        <v>0</v>
      </c>
      <c r="AX21" s="125">
        <f>+IF(AW21=0,0,(VLOOKUP($C21,'Guia Circular 015'!$B$19:$H$44,7,0)))</f>
        <v>0</v>
      </c>
      <c r="AY21" s="135">
        <f t="shared" si="15"/>
        <v>0</v>
      </c>
      <c r="AZ21" s="134">
        <f>+HLOOKUP($C21,'Vigilancia 091213'!$G$4:$AF$38,(VLOOKUP(AZ$17,'Vigilancia 091213'!$B$7:$C$38,2,0)),0)</f>
        <v>0</v>
      </c>
      <c r="BA21" s="125">
        <f>+IF(AZ21=0,0,(VLOOKUP($C21,'Guia Circular 015'!$B$19:$H$44,7,0)))</f>
        <v>0</v>
      </c>
      <c r="BB21" s="135">
        <f t="shared" si="16"/>
        <v>0</v>
      </c>
      <c r="BC21" s="134">
        <f>+HLOOKUP($C21,'Vigilancia 091213'!$G$4:$AF$38,(VLOOKUP(BC$17,'Vigilancia 091213'!$B$7:$C$38,2,0)),0)</f>
        <v>0</v>
      </c>
      <c r="BD21" s="125">
        <f>+IF(BC21=0,0,(VLOOKUP($C21,'Guia Circular 015'!$B$19:$H$44,7,0)))</f>
        <v>0</v>
      </c>
      <c r="BE21" s="135">
        <f t="shared" si="17"/>
        <v>0</v>
      </c>
      <c r="BF21" s="134">
        <f>+HLOOKUP($C21,'Vigilancia 091213'!$G$4:$AF$38,(VLOOKUP(BF$17,'Vigilancia 091213'!$B$7:$C$38,2,0)),0)</f>
        <v>0</v>
      </c>
      <c r="BG21" s="125">
        <f>+IF(BF21=0,0,(VLOOKUP($C21,'Guia Circular 015'!$B$19:$H$44,7,0)))</f>
        <v>0</v>
      </c>
      <c r="BH21" s="135">
        <f t="shared" si="18"/>
        <v>0</v>
      </c>
      <c r="BI21" s="134">
        <f>+HLOOKUP($C21,'Vigilancia 091213'!$G$4:$AF$38,(VLOOKUP(BI$17,'Vigilancia 091213'!$B$7:$C$38,2,0)),0)</f>
        <v>0</v>
      </c>
      <c r="BJ21" s="125">
        <f>+IF(BI21=0,0,(VLOOKUP($C21,'Guia Circular 015'!$B$19:$H$44,7,0)))</f>
        <v>0</v>
      </c>
      <c r="BK21" s="135">
        <f t="shared" si="19"/>
        <v>0</v>
      </c>
      <c r="BL21" s="134">
        <f>+HLOOKUP($C21,'Vigilancia 091213'!$G$4:$AF$38,(VLOOKUP(BL$17,'Vigilancia 091213'!$B$7:$C$38,2,0)),0)</f>
        <v>0</v>
      </c>
      <c r="BM21" s="125">
        <f>+IF(BL21=0,0,(VLOOKUP($C21,'Guia Circular 015'!$B$19:$H$44,7,0)))</f>
        <v>0</v>
      </c>
      <c r="BN21" s="135">
        <f t="shared" si="20"/>
        <v>0</v>
      </c>
      <c r="BO21" s="134">
        <f>+HLOOKUP($C21,'Vigilancia 091213'!$G$4:$AF$38,(VLOOKUP(BO$17,'Vigilancia 091213'!$B$7:$C$38,2,0)),0)</f>
        <v>0</v>
      </c>
      <c r="BP21" s="125">
        <f>+IF(BO21=0,0,(VLOOKUP($C21,'Guia Circular 015'!$B$19:$H$44,7,0)))</f>
        <v>0</v>
      </c>
      <c r="BQ21" s="135">
        <f t="shared" si="21"/>
        <v>0</v>
      </c>
      <c r="BR21" s="134">
        <f>+HLOOKUP($C21,'Vigilancia 091213'!$G$4:$AF$38,(VLOOKUP(BR$17,'Vigilancia 091213'!$B$7:$C$38,2,0)),0)</f>
        <v>0</v>
      </c>
      <c r="BS21" s="125">
        <f>+IF(BR21=0,0,(VLOOKUP($C21,'Guia Circular 015'!$B$19:$H$44,7,0)))</f>
        <v>0</v>
      </c>
      <c r="BT21" s="135">
        <f t="shared" si="22"/>
        <v>0</v>
      </c>
      <c r="BU21" s="134">
        <f>+HLOOKUP($C21,'Vigilancia 091213'!$G$4:$AF$38,(VLOOKUP(BU$17,'Vigilancia 091213'!$B$7:$C$38,2,0)),0)</f>
        <v>0</v>
      </c>
      <c r="BV21" s="125">
        <f>+IF(BU21=0,0,(VLOOKUP($C21,'Guia Circular 015'!$B$19:$H$44,7,0)))</f>
        <v>0</v>
      </c>
      <c r="BW21" s="135">
        <f t="shared" si="23"/>
        <v>0</v>
      </c>
      <c r="BX21" s="134">
        <f>+HLOOKUP($C21,'Vigilancia 091213'!$G$4:$AF$38,(VLOOKUP(BX$17,'Vigilancia 091213'!$B$7:$C$38,2,0)),0)</f>
        <v>4</v>
      </c>
      <c r="BY21" s="125">
        <f>+IF(BX21=0,0,(VLOOKUP($C21,'Guia Circular 015'!$B$19:$H$44,7,0)))</f>
        <v>5706360</v>
      </c>
      <c r="BZ21" s="135">
        <f t="shared" si="24"/>
        <v>22825440</v>
      </c>
      <c r="CA21" s="134">
        <f>+HLOOKUP($C21,'Vigilancia 091213'!$G$4:$AF$38,(VLOOKUP(CA$17,'Vigilancia 091213'!$B$7:$C$38,2,0)),0)</f>
        <v>0</v>
      </c>
      <c r="CB21" s="125">
        <f>+IF(CA21=0,0,(VLOOKUP($C21,'Guia Circular 015'!$B$19:$H$44,7,0)))</f>
        <v>0</v>
      </c>
      <c r="CC21" s="135">
        <f t="shared" si="25"/>
        <v>0</v>
      </c>
      <c r="CD21" s="134">
        <f>+HLOOKUP($C21,'Vigilancia 091213'!$G$4:$AF$38,(VLOOKUP(CD$17,'Vigilancia 091213'!$B$7:$C$38,2,0)),0)</f>
        <v>0</v>
      </c>
      <c r="CE21" s="125">
        <f>+IF(CD21=0,0,(VLOOKUP($C21,'Guia Circular 015'!$B$19:$H$44,7,0)))</f>
        <v>0</v>
      </c>
      <c r="CF21" s="135">
        <f t="shared" si="26"/>
        <v>0</v>
      </c>
      <c r="CG21" s="134">
        <f>+HLOOKUP($C21,'Vigilancia 091213'!$G$4:$AF$38,(VLOOKUP(CG$17,'Vigilancia 091213'!$B$7:$C$38,2,0)),0)</f>
        <v>0</v>
      </c>
      <c r="CH21" s="125">
        <f>+IF(CG21=0,0,(VLOOKUP($C21,'Guia Circular 015'!$B$19:$H$44,7,0)))</f>
        <v>0</v>
      </c>
      <c r="CI21" s="135">
        <f t="shared" si="27"/>
        <v>0</v>
      </c>
      <c r="CJ21" s="134">
        <f>+HLOOKUP($C21,'Vigilancia 091213'!$G$4:$AF$38,(VLOOKUP(CJ$17,'Vigilancia 091213'!$B$7:$C$38,2,0)),0)</f>
        <v>0</v>
      </c>
      <c r="CK21" s="125">
        <f>+IF(CJ21=0,0,(VLOOKUP($C21,'Guia Circular 015'!$B$19:$H$44,7,0)))</f>
        <v>0</v>
      </c>
      <c r="CL21" s="135">
        <f t="shared" si="28"/>
        <v>0</v>
      </c>
      <c r="CM21" s="134">
        <f>+HLOOKUP($C21,'Vigilancia 091213'!$G$4:$AF$38,(VLOOKUP(CM$17,'Vigilancia 091213'!$B$7:$C$38,2,0)),0)</f>
        <v>0</v>
      </c>
      <c r="CN21" s="125">
        <f>+IF(CM21=0,0,(VLOOKUP($C21,'Guia Circular 015'!$B$19:$H$44,7,0)))</f>
        <v>0</v>
      </c>
      <c r="CO21" s="135">
        <f t="shared" si="29"/>
        <v>0</v>
      </c>
      <c r="CP21" s="134">
        <f>+HLOOKUP($C21,'Vigilancia 091213'!$G$4:$AF$38,(VLOOKUP(CP$17,'Vigilancia 091213'!$B$7:$C$38,2,0)),0)</f>
        <v>0</v>
      </c>
      <c r="CQ21" s="125">
        <f>+IF(CP21=0,0,(VLOOKUP($C21,'Guia Circular 015'!$B$19:$H$44,7,0)))</f>
        <v>0</v>
      </c>
      <c r="CR21" s="135">
        <f t="shared" si="30"/>
        <v>0</v>
      </c>
    </row>
    <row r="22" spans="1:97" s="23" customFormat="1" ht="14.25">
      <c r="A22" s="23">
        <v>24</v>
      </c>
      <c r="B22" s="40">
        <v>4</v>
      </c>
      <c r="C22" s="284" t="s">
        <v>202</v>
      </c>
      <c r="D22" s="62">
        <f>+HLOOKUP($C22,'Vigilancia 091213'!$G$4:$AF$38,(VLOOKUP(D$17,'Vigilancia 091213'!$B$7:$C$38,2,0)),0)</f>
        <v>0</v>
      </c>
      <c r="E22" s="122">
        <f>+IF(D22=0,0,(VLOOKUP($C22,'Guia Circular 015'!$B$19:$H$44,7,0)))</f>
        <v>0</v>
      </c>
      <c r="F22" s="130">
        <f t="shared" si="0"/>
        <v>0</v>
      </c>
      <c r="G22" s="134">
        <f>+HLOOKUP($C22,'Vigilancia 091213'!$G$4:$AF$38,(VLOOKUP(G$17,'Vigilancia 091213'!$B$7:$C$38,2,0)),0)</f>
        <v>1</v>
      </c>
      <c r="H22" s="125">
        <f>+IF(G22=0,0,(VLOOKUP($C22,'Guia Circular 015'!$B$19:$H$44,7,0)))</f>
        <v>5602608</v>
      </c>
      <c r="I22" s="135">
        <f t="shared" si="1"/>
        <v>5602608</v>
      </c>
      <c r="J22" s="131">
        <f>+HLOOKUP($C22,'Vigilancia 091213'!$G$4:$AF$38,(VLOOKUP(J$17,'Vigilancia 091213'!$B$7:$C$38,2,0)),0)</f>
        <v>0</v>
      </c>
      <c r="K22" s="125">
        <f>+IF(J22=0,0,(VLOOKUP($C22,'Guia Circular 015'!$B$19:$H$44,7,0)))</f>
        <v>0</v>
      </c>
      <c r="L22" s="137">
        <f t="shared" si="2"/>
        <v>0</v>
      </c>
      <c r="M22" s="134">
        <f>+HLOOKUP($C22,'Vigilancia 091213'!$G$4:$AF$38,(VLOOKUP(M$17,'Vigilancia 091213'!$B$7:$C$38,2,0)),0)</f>
        <v>0</v>
      </c>
      <c r="N22" s="125">
        <f>+IF(M22=0,0,(VLOOKUP($C22,'Guia Circular 015'!$B$19:$H$44,7,0)))</f>
        <v>0</v>
      </c>
      <c r="O22" s="135">
        <f t="shared" si="3"/>
        <v>0</v>
      </c>
      <c r="P22" s="134">
        <f>+HLOOKUP($C22,'Vigilancia 091213'!$G$4:$AF$38,(VLOOKUP(P$17,'Vigilancia 091213'!$B$7:$C$38,2,0)),0)</f>
        <v>0</v>
      </c>
      <c r="Q22" s="125">
        <f>+IF(P22=0,0,(VLOOKUP($C22,'Guia Circular 015'!$B$19:$H$44,7,0)))</f>
        <v>0</v>
      </c>
      <c r="R22" s="135">
        <f t="shared" si="4"/>
        <v>0</v>
      </c>
      <c r="S22" s="134">
        <f>+HLOOKUP($C22,'Vigilancia 091213'!$G$4:$AF$38,(VLOOKUP(S$17,'Vigilancia 091213'!$B$7:$C$38,2,0)),0)</f>
        <v>0</v>
      </c>
      <c r="T22" s="125">
        <f>+IF(S22=0,0,(VLOOKUP($C22,'Guia Circular 015'!$B$19:$H$44,7,0)))</f>
        <v>0</v>
      </c>
      <c r="U22" s="135">
        <f t="shared" si="5"/>
        <v>0</v>
      </c>
      <c r="V22" s="134">
        <f>+HLOOKUP($C22,'Vigilancia 091213'!$G$4:$AF$38,(VLOOKUP(V$17,'Vigilancia 091213'!$B$7:$C$38,2,0)),0)</f>
        <v>0</v>
      </c>
      <c r="W22" s="125">
        <f>+IF(V22=0,0,(VLOOKUP($C22,'Guia Circular 015'!$B$19:$H$44,7,0)))</f>
        <v>0</v>
      </c>
      <c r="X22" s="135">
        <f t="shared" si="6"/>
        <v>0</v>
      </c>
      <c r="Y22" s="134">
        <f>+HLOOKUP($C22,'Vigilancia 091213'!$G$4:$AF$38,(VLOOKUP(Y$17,'Vigilancia 091213'!$B$7:$C$38,2,0)),0)</f>
        <v>0</v>
      </c>
      <c r="Z22" s="125">
        <f>+IF(Y22=0,0,(VLOOKUP($C22,'Guia Circular 015'!$B$19:$H$44,7,0)))</f>
        <v>0</v>
      </c>
      <c r="AA22" s="135">
        <f t="shared" si="7"/>
        <v>0</v>
      </c>
      <c r="AB22" s="134">
        <f>+HLOOKUP($C22,'Vigilancia 091213'!$G$4:$AF$38,(VLOOKUP(AB$17,'Vigilancia 091213'!$B$7:$C$38,2,0)),0)</f>
        <v>0</v>
      </c>
      <c r="AC22" s="125">
        <f>+IF(AB22=0,0,(VLOOKUP($C22,'Guia Circular 015'!$B$19:$H$44,7,0)))</f>
        <v>0</v>
      </c>
      <c r="AD22" s="135">
        <f t="shared" si="8"/>
        <v>0</v>
      </c>
      <c r="AE22" s="134">
        <f>+HLOOKUP($C22,'Vigilancia 091213'!$G$4:$AF$38,(VLOOKUP(AE$17,'Vigilancia 091213'!$B$7:$C$38,2,0)),0)</f>
        <v>0</v>
      </c>
      <c r="AF22" s="125">
        <f>+IF(AE22=0,0,(VLOOKUP($C22,'Guia Circular 015'!$B$19:$H$44,7,0)))</f>
        <v>0</v>
      </c>
      <c r="AG22" s="135">
        <f t="shared" si="9"/>
        <v>0</v>
      </c>
      <c r="AH22" s="134">
        <f>+HLOOKUP($C22,'Vigilancia 091213'!$G$4:$AF$38,(VLOOKUP(AH$17,'Vigilancia 091213'!$B$7:$C$38,2,0)),0)</f>
        <v>0</v>
      </c>
      <c r="AI22" s="125">
        <f>+IF(AH22=0,0,(VLOOKUP($C22,'Guia Circular 015'!$B$19:$H$44,7,0)))</f>
        <v>0</v>
      </c>
      <c r="AJ22" s="135">
        <f t="shared" si="10"/>
        <v>0</v>
      </c>
      <c r="AK22" s="134">
        <f>+HLOOKUP($C22,'Vigilancia 091213'!$G$4:$AF$38,(VLOOKUP(AK$17,'Vigilancia 091213'!$B$7:$C$38,2,0)),0)</f>
        <v>0</v>
      </c>
      <c r="AL22" s="125">
        <f>+IF(AK22=0,0,(VLOOKUP($C22,'Guia Circular 015'!$B$19:$H$44,7,0)))</f>
        <v>0</v>
      </c>
      <c r="AM22" s="135">
        <f t="shared" si="11"/>
        <v>0</v>
      </c>
      <c r="AN22" s="134">
        <f>+HLOOKUP($C22,'Vigilancia 091213'!$G$4:$AF$38,(VLOOKUP(AN$17,'Vigilancia 091213'!$B$7:$C$38,2,0)),0)</f>
        <v>0</v>
      </c>
      <c r="AO22" s="125">
        <f>+IF(AN22=0,0,(VLOOKUP($C22,'Guia Circular 015'!$B$19:$H$44,7,0)))</f>
        <v>0</v>
      </c>
      <c r="AP22" s="135">
        <f t="shared" si="12"/>
        <v>0</v>
      </c>
      <c r="AQ22" s="134">
        <f>+HLOOKUP($C22,'Vigilancia 091213'!$G$4:$AF$38,(VLOOKUP(AQ$17,'Vigilancia 091213'!$B$7:$C$38,2,0)),0)</f>
        <v>1</v>
      </c>
      <c r="AR22" s="125">
        <f>+IF(AQ22=0,0,(VLOOKUP($C22,'Guia Circular 015'!$B$19:$H$44,7,0)))</f>
        <v>5602608</v>
      </c>
      <c r="AS22" s="135">
        <f t="shared" si="13"/>
        <v>5602608</v>
      </c>
      <c r="AT22" s="134">
        <f>+HLOOKUP($C22,'Vigilancia 091213'!$G$4:$AF$38,(VLOOKUP(AT$17,'Vigilancia 091213'!$B$7:$C$38,2,0)),0)</f>
        <v>0</v>
      </c>
      <c r="AU22" s="125">
        <f>+IF(AT22=0,0,(VLOOKUP($C22,'Guia Circular 015'!$B$19:$H$44,7,0)))</f>
        <v>0</v>
      </c>
      <c r="AV22" s="135">
        <f t="shared" si="14"/>
        <v>0</v>
      </c>
      <c r="AW22" s="134">
        <f>+HLOOKUP($C22,'Vigilancia 091213'!$G$4:$AF$38,(VLOOKUP(AW$17,'Vigilancia 091213'!$B$7:$C$38,2,0)),0)</f>
        <v>0</v>
      </c>
      <c r="AX22" s="125">
        <f>+IF(AW22=0,0,(VLOOKUP($C22,'Guia Circular 015'!$B$19:$H$44,7,0)))</f>
        <v>0</v>
      </c>
      <c r="AY22" s="135">
        <f t="shared" si="15"/>
        <v>0</v>
      </c>
      <c r="AZ22" s="134">
        <f>+HLOOKUP($C22,'Vigilancia 091213'!$G$4:$AF$38,(VLOOKUP(AZ$17,'Vigilancia 091213'!$B$7:$C$38,2,0)),0)</f>
        <v>0</v>
      </c>
      <c r="BA22" s="125">
        <f>+IF(AZ22=0,0,(VLOOKUP($C22,'Guia Circular 015'!$B$19:$H$44,7,0)))</f>
        <v>0</v>
      </c>
      <c r="BB22" s="135">
        <f t="shared" si="16"/>
        <v>0</v>
      </c>
      <c r="BC22" s="134">
        <f>+HLOOKUP($C22,'Vigilancia 091213'!$G$4:$AF$38,(VLOOKUP(BC$17,'Vigilancia 091213'!$B$7:$C$38,2,0)),0)</f>
        <v>0</v>
      </c>
      <c r="BD22" s="125">
        <f>+IF(BC22=0,0,(VLOOKUP($C22,'Guia Circular 015'!$B$19:$H$44,7,0)))</f>
        <v>0</v>
      </c>
      <c r="BE22" s="135">
        <f t="shared" si="17"/>
        <v>0</v>
      </c>
      <c r="BF22" s="134">
        <f>+HLOOKUP($C22,'Vigilancia 091213'!$G$4:$AF$38,(VLOOKUP(BF$17,'Vigilancia 091213'!$B$7:$C$38,2,0)),0)</f>
        <v>0</v>
      </c>
      <c r="BG22" s="125">
        <f>+IF(BF22=0,0,(VLOOKUP($C22,'Guia Circular 015'!$B$19:$H$44,7,0)))</f>
        <v>0</v>
      </c>
      <c r="BH22" s="135">
        <f t="shared" si="18"/>
        <v>0</v>
      </c>
      <c r="BI22" s="134">
        <f>+HLOOKUP($C22,'Vigilancia 091213'!$G$4:$AF$38,(VLOOKUP(BI$17,'Vigilancia 091213'!$B$7:$C$38,2,0)),0)</f>
        <v>0</v>
      </c>
      <c r="BJ22" s="125">
        <f>+IF(BI22=0,0,(VLOOKUP($C22,'Guia Circular 015'!$B$19:$H$44,7,0)))</f>
        <v>0</v>
      </c>
      <c r="BK22" s="135">
        <f t="shared" si="19"/>
        <v>0</v>
      </c>
      <c r="BL22" s="134">
        <f>+HLOOKUP($C22,'Vigilancia 091213'!$G$4:$AF$38,(VLOOKUP(BL$17,'Vigilancia 091213'!$B$7:$C$38,2,0)),0)</f>
        <v>0</v>
      </c>
      <c r="BM22" s="125">
        <f>+IF(BL22=0,0,(VLOOKUP($C22,'Guia Circular 015'!$B$19:$H$44,7,0)))</f>
        <v>0</v>
      </c>
      <c r="BN22" s="135">
        <f t="shared" si="20"/>
        <v>0</v>
      </c>
      <c r="BO22" s="134">
        <f>+HLOOKUP($C22,'Vigilancia 091213'!$G$4:$AF$38,(VLOOKUP(BO$17,'Vigilancia 091213'!$B$7:$C$38,2,0)),0)</f>
        <v>8</v>
      </c>
      <c r="BP22" s="125">
        <f>+IF(BO22=0,0,(VLOOKUP($C22,'Guia Circular 015'!$B$19:$H$44,7,0)))</f>
        <v>5602608</v>
      </c>
      <c r="BQ22" s="135">
        <f t="shared" si="21"/>
        <v>44820864</v>
      </c>
      <c r="BR22" s="134">
        <f>+HLOOKUP($C22,'Vigilancia 091213'!$G$4:$AF$38,(VLOOKUP(BR$17,'Vigilancia 091213'!$B$7:$C$38,2,0)),0)</f>
        <v>0</v>
      </c>
      <c r="BS22" s="125">
        <f>+IF(BR22=0,0,(VLOOKUP($C22,'Guia Circular 015'!$B$19:$H$44,7,0)))</f>
        <v>0</v>
      </c>
      <c r="BT22" s="135">
        <f t="shared" si="22"/>
        <v>0</v>
      </c>
      <c r="BU22" s="134">
        <f>+HLOOKUP($C22,'Vigilancia 091213'!$G$4:$AF$38,(VLOOKUP(BU$17,'Vigilancia 091213'!$B$7:$C$38,2,0)),0)</f>
        <v>0</v>
      </c>
      <c r="BV22" s="125">
        <f>+IF(BU22=0,0,(VLOOKUP($C22,'Guia Circular 015'!$B$19:$H$44,7,0)))</f>
        <v>0</v>
      </c>
      <c r="BW22" s="135">
        <f t="shared" si="23"/>
        <v>0</v>
      </c>
      <c r="BX22" s="134">
        <f>+HLOOKUP($C22,'Vigilancia 091213'!$G$4:$AF$38,(VLOOKUP(BX$17,'Vigilancia 091213'!$B$7:$C$38,2,0)),0)</f>
        <v>0</v>
      </c>
      <c r="BY22" s="125">
        <f>+IF(BX22=0,0,(VLOOKUP($C22,'Guia Circular 015'!$B$19:$H$44,7,0)))</f>
        <v>0</v>
      </c>
      <c r="BZ22" s="135">
        <f t="shared" si="24"/>
        <v>0</v>
      </c>
      <c r="CA22" s="134">
        <f>+HLOOKUP($C22,'Vigilancia 091213'!$G$4:$AF$38,(VLOOKUP(CA$17,'Vigilancia 091213'!$B$7:$C$38,2,0)),0)</f>
        <v>0</v>
      </c>
      <c r="CB22" s="125">
        <f>+IF(CA22=0,0,(VLOOKUP($C22,'Guia Circular 015'!$B$19:$H$44,7,0)))</f>
        <v>0</v>
      </c>
      <c r="CC22" s="135">
        <f t="shared" si="25"/>
        <v>0</v>
      </c>
      <c r="CD22" s="134">
        <f>+HLOOKUP($C22,'Vigilancia 091213'!$G$4:$AF$38,(VLOOKUP(CD$17,'Vigilancia 091213'!$B$7:$C$38,2,0)),0)</f>
        <v>0</v>
      </c>
      <c r="CE22" s="125">
        <f>+IF(CD22=0,0,(VLOOKUP($C22,'Guia Circular 015'!$B$19:$H$44,7,0)))</f>
        <v>0</v>
      </c>
      <c r="CF22" s="135">
        <f t="shared" si="26"/>
        <v>0</v>
      </c>
      <c r="CG22" s="134">
        <f>+HLOOKUP($C22,'Vigilancia 091213'!$G$4:$AF$38,(VLOOKUP(CG$17,'Vigilancia 091213'!$B$7:$C$38,2,0)),0)</f>
        <v>0</v>
      </c>
      <c r="CH22" s="125">
        <f>+IF(CG22=0,0,(VLOOKUP($C22,'Guia Circular 015'!$B$19:$H$44,7,0)))</f>
        <v>0</v>
      </c>
      <c r="CI22" s="135">
        <f t="shared" si="27"/>
        <v>0</v>
      </c>
      <c r="CJ22" s="134">
        <f>+HLOOKUP($C22,'Vigilancia 091213'!$G$4:$AF$38,(VLOOKUP(CJ$17,'Vigilancia 091213'!$B$7:$C$38,2,0)),0)</f>
        <v>0</v>
      </c>
      <c r="CK22" s="125">
        <f>+IF(CJ22=0,0,(VLOOKUP($C22,'Guia Circular 015'!$B$19:$H$44,7,0)))</f>
        <v>0</v>
      </c>
      <c r="CL22" s="135">
        <f t="shared" si="28"/>
        <v>0</v>
      </c>
      <c r="CM22" s="134">
        <f>+HLOOKUP($C22,'Vigilancia 091213'!$G$4:$AF$38,(VLOOKUP(CM$17,'Vigilancia 091213'!$B$7:$C$38,2,0)),0)</f>
        <v>0</v>
      </c>
      <c r="CN22" s="125">
        <f>+IF(CM22=0,0,(VLOOKUP($C22,'Guia Circular 015'!$B$19:$H$44,7,0)))</f>
        <v>0</v>
      </c>
      <c r="CO22" s="135">
        <f t="shared" si="29"/>
        <v>0</v>
      </c>
      <c r="CP22" s="134">
        <f>+HLOOKUP($C22,'Vigilancia 091213'!$G$4:$AF$38,(VLOOKUP(CP$17,'Vigilancia 091213'!$B$7:$C$38,2,0)),0)</f>
        <v>3</v>
      </c>
      <c r="CQ22" s="125">
        <f>+IF(CP22=0,0,(VLOOKUP($C22,'Guia Circular 015'!$B$19:$H$44,7,0)))</f>
        <v>5602608</v>
      </c>
      <c r="CR22" s="135">
        <f t="shared" si="30"/>
        <v>16807824</v>
      </c>
      <c r="CS22" s="158"/>
    </row>
    <row r="23" spans="1:97" s="23" customFormat="1" ht="14.25">
      <c r="B23" s="40">
        <v>5</v>
      </c>
      <c r="C23" s="284" t="s">
        <v>203</v>
      </c>
      <c r="D23" s="62">
        <f>+HLOOKUP($C23,'Vigilancia 091213'!$G$4:$AF$38,(VLOOKUP(D$17,'Vigilancia 091213'!$B$7:$C$38,2,0)),0)</f>
        <v>0</v>
      </c>
      <c r="E23" s="122">
        <f>+IF(D23=0,0,(VLOOKUP($C23,'Guia Circular 015'!$B$19:$H$44,7,0)))</f>
        <v>0</v>
      </c>
      <c r="F23" s="130">
        <f t="shared" si="0"/>
        <v>0</v>
      </c>
      <c r="G23" s="134">
        <f>+HLOOKUP($C23,'Vigilancia 091213'!$G$4:$AF$38,(VLOOKUP(G$17,'Vigilancia 091213'!$B$7:$C$38,2,0)),0)</f>
        <v>0</v>
      </c>
      <c r="H23" s="125">
        <f>+IF(G23=0,0,(VLOOKUP($C23,'Guia Circular 015'!$B$19:$H$44,7,0)))</f>
        <v>0</v>
      </c>
      <c r="I23" s="135">
        <f t="shared" si="1"/>
        <v>0</v>
      </c>
      <c r="J23" s="131">
        <f>+HLOOKUP($C23,'Vigilancia 091213'!$G$4:$AF$38,(VLOOKUP(J$17,'Vigilancia 091213'!$B$7:$C$38,2,0)),0)</f>
        <v>0</v>
      </c>
      <c r="K23" s="125">
        <f>+IF(J23=0,0,(VLOOKUP($C23,'Guia Circular 015'!$B$19:$H$44,7,0)))</f>
        <v>0</v>
      </c>
      <c r="L23" s="137">
        <f t="shared" si="2"/>
        <v>0</v>
      </c>
      <c r="M23" s="134">
        <f>+HLOOKUP($C23,'Vigilancia 091213'!$G$4:$AF$38,(VLOOKUP(M$17,'Vigilancia 091213'!$B$7:$C$38,2,0)),0)</f>
        <v>0</v>
      </c>
      <c r="N23" s="125">
        <f>+IF(M23=0,0,(VLOOKUP($C23,'Guia Circular 015'!$B$19:$H$44,7,0)))</f>
        <v>0</v>
      </c>
      <c r="O23" s="135">
        <f t="shared" si="3"/>
        <v>0</v>
      </c>
      <c r="P23" s="134">
        <f>+HLOOKUP($C23,'Vigilancia 091213'!$G$4:$AF$38,(VLOOKUP(P$17,'Vigilancia 091213'!$B$7:$C$38,2,0)),0)</f>
        <v>0</v>
      </c>
      <c r="Q23" s="125">
        <f>+IF(P23=0,0,(VLOOKUP($C23,'Guia Circular 015'!$B$19:$H$44,7,0)))</f>
        <v>0</v>
      </c>
      <c r="R23" s="135">
        <f t="shared" si="4"/>
        <v>0</v>
      </c>
      <c r="S23" s="134">
        <f>+HLOOKUP($C23,'Vigilancia 091213'!$G$4:$AF$38,(VLOOKUP(S$17,'Vigilancia 091213'!$B$7:$C$38,2,0)),0)</f>
        <v>2</v>
      </c>
      <c r="T23" s="125">
        <f>+IF(S23=0,0,(VLOOKUP($C23,'Guia Circular 015'!$B$19:$H$44,7,0)))</f>
        <v>2555023</v>
      </c>
      <c r="U23" s="135">
        <f t="shared" si="5"/>
        <v>5110046</v>
      </c>
      <c r="V23" s="134">
        <f>+HLOOKUP($C23,'Vigilancia 091213'!$G$4:$AF$38,(VLOOKUP(V$17,'Vigilancia 091213'!$B$7:$C$38,2,0)),0)</f>
        <v>0</v>
      </c>
      <c r="W23" s="125">
        <f>+IF(V23=0,0,(VLOOKUP($C23,'Guia Circular 015'!$B$19:$H$44,7,0)))</f>
        <v>0</v>
      </c>
      <c r="X23" s="135">
        <f t="shared" si="6"/>
        <v>0</v>
      </c>
      <c r="Y23" s="134">
        <f>+HLOOKUP($C23,'Vigilancia 091213'!$G$4:$AF$38,(VLOOKUP(Y$17,'Vigilancia 091213'!$B$7:$C$38,2,0)),0)</f>
        <v>0</v>
      </c>
      <c r="Z23" s="125">
        <f>+IF(Y23=0,0,(VLOOKUP($C23,'Guia Circular 015'!$B$19:$H$44,7,0)))</f>
        <v>0</v>
      </c>
      <c r="AA23" s="135">
        <f t="shared" si="7"/>
        <v>0</v>
      </c>
      <c r="AB23" s="134">
        <f>+HLOOKUP($C23,'Vigilancia 091213'!$G$4:$AF$38,(VLOOKUP(AB$17,'Vigilancia 091213'!$B$7:$C$38,2,0)),0)</f>
        <v>0</v>
      </c>
      <c r="AC23" s="125">
        <f>+IF(AB23=0,0,(VLOOKUP($C23,'Guia Circular 015'!$B$19:$H$44,7,0)))</f>
        <v>0</v>
      </c>
      <c r="AD23" s="135">
        <f t="shared" si="8"/>
        <v>0</v>
      </c>
      <c r="AE23" s="134">
        <f>+HLOOKUP($C23,'Vigilancia 091213'!$G$4:$AF$38,(VLOOKUP(AE$17,'Vigilancia 091213'!$B$7:$C$38,2,0)),0)</f>
        <v>0</v>
      </c>
      <c r="AF23" s="125">
        <f>+IF(AE23=0,0,(VLOOKUP($C23,'Guia Circular 015'!$B$19:$H$44,7,0)))</f>
        <v>0</v>
      </c>
      <c r="AG23" s="135">
        <f t="shared" si="9"/>
        <v>0</v>
      </c>
      <c r="AH23" s="134">
        <f>+HLOOKUP($C23,'Vigilancia 091213'!$G$4:$AF$38,(VLOOKUP(AH$17,'Vigilancia 091213'!$B$7:$C$38,2,0)),0)</f>
        <v>0</v>
      </c>
      <c r="AI23" s="125">
        <f>+IF(AH23=0,0,(VLOOKUP($C23,'Guia Circular 015'!$B$19:$H$44,7,0)))</f>
        <v>0</v>
      </c>
      <c r="AJ23" s="135">
        <f t="shared" si="10"/>
        <v>0</v>
      </c>
      <c r="AK23" s="134">
        <f>+HLOOKUP($C23,'Vigilancia 091213'!$G$4:$AF$38,(VLOOKUP(AK$17,'Vigilancia 091213'!$B$7:$C$38,2,0)),0)</f>
        <v>1</v>
      </c>
      <c r="AL23" s="125">
        <f>+IF(AK23=0,0,(VLOOKUP($C23,'Guia Circular 015'!$B$19:$H$44,7,0)))</f>
        <v>2555023</v>
      </c>
      <c r="AM23" s="135">
        <f t="shared" si="11"/>
        <v>2555023</v>
      </c>
      <c r="AN23" s="134">
        <f>+HLOOKUP($C23,'Vigilancia 091213'!$G$4:$AF$38,(VLOOKUP(AN$17,'Vigilancia 091213'!$B$7:$C$38,2,0)),0)</f>
        <v>0</v>
      </c>
      <c r="AO23" s="125">
        <f>+IF(AN23=0,0,(VLOOKUP($C23,'Guia Circular 015'!$B$19:$H$44,7,0)))</f>
        <v>0</v>
      </c>
      <c r="AP23" s="135">
        <f t="shared" si="12"/>
        <v>0</v>
      </c>
      <c r="AQ23" s="134">
        <f>+HLOOKUP($C23,'Vigilancia 091213'!$G$4:$AF$38,(VLOOKUP(AQ$17,'Vigilancia 091213'!$B$7:$C$38,2,0)),0)</f>
        <v>0</v>
      </c>
      <c r="AR23" s="125">
        <f>+IF(AQ23=0,0,(VLOOKUP($C23,'Guia Circular 015'!$B$19:$H$44,7,0)))</f>
        <v>0</v>
      </c>
      <c r="AS23" s="135">
        <f t="shared" si="13"/>
        <v>0</v>
      </c>
      <c r="AT23" s="134">
        <f>+HLOOKUP($C23,'Vigilancia 091213'!$G$4:$AF$38,(VLOOKUP(AT$17,'Vigilancia 091213'!$B$7:$C$38,2,0)),0)</f>
        <v>0</v>
      </c>
      <c r="AU23" s="125">
        <f>+IF(AT23=0,0,(VLOOKUP($C23,'Guia Circular 015'!$B$19:$H$44,7,0)))</f>
        <v>0</v>
      </c>
      <c r="AV23" s="135">
        <f t="shared" si="14"/>
        <v>0</v>
      </c>
      <c r="AW23" s="134">
        <f>+HLOOKUP($C23,'Vigilancia 091213'!$G$4:$AF$38,(VLOOKUP(AW$17,'Vigilancia 091213'!$B$7:$C$38,2,0)),0)</f>
        <v>0</v>
      </c>
      <c r="AX23" s="125">
        <f>+IF(AW23=0,0,(VLOOKUP($C23,'Guia Circular 015'!$B$19:$H$44,7,0)))</f>
        <v>0</v>
      </c>
      <c r="AY23" s="135">
        <f t="shared" si="15"/>
        <v>0</v>
      </c>
      <c r="AZ23" s="134">
        <f>+HLOOKUP($C23,'Vigilancia 091213'!$G$4:$AF$38,(VLOOKUP(AZ$17,'Vigilancia 091213'!$B$7:$C$38,2,0)),0)</f>
        <v>0</v>
      </c>
      <c r="BA23" s="125">
        <f>+IF(AZ23=0,0,(VLOOKUP($C23,'Guia Circular 015'!$B$19:$H$44,7,0)))</f>
        <v>0</v>
      </c>
      <c r="BB23" s="135">
        <f t="shared" si="16"/>
        <v>0</v>
      </c>
      <c r="BC23" s="134">
        <f>+HLOOKUP($C23,'Vigilancia 091213'!$G$4:$AF$38,(VLOOKUP(BC$17,'Vigilancia 091213'!$B$7:$C$38,2,0)),0)</f>
        <v>0</v>
      </c>
      <c r="BD23" s="125">
        <f>+IF(BC23=0,0,(VLOOKUP($C23,'Guia Circular 015'!$B$19:$H$44,7,0)))</f>
        <v>0</v>
      </c>
      <c r="BE23" s="135">
        <f t="shared" si="17"/>
        <v>0</v>
      </c>
      <c r="BF23" s="134">
        <f>+HLOOKUP($C23,'Vigilancia 091213'!$G$4:$AF$38,(VLOOKUP(BF$17,'Vigilancia 091213'!$B$7:$C$38,2,0)),0)</f>
        <v>0</v>
      </c>
      <c r="BG23" s="125">
        <f>+IF(BF23=0,0,(VLOOKUP($C23,'Guia Circular 015'!$B$19:$H$44,7,0)))</f>
        <v>0</v>
      </c>
      <c r="BH23" s="135">
        <f t="shared" si="18"/>
        <v>0</v>
      </c>
      <c r="BI23" s="134">
        <f>+HLOOKUP($C23,'Vigilancia 091213'!$G$4:$AF$38,(VLOOKUP(BI$17,'Vigilancia 091213'!$B$7:$C$38,2,0)),0)</f>
        <v>0</v>
      </c>
      <c r="BJ23" s="125">
        <f>+IF(BI23=0,0,(VLOOKUP($C23,'Guia Circular 015'!$B$19:$H$44,7,0)))</f>
        <v>0</v>
      </c>
      <c r="BK23" s="135">
        <f t="shared" si="19"/>
        <v>0</v>
      </c>
      <c r="BL23" s="134">
        <f>+HLOOKUP($C23,'Vigilancia 091213'!$G$4:$AF$38,(VLOOKUP(BL$17,'Vigilancia 091213'!$B$7:$C$38,2,0)),0)</f>
        <v>0</v>
      </c>
      <c r="BM23" s="125">
        <f>+IF(BL23=0,0,(VLOOKUP($C23,'Guia Circular 015'!$B$19:$H$44,7,0)))</f>
        <v>0</v>
      </c>
      <c r="BN23" s="135">
        <f t="shared" si="20"/>
        <v>0</v>
      </c>
      <c r="BO23" s="134">
        <f>+HLOOKUP($C23,'Vigilancia 091213'!$G$4:$AF$38,(VLOOKUP(BO$17,'Vigilancia 091213'!$B$7:$C$38,2,0)),0)</f>
        <v>0</v>
      </c>
      <c r="BP23" s="125">
        <f>+IF(BO23=0,0,(VLOOKUP($C23,'Guia Circular 015'!$B$19:$H$44,7,0)))</f>
        <v>0</v>
      </c>
      <c r="BQ23" s="135">
        <f t="shared" si="21"/>
        <v>0</v>
      </c>
      <c r="BR23" s="134">
        <f>+HLOOKUP($C23,'Vigilancia 091213'!$G$4:$AF$38,(VLOOKUP(BR$17,'Vigilancia 091213'!$B$7:$C$38,2,0)),0)</f>
        <v>1</v>
      </c>
      <c r="BS23" s="125">
        <f>+IF(BR23=0,0,(VLOOKUP($C23,'Guia Circular 015'!$B$19:$H$44,7,0)))</f>
        <v>2555023</v>
      </c>
      <c r="BT23" s="135">
        <f t="shared" si="22"/>
        <v>2555023</v>
      </c>
      <c r="BU23" s="134">
        <f>+HLOOKUP($C23,'Vigilancia 091213'!$G$4:$AF$38,(VLOOKUP(BU$17,'Vigilancia 091213'!$B$7:$C$38,2,0)),0)</f>
        <v>0</v>
      </c>
      <c r="BV23" s="125">
        <f>+IF(BU23=0,0,(VLOOKUP($C23,'Guia Circular 015'!$B$19:$H$44,7,0)))</f>
        <v>0</v>
      </c>
      <c r="BW23" s="135">
        <f t="shared" si="23"/>
        <v>0</v>
      </c>
      <c r="BX23" s="134">
        <f>+HLOOKUP($C23,'Vigilancia 091213'!$G$4:$AF$38,(VLOOKUP(BX$17,'Vigilancia 091213'!$B$7:$C$38,2,0)),0)</f>
        <v>0</v>
      </c>
      <c r="BY23" s="125">
        <f>+IF(BX23=0,0,(VLOOKUP($C23,'Guia Circular 015'!$B$19:$H$44,7,0)))</f>
        <v>0</v>
      </c>
      <c r="BZ23" s="135">
        <f t="shared" si="24"/>
        <v>0</v>
      </c>
      <c r="CA23" s="134">
        <f>+HLOOKUP($C23,'Vigilancia 091213'!$G$4:$AF$38,(VLOOKUP(CA$17,'Vigilancia 091213'!$B$7:$C$38,2,0)),0)</f>
        <v>2</v>
      </c>
      <c r="CB23" s="125">
        <f>+IF(CA23=0,0,(VLOOKUP($C23,'Guia Circular 015'!$B$19:$H$44,7,0)))</f>
        <v>2555023</v>
      </c>
      <c r="CC23" s="135">
        <f t="shared" si="25"/>
        <v>5110046</v>
      </c>
      <c r="CD23" s="134">
        <f>+HLOOKUP($C23,'Vigilancia 091213'!$G$4:$AF$38,(VLOOKUP(CD$17,'Vigilancia 091213'!$B$7:$C$38,2,0)),0)</f>
        <v>0</v>
      </c>
      <c r="CE23" s="125">
        <f>+IF(CD23=0,0,(VLOOKUP($C23,'Guia Circular 015'!$B$19:$H$44,7,0)))</f>
        <v>0</v>
      </c>
      <c r="CF23" s="135">
        <f t="shared" si="26"/>
        <v>0</v>
      </c>
      <c r="CG23" s="134">
        <f>+HLOOKUP($C23,'Vigilancia 091213'!$G$4:$AF$38,(VLOOKUP(CG$17,'Vigilancia 091213'!$B$7:$C$38,2,0)),0)</f>
        <v>1</v>
      </c>
      <c r="CH23" s="125">
        <f>+IF(CG23=0,0,(VLOOKUP($C23,'Guia Circular 015'!$B$19:$H$44,7,0)))</f>
        <v>2555023</v>
      </c>
      <c r="CI23" s="135">
        <f t="shared" si="27"/>
        <v>2555023</v>
      </c>
      <c r="CJ23" s="134">
        <f>+HLOOKUP($C23,'Vigilancia 091213'!$G$4:$AF$38,(VLOOKUP(CJ$17,'Vigilancia 091213'!$B$7:$C$38,2,0)),0)</f>
        <v>0</v>
      </c>
      <c r="CK23" s="125">
        <f>+IF(CJ23=0,0,(VLOOKUP($C23,'Guia Circular 015'!$B$19:$H$44,7,0)))</f>
        <v>0</v>
      </c>
      <c r="CL23" s="135">
        <f t="shared" si="28"/>
        <v>0</v>
      </c>
      <c r="CM23" s="134">
        <f>+HLOOKUP($C23,'Vigilancia 091213'!$G$4:$AF$38,(VLOOKUP(CM$17,'Vigilancia 091213'!$B$7:$C$38,2,0)),0)</f>
        <v>3</v>
      </c>
      <c r="CN23" s="125">
        <f>+IF(CM23=0,0,(VLOOKUP($C23,'Guia Circular 015'!$B$19:$H$44,7,0)))</f>
        <v>2555023</v>
      </c>
      <c r="CO23" s="135">
        <f t="shared" si="29"/>
        <v>7665069</v>
      </c>
      <c r="CP23" s="134">
        <f>+HLOOKUP($C23,'Vigilancia 091213'!$G$4:$AF$38,(VLOOKUP(CP$17,'Vigilancia 091213'!$B$7:$C$38,2,0)),0)</f>
        <v>0</v>
      </c>
      <c r="CQ23" s="125">
        <f>+IF(CP23=0,0,(VLOOKUP($C23,'Guia Circular 015'!$B$19:$H$44,7,0)))</f>
        <v>0</v>
      </c>
      <c r="CR23" s="135">
        <f t="shared" si="30"/>
        <v>0</v>
      </c>
      <c r="CS23" s="158"/>
    </row>
    <row r="24" spans="1:97" s="23" customFormat="1" ht="14.25">
      <c r="B24" s="40">
        <v>6</v>
      </c>
      <c r="C24" s="284" t="s">
        <v>204</v>
      </c>
      <c r="D24" s="62">
        <f>+HLOOKUP($C24,'Vigilancia 091213'!$G$4:$AF$38,(VLOOKUP(D$17,'Vigilancia 091213'!$B$7:$C$38,2,0)),0)</f>
        <v>0</v>
      </c>
      <c r="E24" s="122">
        <f>+IF(D24=0,0,(VLOOKUP($C24,'Guia Circular 015'!$B$19:$H$44,7,0)))</f>
        <v>0</v>
      </c>
      <c r="F24" s="130">
        <f t="shared" si="0"/>
        <v>0</v>
      </c>
      <c r="G24" s="134">
        <f>+HLOOKUP($C24,'Vigilancia 091213'!$G$4:$AF$38,(VLOOKUP(G$17,'Vigilancia 091213'!$B$7:$C$38,2,0)),0)</f>
        <v>1</v>
      </c>
      <c r="H24" s="125">
        <f>+IF(G24=0,0,(VLOOKUP($C24,'Guia Circular 015'!$B$19:$H$44,7,0)))</f>
        <v>1873683</v>
      </c>
      <c r="I24" s="135">
        <f t="shared" si="1"/>
        <v>1873683</v>
      </c>
      <c r="J24" s="131">
        <f>+HLOOKUP($C24,'Vigilancia 091213'!$G$4:$AF$38,(VLOOKUP(J$17,'Vigilancia 091213'!$B$7:$C$38,2,0)),0)</f>
        <v>1</v>
      </c>
      <c r="K24" s="125">
        <f>+IF(J24=0,0,(VLOOKUP($C24,'Guia Circular 015'!$B$19:$H$44,7,0)))</f>
        <v>1873683</v>
      </c>
      <c r="L24" s="137">
        <f t="shared" si="2"/>
        <v>1873683</v>
      </c>
      <c r="M24" s="134">
        <f>+HLOOKUP($C24,'Vigilancia 091213'!$G$4:$AF$38,(VLOOKUP(M$17,'Vigilancia 091213'!$B$7:$C$38,2,0)),0)</f>
        <v>2</v>
      </c>
      <c r="N24" s="125">
        <f>+IF(M24=0,0,(VLOOKUP($C24,'Guia Circular 015'!$B$19:$H$44,7,0)))</f>
        <v>1873683</v>
      </c>
      <c r="O24" s="135">
        <f t="shared" si="3"/>
        <v>3747366</v>
      </c>
      <c r="P24" s="134">
        <f>+HLOOKUP($C24,'Vigilancia 091213'!$G$4:$AF$38,(VLOOKUP(P$17,'Vigilancia 091213'!$B$7:$C$38,2,0)),0)</f>
        <v>0</v>
      </c>
      <c r="Q24" s="125">
        <f>+IF(P24=0,0,(VLOOKUP($C24,'Guia Circular 015'!$B$19:$H$44,7,0)))</f>
        <v>0</v>
      </c>
      <c r="R24" s="135">
        <f t="shared" si="4"/>
        <v>0</v>
      </c>
      <c r="S24" s="134">
        <f>+HLOOKUP($C24,'Vigilancia 091213'!$G$4:$AF$38,(VLOOKUP(S$17,'Vigilancia 091213'!$B$7:$C$38,2,0)),0)</f>
        <v>0</v>
      </c>
      <c r="T24" s="125">
        <f>+IF(S24=0,0,(VLOOKUP($C24,'Guia Circular 015'!$B$19:$H$44,7,0)))</f>
        <v>0</v>
      </c>
      <c r="U24" s="135">
        <f t="shared" si="5"/>
        <v>0</v>
      </c>
      <c r="V24" s="134">
        <f>+HLOOKUP($C24,'Vigilancia 091213'!$G$4:$AF$38,(VLOOKUP(V$17,'Vigilancia 091213'!$B$7:$C$38,2,0)),0)</f>
        <v>5</v>
      </c>
      <c r="W24" s="125">
        <f>+IF(V24=0,0,(VLOOKUP($C24,'Guia Circular 015'!$B$19:$H$44,7,0)))</f>
        <v>1873683</v>
      </c>
      <c r="X24" s="135">
        <f t="shared" si="6"/>
        <v>9368415</v>
      </c>
      <c r="Y24" s="134">
        <f>+HLOOKUP($C24,'Vigilancia 091213'!$G$4:$AF$38,(VLOOKUP(Y$17,'Vigilancia 091213'!$B$7:$C$38,2,0)),0)</f>
        <v>0</v>
      </c>
      <c r="Z24" s="125">
        <f>+IF(Y24=0,0,(VLOOKUP($C24,'Guia Circular 015'!$B$19:$H$44,7,0)))</f>
        <v>0</v>
      </c>
      <c r="AA24" s="135">
        <f t="shared" si="7"/>
        <v>0</v>
      </c>
      <c r="AB24" s="134">
        <f>+HLOOKUP($C24,'Vigilancia 091213'!$G$4:$AF$38,(VLOOKUP(AB$17,'Vigilancia 091213'!$B$7:$C$38,2,0)),0)</f>
        <v>0</v>
      </c>
      <c r="AC24" s="125">
        <f>+IF(AB24=0,0,(VLOOKUP($C24,'Guia Circular 015'!$B$19:$H$44,7,0)))</f>
        <v>0</v>
      </c>
      <c r="AD24" s="135">
        <f t="shared" si="8"/>
        <v>0</v>
      </c>
      <c r="AE24" s="134">
        <f>+HLOOKUP($C24,'Vigilancia 091213'!$G$4:$AF$38,(VLOOKUP(AE$17,'Vigilancia 091213'!$B$7:$C$38,2,0)),0)</f>
        <v>0</v>
      </c>
      <c r="AF24" s="125">
        <f>+IF(AE24=0,0,(VLOOKUP($C24,'Guia Circular 015'!$B$19:$H$44,7,0)))</f>
        <v>0</v>
      </c>
      <c r="AG24" s="135">
        <f t="shared" si="9"/>
        <v>0</v>
      </c>
      <c r="AH24" s="134">
        <f>+HLOOKUP($C24,'Vigilancia 091213'!$G$4:$AF$38,(VLOOKUP(AH$17,'Vigilancia 091213'!$B$7:$C$38,2,0)),0)</f>
        <v>0</v>
      </c>
      <c r="AI24" s="125">
        <f>+IF(AH24=0,0,(VLOOKUP($C24,'Guia Circular 015'!$B$19:$H$44,7,0)))</f>
        <v>0</v>
      </c>
      <c r="AJ24" s="135">
        <f t="shared" si="10"/>
        <v>0</v>
      </c>
      <c r="AK24" s="134">
        <f>+HLOOKUP($C24,'Vigilancia 091213'!$G$4:$AF$38,(VLOOKUP(AK$17,'Vigilancia 091213'!$B$7:$C$38,2,0)),0)</f>
        <v>0</v>
      </c>
      <c r="AL24" s="125">
        <f>+IF(AK24=0,0,(VLOOKUP($C24,'Guia Circular 015'!$B$19:$H$44,7,0)))</f>
        <v>0</v>
      </c>
      <c r="AM24" s="135">
        <f t="shared" si="11"/>
        <v>0</v>
      </c>
      <c r="AN24" s="134">
        <f>+HLOOKUP($C24,'Vigilancia 091213'!$G$4:$AF$38,(VLOOKUP(AN$17,'Vigilancia 091213'!$B$7:$C$38,2,0)),0)</f>
        <v>0</v>
      </c>
      <c r="AO24" s="125">
        <f>+IF(AN24=0,0,(VLOOKUP($C24,'Guia Circular 015'!$B$19:$H$44,7,0)))</f>
        <v>0</v>
      </c>
      <c r="AP24" s="135">
        <f t="shared" si="12"/>
        <v>0</v>
      </c>
      <c r="AQ24" s="134">
        <f>+HLOOKUP($C24,'Vigilancia 091213'!$G$4:$AF$38,(VLOOKUP(AQ$17,'Vigilancia 091213'!$B$7:$C$38,2,0)),0)</f>
        <v>0</v>
      </c>
      <c r="AR24" s="125">
        <f>+IF(AQ24=0,0,(VLOOKUP($C24,'Guia Circular 015'!$B$19:$H$44,7,0)))</f>
        <v>0</v>
      </c>
      <c r="AS24" s="135">
        <f t="shared" si="13"/>
        <v>0</v>
      </c>
      <c r="AT24" s="134">
        <f>+HLOOKUP($C24,'Vigilancia 091213'!$G$4:$AF$38,(VLOOKUP(AT$17,'Vigilancia 091213'!$B$7:$C$38,2,0)),0)</f>
        <v>1</v>
      </c>
      <c r="AU24" s="125">
        <f>+IF(AT24=0,0,(VLOOKUP($C24,'Guia Circular 015'!$B$19:$H$44,7,0)))</f>
        <v>1873683</v>
      </c>
      <c r="AV24" s="135">
        <f t="shared" si="14"/>
        <v>1873683</v>
      </c>
      <c r="AW24" s="134">
        <f>+HLOOKUP($C24,'Vigilancia 091213'!$G$4:$AF$38,(VLOOKUP(AW$17,'Vigilancia 091213'!$B$7:$C$38,2,0)),0)</f>
        <v>0</v>
      </c>
      <c r="AX24" s="125">
        <f>+IF(AW24=0,0,(VLOOKUP($C24,'Guia Circular 015'!$B$19:$H$44,7,0)))</f>
        <v>0</v>
      </c>
      <c r="AY24" s="135">
        <f t="shared" si="15"/>
        <v>0</v>
      </c>
      <c r="AZ24" s="134">
        <f>+HLOOKUP($C24,'Vigilancia 091213'!$G$4:$AF$38,(VLOOKUP(AZ$17,'Vigilancia 091213'!$B$7:$C$38,2,0)),0)</f>
        <v>0</v>
      </c>
      <c r="BA24" s="125">
        <f>+IF(AZ24=0,0,(VLOOKUP($C24,'Guia Circular 015'!$B$19:$H$44,7,0)))</f>
        <v>0</v>
      </c>
      <c r="BB24" s="135">
        <f t="shared" si="16"/>
        <v>0</v>
      </c>
      <c r="BC24" s="134">
        <f>+HLOOKUP($C24,'Vigilancia 091213'!$G$4:$AF$38,(VLOOKUP(BC$17,'Vigilancia 091213'!$B$7:$C$38,2,0)),0)</f>
        <v>0</v>
      </c>
      <c r="BD24" s="125">
        <f>+IF(BC24=0,0,(VLOOKUP($C24,'Guia Circular 015'!$B$19:$H$44,7,0)))</f>
        <v>0</v>
      </c>
      <c r="BE24" s="135">
        <f t="shared" si="17"/>
        <v>0</v>
      </c>
      <c r="BF24" s="134">
        <f>+HLOOKUP($C24,'Vigilancia 091213'!$G$4:$AF$38,(VLOOKUP(BF$17,'Vigilancia 091213'!$B$7:$C$38,2,0)),0)</f>
        <v>3</v>
      </c>
      <c r="BG24" s="125">
        <f>+IF(BF24=0,0,(VLOOKUP($C24,'Guia Circular 015'!$B$19:$H$44,7,0)))</f>
        <v>1873683</v>
      </c>
      <c r="BH24" s="135">
        <f t="shared" si="18"/>
        <v>5621049</v>
      </c>
      <c r="BI24" s="134">
        <f>+HLOOKUP($C24,'Vigilancia 091213'!$G$4:$AF$38,(VLOOKUP(BI$17,'Vigilancia 091213'!$B$7:$C$38,2,0)),0)</f>
        <v>0</v>
      </c>
      <c r="BJ24" s="125">
        <f>+IF(BI24=0,0,(VLOOKUP($C24,'Guia Circular 015'!$B$19:$H$44,7,0)))</f>
        <v>0</v>
      </c>
      <c r="BK24" s="135">
        <f t="shared" si="19"/>
        <v>0</v>
      </c>
      <c r="BL24" s="134">
        <f>+HLOOKUP($C24,'Vigilancia 091213'!$G$4:$AF$38,(VLOOKUP(BL$17,'Vigilancia 091213'!$B$7:$C$38,2,0)),0)</f>
        <v>0</v>
      </c>
      <c r="BM24" s="125">
        <f>+IF(BL24=0,0,(VLOOKUP($C24,'Guia Circular 015'!$B$19:$H$44,7,0)))</f>
        <v>0</v>
      </c>
      <c r="BN24" s="135">
        <f t="shared" si="20"/>
        <v>0</v>
      </c>
      <c r="BO24" s="134">
        <f>+HLOOKUP($C24,'Vigilancia 091213'!$G$4:$AF$38,(VLOOKUP(BO$17,'Vigilancia 091213'!$B$7:$C$38,2,0)),0)</f>
        <v>0</v>
      </c>
      <c r="BP24" s="125">
        <f>+IF(BO24=0,0,(VLOOKUP($C24,'Guia Circular 015'!$B$19:$H$44,7,0)))</f>
        <v>0</v>
      </c>
      <c r="BQ24" s="135">
        <f t="shared" si="21"/>
        <v>0</v>
      </c>
      <c r="BR24" s="134">
        <f>+HLOOKUP($C24,'Vigilancia 091213'!$G$4:$AF$38,(VLOOKUP(BR$17,'Vigilancia 091213'!$B$7:$C$38,2,0)),0)</f>
        <v>0</v>
      </c>
      <c r="BS24" s="125">
        <f>+IF(BR24=0,0,(VLOOKUP($C24,'Guia Circular 015'!$B$19:$H$44,7,0)))</f>
        <v>0</v>
      </c>
      <c r="BT24" s="135">
        <f t="shared" si="22"/>
        <v>0</v>
      </c>
      <c r="BU24" s="134">
        <f>+HLOOKUP($C24,'Vigilancia 091213'!$G$4:$AF$38,(VLOOKUP(BU$17,'Vigilancia 091213'!$B$7:$C$38,2,0)),0)</f>
        <v>2</v>
      </c>
      <c r="BV24" s="125">
        <f>+IF(BU24=0,0,(VLOOKUP($C24,'Guia Circular 015'!$B$19:$H$44,7,0)))</f>
        <v>1873683</v>
      </c>
      <c r="BW24" s="135">
        <f t="shared" si="23"/>
        <v>3747366</v>
      </c>
      <c r="BX24" s="134">
        <f>+HLOOKUP($C24,'Vigilancia 091213'!$G$4:$AF$38,(VLOOKUP(BX$17,'Vigilancia 091213'!$B$7:$C$38,2,0)),0)</f>
        <v>0</v>
      </c>
      <c r="BY24" s="125">
        <f>+IF(BX24=0,0,(VLOOKUP($C24,'Guia Circular 015'!$B$19:$H$44,7,0)))</f>
        <v>0</v>
      </c>
      <c r="BZ24" s="135">
        <f t="shared" si="24"/>
        <v>0</v>
      </c>
      <c r="CA24" s="134">
        <f>+HLOOKUP($C24,'Vigilancia 091213'!$G$4:$AF$38,(VLOOKUP(CA$17,'Vigilancia 091213'!$B$7:$C$38,2,0)),0)</f>
        <v>0</v>
      </c>
      <c r="CB24" s="125">
        <f>+IF(CA24=0,0,(VLOOKUP($C24,'Guia Circular 015'!$B$19:$H$44,7,0)))</f>
        <v>0</v>
      </c>
      <c r="CC24" s="135">
        <f t="shared" si="25"/>
        <v>0</v>
      </c>
      <c r="CD24" s="134">
        <f>+HLOOKUP($C24,'Vigilancia 091213'!$G$4:$AF$38,(VLOOKUP(CD$17,'Vigilancia 091213'!$B$7:$C$38,2,0)),0)</f>
        <v>1</v>
      </c>
      <c r="CE24" s="125">
        <f>+IF(CD24=0,0,(VLOOKUP($C24,'Guia Circular 015'!$B$19:$H$44,7,0)))</f>
        <v>1873683</v>
      </c>
      <c r="CF24" s="135">
        <f t="shared" si="26"/>
        <v>1873683</v>
      </c>
      <c r="CG24" s="134">
        <f>+HLOOKUP($C24,'Vigilancia 091213'!$G$4:$AF$38,(VLOOKUP(CG$17,'Vigilancia 091213'!$B$7:$C$38,2,0)),0)</f>
        <v>0</v>
      </c>
      <c r="CH24" s="125">
        <f>+IF(CG24=0,0,(VLOOKUP($C24,'Guia Circular 015'!$B$19:$H$44,7,0)))</f>
        <v>0</v>
      </c>
      <c r="CI24" s="135">
        <f t="shared" si="27"/>
        <v>0</v>
      </c>
      <c r="CJ24" s="134">
        <f>+HLOOKUP($C24,'Vigilancia 091213'!$G$4:$AF$38,(VLOOKUP(CJ$17,'Vigilancia 091213'!$B$7:$C$38,2,0)),0)</f>
        <v>3</v>
      </c>
      <c r="CK24" s="125">
        <f>+IF(CJ24=0,0,(VLOOKUP($C24,'Guia Circular 015'!$B$19:$H$44,7,0)))</f>
        <v>1873683</v>
      </c>
      <c r="CL24" s="135">
        <f t="shared" si="28"/>
        <v>5621049</v>
      </c>
      <c r="CM24" s="134">
        <f>+HLOOKUP($C24,'Vigilancia 091213'!$G$4:$AF$38,(VLOOKUP(CM$17,'Vigilancia 091213'!$B$7:$C$38,2,0)),0)</f>
        <v>0</v>
      </c>
      <c r="CN24" s="125">
        <f>+IF(CM24=0,0,(VLOOKUP($C24,'Guia Circular 015'!$B$19:$H$44,7,0)))</f>
        <v>0</v>
      </c>
      <c r="CO24" s="135">
        <f t="shared" si="29"/>
        <v>0</v>
      </c>
      <c r="CP24" s="134">
        <f>+HLOOKUP($C24,'Vigilancia 091213'!$G$4:$AF$38,(VLOOKUP(CP$17,'Vigilancia 091213'!$B$7:$C$38,2,0)),0)</f>
        <v>0</v>
      </c>
      <c r="CQ24" s="125">
        <f>+IF(CP24=0,0,(VLOOKUP($C24,'Guia Circular 015'!$B$19:$H$44,7,0)))</f>
        <v>0</v>
      </c>
      <c r="CR24" s="135">
        <f t="shared" si="30"/>
        <v>0</v>
      </c>
      <c r="CS24" s="158"/>
    </row>
    <row r="25" spans="1:97" s="23" customFormat="1" ht="14.25">
      <c r="B25" s="40">
        <v>7</v>
      </c>
      <c r="C25" s="284" t="s">
        <v>205</v>
      </c>
      <c r="D25" s="62">
        <f>+HLOOKUP($C25,'Vigilancia 091213'!$G$4:$AF$38,(VLOOKUP(D$17,'Vigilancia 091213'!$B$7:$C$38,2,0)),0)</f>
        <v>0</v>
      </c>
      <c r="E25" s="122">
        <f>+IF(D25=0,0,(VLOOKUP($C25,'Guia Circular 015'!$B$19:$H$44,7,0)))</f>
        <v>0</v>
      </c>
      <c r="F25" s="130">
        <f t="shared" si="0"/>
        <v>0</v>
      </c>
      <c r="G25" s="134">
        <f>+HLOOKUP($C25,'Vigilancia 091213'!$G$4:$AF$38,(VLOOKUP(G$17,'Vigilancia 091213'!$B$7:$C$38,2,0)),0)</f>
        <v>1</v>
      </c>
      <c r="H25" s="125">
        <f>+IF(G25=0,0,(VLOOKUP($C25,'Guia Circular 015'!$B$19:$H$44,7,0)))</f>
        <v>1839616</v>
      </c>
      <c r="I25" s="135">
        <f t="shared" si="1"/>
        <v>1839616</v>
      </c>
      <c r="J25" s="131">
        <f>+HLOOKUP($C25,'Vigilancia 091213'!$G$4:$AF$38,(VLOOKUP(J$17,'Vigilancia 091213'!$B$7:$C$38,2,0)),0)</f>
        <v>0</v>
      </c>
      <c r="K25" s="125">
        <f>+IF(J25=0,0,(VLOOKUP($C25,'Guia Circular 015'!$B$19:$H$44,7,0)))</f>
        <v>0</v>
      </c>
      <c r="L25" s="137">
        <f t="shared" si="2"/>
        <v>0</v>
      </c>
      <c r="M25" s="134">
        <f>+HLOOKUP($C25,'Vigilancia 091213'!$G$4:$AF$38,(VLOOKUP(M$17,'Vigilancia 091213'!$B$7:$C$38,2,0)),0)</f>
        <v>0</v>
      </c>
      <c r="N25" s="125">
        <f>+IF(M25=0,0,(VLOOKUP($C25,'Guia Circular 015'!$B$19:$H$44,7,0)))</f>
        <v>0</v>
      </c>
      <c r="O25" s="135">
        <f t="shared" si="3"/>
        <v>0</v>
      </c>
      <c r="P25" s="134">
        <f>+HLOOKUP($C25,'Vigilancia 091213'!$G$4:$AF$38,(VLOOKUP(P$17,'Vigilancia 091213'!$B$7:$C$38,2,0)),0)</f>
        <v>0</v>
      </c>
      <c r="Q25" s="125">
        <f>+IF(P25=0,0,(VLOOKUP($C25,'Guia Circular 015'!$B$19:$H$44,7,0)))</f>
        <v>0</v>
      </c>
      <c r="R25" s="135">
        <f t="shared" si="4"/>
        <v>0</v>
      </c>
      <c r="S25" s="134">
        <f>+HLOOKUP($C25,'Vigilancia 091213'!$G$4:$AF$38,(VLOOKUP(S$17,'Vigilancia 091213'!$B$7:$C$38,2,0)),0)</f>
        <v>0</v>
      </c>
      <c r="T25" s="125">
        <f>+IF(S25=0,0,(VLOOKUP($C25,'Guia Circular 015'!$B$19:$H$44,7,0)))</f>
        <v>0</v>
      </c>
      <c r="U25" s="135">
        <f t="shared" si="5"/>
        <v>0</v>
      </c>
      <c r="V25" s="134">
        <f>+HLOOKUP($C25,'Vigilancia 091213'!$G$4:$AF$38,(VLOOKUP(V$17,'Vigilancia 091213'!$B$7:$C$38,2,0)),0)</f>
        <v>0</v>
      </c>
      <c r="W25" s="125">
        <f>+IF(V25=0,0,(VLOOKUP($C25,'Guia Circular 015'!$B$19:$H$44,7,0)))</f>
        <v>0</v>
      </c>
      <c r="X25" s="135">
        <f t="shared" si="6"/>
        <v>0</v>
      </c>
      <c r="Y25" s="134">
        <f>+HLOOKUP($C25,'Vigilancia 091213'!$G$4:$AF$38,(VLOOKUP(Y$17,'Vigilancia 091213'!$B$7:$C$38,2,0)),0)</f>
        <v>0</v>
      </c>
      <c r="Z25" s="125">
        <f>+IF(Y25=0,0,(VLOOKUP($C25,'Guia Circular 015'!$B$19:$H$44,7,0)))</f>
        <v>0</v>
      </c>
      <c r="AA25" s="135">
        <f t="shared" si="7"/>
        <v>0</v>
      </c>
      <c r="AB25" s="134">
        <f>+HLOOKUP($C25,'Vigilancia 091213'!$G$4:$AF$38,(VLOOKUP(AB$17,'Vigilancia 091213'!$B$7:$C$38,2,0)),0)</f>
        <v>0</v>
      </c>
      <c r="AC25" s="125">
        <f>+IF(AB25=0,0,(VLOOKUP($C25,'Guia Circular 015'!$B$19:$H$44,7,0)))</f>
        <v>0</v>
      </c>
      <c r="AD25" s="135">
        <f t="shared" si="8"/>
        <v>0</v>
      </c>
      <c r="AE25" s="134">
        <f>+HLOOKUP($C25,'Vigilancia 091213'!$G$4:$AF$38,(VLOOKUP(AE$17,'Vigilancia 091213'!$B$7:$C$38,2,0)),0)</f>
        <v>0</v>
      </c>
      <c r="AF25" s="125">
        <f>+IF(AE25=0,0,(VLOOKUP($C25,'Guia Circular 015'!$B$19:$H$44,7,0)))</f>
        <v>0</v>
      </c>
      <c r="AG25" s="135">
        <f t="shared" si="9"/>
        <v>0</v>
      </c>
      <c r="AH25" s="134">
        <f>+HLOOKUP($C25,'Vigilancia 091213'!$G$4:$AF$38,(VLOOKUP(AH$17,'Vigilancia 091213'!$B$7:$C$38,2,0)),0)</f>
        <v>0</v>
      </c>
      <c r="AI25" s="125">
        <f>+IF(AH25=0,0,(VLOOKUP($C25,'Guia Circular 015'!$B$19:$H$44,7,0)))</f>
        <v>0</v>
      </c>
      <c r="AJ25" s="135">
        <f t="shared" si="10"/>
        <v>0</v>
      </c>
      <c r="AK25" s="134">
        <f>+HLOOKUP($C25,'Vigilancia 091213'!$G$4:$AF$38,(VLOOKUP(AK$17,'Vigilancia 091213'!$B$7:$C$38,2,0)),0)</f>
        <v>0</v>
      </c>
      <c r="AL25" s="125">
        <f>+IF(AK25=0,0,(VLOOKUP($C25,'Guia Circular 015'!$B$19:$H$44,7,0)))</f>
        <v>0</v>
      </c>
      <c r="AM25" s="135">
        <f t="shared" si="11"/>
        <v>0</v>
      </c>
      <c r="AN25" s="134">
        <f>+HLOOKUP($C25,'Vigilancia 091213'!$G$4:$AF$38,(VLOOKUP(AN$17,'Vigilancia 091213'!$B$7:$C$38,2,0)),0)</f>
        <v>0</v>
      </c>
      <c r="AO25" s="125">
        <f>+IF(AN25=0,0,(VLOOKUP($C25,'Guia Circular 015'!$B$19:$H$44,7,0)))</f>
        <v>0</v>
      </c>
      <c r="AP25" s="135">
        <f t="shared" si="12"/>
        <v>0</v>
      </c>
      <c r="AQ25" s="134">
        <f>+HLOOKUP($C25,'Vigilancia 091213'!$G$4:$AF$38,(VLOOKUP(AQ$17,'Vigilancia 091213'!$B$7:$C$38,2,0)),0)</f>
        <v>0</v>
      </c>
      <c r="AR25" s="125">
        <f>+IF(AQ25=0,0,(VLOOKUP($C25,'Guia Circular 015'!$B$19:$H$44,7,0)))</f>
        <v>0</v>
      </c>
      <c r="AS25" s="135">
        <f t="shared" si="13"/>
        <v>0</v>
      </c>
      <c r="AT25" s="134">
        <f>+HLOOKUP($C25,'Vigilancia 091213'!$G$4:$AF$38,(VLOOKUP(AT$17,'Vigilancia 091213'!$B$7:$C$38,2,0)),0)</f>
        <v>0</v>
      </c>
      <c r="AU25" s="125">
        <f>+IF(AT25=0,0,(VLOOKUP($C25,'Guia Circular 015'!$B$19:$H$44,7,0)))</f>
        <v>0</v>
      </c>
      <c r="AV25" s="135">
        <f t="shared" si="14"/>
        <v>0</v>
      </c>
      <c r="AW25" s="134">
        <f>+HLOOKUP($C25,'Vigilancia 091213'!$G$4:$AF$38,(VLOOKUP(AW$17,'Vigilancia 091213'!$B$7:$C$38,2,0)),0)</f>
        <v>0</v>
      </c>
      <c r="AX25" s="125">
        <f>+IF(AW25=0,0,(VLOOKUP($C25,'Guia Circular 015'!$B$19:$H$44,7,0)))</f>
        <v>0</v>
      </c>
      <c r="AY25" s="135">
        <f t="shared" si="15"/>
        <v>0</v>
      </c>
      <c r="AZ25" s="134">
        <f>+HLOOKUP($C25,'Vigilancia 091213'!$G$4:$AF$38,(VLOOKUP(AZ$17,'Vigilancia 091213'!$B$7:$C$38,2,0)),0)</f>
        <v>0</v>
      </c>
      <c r="BA25" s="125">
        <f>+IF(AZ25=0,0,(VLOOKUP($C25,'Guia Circular 015'!$B$19:$H$44,7,0)))</f>
        <v>0</v>
      </c>
      <c r="BB25" s="135">
        <f t="shared" si="16"/>
        <v>0</v>
      </c>
      <c r="BC25" s="134">
        <f>+HLOOKUP($C25,'Vigilancia 091213'!$G$4:$AF$38,(VLOOKUP(BC$17,'Vigilancia 091213'!$B$7:$C$38,2,0)),0)</f>
        <v>0</v>
      </c>
      <c r="BD25" s="125">
        <f>+IF(BC25=0,0,(VLOOKUP($C25,'Guia Circular 015'!$B$19:$H$44,7,0)))</f>
        <v>0</v>
      </c>
      <c r="BE25" s="135">
        <f t="shared" si="17"/>
        <v>0</v>
      </c>
      <c r="BF25" s="134">
        <f>+HLOOKUP($C25,'Vigilancia 091213'!$G$4:$AF$38,(VLOOKUP(BF$17,'Vigilancia 091213'!$B$7:$C$38,2,0)),0)</f>
        <v>0</v>
      </c>
      <c r="BG25" s="125">
        <f>+IF(BF25=0,0,(VLOOKUP($C25,'Guia Circular 015'!$B$19:$H$44,7,0)))</f>
        <v>0</v>
      </c>
      <c r="BH25" s="135">
        <f t="shared" si="18"/>
        <v>0</v>
      </c>
      <c r="BI25" s="134">
        <f>+HLOOKUP($C25,'Vigilancia 091213'!$G$4:$AF$38,(VLOOKUP(BI$17,'Vigilancia 091213'!$B$7:$C$38,2,0)),0)</f>
        <v>0</v>
      </c>
      <c r="BJ25" s="125">
        <f>+IF(BI25=0,0,(VLOOKUP($C25,'Guia Circular 015'!$B$19:$H$44,7,0)))</f>
        <v>0</v>
      </c>
      <c r="BK25" s="135">
        <f t="shared" si="19"/>
        <v>0</v>
      </c>
      <c r="BL25" s="134">
        <f>+HLOOKUP($C25,'Vigilancia 091213'!$G$4:$AF$38,(VLOOKUP(BL$17,'Vigilancia 091213'!$B$7:$C$38,2,0)),0)</f>
        <v>0</v>
      </c>
      <c r="BM25" s="125">
        <f>+IF(BL25=0,0,(VLOOKUP($C25,'Guia Circular 015'!$B$19:$H$44,7,0)))</f>
        <v>0</v>
      </c>
      <c r="BN25" s="135">
        <f t="shared" si="20"/>
        <v>0</v>
      </c>
      <c r="BO25" s="134">
        <f>+HLOOKUP($C25,'Vigilancia 091213'!$G$4:$AF$38,(VLOOKUP(BO$17,'Vigilancia 091213'!$B$7:$C$38,2,0)),0)</f>
        <v>0</v>
      </c>
      <c r="BP25" s="125">
        <f>+IF(BO25=0,0,(VLOOKUP($C25,'Guia Circular 015'!$B$19:$H$44,7,0)))</f>
        <v>0</v>
      </c>
      <c r="BQ25" s="135">
        <f t="shared" si="21"/>
        <v>0</v>
      </c>
      <c r="BR25" s="134">
        <f>+HLOOKUP($C25,'Vigilancia 091213'!$G$4:$AF$38,(VLOOKUP(BR$17,'Vigilancia 091213'!$B$7:$C$38,2,0)),0)</f>
        <v>0</v>
      </c>
      <c r="BS25" s="125">
        <f>+IF(BR25=0,0,(VLOOKUP($C25,'Guia Circular 015'!$B$19:$H$44,7,0)))</f>
        <v>0</v>
      </c>
      <c r="BT25" s="135">
        <f t="shared" si="22"/>
        <v>0</v>
      </c>
      <c r="BU25" s="134">
        <f>+HLOOKUP($C25,'Vigilancia 091213'!$G$4:$AF$38,(VLOOKUP(BU$17,'Vigilancia 091213'!$B$7:$C$38,2,0)),0)</f>
        <v>0</v>
      </c>
      <c r="BV25" s="125">
        <f>+IF(BU25=0,0,(VLOOKUP($C25,'Guia Circular 015'!$B$19:$H$44,7,0)))</f>
        <v>0</v>
      </c>
      <c r="BW25" s="135">
        <f t="shared" si="23"/>
        <v>0</v>
      </c>
      <c r="BX25" s="134">
        <f>+HLOOKUP($C25,'Vigilancia 091213'!$G$4:$AF$38,(VLOOKUP(BX$17,'Vigilancia 091213'!$B$7:$C$38,2,0)),0)</f>
        <v>0</v>
      </c>
      <c r="BY25" s="125">
        <f>+IF(BX25=0,0,(VLOOKUP($C25,'Guia Circular 015'!$B$19:$H$44,7,0)))</f>
        <v>0</v>
      </c>
      <c r="BZ25" s="135">
        <f t="shared" si="24"/>
        <v>0</v>
      </c>
      <c r="CA25" s="134">
        <f>+HLOOKUP($C25,'Vigilancia 091213'!$G$4:$AF$38,(VLOOKUP(CA$17,'Vigilancia 091213'!$B$7:$C$38,2,0)),0)</f>
        <v>0</v>
      </c>
      <c r="CB25" s="125">
        <f>+IF(CA25=0,0,(VLOOKUP($C25,'Guia Circular 015'!$B$19:$H$44,7,0)))</f>
        <v>0</v>
      </c>
      <c r="CC25" s="135">
        <f t="shared" si="25"/>
        <v>0</v>
      </c>
      <c r="CD25" s="134">
        <f>+HLOOKUP($C25,'Vigilancia 091213'!$G$4:$AF$38,(VLOOKUP(CD$17,'Vigilancia 091213'!$B$7:$C$38,2,0)),0)</f>
        <v>0</v>
      </c>
      <c r="CE25" s="125">
        <f>+IF(CD25=0,0,(VLOOKUP($C25,'Guia Circular 015'!$B$19:$H$44,7,0)))</f>
        <v>0</v>
      </c>
      <c r="CF25" s="135">
        <f t="shared" si="26"/>
        <v>0</v>
      </c>
      <c r="CG25" s="134">
        <f>+HLOOKUP($C25,'Vigilancia 091213'!$G$4:$AF$38,(VLOOKUP(CG$17,'Vigilancia 091213'!$B$7:$C$38,2,0)),0)</f>
        <v>0</v>
      </c>
      <c r="CH25" s="125">
        <f>+IF(CG25=0,0,(VLOOKUP($C25,'Guia Circular 015'!$B$19:$H$44,7,0)))</f>
        <v>0</v>
      </c>
      <c r="CI25" s="135">
        <f t="shared" si="27"/>
        <v>0</v>
      </c>
      <c r="CJ25" s="134">
        <f>+HLOOKUP($C25,'Vigilancia 091213'!$G$4:$AF$38,(VLOOKUP(CJ$17,'Vigilancia 091213'!$B$7:$C$38,2,0)),0)</f>
        <v>0</v>
      </c>
      <c r="CK25" s="125">
        <f>+IF(CJ25=0,0,(VLOOKUP($C25,'Guia Circular 015'!$B$19:$H$44,7,0)))</f>
        <v>0</v>
      </c>
      <c r="CL25" s="135">
        <f t="shared" si="28"/>
        <v>0</v>
      </c>
      <c r="CM25" s="134">
        <f>+HLOOKUP($C25,'Vigilancia 091213'!$G$4:$AF$38,(VLOOKUP(CM$17,'Vigilancia 091213'!$B$7:$C$38,2,0)),0)</f>
        <v>0</v>
      </c>
      <c r="CN25" s="125">
        <f>+IF(CM25=0,0,(VLOOKUP($C25,'Guia Circular 015'!$B$19:$H$44,7,0)))</f>
        <v>0</v>
      </c>
      <c r="CO25" s="135">
        <f t="shared" si="29"/>
        <v>0</v>
      </c>
      <c r="CP25" s="134">
        <f>+HLOOKUP($C25,'Vigilancia 091213'!$G$4:$AF$38,(VLOOKUP(CP$17,'Vigilancia 091213'!$B$7:$C$38,2,0)),0)</f>
        <v>0</v>
      </c>
      <c r="CQ25" s="125">
        <f>+IF(CP25=0,0,(VLOOKUP($C25,'Guia Circular 015'!$B$19:$H$44,7,0)))</f>
        <v>0</v>
      </c>
      <c r="CR25" s="135">
        <f t="shared" si="30"/>
        <v>0</v>
      </c>
    </row>
    <row r="26" spans="1:97" s="23" customFormat="1" ht="14.25">
      <c r="B26" s="40">
        <v>8</v>
      </c>
      <c r="C26" s="285" t="s">
        <v>206</v>
      </c>
      <c r="D26" s="62">
        <f>+HLOOKUP($C26,'Vigilancia 091213'!$G$4:$AF$38,(VLOOKUP(D$17,'Vigilancia 091213'!$B$7:$C$38,2,0)),0)</f>
        <v>0</v>
      </c>
      <c r="E26" s="122">
        <f>+IF(D26=0,0,(VLOOKUP($C26,'Guia Circular 015'!$B$19:$H$44,7,0)))</f>
        <v>0</v>
      </c>
      <c r="F26" s="130">
        <f t="shared" si="0"/>
        <v>0</v>
      </c>
      <c r="G26" s="134">
        <f>+HLOOKUP($C26,'Vigilancia 091213'!$G$4:$AF$38,(VLOOKUP(G$17,'Vigilancia 091213'!$B$7:$C$38,2,0)),0)</f>
        <v>2</v>
      </c>
      <c r="H26" s="125">
        <f>+IF(G26=0,0,(VLOOKUP($C26,'Guia Circular 015'!$B$19:$H$44,7,0)))</f>
        <v>2214353</v>
      </c>
      <c r="I26" s="135">
        <f t="shared" si="1"/>
        <v>4428706</v>
      </c>
      <c r="J26" s="131">
        <f>+HLOOKUP($C26,'Vigilancia 091213'!$G$4:$AF$38,(VLOOKUP(J$17,'Vigilancia 091213'!$B$7:$C$38,2,0)),0)</f>
        <v>0</v>
      </c>
      <c r="K26" s="125">
        <f>+IF(J26=0,0,(VLOOKUP($C26,'Guia Circular 015'!$B$19:$H$44,7,0)))</f>
        <v>0</v>
      </c>
      <c r="L26" s="137">
        <f t="shared" si="2"/>
        <v>0</v>
      </c>
      <c r="M26" s="134">
        <f>+HLOOKUP($C26,'Vigilancia 091213'!$G$4:$AF$38,(VLOOKUP(M$17,'Vigilancia 091213'!$B$7:$C$38,2,0)),0)</f>
        <v>0</v>
      </c>
      <c r="N26" s="125">
        <f>+IF(M26=0,0,(VLOOKUP($C26,'Guia Circular 015'!$B$19:$H$44,7,0)))</f>
        <v>0</v>
      </c>
      <c r="O26" s="135">
        <f t="shared" si="3"/>
        <v>0</v>
      </c>
      <c r="P26" s="134">
        <f>+HLOOKUP($C26,'Vigilancia 091213'!$G$4:$AF$38,(VLOOKUP(P$17,'Vigilancia 091213'!$B$7:$C$38,2,0)),0)</f>
        <v>0</v>
      </c>
      <c r="Q26" s="125">
        <f>+IF(P26=0,0,(VLOOKUP($C26,'Guia Circular 015'!$B$19:$H$44,7,0)))</f>
        <v>0</v>
      </c>
      <c r="R26" s="135">
        <f t="shared" si="4"/>
        <v>0</v>
      </c>
      <c r="S26" s="134">
        <f>+HLOOKUP($C26,'Vigilancia 091213'!$G$4:$AF$38,(VLOOKUP(S$17,'Vigilancia 091213'!$B$7:$C$38,2,0)),0)</f>
        <v>0</v>
      </c>
      <c r="T26" s="125">
        <f>+IF(S26=0,0,(VLOOKUP($C26,'Guia Circular 015'!$B$19:$H$44,7,0)))</f>
        <v>0</v>
      </c>
      <c r="U26" s="135">
        <f t="shared" si="5"/>
        <v>0</v>
      </c>
      <c r="V26" s="134">
        <f>+HLOOKUP($C26,'Vigilancia 091213'!$G$4:$AF$38,(VLOOKUP(V$17,'Vigilancia 091213'!$B$7:$C$38,2,0)),0)</f>
        <v>0</v>
      </c>
      <c r="W26" s="125">
        <f>+IF(V26=0,0,(VLOOKUP($C26,'Guia Circular 015'!$B$19:$H$44,7,0)))</f>
        <v>0</v>
      </c>
      <c r="X26" s="135">
        <f t="shared" si="6"/>
        <v>0</v>
      </c>
      <c r="Y26" s="134">
        <f>+HLOOKUP($C26,'Vigilancia 091213'!$G$4:$AF$38,(VLOOKUP(Y$17,'Vigilancia 091213'!$B$7:$C$38,2,0)),0)</f>
        <v>0</v>
      </c>
      <c r="Z26" s="125">
        <f>+IF(Y26=0,0,(VLOOKUP($C26,'Guia Circular 015'!$B$19:$H$44,7,0)))</f>
        <v>0</v>
      </c>
      <c r="AA26" s="135">
        <f t="shared" si="7"/>
        <v>0</v>
      </c>
      <c r="AB26" s="134">
        <f>+HLOOKUP($C26,'Vigilancia 091213'!$G$4:$AF$38,(VLOOKUP(AB$17,'Vigilancia 091213'!$B$7:$C$38,2,0)),0)</f>
        <v>0</v>
      </c>
      <c r="AC26" s="125">
        <f>+IF(AB26=0,0,(VLOOKUP($C26,'Guia Circular 015'!$B$19:$H$44,7,0)))</f>
        <v>0</v>
      </c>
      <c r="AD26" s="135">
        <f t="shared" si="8"/>
        <v>0</v>
      </c>
      <c r="AE26" s="134">
        <f>+HLOOKUP($C26,'Vigilancia 091213'!$G$4:$AF$38,(VLOOKUP(AE$17,'Vigilancia 091213'!$B$7:$C$38,2,0)),0)</f>
        <v>0</v>
      </c>
      <c r="AF26" s="125">
        <f>+IF(AE26=0,0,(VLOOKUP($C26,'Guia Circular 015'!$B$19:$H$44,7,0)))</f>
        <v>0</v>
      </c>
      <c r="AG26" s="135">
        <f t="shared" si="9"/>
        <v>0</v>
      </c>
      <c r="AH26" s="134">
        <f>+HLOOKUP($C26,'Vigilancia 091213'!$G$4:$AF$38,(VLOOKUP(AH$17,'Vigilancia 091213'!$B$7:$C$38,2,0)),0)</f>
        <v>0</v>
      </c>
      <c r="AI26" s="125">
        <f>+IF(AH26=0,0,(VLOOKUP($C26,'Guia Circular 015'!$B$19:$H$44,7,0)))</f>
        <v>0</v>
      </c>
      <c r="AJ26" s="135">
        <f t="shared" si="10"/>
        <v>0</v>
      </c>
      <c r="AK26" s="134">
        <f>+HLOOKUP($C26,'Vigilancia 091213'!$G$4:$AF$38,(VLOOKUP(AK$17,'Vigilancia 091213'!$B$7:$C$38,2,0)),0)</f>
        <v>0</v>
      </c>
      <c r="AL26" s="125">
        <f>+IF(AK26=0,0,(VLOOKUP($C26,'Guia Circular 015'!$B$19:$H$44,7,0)))</f>
        <v>0</v>
      </c>
      <c r="AM26" s="135">
        <f t="shared" si="11"/>
        <v>0</v>
      </c>
      <c r="AN26" s="134">
        <f>+HLOOKUP($C26,'Vigilancia 091213'!$G$4:$AF$38,(VLOOKUP(AN$17,'Vigilancia 091213'!$B$7:$C$38,2,0)),0)</f>
        <v>0</v>
      </c>
      <c r="AO26" s="125">
        <f>+IF(AN26=0,0,(VLOOKUP($C26,'Guia Circular 015'!$B$19:$H$44,7,0)))</f>
        <v>0</v>
      </c>
      <c r="AP26" s="135">
        <f t="shared" si="12"/>
        <v>0</v>
      </c>
      <c r="AQ26" s="134">
        <f>+HLOOKUP($C26,'Vigilancia 091213'!$G$4:$AF$38,(VLOOKUP(AQ$17,'Vigilancia 091213'!$B$7:$C$38,2,0)),0)</f>
        <v>0</v>
      </c>
      <c r="AR26" s="125">
        <f>+IF(AQ26=0,0,(VLOOKUP($C26,'Guia Circular 015'!$B$19:$H$44,7,0)))</f>
        <v>0</v>
      </c>
      <c r="AS26" s="135">
        <f t="shared" si="13"/>
        <v>0</v>
      </c>
      <c r="AT26" s="134">
        <f>+HLOOKUP($C26,'Vigilancia 091213'!$G$4:$AF$38,(VLOOKUP(AT$17,'Vigilancia 091213'!$B$7:$C$38,2,0)),0)</f>
        <v>0</v>
      </c>
      <c r="AU26" s="125">
        <f>+IF(AT26=0,0,(VLOOKUP($C26,'Guia Circular 015'!$B$19:$H$44,7,0)))</f>
        <v>0</v>
      </c>
      <c r="AV26" s="135">
        <f t="shared" si="14"/>
        <v>0</v>
      </c>
      <c r="AW26" s="134">
        <f>+HLOOKUP($C26,'Vigilancia 091213'!$G$4:$AF$38,(VLOOKUP(AW$17,'Vigilancia 091213'!$B$7:$C$38,2,0)),0)</f>
        <v>0</v>
      </c>
      <c r="AX26" s="125">
        <f>+IF(AW26=0,0,(VLOOKUP($C26,'Guia Circular 015'!$B$19:$H$44,7,0)))</f>
        <v>0</v>
      </c>
      <c r="AY26" s="135">
        <f t="shared" si="15"/>
        <v>0</v>
      </c>
      <c r="AZ26" s="134">
        <f>+HLOOKUP($C26,'Vigilancia 091213'!$G$4:$AF$38,(VLOOKUP(AZ$17,'Vigilancia 091213'!$B$7:$C$38,2,0)),0)</f>
        <v>0</v>
      </c>
      <c r="BA26" s="125">
        <f>+IF(AZ26=0,0,(VLOOKUP($C26,'Guia Circular 015'!$B$19:$H$44,7,0)))</f>
        <v>0</v>
      </c>
      <c r="BB26" s="135">
        <f t="shared" si="16"/>
        <v>0</v>
      </c>
      <c r="BC26" s="134">
        <f>+HLOOKUP($C26,'Vigilancia 091213'!$G$4:$AF$38,(VLOOKUP(BC$17,'Vigilancia 091213'!$B$7:$C$38,2,0)),0)</f>
        <v>0</v>
      </c>
      <c r="BD26" s="125">
        <f>+IF(BC26=0,0,(VLOOKUP($C26,'Guia Circular 015'!$B$19:$H$44,7,0)))</f>
        <v>0</v>
      </c>
      <c r="BE26" s="135">
        <f t="shared" si="17"/>
        <v>0</v>
      </c>
      <c r="BF26" s="134">
        <f>+HLOOKUP($C26,'Vigilancia 091213'!$G$4:$AF$38,(VLOOKUP(BF$17,'Vigilancia 091213'!$B$7:$C$38,2,0)),0)</f>
        <v>0</v>
      </c>
      <c r="BG26" s="125">
        <f>+IF(BF26=0,0,(VLOOKUP($C26,'Guia Circular 015'!$B$19:$H$44,7,0)))</f>
        <v>0</v>
      </c>
      <c r="BH26" s="135">
        <f t="shared" si="18"/>
        <v>0</v>
      </c>
      <c r="BI26" s="134">
        <f>+HLOOKUP($C26,'Vigilancia 091213'!$G$4:$AF$38,(VLOOKUP(BI$17,'Vigilancia 091213'!$B$7:$C$38,2,0)),0)</f>
        <v>0</v>
      </c>
      <c r="BJ26" s="125">
        <f>+IF(BI26=0,0,(VLOOKUP($C26,'Guia Circular 015'!$B$19:$H$44,7,0)))</f>
        <v>0</v>
      </c>
      <c r="BK26" s="135">
        <f t="shared" si="19"/>
        <v>0</v>
      </c>
      <c r="BL26" s="134">
        <f>+HLOOKUP($C26,'Vigilancia 091213'!$G$4:$AF$38,(VLOOKUP(BL$17,'Vigilancia 091213'!$B$7:$C$38,2,0)),0)</f>
        <v>0</v>
      </c>
      <c r="BM26" s="125">
        <f>+IF(BL26=0,0,(VLOOKUP($C26,'Guia Circular 015'!$B$19:$H$44,7,0)))</f>
        <v>0</v>
      </c>
      <c r="BN26" s="135">
        <f t="shared" si="20"/>
        <v>0</v>
      </c>
      <c r="BO26" s="134">
        <f>+HLOOKUP($C26,'Vigilancia 091213'!$G$4:$AF$38,(VLOOKUP(BO$17,'Vigilancia 091213'!$B$7:$C$38,2,0)),0)</f>
        <v>0</v>
      </c>
      <c r="BP26" s="125">
        <f>+IF(BO26=0,0,(VLOOKUP($C26,'Guia Circular 015'!$B$19:$H$44,7,0)))</f>
        <v>0</v>
      </c>
      <c r="BQ26" s="135">
        <f t="shared" si="21"/>
        <v>0</v>
      </c>
      <c r="BR26" s="134">
        <f>+HLOOKUP($C26,'Vigilancia 091213'!$G$4:$AF$38,(VLOOKUP(BR$17,'Vigilancia 091213'!$B$7:$C$38,2,0)),0)</f>
        <v>0</v>
      </c>
      <c r="BS26" s="125">
        <f>+IF(BR26=0,0,(VLOOKUP($C26,'Guia Circular 015'!$B$19:$H$44,7,0)))</f>
        <v>0</v>
      </c>
      <c r="BT26" s="135">
        <f t="shared" si="22"/>
        <v>0</v>
      </c>
      <c r="BU26" s="134">
        <f>+HLOOKUP($C26,'Vigilancia 091213'!$G$4:$AF$38,(VLOOKUP(BU$17,'Vigilancia 091213'!$B$7:$C$38,2,0)),0)</f>
        <v>0</v>
      </c>
      <c r="BV26" s="125">
        <f>+IF(BU26=0,0,(VLOOKUP($C26,'Guia Circular 015'!$B$19:$H$44,7,0)))</f>
        <v>0</v>
      </c>
      <c r="BW26" s="135">
        <f t="shared" si="23"/>
        <v>0</v>
      </c>
      <c r="BX26" s="134">
        <f>+HLOOKUP($C26,'Vigilancia 091213'!$G$4:$AF$38,(VLOOKUP(BX$17,'Vigilancia 091213'!$B$7:$C$38,2,0)),0)</f>
        <v>0</v>
      </c>
      <c r="BY26" s="125">
        <f>+IF(BX26=0,0,(VLOOKUP($C26,'Guia Circular 015'!$B$19:$H$44,7,0)))</f>
        <v>0</v>
      </c>
      <c r="BZ26" s="135">
        <f t="shared" si="24"/>
        <v>0</v>
      </c>
      <c r="CA26" s="134">
        <f>+HLOOKUP($C26,'Vigilancia 091213'!$G$4:$AF$38,(VLOOKUP(CA$17,'Vigilancia 091213'!$B$7:$C$38,2,0)),0)</f>
        <v>0</v>
      </c>
      <c r="CB26" s="125">
        <f>+IF(CA26=0,0,(VLOOKUP($C26,'Guia Circular 015'!$B$19:$H$44,7,0)))</f>
        <v>0</v>
      </c>
      <c r="CC26" s="135">
        <f t="shared" si="25"/>
        <v>0</v>
      </c>
      <c r="CD26" s="134">
        <f>+HLOOKUP($C26,'Vigilancia 091213'!$G$4:$AF$38,(VLOOKUP(CD$17,'Vigilancia 091213'!$B$7:$C$38,2,0)),0)</f>
        <v>0</v>
      </c>
      <c r="CE26" s="125">
        <f>+IF(CD26=0,0,(VLOOKUP($C26,'Guia Circular 015'!$B$19:$H$44,7,0)))</f>
        <v>0</v>
      </c>
      <c r="CF26" s="135">
        <f t="shared" si="26"/>
        <v>0</v>
      </c>
      <c r="CG26" s="134">
        <f>+HLOOKUP($C26,'Vigilancia 091213'!$G$4:$AF$38,(VLOOKUP(CG$17,'Vigilancia 091213'!$B$7:$C$38,2,0)),0)</f>
        <v>0</v>
      </c>
      <c r="CH26" s="125">
        <f>+IF(CG26=0,0,(VLOOKUP($C26,'Guia Circular 015'!$B$19:$H$44,7,0)))</f>
        <v>0</v>
      </c>
      <c r="CI26" s="135">
        <f t="shared" si="27"/>
        <v>0</v>
      </c>
      <c r="CJ26" s="134">
        <f>+HLOOKUP($C26,'Vigilancia 091213'!$G$4:$AF$38,(VLOOKUP(CJ$17,'Vigilancia 091213'!$B$7:$C$38,2,0)),0)</f>
        <v>0</v>
      </c>
      <c r="CK26" s="125">
        <f>+IF(CJ26=0,0,(VLOOKUP($C26,'Guia Circular 015'!$B$19:$H$44,7,0)))</f>
        <v>0</v>
      </c>
      <c r="CL26" s="135">
        <f t="shared" si="28"/>
        <v>0</v>
      </c>
      <c r="CM26" s="134">
        <f>+HLOOKUP($C26,'Vigilancia 091213'!$G$4:$AF$38,(VLOOKUP(CM$17,'Vigilancia 091213'!$B$7:$C$38,2,0)),0)</f>
        <v>0</v>
      </c>
      <c r="CN26" s="125">
        <f>+IF(CM26=0,0,(VLOOKUP($C26,'Guia Circular 015'!$B$19:$H$44,7,0)))</f>
        <v>0</v>
      </c>
      <c r="CO26" s="135">
        <f t="shared" si="29"/>
        <v>0</v>
      </c>
      <c r="CP26" s="134">
        <f>+HLOOKUP($C26,'Vigilancia 091213'!$G$4:$AF$38,(VLOOKUP(CP$17,'Vigilancia 091213'!$B$7:$C$38,2,0)),0)</f>
        <v>0</v>
      </c>
      <c r="CQ26" s="125">
        <f>+IF(CP26=0,0,(VLOOKUP($C26,'Guia Circular 015'!$B$19:$H$44,7,0)))</f>
        <v>0</v>
      </c>
      <c r="CR26" s="135">
        <f t="shared" si="30"/>
        <v>0</v>
      </c>
    </row>
    <row r="27" spans="1:97" s="23" customFormat="1" ht="14.25">
      <c r="B27" s="40">
        <v>9</v>
      </c>
      <c r="C27" s="284" t="s">
        <v>207</v>
      </c>
      <c r="D27" s="62">
        <f>+HLOOKUP($C27,'Vigilancia 091213'!$G$4:$AF$38,(VLOOKUP(D$17,'Vigilancia 091213'!$B$7:$C$38,2,0)),0)</f>
        <v>0</v>
      </c>
      <c r="E27" s="122">
        <f>+IF(D27=0,0,(VLOOKUP($C27,'Guia Circular 015'!$B$19:$H$44,7,0)))</f>
        <v>0</v>
      </c>
      <c r="F27" s="130">
        <f t="shared" si="0"/>
        <v>0</v>
      </c>
      <c r="G27" s="134">
        <f>+HLOOKUP($C27,'Vigilancia 091213'!$G$4:$AF$38,(VLOOKUP(G$17,'Vigilancia 091213'!$B$7:$C$38,2,0)),0)</f>
        <v>0</v>
      </c>
      <c r="H27" s="125">
        <f>+IF(G27=0,0,(VLOOKUP($C27,'Guia Circular 015'!$B$19:$H$44,7,0)))</f>
        <v>0</v>
      </c>
      <c r="I27" s="135">
        <f t="shared" si="1"/>
        <v>0</v>
      </c>
      <c r="J27" s="131">
        <f>+HLOOKUP($C27,'Vigilancia 091213'!$G$4:$AF$38,(VLOOKUP(J$17,'Vigilancia 091213'!$B$7:$C$38,2,0)),0)</f>
        <v>0</v>
      </c>
      <c r="K27" s="125">
        <f>+IF(J27=0,0,(VLOOKUP($C27,'Guia Circular 015'!$B$19:$H$44,7,0)))</f>
        <v>0</v>
      </c>
      <c r="L27" s="137">
        <f t="shared" si="2"/>
        <v>0</v>
      </c>
      <c r="M27" s="134">
        <f>+HLOOKUP($C27,'Vigilancia 091213'!$G$4:$AF$38,(VLOOKUP(M$17,'Vigilancia 091213'!$B$7:$C$38,2,0)),0)</f>
        <v>0</v>
      </c>
      <c r="N27" s="125">
        <f>+IF(M27=0,0,(VLOOKUP($C27,'Guia Circular 015'!$B$19:$H$44,7,0)))</f>
        <v>0</v>
      </c>
      <c r="O27" s="135">
        <f t="shared" si="3"/>
        <v>0</v>
      </c>
      <c r="P27" s="134">
        <f>+HLOOKUP($C27,'Vigilancia 091213'!$G$4:$AF$38,(VLOOKUP(P$17,'Vigilancia 091213'!$B$7:$C$38,2,0)),0)</f>
        <v>0</v>
      </c>
      <c r="Q27" s="125">
        <f>+IF(P27=0,0,(VLOOKUP($C27,'Guia Circular 015'!$B$19:$H$44,7,0)))</f>
        <v>0</v>
      </c>
      <c r="R27" s="135">
        <f t="shared" si="4"/>
        <v>0</v>
      </c>
      <c r="S27" s="134">
        <f>+HLOOKUP($C27,'Vigilancia 091213'!$G$4:$AF$38,(VLOOKUP(S$17,'Vigilancia 091213'!$B$7:$C$38,2,0)),0)</f>
        <v>0</v>
      </c>
      <c r="T27" s="125">
        <f>+IF(S27=0,0,(VLOOKUP($C27,'Guia Circular 015'!$B$19:$H$44,7,0)))</f>
        <v>0</v>
      </c>
      <c r="U27" s="135">
        <f t="shared" si="5"/>
        <v>0</v>
      </c>
      <c r="V27" s="134">
        <f>+HLOOKUP($C27,'Vigilancia 091213'!$G$4:$AF$38,(VLOOKUP(V$17,'Vigilancia 091213'!$B$7:$C$38,2,0)),0)</f>
        <v>0</v>
      </c>
      <c r="W27" s="125">
        <f>+IF(V27=0,0,(VLOOKUP($C27,'Guia Circular 015'!$B$19:$H$44,7,0)))</f>
        <v>0</v>
      </c>
      <c r="X27" s="135">
        <f t="shared" si="6"/>
        <v>0</v>
      </c>
      <c r="Y27" s="134">
        <f>+HLOOKUP($C27,'Vigilancia 091213'!$G$4:$AF$38,(VLOOKUP(Y$17,'Vigilancia 091213'!$B$7:$C$38,2,0)),0)</f>
        <v>0</v>
      </c>
      <c r="Z27" s="125">
        <f>+IF(Y27=0,0,(VLOOKUP($C27,'Guia Circular 015'!$B$19:$H$44,7,0)))</f>
        <v>0</v>
      </c>
      <c r="AA27" s="135">
        <f t="shared" si="7"/>
        <v>0</v>
      </c>
      <c r="AB27" s="134">
        <f>+HLOOKUP($C27,'Vigilancia 091213'!$G$4:$AF$38,(VLOOKUP(AB$17,'Vigilancia 091213'!$B$7:$C$38,2,0)),0)</f>
        <v>0</v>
      </c>
      <c r="AC27" s="125">
        <f>+IF(AB27=0,0,(VLOOKUP($C27,'Guia Circular 015'!$B$19:$H$44,7,0)))</f>
        <v>0</v>
      </c>
      <c r="AD27" s="135">
        <f t="shared" si="8"/>
        <v>0</v>
      </c>
      <c r="AE27" s="134">
        <f>+HLOOKUP($C27,'Vigilancia 091213'!$G$4:$AF$38,(VLOOKUP(AE$17,'Vigilancia 091213'!$B$7:$C$38,2,0)),0)</f>
        <v>0</v>
      </c>
      <c r="AF27" s="125">
        <f>+IF(AE27=0,0,(VLOOKUP($C27,'Guia Circular 015'!$B$19:$H$44,7,0)))</f>
        <v>0</v>
      </c>
      <c r="AG27" s="135">
        <f t="shared" si="9"/>
        <v>0</v>
      </c>
      <c r="AH27" s="134">
        <f>+HLOOKUP($C27,'Vigilancia 091213'!$G$4:$AF$38,(VLOOKUP(AH$17,'Vigilancia 091213'!$B$7:$C$38,2,0)),0)</f>
        <v>0</v>
      </c>
      <c r="AI27" s="125">
        <f>+IF(AH27=0,0,(VLOOKUP($C27,'Guia Circular 015'!$B$19:$H$44,7,0)))</f>
        <v>0</v>
      </c>
      <c r="AJ27" s="135">
        <f t="shared" si="10"/>
        <v>0</v>
      </c>
      <c r="AK27" s="134">
        <f>+HLOOKUP($C27,'Vigilancia 091213'!$G$4:$AF$38,(VLOOKUP(AK$17,'Vigilancia 091213'!$B$7:$C$38,2,0)),0)</f>
        <v>0</v>
      </c>
      <c r="AL27" s="125">
        <f>+IF(AK27=0,0,(VLOOKUP($C27,'Guia Circular 015'!$B$19:$H$44,7,0)))</f>
        <v>0</v>
      </c>
      <c r="AM27" s="135">
        <f t="shared" si="11"/>
        <v>0</v>
      </c>
      <c r="AN27" s="134">
        <f>+HLOOKUP($C27,'Vigilancia 091213'!$G$4:$AF$38,(VLOOKUP(AN$17,'Vigilancia 091213'!$B$7:$C$38,2,0)),0)</f>
        <v>0</v>
      </c>
      <c r="AO27" s="125">
        <f>+IF(AN27=0,0,(VLOOKUP($C27,'Guia Circular 015'!$B$19:$H$44,7,0)))</f>
        <v>0</v>
      </c>
      <c r="AP27" s="135">
        <f t="shared" si="12"/>
        <v>0</v>
      </c>
      <c r="AQ27" s="134">
        <f>+HLOOKUP($C27,'Vigilancia 091213'!$G$4:$AF$38,(VLOOKUP(AQ$17,'Vigilancia 091213'!$B$7:$C$38,2,0)),0)</f>
        <v>0</v>
      </c>
      <c r="AR27" s="125">
        <f>+IF(AQ27=0,0,(VLOOKUP($C27,'Guia Circular 015'!$B$19:$H$44,7,0)))</f>
        <v>0</v>
      </c>
      <c r="AS27" s="135">
        <f t="shared" si="13"/>
        <v>0</v>
      </c>
      <c r="AT27" s="134">
        <f>+HLOOKUP($C27,'Vigilancia 091213'!$G$4:$AF$38,(VLOOKUP(AT$17,'Vigilancia 091213'!$B$7:$C$38,2,0)),0)</f>
        <v>0</v>
      </c>
      <c r="AU27" s="125">
        <f>+IF(AT27=0,0,(VLOOKUP($C27,'Guia Circular 015'!$B$19:$H$44,7,0)))</f>
        <v>0</v>
      </c>
      <c r="AV27" s="135">
        <f t="shared" si="14"/>
        <v>0</v>
      </c>
      <c r="AW27" s="134">
        <f>+HLOOKUP($C27,'Vigilancia 091213'!$G$4:$AF$38,(VLOOKUP(AW$17,'Vigilancia 091213'!$B$7:$C$38,2,0)),0)</f>
        <v>0</v>
      </c>
      <c r="AX27" s="125">
        <f>+IF(AW27=0,0,(VLOOKUP($C27,'Guia Circular 015'!$B$19:$H$44,7,0)))</f>
        <v>0</v>
      </c>
      <c r="AY27" s="135">
        <f t="shared" si="15"/>
        <v>0</v>
      </c>
      <c r="AZ27" s="134">
        <f>+HLOOKUP($C27,'Vigilancia 091213'!$G$4:$AF$38,(VLOOKUP(AZ$17,'Vigilancia 091213'!$B$7:$C$38,2,0)),0)</f>
        <v>0</v>
      </c>
      <c r="BA27" s="125">
        <f>+IF(AZ27=0,0,(VLOOKUP($C27,'Guia Circular 015'!$B$19:$H$44,7,0)))</f>
        <v>0</v>
      </c>
      <c r="BB27" s="135">
        <f t="shared" si="16"/>
        <v>0</v>
      </c>
      <c r="BC27" s="134">
        <f>+HLOOKUP($C27,'Vigilancia 091213'!$G$4:$AF$38,(VLOOKUP(BC$17,'Vigilancia 091213'!$B$7:$C$38,2,0)),0)</f>
        <v>0</v>
      </c>
      <c r="BD27" s="125">
        <f>+IF(BC27=0,0,(VLOOKUP($C27,'Guia Circular 015'!$B$19:$H$44,7,0)))</f>
        <v>0</v>
      </c>
      <c r="BE27" s="135">
        <f t="shared" si="17"/>
        <v>0</v>
      </c>
      <c r="BF27" s="134">
        <f>+HLOOKUP($C27,'Vigilancia 091213'!$G$4:$AF$38,(VLOOKUP(BF$17,'Vigilancia 091213'!$B$7:$C$38,2,0)),0)</f>
        <v>0</v>
      </c>
      <c r="BG27" s="125">
        <f>+IF(BF27=0,0,(VLOOKUP($C27,'Guia Circular 015'!$B$19:$H$44,7,0)))</f>
        <v>0</v>
      </c>
      <c r="BH27" s="135">
        <f t="shared" si="18"/>
        <v>0</v>
      </c>
      <c r="BI27" s="134">
        <f>+HLOOKUP($C27,'Vigilancia 091213'!$G$4:$AF$38,(VLOOKUP(BI$17,'Vigilancia 091213'!$B$7:$C$38,2,0)),0)</f>
        <v>0</v>
      </c>
      <c r="BJ27" s="125">
        <f>+IF(BI27=0,0,(VLOOKUP($C27,'Guia Circular 015'!$B$19:$H$44,7,0)))</f>
        <v>0</v>
      </c>
      <c r="BK27" s="135">
        <f t="shared" si="19"/>
        <v>0</v>
      </c>
      <c r="BL27" s="134">
        <f>+HLOOKUP($C27,'Vigilancia 091213'!$G$4:$AF$38,(VLOOKUP(BL$17,'Vigilancia 091213'!$B$7:$C$38,2,0)),0)</f>
        <v>0</v>
      </c>
      <c r="BM27" s="125">
        <f>+IF(BL27=0,0,(VLOOKUP($C27,'Guia Circular 015'!$B$19:$H$44,7,0)))</f>
        <v>0</v>
      </c>
      <c r="BN27" s="135">
        <f t="shared" si="20"/>
        <v>0</v>
      </c>
      <c r="BO27" s="134">
        <f>+HLOOKUP($C27,'Vigilancia 091213'!$G$4:$AF$38,(VLOOKUP(BO$17,'Vigilancia 091213'!$B$7:$C$38,2,0)),0)</f>
        <v>0</v>
      </c>
      <c r="BP27" s="125">
        <f>+IF(BO27=0,0,(VLOOKUP($C27,'Guia Circular 015'!$B$19:$H$44,7,0)))</f>
        <v>0</v>
      </c>
      <c r="BQ27" s="135">
        <f t="shared" si="21"/>
        <v>0</v>
      </c>
      <c r="BR27" s="134">
        <f>+HLOOKUP($C27,'Vigilancia 091213'!$G$4:$AF$38,(VLOOKUP(BR$17,'Vigilancia 091213'!$B$7:$C$38,2,0)),0)</f>
        <v>0</v>
      </c>
      <c r="BS27" s="125">
        <f>+IF(BR27=0,0,(VLOOKUP($C27,'Guia Circular 015'!$B$19:$H$44,7,0)))</f>
        <v>0</v>
      </c>
      <c r="BT27" s="135">
        <f t="shared" si="22"/>
        <v>0</v>
      </c>
      <c r="BU27" s="134">
        <f>+HLOOKUP($C27,'Vigilancia 091213'!$G$4:$AF$38,(VLOOKUP(BU$17,'Vigilancia 091213'!$B$7:$C$38,2,0)),0)</f>
        <v>0</v>
      </c>
      <c r="BV27" s="125">
        <f>+IF(BU27=0,0,(VLOOKUP($C27,'Guia Circular 015'!$B$19:$H$44,7,0)))</f>
        <v>0</v>
      </c>
      <c r="BW27" s="135">
        <f t="shared" si="23"/>
        <v>0</v>
      </c>
      <c r="BX27" s="134">
        <f>+HLOOKUP($C27,'Vigilancia 091213'!$G$4:$AF$38,(VLOOKUP(BX$17,'Vigilancia 091213'!$B$7:$C$38,2,0)),0)</f>
        <v>0</v>
      </c>
      <c r="BY27" s="125">
        <f>+IF(BX27=0,0,(VLOOKUP($C27,'Guia Circular 015'!$B$19:$H$44,7,0)))</f>
        <v>0</v>
      </c>
      <c r="BZ27" s="135">
        <f t="shared" si="24"/>
        <v>0</v>
      </c>
      <c r="CA27" s="134">
        <f>+HLOOKUP($C27,'Vigilancia 091213'!$G$4:$AF$38,(VLOOKUP(CA$17,'Vigilancia 091213'!$B$7:$C$38,2,0)),0)</f>
        <v>0</v>
      </c>
      <c r="CB27" s="125">
        <f>+IF(CA27=0,0,(VLOOKUP($C27,'Guia Circular 015'!$B$19:$H$44,7,0)))</f>
        <v>0</v>
      </c>
      <c r="CC27" s="135">
        <f t="shared" si="25"/>
        <v>0</v>
      </c>
      <c r="CD27" s="134">
        <f>+HLOOKUP($C27,'Vigilancia 091213'!$G$4:$AF$38,(VLOOKUP(CD$17,'Vigilancia 091213'!$B$7:$C$38,2,0)),0)</f>
        <v>0</v>
      </c>
      <c r="CE27" s="125">
        <f>+IF(CD27=0,0,(VLOOKUP($C27,'Guia Circular 015'!$B$19:$H$44,7,0)))</f>
        <v>0</v>
      </c>
      <c r="CF27" s="135">
        <f t="shared" si="26"/>
        <v>0</v>
      </c>
      <c r="CG27" s="134">
        <f>+HLOOKUP($C27,'Vigilancia 091213'!$G$4:$AF$38,(VLOOKUP(CG$17,'Vigilancia 091213'!$B$7:$C$38,2,0)),0)</f>
        <v>0</v>
      </c>
      <c r="CH27" s="125">
        <f>+IF(CG27=0,0,(VLOOKUP($C27,'Guia Circular 015'!$B$19:$H$44,7,0)))</f>
        <v>0</v>
      </c>
      <c r="CI27" s="135">
        <f t="shared" si="27"/>
        <v>0</v>
      </c>
      <c r="CJ27" s="134">
        <f>+HLOOKUP($C27,'Vigilancia 091213'!$G$4:$AF$38,(VLOOKUP(CJ$17,'Vigilancia 091213'!$B$7:$C$38,2,0)),0)</f>
        <v>0</v>
      </c>
      <c r="CK27" s="125">
        <f>+IF(CJ27=0,0,(VLOOKUP($C27,'Guia Circular 015'!$B$19:$H$44,7,0)))</f>
        <v>0</v>
      </c>
      <c r="CL27" s="135">
        <f t="shared" si="28"/>
        <v>0</v>
      </c>
      <c r="CM27" s="134">
        <f>+HLOOKUP($C27,'Vigilancia 091213'!$G$4:$AF$38,(VLOOKUP(CM$17,'Vigilancia 091213'!$B$7:$C$38,2,0)),0)</f>
        <v>3</v>
      </c>
      <c r="CN27" s="125">
        <f>+IF(CM27=0,0,(VLOOKUP($C27,'Guia Circular 015'!$B$19:$H$44,7,0)))</f>
        <v>2508568</v>
      </c>
      <c r="CO27" s="135">
        <f t="shared" si="29"/>
        <v>7525704</v>
      </c>
      <c r="CP27" s="134">
        <f>+HLOOKUP($C27,'Vigilancia 091213'!$G$4:$AF$38,(VLOOKUP(CP$17,'Vigilancia 091213'!$B$7:$C$38,2,0)),0)</f>
        <v>0</v>
      </c>
      <c r="CQ27" s="125">
        <f>+IF(CP27=0,0,(VLOOKUP($C27,'Guia Circular 015'!$B$19:$H$44,7,0)))</f>
        <v>0</v>
      </c>
      <c r="CR27" s="135">
        <f t="shared" si="30"/>
        <v>0</v>
      </c>
    </row>
    <row r="28" spans="1:97" s="23" customFormat="1" ht="14.25">
      <c r="B28" s="40">
        <v>10</v>
      </c>
      <c r="C28" s="284" t="s">
        <v>208</v>
      </c>
      <c r="D28" s="62">
        <f>+HLOOKUP($C28,'Vigilancia 091213'!$G$4:$AF$38,(VLOOKUP(D$17,'Vigilancia 091213'!$B$7:$C$38,2,0)),0)</f>
        <v>0</v>
      </c>
      <c r="E28" s="122">
        <f>+IF(D28=0,0,(VLOOKUP($C28,'Guia Circular 015'!$B$19:$H$44,7,0)))</f>
        <v>0</v>
      </c>
      <c r="F28" s="130">
        <f t="shared" si="0"/>
        <v>0</v>
      </c>
      <c r="G28" s="134">
        <f>+HLOOKUP($C28,'Vigilancia 091213'!$G$4:$AF$38,(VLOOKUP(G$17,'Vigilancia 091213'!$B$7:$C$38,2,0)),0)</f>
        <v>0</v>
      </c>
      <c r="H28" s="125">
        <f>+IF(G28=0,0,(VLOOKUP($C28,'Guia Circular 015'!$B$19:$H$44,7,0)))</f>
        <v>0</v>
      </c>
      <c r="I28" s="135">
        <f t="shared" si="1"/>
        <v>0</v>
      </c>
      <c r="J28" s="131">
        <f>+HLOOKUP($C28,'Vigilancia 091213'!$G$4:$AF$38,(VLOOKUP(J$17,'Vigilancia 091213'!$B$7:$C$38,2,0)),0)</f>
        <v>0</v>
      </c>
      <c r="K28" s="125">
        <f>+IF(J28=0,0,(VLOOKUP($C28,'Guia Circular 015'!$B$19:$H$44,7,0)))</f>
        <v>0</v>
      </c>
      <c r="L28" s="137">
        <f t="shared" si="2"/>
        <v>0</v>
      </c>
      <c r="M28" s="134">
        <f>+HLOOKUP($C28,'Vigilancia 091213'!$G$4:$AF$38,(VLOOKUP(M$17,'Vigilancia 091213'!$B$7:$C$38,2,0)),0)</f>
        <v>0</v>
      </c>
      <c r="N28" s="125">
        <f>+IF(M28=0,0,(VLOOKUP($C28,'Guia Circular 015'!$B$19:$H$44,7,0)))</f>
        <v>0</v>
      </c>
      <c r="O28" s="135">
        <f t="shared" si="3"/>
        <v>0</v>
      </c>
      <c r="P28" s="134">
        <f>+HLOOKUP($C28,'Vigilancia 091213'!$G$4:$AF$38,(VLOOKUP(P$17,'Vigilancia 091213'!$B$7:$C$38,2,0)),0)</f>
        <v>0</v>
      </c>
      <c r="Q28" s="125">
        <f>+IF(P28=0,0,(VLOOKUP($C28,'Guia Circular 015'!$B$19:$H$44,7,0)))</f>
        <v>0</v>
      </c>
      <c r="R28" s="135">
        <f t="shared" si="4"/>
        <v>0</v>
      </c>
      <c r="S28" s="134">
        <f>+HLOOKUP($C28,'Vigilancia 091213'!$G$4:$AF$38,(VLOOKUP(S$17,'Vigilancia 091213'!$B$7:$C$38,2,0)),0)</f>
        <v>0</v>
      </c>
      <c r="T28" s="125">
        <f>+IF(S28=0,0,(VLOOKUP($C28,'Guia Circular 015'!$B$19:$H$44,7,0)))</f>
        <v>0</v>
      </c>
      <c r="U28" s="135">
        <f t="shared" si="5"/>
        <v>0</v>
      </c>
      <c r="V28" s="134">
        <f>+HLOOKUP($C28,'Vigilancia 091213'!$G$4:$AF$38,(VLOOKUP(V$17,'Vigilancia 091213'!$B$7:$C$38,2,0)),0)</f>
        <v>0</v>
      </c>
      <c r="W28" s="125">
        <f>+IF(V28=0,0,(VLOOKUP($C28,'Guia Circular 015'!$B$19:$H$44,7,0)))</f>
        <v>0</v>
      </c>
      <c r="X28" s="135">
        <f t="shared" si="6"/>
        <v>0</v>
      </c>
      <c r="Y28" s="134">
        <f>+HLOOKUP($C28,'Vigilancia 091213'!$G$4:$AF$38,(VLOOKUP(Y$17,'Vigilancia 091213'!$B$7:$C$38,2,0)),0)</f>
        <v>0</v>
      </c>
      <c r="Z28" s="125">
        <f>+IF(Y28=0,0,(VLOOKUP($C28,'Guia Circular 015'!$B$19:$H$44,7,0)))</f>
        <v>0</v>
      </c>
      <c r="AA28" s="135">
        <f t="shared" si="7"/>
        <v>0</v>
      </c>
      <c r="AB28" s="134">
        <f>+HLOOKUP($C28,'Vigilancia 091213'!$G$4:$AF$38,(VLOOKUP(AB$17,'Vigilancia 091213'!$B$7:$C$38,2,0)),0)</f>
        <v>1</v>
      </c>
      <c r="AC28" s="125">
        <f>+IF(AB28=0,0,(VLOOKUP($C28,'Guia Circular 015'!$B$19:$H$44,7,0)))</f>
        <v>1672378</v>
      </c>
      <c r="AD28" s="135">
        <f t="shared" si="8"/>
        <v>1672378</v>
      </c>
      <c r="AE28" s="134">
        <f>+HLOOKUP($C28,'Vigilancia 091213'!$G$4:$AF$38,(VLOOKUP(AE$17,'Vigilancia 091213'!$B$7:$C$38,2,0)),0)</f>
        <v>0</v>
      </c>
      <c r="AF28" s="125">
        <f>+IF(AE28=0,0,(VLOOKUP($C28,'Guia Circular 015'!$B$19:$H$44,7,0)))</f>
        <v>0</v>
      </c>
      <c r="AG28" s="135">
        <f t="shared" si="9"/>
        <v>0</v>
      </c>
      <c r="AH28" s="134">
        <f>+HLOOKUP($C28,'Vigilancia 091213'!$G$4:$AF$38,(VLOOKUP(AH$17,'Vigilancia 091213'!$B$7:$C$38,2,0)),0)</f>
        <v>0</v>
      </c>
      <c r="AI28" s="125">
        <f>+IF(AH28=0,0,(VLOOKUP($C28,'Guia Circular 015'!$B$19:$H$44,7,0)))</f>
        <v>0</v>
      </c>
      <c r="AJ28" s="135">
        <f t="shared" si="10"/>
        <v>0</v>
      </c>
      <c r="AK28" s="134">
        <f>+HLOOKUP($C28,'Vigilancia 091213'!$G$4:$AF$38,(VLOOKUP(AK$17,'Vigilancia 091213'!$B$7:$C$38,2,0)),0)</f>
        <v>0</v>
      </c>
      <c r="AL28" s="125">
        <f>+IF(AK28=0,0,(VLOOKUP($C28,'Guia Circular 015'!$B$19:$H$44,7,0)))</f>
        <v>0</v>
      </c>
      <c r="AM28" s="135">
        <f t="shared" si="11"/>
        <v>0</v>
      </c>
      <c r="AN28" s="134">
        <f>+HLOOKUP($C28,'Vigilancia 091213'!$G$4:$AF$38,(VLOOKUP(AN$17,'Vigilancia 091213'!$B$7:$C$38,2,0)),0)</f>
        <v>1</v>
      </c>
      <c r="AO28" s="125">
        <f>+IF(AN28=0,0,(VLOOKUP($C28,'Guia Circular 015'!$B$19:$H$44,7,0)))</f>
        <v>1672378</v>
      </c>
      <c r="AP28" s="135">
        <f t="shared" si="12"/>
        <v>1672378</v>
      </c>
      <c r="AQ28" s="134">
        <f>+HLOOKUP($C28,'Vigilancia 091213'!$G$4:$AF$38,(VLOOKUP(AQ$17,'Vigilancia 091213'!$B$7:$C$38,2,0)),0)</f>
        <v>0</v>
      </c>
      <c r="AR28" s="125">
        <f>+IF(AQ28=0,0,(VLOOKUP($C28,'Guia Circular 015'!$B$19:$H$44,7,0)))</f>
        <v>0</v>
      </c>
      <c r="AS28" s="135">
        <f t="shared" si="13"/>
        <v>0</v>
      </c>
      <c r="AT28" s="134">
        <f>+HLOOKUP($C28,'Vigilancia 091213'!$G$4:$AF$38,(VLOOKUP(AT$17,'Vigilancia 091213'!$B$7:$C$38,2,0)),0)</f>
        <v>0</v>
      </c>
      <c r="AU28" s="125">
        <f>+IF(AT28=0,0,(VLOOKUP($C28,'Guia Circular 015'!$B$19:$H$44,7,0)))</f>
        <v>0</v>
      </c>
      <c r="AV28" s="135">
        <f t="shared" si="14"/>
        <v>0</v>
      </c>
      <c r="AW28" s="134">
        <f>+HLOOKUP($C28,'Vigilancia 091213'!$G$4:$AF$38,(VLOOKUP(AW$17,'Vigilancia 091213'!$B$7:$C$38,2,0)),0)</f>
        <v>0</v>
      </c>
      <c r="AX28" s="125">
        <f>+IF(AW28=0,0,(VLOOKUP($C28,'Guia Circular 015'!$B$19:$H$44,7,0)))</f>
        <v>0</v>
      </c>
      <c r="AY28" s="135">
        <f t="shared" si="15"/>
        <v>0</v>
      </c>
      <c r="AZ28" s="134">
        <f>+HLOOKUP($C28,'Vigilancia 091213'!$G$4:$AF$38,(VLOOKUP(AZ$17,'Vigilancia 091213'!$B$7:$C$38,2,0)),0)</f>
        <v>0</v>
      </c>
      <c r="BA28" s="125">
        <f>+IF(AZ28=0,0,(VLOOKUP($C28,'Guia Circular 015'!$B$19:$H$44,7,0)))</f>
        <v>0</v>
      </c>
      <c r="BB28" s="135">
        <f t="shared" si="16"/>
        <v>0</v>
      </c>
      <c r="BC28" s="134">
        <f>+HLOOKUP($C28,'Vigilancia 091213'!$G$4:$AF$38,(VLOOKUP(BC$17,'Vigilancia 091213'!$B$7:$C$38,2,0)),0)</f>
        <v>0</v>
      </c>
      <c r="BD28" s="125">
        <f>+IF(BC28=0,0,(VLOOKUP($C28,'Guia Circular 015'!$B$19:$H$44,7,0)))</f>
        <v>0</v>
      </c>
      <c r="BE28" s="135">
        <f t="shared" si="17"/>
        <v>0</v>
      </c>
      <c r="BF28" s="134">
        <f>+HLOOKUP($C28,'Vigilancia 091213'!$G$4:$AF$38,(VLOOKUP(BF$17,'Vigilancia 091213'!$B$7:$C$38,2,0)),0)</f>
        <v>0</v>
      </c>
      <c r="BG28" s="125">
        <f>+IF(BF28=0,0,(VLOOKUP($C28,'Guia Circular 015'!$B$19:$H$44,7,0)))</f>
        <v>0</v>
      </c>
      <c r="BH28" s="135">
        <f t="shared" si="18"/>
        <v>0</v>
      </c>
      <c r="BI28" s="134">
        <f>+HLOOKUP($C28,'Vigilancia 091213'!$G$4:$AF$38,(VLOOKUP(BI$17,'Vigilancia 091213'!$B$7:$C$38,2,0)),0)</f>
        <v>0</v>
      </c>
      <c r="BJ28" s="125">
        <f>+IF(BI28=0,0,(VLOOKUP($C28,'Guia Circular 015'!$B$19:$H$44,7,0)))</f>
        <v>0</v>
      </c>
      <c r="BK28" s="135">
        <f t="shared" si="19"/>
        <v>0</v>
      </c>
      <c r="BL28" s="134">
        <f>+HLOOKUP($C28,'Vigilancia 091213'!$G$4:$AF$38,(VLOOKUP(BL$17,'Vigilancia 091213'!$B$7:$C$38,2,0)),0)</f>
        <v>0</v>
      </c>
      <c r="BM28" s="125">
        <f>+IF(BL28=0,0,(VLOOKUP($C28,'Guia Circular 015'!$B$19:$H$44,7,0)))</f>
        <v>0</v>
      </c>
      <c r="BN28" s="135">
        <f t="shared" si="20"/>
        <v>0</v>
      </c>
      <c r="BO28" s="134">
        <f>+HLOOKUP($C28,'Vigilancia 091213'!$G$4:$AF$38,(VLOOKUP(BO$17,'Vigilancia 091213'!$B$7:$C$38,2,0)),0)</f>
        <v>0</v>
      </c>
      <c r="BP28" s="125">
        <f>+IF(BO28=0,0,(VLOOKUP($C28,'Guia Circular 015'!$B$19:$H$44,7,0)))</f>
        <v>0</v>
      </c>
      <c r="BQ28" s="135">
        <f t="shared" si="21"/>
        <v>0</v>
      </c>
      <c r="BR28" s="134">
        <f>+HLOOKUP($C28,'Vigilancia 091213'!$G$4:$AF$38,(VLOOKUP(BR$17,'Vigilancia 091213'!$B$7:$C$38,2,0)),0)</f>
        <v>0</v>
      </c>
      <c r="BS28" s="125">
        <f>+IF(BR28=0,0,(VLOOKUP($C28,'Guia Circular 015'!$B$19:$H$44,7,0)))</f>
        <v>0</v>
      </c>
      <c r="BT28" s="135">
        <f t="shared" si="22"/>
        <v>0</v>
      </c>
      <c r="BU28" s="134">
        <f>+HLOOKUP($C28,'Vigilancia 091213'!$G$4:$AF$38,(VLOOKUP(BU$17,'Vigilancia 091213'!$B$7:$C$38,2,0)),0)</f>
        <v>0</v>
      </c>
      <c r="BV28" s="125">
        <f>+IF(BU28=0,0,(VLOOKUP($C28,'Guia Circular 015'!$B$19:$H$44,7,0)))</f>
        <v>0</v>
      </c>
      <c r="BW28" s="135">
        <f t="shared" si="23"/>
        <v>0</v>
      </c>
      <c r="BX28" s="134">
        <f>+HLOOKUP($C28,'Vigilancia 091213'!$G$4:$AF$38,(VLOOKUP(BX$17,'Vigilancia 091213'!$B$7:$C$38,2,0)),0)</f>
        <v>0</v>
      </c>
      <c r="BY28" s="125">
        <f>+IF(BX28=0,0,(VLOOKUP($C28,'Guia Circular 015'!$B$19:$H$44,7,0)))</f>
        <v>0</v>
      </c>
      <c r="BZ28" s="135">
        <f t="shared" si="24"/>
        <v>0</v>
      </c>
      <c r="CA28" s="134">
        <f>+HLOOKUP($C28,'Vigilancia 091213'!$G$4:$AF$38,(VLOOKUP(CA$17,'Vigilancia 091213'!$B$7:$C$38,2,0)),0)</f>
        <v>2</v>
      </c>
      <c r="CB28" s="125">
        <f>+IF(CA28=0,0,(VLOOKUP($C28,'Guia Circular 015'!$B$19:$H$44,7,0)))</f>
        <v>1672378</v>
      </c>
      <c r="CC28" s="135">
        <f t="shared" si="25"/>
        <v>3344756</v>
      </c>
      <c r="CD28" s="134">
        <f>+HLOOKUP($C28,'Vigilancia 091213'!$G$4:$AF$38,(VLOOKUP(CD$17,'Vigilancia 091213'!$B$7:$C$38,2,0)),0)</f>
        <v>0</v>
      </c>
      <c r="CE28" s="125">
        <f>+IF(CD28=0,0,(VLOOKUP($C28,'Guia Circular 015'!$B$19:$H$44,7,0)))</f>
        <v>0</v>
      </c>
      <c r="CF28" s="135">
        <f t="shared" si="26"/>
        <v>0</v>
      </c>
      <c r="CG28" s="134">
        <f>+HLOOKUP($C28,'Vigilancia 091213'!$G$4:$AF$38,(VLOOKUP(CG$17,'Vigilancia 091213'!$B$7:$C$38,2,0)),0)</f>
        <v>3</v>
      </c>
      <c r="CH28" s="125">
        <f>+IF(CG28=0,0,(VLOOKUP($C28,'Guia Circular 015'!$B$19:$H$44,7,0)))</f>
        <v>1672378</v>
      </c>
      <c r="CI28" s="135">
        <f t="shared" si="27"/>
        <v>5017134</v>
      </c>
      <c r="CJ28" s="134">
        <f>+HLOOKUP($C28,'Vigilancia 091213'!$G$4:$AF$38,(VLOOKUP(CJ$17,'Vigilancia 091213'!$B$7:$C$38,2,0)),0)</f>
        <v>0</v>
      </c>
      <c r="CK28" s="125">
        <f>+IF(CJ28=0,0,(VLOOKUP($C28,'Guia Circular 015'!$B$19:$H$44,7,0)))</f>
        <v>0</v>
      </c>
      <c r="CL28" s="135">
        <f t="shared" si="28"/>
        <v>0</v>
      </c>
      <c r="CM28" s="134">
        <f>+HLOOKUP($C28,'Vigilancia 091213'!$G$4:$AF$38,(VLOOKUP(CM$17,'Vigilancia 091213'!$B$7:$C$38,2,0)),0)</f>
        <v>0</v>
      </c>
      <c r="CN28" s="125">
        <f>+IF(CM28=0,0,(VLOOKUP($C28,'Guia Circular 015'!$B$19:$H$44,7,0)))</f>
        <v>0</v>
      </c>
      <c r="CO28" s="135">
        <f t="shared" si="29"/>
        <v>0</v>
      </c>
      <c r="CP28" s="134">
        <f>+HLOOKUP($C28,'Vigilancia 091213'!$G$4:$AF$38,(VLOOKUP(CP$17,'Vigilancia 091213'!$B$7:$C$38,2,0)),0)</f>
        <v>0</v>
      </c>
      <c r="CQ28" s="125">
        <f>+IF(CP28=0,0,(VLOOKUP($C28,'Guia Circular 015'!$B$19:$H$44,7,0)))</f>
        <v>0</v>
      </c>
      <c r="CR28" s="135">
        <f t="shared" si="30"/>
        <v>0</v>
      </c>
    </row>
    <row r="29" spans="1:97" s="23" customFormat="1" ht="14.25">
      <c r="B29" s="40">
        <v>11</v>
      </c>
      <c r="C29" s="284" t="s">
        <v>209</v>
      </c>
      <c r="D29" s="62">
        <f>+HLOOKUP($C29,'Vigilancia 091213'!$G$4:$AF$38,(VLOOKUP(D$17,'Vigilancia 091213'!$B$7:$C$38,2,0)),0)</f>
        <v>0</v>
      </c>
      <c r="E29" s="122">
        <f>+IF(D29=0,0,(VLOOKUP($C29,'Guia Circular 015'!$B$19:$H$44,7,0)))</f>
        <v>0</v>
      </c>
      <c r="F29" s="130">
        <f t="shared" si="0"/>
        <v>0</v>
      </c>
      <c r="G29" s="134">
        <f>+HLOOKUP($C29,'Vigilancia 091213'!$G$4:$AF$38,(VLOOKUP(G$17,'Vigilancia 091213'!$B$7:$C$38,2,0)),0)</f>
        <v>1</v>
      </c>
      <c r="H29" s="125">
        <f>+IF(G29=0,0,(VLOOKUP($C29,'Guia Circular 015'!$B$19:$H$44,7,0)))</f>
        <v>1703348</v>
      </c>
      <c r="I29" s="135">
        <f t="shared" si="1"/>
        <v>1703348</v>
      </c>
      <c r="J29" s="131">
        <f>+HLOOKUP($C29,'Vigilancia 091213'!$G$4:$AF$38,(VLOOKUP(J$17,'Vigilancia 091213'!$B$7:$C$38,2,0)),0)</f>
        <v>0</v>
      </c>
      <c r="K29" s="125">
        <f>+IF(J29=0,0,(VLOOKUP($C29,'Guia Circular 015'!$B$19:$H$44,7,0)))</f>
        <v>0</v>
      </c>
      <c r="L29" s="137">
        <f t="shared" si="2"/>
        <v>0</v>
      </c>
      <c r="M29" s="134">
        <f>+HLOOKUP($C29,'Vigilancia 091213'!$G$4:$AF$38,(VLOOKUP(M$17,'Vigilancia 091213'!$B$7:$C$38,2,0)),0)</f>
        <v>0</v>
      </c>
      <c r="N29" s="125">
        <f>+IF(M29=0,0,(VLOOKUP($C29,'Guia Circular 015'!$B$19:$H$44,7,0)))</f>
        <v>0</v>
      </c>
      <c r="O29" s="135">
        <f t="shared" si="3"/>
        <v>0</v>
      </c>
      <c r="P29" s="134">
        <f>+HLOOKUP($C29,'Vigilancia 091213'!$G$4:$AF$38,(VLOOKUP(P$17,'Vigilancia 091213'!$B$7:$C$38,2,0)),0)</f>
        <v>1</v>
      </c>
      <c r="Q29" s="125">
        <f>+IF(P29=0,0,(VLOOKUP($C29,'Guia Circular 015'!$B$19:$H$44,7,0)))</f>
        <v>1703348</v>
      </c>
      <c r="R29" s="135">
        <f t="shared" si="4"/>
        <v>1703348</v>
      </c>
      <c r="S29" s="134">
        <f>+HLOOKUP($C29,'Vigilancia 091213'!$G$4:$AF$38,(VLOOKUP(S$17,'Vigilancia 091213'!$B$7:$C$38,2,0)),0)</f>
        <v>0</v>
      </c>
      <c r="T29" s="125">
        <f>+IF(S29=0,0,(VLOOKUP($C29,'Guia Circular 015'!$B$19:$H$44,7,0)))</f>
        <v>0</v>
      </c>
      <c r="U29" s="135">
        <f t="shared" si="5"/>
        <v>0</v>
      </c>
      <c r="V29" s="134">
        <f>+HLOOKUP($C29,'Vigilancia 091213'!$G$4:$AF$38,(VLOOKUP(V$17,'Vigilancia 091213'!$B$7:$C$38,2,0)),0)</f>
        <v>0</v>
      </c>
      <c r="W29" s="125">
        <f>+IF(V29=0,0,(VLOOKUP($C29,'Guia Circular 015'!$B$19:$H$44,7,0)))</f>
        <v>0</v>
      </c>
      <c r="X29" s="135">
        <f t="shared" si="6"/>
        <v>0</v>
      </c>
      <c r="Y29" s="134">
        <f>+HLOOKUP($C29,'Vigilancia 091213'!$G$4:$AF$38,(VLOOKUP(Y$17,'Vigilancia 091213'!$B$7:$C$38,2,0)),0)</f>
        <v>0</v>
      </c>
      <c r="Z29" s="125">
        <f>+IF(Y29=0,0,(VLOOKUP($C29,'Guia Circular 015'!$B$19:$H$44,7,0)))</f>
        <v>0</v>
      </c>
      <c r="AA29" s="135">
        <f t="shared" si="7"/>
        <v>0</v>
      </c>
      <c r="AB29" s="134">
        <f>+HLOOKUP($C29,'Vigilancia 091213'!$G$4:$AF$38,(VLOOKUP(AB$17,'Vigilancia 091213'!$B$7:$C$38,2,0)),0)</f>
        <v>0</v>
      </c>
      <c r="AC29" s="125">
        <f>+IF(AB29=0,0,(VLOOKUP($C29,'Guia Circular 015'!$B$19:$H$44,7,0)))</f>
        <v>0</v>
      </c>
      <c r="AD29" s="135">
        <f t="shared" si="8"/>
        <v>0</v>
      </c>
      <c r="AE29" s="134">
        <f>+HLOOKUP($C29,'Vigilancia 091213'!$G$4:$AF$38,(VLOOKUP(AE$17,'Vigilancia 091213'!$B$7:$C$38,2,0)),0)</f>
        <v>0</v>
      </c>
      <c r="AF29" s="125">
        <f>+IF(AE29=0,0,(VLOOKUP($C29,'Guia Circular 015'!$B$19:$H$44,7,0)))</f>
        <v>0</v>
      </c>
      <c r="AG29" s="135">
        <f t="shared" si="9"/>
        <v>0</v>
      </c>
      <c r="AH29" s="134">
        <f>+HLOOKUP($C29,'Vigilancia 091213'!$G$4:$AF$38,(VLOOKUP(AH$17,'Vigilancia 091213'!$B$7:$C$38,2,0)),0)</f>
        <v>0</v>
      </c>
      <c r="AI29" s="125">
        <f>+IF(AH29=0,0,(VLOOKUP($C29,'Guia Circular 015'!$B$19:$H$44,7,0)))</f>
        <v>0</v>
      </c>
      <c r="AJ29" s="135">
        <f t="shared" si="10"/>
        <v>0</v>
      </c>
      <c r="AK29" s="134">
        <f>+HLOOKUP($C29,'Vigilancia 091213'!$G$4:$AF$38,(VLOOKUP(AK$17,'Vigilancia 091213'!$B$7:$C$38,2,0)),0)</f>
        <v>0</v>
      </c>
      <c r="AL29" s="125">
        <f>+IF(AK29=0,0,(VLOOKUP($C29,'Guia Circular 015'!$B$19:$H$44,7,0)))</f>
        <v>0</v>
      </c>
      <c r="AM29" s="135">
        <f t="shared" si="11"/>
        <v>0</v>
      </c>
      <c r="AN29" s="134">
        <f>+HLOOKUP($C29,'Vigilancia 091213'!$G$4:$AF$38,(VLOOKUP(AN$17,'Vigilancia 091213'!$B$7:$C$38,2,0)),0)</f>
        <v>0</v>
      </c>
      <c r="AO29" s="125">
        <f>+IF(AN29=0,0,(VLOOKUP($C29,'Guia Circular 015'!$B$19:$H$44,7,0)))</f>
        <v>0</v>
      </c>
      <c r="AP29" s="135">
        <f t="shared" si="12"/>
        <v>0</v>
      </c>
      <c r="AQ29" s="134">
        <f>+HLOOKUP($C29,'Vigilancia 091213'!$G$4:$AF$38,(VLOOKUP(AQ$17,'Vigilancia 091213'!$B$7:$C$38,2,0)),0)</f>
        <v>0</v>
      </c>
      <c r="AR29" s="125">
        <f>+IF(AQ29=0,0,(VLOOKUP($C29,'Guia Circular 015'!$B$19:$H$44,7,0)))</f>
        <v>0</v>
      </c>
      <c r="AS29" s="135">
        <f t="shared" si="13"/>
        <v>0</v>
      </c>
      <c r="AT29" s="134">
        <f>+HLOOKUP($C29,'Vigilancia 091213'!$G$4:$AF$38,(VLOOKUP(AT$17,'Vigilancia 091213'!$B$7:$C$38,2,0)),0)</f>
        <v>0</v>
      </c>
      <c r="AU29" s="125">
        <f>+IF(AT29=0,0,(VLOOKUP($C29,'Guia Circular 015'!$B$19:$H$44,7,0)))</f>
        <v>0</v>
      </c>
      <c r="AV29" s="135">
        <f t="shared" si="14"/>
        <v>0</v>
      </c>
      <c r="AW29" s="134">
        <f>+HLOOKUP($C29,'Vigilancia 091213'!$G$4:$AF$38,(VLOOKUP(AW$17,'Vigilancia 091213'!$B$7:$C$38,2,0)),0)</f>
        <v>0</v>
      </c>
      <c r="AX29" s="125">
        <f>+IF(AW29=0,0,(VLOOKUP($C29,'Guia Circular 015'!$B$19:$H$44,7,0)))</f>
        <v>0</v>
      </c>
      <c r="AY29" s="135">
        <f t="shared" si="15"/>
        <v>0</v>
      </c>
      <c r="AZ29" s="134">
        <f>+HLOOKUP($C29,'Vigilancia 091213'!$G$4:$AF$38,(VLOOKUP(AZ$17,'Vigilancia 091213'!$B$7:$C$38,2,0)),0)</f>
        <v>0</v>
      </c>
      <c r="BA29" s="125">
        <f>+IF(AZ29=0,0,(VLOOKUP($C29,'Guia Circular 015'!$B$19:$H$44,7,0)))</f>
        <v>0</v>
      </c>
      <c r="BB29" s="135">
        <f t="shared" si="16"/>
        <v>0</v>
      </c>
      <c r="BC29" s="134">
        <f>+HLOOKUP($C29,'Vigilancia 091213'!$G$4:$AF$38,(VLOOKUP(BC$17,'Vigilancia 091213'!$B$7:$C$38,2,0)),0)</f>
        <v>0</v>
      </c>
      <c r="BD29" s="125">
        <f>+IF(BC29=0,0,(VLOOKUP($C29,'Guia Circular 015'!$B$19:$H$44,7,0)))</f>
        <v>0</v>
      </c>
      <c r="BE29" s="135">
        <f t="shared" si="17"/>
        <v>0</v>
      </c>
      <c r="BF29" s="134">
        <f>+HLOOKUP($C29,'Vigilancia 091213'!$G$4:$AF$38,(VLOOKUP(BF$17,'Vigilancia 091213'!$B$7:$C$38,2,0)),0)</f>
        <v>0</v>
      </c>
      <c r="BG29" s="125">
        <f>+IF(BF29=0,0,(VLOOKUP($C29,'Guia Circular 015'!$B$19:$H$44,7,0)))</f>
        <v>0</v>
      </c>
      <c r="BH29" s="135">
        <f t="shared" si="18"/>
        <v>0</v>
      </c>
      <c r="BI29" s="134">
        <f>+HLOOKUP($C29,'Vigilancia 091213'!$G$4:$AF$38,(VLOOKUP(BI$17,'Vigilancia 091213'!$B$7:$C$38,2,0)),0)</f>
        <v>0</v>
      </c>
      <c r="BJ29" s="125">
        <f>+IF(BI29=0,0,(VLOOKUP($C29,'Guia Circular 015'!$B$19:$H$44,7,0)))</f>
        <v>0</v>
      </c>
      <c r="BK29" s="135">
        <f t="shared" si="19"/>
        <v>0</v>
      </c>
      <c r="BL29" s="134">
        <f>+HLOOKUP($C29,'Vigilancia 091213'!$G$4:$AF$38,(VLOOKUP(BL$17,'Vigilancia 091213'!$B$7:$C$38,2,0)),0)</f>
        <v>4</v>
      </c>
      <c r="BM29" s="125">
        <f>+IF(BL29=0,0,(VLOOKUP($C29,'Guia Circular 015'!$B$19:$H$44,7,0)))</f>
        <v>1703348</v>
      </c>
      <c r="BN29" s="135">
        <f t="shared" si="20"/>
        <v>6813392</v>
      </c>
      <c r="BO29" s="134">
        <f>+HLOOKUP($C29,'Vigilancia 091213'!$G$4:$AF$38,(VLOOKUP(BO$17,'Vigilancia 091213'!$B$7:$C$38,2,0)),0)</f>
        <v>0</v>
      </c>
      <c r="BP29" s="125">
        <f>+IF(BO29=0,0,(VLOOKUP($C29,'Guia Circular 015'!$B$19:$H$44,7,0)))</f>
        <v>0</v>
      </c>
      <c r="BQ29" s="135">
        <f t="shared" si="21"/>
        <v>0</v>
      </c>
      <c r="BR29" s="134">
        <f>+HLOOKUP($C29,'Vigilancia 091213'!$G$4:$AF$38,(VLOOKUP(BR$17,'Vigilancia 091213'!$B$7:$C$38,2,0)),0)</f>
        <v>0</v>
      </c>
      <c r="BS29" s="125">
        <f>+IF(BR29=0,0,(VLOOKUP($C29,'Guia Circular 015'!$B$19:$H$44,7,0)))</f>
        <v>0</v>
      </c>
      <c r="BT29" s="135">
        <f t="shared" si="22"/>
        <v>0</v>
      </c>
      <c r="BU29" s="134">
        <f>+HLOOKUP($C29,'Vigilancia 091213'!$G$4:$AF$38,(VLOOKUP(BU$17,'Vigilancia 091213'!$B$7:$C$38,2,0)),0)</f>
        <v>0</v>
      </c>
      <c r="BV29" s="125">
        <f>+IF(BU29=0,0,(VLOOKUP($C29,'Guia Circular 015'!$B$19:$H$44,7,0)))</f>
        <v>0</v>
      </c>
      <c r="BW29" s="135">
        <f t="shared" si="23"/>
        <v>0</v>
      </c>
      <c r="BX29" s="134">
        <f>+HLOOKUP($C29,'Vigilancia 091213'!$G$4:$AF$38,(VLOOKUP(BX$17,'Vigilancia 091213'!$B$7:$C$38,2,0)),0)</f>
        <v>0</v>
      </c>
      <c r="BY29" s="125">
        <f>+IF(BX29=0,0,(VLOOKUP($C29,'Guia Circular 015'!$B$19:$H$44,7,0)))</f>
        <v>0</v>
      </c>
      <c r="BZ29" s="135">
        <f t="shared" si="24"/>
        <v>0</v>
      </c>
      <c r="CA29" s="134">
        <f>+HLOOKUP($C29,'Vigilancia 091213'!$G$4:$AF$38,(VLOOKUP(CA$17,'Vigilancia 091213'!$B$7:$C$38,2,0)),0)</f>
        <v>0</v>
      </c>
      <c r="CB29" s="125">
        <f>+IF(CA29=0,0,(VLOOKUP($C29,'Guia Circular 015'!$B$19:$H$44,7,0)))</f>
        <v>0</v>
      </c>
      <c r="CC29" s="135">
        <f t="shared" si="25"/>
        <v>0</v>
      </c>
      <c r="CD29" s="134">
        <f>+HLOOKUP($C29,'Vigilancia 091213'!$G$4:$AF$38,(VLOOKUP(CD$17,'Vigilancia 091213'!$B$7:$C$38,2,0)),0)</f>
        <v>0</v>
      </c>
      <c r="CE29" s="125">
        <f>+IF(CD29=0,0,(VLOOKUP($C29,'Guia Circular 015'!$B$19:$H$44,7,0)))</f>
        <v>0</v>
      </c>
      <c r="CF29" s="135">
        <f t="shared" si="26"/>
        <v>0</v>
      </c>
      <c r="CG29" s="134">
        <f>+HLOOKUP($C29,'Vigilancia 091213'!$G$4:$AF$38,(VLOOKUP(CG$17,'Vigilancia 091213'!$B$7:$C$38,2,0)),0)</f>
        <v>0</v>
      </c>
      <c r="CH29" s="125">
        <f>+IF(CG29=0,0,(VLOOKUP($C29,'Guia Circular 015'!$B$19:$H$44,7,0)))</f>
        <v>0</v>
      </c>
      <c r="CI29" s="135">
        <f t="shared" si="27"/>
        <v>0</v>
      </c>
      <c r="CJ29" s="134">
        <f>+HLOOKUP($C29,'Vigilancia 091213'!$G$4:$AF$38,(VLOOKUP(CJ$17,'Vigilancia 091213'!$B$7:$C$38,2,0)),0)</f>
        <v>0</v>
      </c>
      <c r="CK29" s="125">
        <f>+IF(CJ29=0,0,(VLOOKUP($C29,'Guia Circular 015'!$B$19:$H$44,7,0)))</f>
        <v>0</v>
      </c>
      <c r="CL29" s="135">
        <f t="shared" si="28"/>
        <v>0</v>
      </c>
      <c r="CM29" s="134">
        <f>+HLOOKUP($C29,'Vigilancia 091213'!$G$4:$AF$38,(VLOOKUP(CM$17,'Vigilancia 091213'!$B$7:$C$38,2,0)),0)</f>
        <v>0</v>
      </c>
      <c r="CN29" s="125">
        <f>+IF(CM29=0,0,(VLOOKUP($C29,'Guia Circular 015'!$B$19:$H$44,7,0)))</f>
        <v>0</v>
      </c>
      <c r="CO29" s="135">
        <f t="shared" si="29"/>
        <v>0</v>
      </c>
      <c r="CP29" s="134">
        <f>+HLOOKUP($C29,'Vigilancia 091213'!$G$4:$AF$38,(VLOOKUP(CP$17,'Vigilancia 091213'!$B$7:$C$38,2,0)),0)</f>
        <v>0</v>
      </c>
      <c r="CQ29" s="125">
        <f>+IF(CP29=0,0,(VLOOKUP($C29,'Guia Circular 015'!$B$19:$H$44,7,0)))</f>
        <v>0</v>
      </c>
      <c r="CR29" s="135">
        <f t="shared" si="30"/>
        <v>0</v>
      </c>
    </row>
    <row r="30" spans="1:97" s="23" customFormat="1" ht="14.25">
      <c r="B30" s="40">
        <v>12</v>
      </c>
      <c r="C30" s="284" t="s">
        <v>210</v>
      </c>
      <c r="D30" s="62">
        <f>+HLOOKUP($C30,'Vigilancia 091213'!$G$4:$AF$38,(VLOOKUP(D$17,'Vigilancia 091213'!$B$7:$C$38,2,0)),0)</f>
        <v>0</v>
      </c>
      <c r="E30" s="122">
        <f>+IF(D30=0,0,(VLOOKUP($C30,'Guia Circular 015'!$B$19:$H$44,7,0)))</f>
        <v>0</v>
      </c>
      <c r="F30" s="130">
        <f t="shared" si="0"/>
        <v>0</v>
      </c>
      <c r="G30" s="134">
        <f>+HLOOKUP($C30,'Vigilancia 091213'!$G$4:$AF$38,(VLOOKUP(G$17,'Vigilancia 091213'!$B$7:$C$38,2,0)),0)</f>
        <v>0</v>
      </c>
      <c r="H30" s="125">
        <f>+IF(G30=0,0,(VLOOKUP($C30,'Guia Circular 015'!$B$19:$H$44,7,0)))</f>
        <v>0</v>
      </c>
      <c r="I30" s="135">
        <f t="shared" si="1"/>
        <v>0</v>
      </c>
      <c r="J30" s="131">
        <f>+HLOOKUP($C30,'Vigilancia 091213'!$G$4:$AF$38,(VLOOKUP(J$17,'Vigilancia 091213'!$B$7:$C$38,2,0)),0)</f>
        <v>0</v>
      </c>
      <c r="K30" s="125">
        <f>+IF(J30=0,0,(VLOOKUP($C30,'Guia Circular 015'!$B$19:$H$44,7,0)))</f>
        <v>0</v>
      </c>
      <c r="L30" s="137">
        <f t="shared" si="2"/>
        <v>0</v>
      </c>
      <c r="M30" s="134">
        <f>+HLOOKUP($C30,'Vigilancia 091213'!$G$4:$AF$38,(VLOOKUP(M$17,'Vigilancia 091213'!$B$7:$C$38,2,0)),0)</f>
        <v>0</v>
      </c>
      <c r="N30" s="125">
        <f>+IF(M30=0,0,(VLOOKUP($C30,'Guia Circular 015'!$B$19:$H$44,7,0)))</f>
        <v>0</v>
      </c>
      <c r="O30" s="135">
        <f t="shared" si="3"/>
        <v>0</v>
      </c>
      <c r="P30" s="134">
        <f>+HLOOKUP($C30,'Vigilancia 091213'!$G$4:$AF$38,(VLOOKUP(P$17,'Vigilancia 091213'!$B$7:$C$38,2,0)),0)</f>
        <v>0</v>
      </c>
      <c r="Q30" s="125">
        <f>+IF(P30=0,0,(VLOOKUP($C30,'Guia Circular 015'!$B$19:$H$44,7,0)))</f>
        <v>0</v>
      </c>
      <c r="R30" s="135">
        <f t="shared" si="4"/>
        <v>0</v>
      </c>
      <c r="S30" s="134">
        <f>+HLOOKUP($C30,'Vigilancia 091213'!$G$4:$AF$38,(VLOOKUP(S$17,'Vigilancia 091213'!$B$7:$C$38,2,0)),0)</f>
        <v>0</v>
      </c>
      <c r="T30" s="125">
        <f>+IF(S30=0,0,(VLOOKUP($C30,'Guia Circular 015'!$B$19:$H$44,7,0)))</f>
        <v>0</v>
      </c>
      <c r="U30" s="135">
        <f t="shared" si="5"/>
        <v>0</v>
      </c>
      <c r="V30" s="134">
        <f>+HLOOKUP($C30,'Vigilancia 091213'!$G$4:$AF$38,(VLOOKUP(V$17,'Vigilancia 091213'!$B$7:$C$38,2,0)),0)</f>
        <v>0</v>
      </c>
      <c r="W30" s="125">
        <f>+IF(V30=0,0,(VLOOKUP($C30,'Guia Circular 015'!$B$19:$H$44,7,0)))</f>
        <v>0</v>
      </c>
      <c r="X30" s="135">
        <f t="shared" si="6"/>
        <v>0</v>
      </c>
      <c r="Y30" s="134">
        <f>+HLOOKUP($C30,'Vigilancia 091213'!$G$4:$AF$38,(VLOOKUP(Y$17,'Vigilancia 091213'!$B$7:$C$38,2,0)),0)</f>
        <v>1</v>
      </c>
      <c r="Z30" s="125">
        <f>+IF(Y30=0,0,(VLOOKUP($C30,'Guia Circular 015'!$B$19:$H$44,7,0)))</f>
        <v>113557</v>
      </c>
      <c r="AA30" s="135">
        <f t="shared" si="7"/>
        <v>113557</v>
      </c>
      <c r="AB30" s="134">
        <f>+HLOOKUP($C30,'Vigilancia 091213'!$G$4:$AF$38,(VLOOKUP(AB$17,'Vigilancia 091213'!$B$7:$C$38,2,0)),0)</f>
        <v>0</v>
      </c>
      <c r="AC30" s="125">
        <f>+IF(AB30=0,0,(VLOOKUP($C30,'Guia Circular 015'!$B$19:$H$44,7,0)))</f>
        <v>0</v>
      </c>
      <c r="AD30" s="135">
        <f t="shared" si="8"/>
        <v>0</v>
      </c>
      <c r="AE30" s="134">
        <f>+HLOOKUP($C30,'Vigilancia 091213'!$G$4:$AF$38,(VLOOKUP(AE$17,'Vigilancia 091213'!$B$7:$C$38,2,0)),0)</f>
        <v>0</v>
      </c>
      <c r="AF30" s="125">
        <f>+IF(AE30=0,0,(VLOOKUP($C30,'Guia Circular 015'!$B$19:$H$44,7,0)))</f>
        <v>0</v>
      </c>
      <c r="AG30" s="135">
        <f t="shared" si="9"/>
        <v>0</v>
      </c>
      <c r="AH30" s="134">
        <f>+HLOOKUP($C30,'Vigilancia 091213'!$G$4:$AF$38,(VLOOKUP(AH$17,'Vigilancia 091213'!$B$7:$C$38,2,0)),0)</f>
        <v>0</v>
      </c>
      <c r="AI30" s="125">
        <f>+IF(AH30=0,0,(VLOOKUP($C30,'Guia Circular 015'!$B$19:$H$44,7,0)))</f>
        <v>0</v>
      </c>
      <c r="AJ30" s="135">
        <f t="shared" si="10"/>
        <v>0</v>
      </c>
      <c r="AK30" s="134">
        <f>+HLOOKUP($C30,'Vigilancia 091213'!$G$4:$AF$38,(VLOOKUP(AK$17,'Vigilancia 091213'!$B$7:$C$38,2,0)),0)</f>
        <v>0</v>
      </c>
      <c r="AL30" s="125">
        <f>+IF(AK30=0,0,(VLOOKUP($C30,'Guia Circular 015'!$B$19:$H$44,7,0)))</f>
        <v>0</v>
      </c>
      <c r="AM30" s="135">
        <f t="shared" si="11"/>
        <v>0</v>
      </c>
      <c r="AN30" s="134">
        <f>+HLOOKUP($C30,'Vigilancia 091213'!$G$4:$AF$38,(VLOOKUP(AN$17,'Vigilancia 091213'!$B$7:$C$38,2,0)),0)</f>
        <v>0</v>
      </c>
      <c r="AO30" s="125">
        <f>+IF(AN30=0,0,(VLOOKUP($C30,'Guia Circular 015'!$B$19:$H$44,7,0)))</f>
        <v>0</v>
      </c>
      <c r="AP30" s="135">
        <f t="shared" si="12"/>
        <v>0</v>
      </c>
      <c r="AQ30" s="134">
        <f>+HLOOKUP($C30,'Vigilancia 091213'!$G$4:$AF$38,(VLOOKUP(AQ$17,'Vigilancia 091213'!$B$7:$C$38,2,0)),0)</f>
        <v>0</v>
      </c>
      <c r="AR30" s="125">
        <f>+IF(AQ30=0,0,(VLOOKUP($C30,'Guia Circular 015'!$B$19:$H$44,7,0)))</f>
        <v>0</v>
      </c>
      <c r="AS30" s="135">
        <f t="shared" si="13"/>
        <v>0</v>
      </c>
      <c r="AT30" s="134">
        <f>+HLOOKUP($C30,'Vigilancia 091213'!$G$4:$AF$38,(VLOOKUP(AT$17,'Vigilancia 091213'!$B$7:$C$38,2,0)),0)</f>
        <v>0</v>
      </c>
      <c r="AU30" s="125">
        <f>+IF(AT30=0,0,(VLOOKUP($C30,'Guia Circular 015'!$B$19:$H$44,7,0)))</f>
        <v>0</v>
      </c>
      <c r="AV30" s="135">
        <f t="shared" si="14"/>
        <v>0</v>
      </c>
      <c r="AW30" s="134">
        <f>+HLOOKUP($C30,'Vigilancia 091213'!$G$4:$AF$38,(VLOOKUP(AW$17,'Vigilancia 091213'!$B$7:$C$38,2,0)),0)</f>
        <v>0</v>
      </c>
      <c r="AX30" s="125">
        <f>+IF(AW30=0,0,(VLOOKUP($C30,'Guia Circular 015'!$B$19:$H$44,7,0)))</f>
        <v>0</v>
      </c>
      <c r="AY30" s="135">
        <f t="shared" si="15"/>
        <v>0</v>
      </c>
      <c r="AZ30" s="134">
        <f>+HLOOKUP($C30,'Vigilancia 091213'!$G$4:$AF$38,(VLOOKUP(AZ$17,'Vigilancia 091213'!$B$7:$C$38,2,0)),0)</f>
        <v>0</v>
      </c>
      <c r="BA30" s="125">
        <f>+IF(AZ30=0,0,(VLOOKUP($C30,'Guia Circular 015'!$B$19:$H$44,7,0)))</f>
        <v>0</v>
      </c>
      <c r="BB30" s="135">
        <f t="shared" si="16"/>
        <v>0</v>
      </c>
      <c r="BC30" s="134">
        <f>+HLOOKUP($C30,'Vigilancia 091213'!$G$4:$AF$38,(VLOOKUP(BC$17,'Vigilancia 091213'!$B$7:$C$38,2,0)),0)</f>
        <v>0</v>
      </c>
      <c r="BD30" s="125">
        <f>+IF(BC30=0,0,(VLOOKUP($C30,'Guia Circular 015'!$B$19:$H$44,7,0)))</f>
        <v>0</v>
      </c>
      <c r="BE30" s="135">
        <f t="shared" si="17"/>
        <v>0</v>
      </c>
      <c r="BF30" s="134">
        <f>+HLOOKUP($C30,'Vigilancia 091213'!$G$4:$AF$38,(VLOOKUP(BF$17,'Vigilancia 091213'!$B$7:$C$38,2,0)),0)</f>
        <v>0</v>
      </c>
      <c r="BG30" s="125">
        <f>+IF(BF30=0,0,(VLOOKUP($C30,'Guia Circular 015'!$B$19:$H$44,7,0)))</f>
        <v>0</v>
      </c>
      <c r="BH30" s="135">
        <f t="shared" si="18"/>
        <v>0</v>
      </c>
      <c r="BI30" s="134">
        <f>+HLOOKUP($C30,'Vigilancia 091213'!$G$4:$AF$38,(VLOOKUP(BI$17,'Vigilancia 091213'!$B$7:$C$38,2,0)),0)</f>
        <v>0</v>
      </c>
      <c r="BJ30" s="125">
        <f>+IF(BI30=0,0,(VLOOKUP($C30,'Guia Circular 015'!$B$19:$H$44,7,0)))</f>
        <v>0</v>
      </c>
      <c r="BK30" s="135">
        <f t="shared" si="19"/>
        <v>0</v>
      </c>
      <c r="BL30" s="134">
        <f>+HLOOKUP($C30,'Vigilancia 091213'!$G$4:$AF$38,(VLOOKUP(BL$17,'Vigilancia 091213'!$B$7:$C$38,2,0)),0)</f>
        <v>0</v>
      </c>
      <c r="BM30" s="125">
        <f>+IF(BL30=0,0,(VLOOKUP($C30,'Guia Circular 015'!$B$19:$H$44,7,0)))</f>
        <v>0</v>
      </c>
      <c r="BN30" s="135">
        <f t="shared" si="20"/>
        <v>0</v>
      </c>
      <c r="BO30" s="134">
        <f>+HLOOKUP($C30,'Vigilancia 091213'!$G$4:$AF$38,(VLOOKUP(BO$17,'Vigilancia 091213'!$B$7:$C$38,2,0)),0)</f>
        <v>0</v>
      </c>
      <c r="BP30" s="125">
        <f>+IF(BO30=0,0,(VLOOKUP($C30,'Guia Circular 015'!$B$19:$H$44,7,0)))</f>
        <v>0</v>
      </c>
      <c r="BQ30" s="135">
        <f t="shared" si="21"/>
        <v>0</v>
      </c>
      <c r="BR30" s="134">
        <f>+HLOOKUP($C30,'Vigilancia 091213'!$G$4:$AF$38,(VLOOKUP(BR$17,'Vigilancia 091213'!$B$7:$C$38,2,0)),0)</f>
        <v>0</v>
      </c>
      <c r="BS30" s="125">
        <f>+IF(BR30=0,0,(VLOOKUP($C30,'Guia Circular 015'!$B$19:$H$44,7,0)))</f>
        <v>0</v>
      </c>
      <c r="BT30" s="135">
        <f t="shared" si="22"/>
        <v>0</v>
      </c>
      <c r="BU30" s="134">
        <f>+HLOOKUP($C30,'Vigilancia 091213'!$G$4:$AF$38,(VLOOKUP(BU$17,'Vigilancia 091213'!$B$7:$C$38,2,0)),0)</f>
        <v>0</v>
      </c>
      <c r="BV30" s="125">
        <f>+IF(BU30=0,0,(VLOOKUP($C30,'Guia Circular 015'!$B$19:$H$44,7,0)))</f>
        <v>0</v>
      </c>
      <c r="BW30" s="135">
        <f t="shared" si="23"/>
        <v>0</v>
      </c>
      <c r="BX30" s="134">
        <f>+HLOOKUP($C30,'Vigilancia 091213'!$G$4:$AF$38,(VLOOKUP(BX$17,'Vigilancia 091213'!$B$7:$C$38,2,0)),0)</f>
        <v>0</v>
      </c>
      <c r="BY30" s="125">
        <f>+IF(BX30=0,0,(VLOOKUP($C30,'Guia Circular 015'!$B$19:$H$44,7,0)))</f>
        <v>0</v>
      </c>
      <c r="BZ30" s="135">
        <f t="shared" si="24"/>
        <v>0</v>
      </c>
      <c r="CA30" s="134">
        <f>+HLOOKUP($C30,'Vigilancia 091213'!$G$4:$AF$38,(VLOOKUP(CA$17,'Vigilancia 091213'!$B$7:$C$38,2,0)),0)</f>
        <v>0</v>
      </c>
      <c r="CB30" s="125">
        <f>+IF(CA30=0,0,(VLOOKUP($C30,'Guia Circular 015'!$B$19:$H$44,7,0)))</f>
        <v>0</v>
      </c>
      <c r="CC30" s="135">
        <f t="shared" si="25"/>
        <v>0</v>
      </c>
      <c r="CD30" s="134">
        <f>+HLOOKUP($C30,'Vigilancia 091213'!$G$4:$AF$38,(VLOOKUP(CD$17,'Vigilancia 091213'!$B$7:$C$38,2,0)),0)</f>
        <v>0</v>
      </c>
      <c r="CE30" s="125">
        <f>+IF(CD30=0,0,(VLOOKUP($C30,'Guia Circular 015'!$B$19:$H$44,7,0)))</f>
        <v>0</v>
      </c>
      <c r="CF30" s="135">
        <f t="shared" si="26"/>
        <v>0</v>
      </c>
      <c r="CG30" s="134">
        <f>+HLOOKUP($C30,'Vigilancia 091213'!$G$4:$AF$38,(VLOOKUP(CG$17,'Vigilancia 091213'!$B$7:$C$38,2,0)),0)</f>
        <v>0</v>
      </c>
      <c r="CH30" s="125">
        <f>+IF(CG30=0,0,(VLOOKUP($C30,'Guia Circular 015'!$B$19:$H$44,7,0)))</f>
        <v>0</v>
      </c>
      <c r="CI30" s="135">
        <f t="shared" si="27"/>
        <v>0</v>
      </c>
      <c r="CJ30" s="134">
        <f>+HLOOKUP($C30,'Vigilancia 091213'!$G$4:$AF$38,(VLOOKUP(CJ$17,'Vigilancia 091213'!$B$7:$C$38,2,0)),0)</f>
        <v>0</v>
      </c>
      <c r="CK30" s="125">
        <f>+IF(CJ30=0,0,(VLOOKUP($C30,'Guia Circular 015'!$B$19:$H$44,7,0)))</f>
        <v>0</v>
      </c>
      <c r="CL30" s="135">
        <f t="shared" si="28"/>
        <v>0</v>
      </c>
      <c r="CM30" s="134">
        <f>+HLOOKUP($C30,'Vigilancia 091213'!$G$4:$AF$38,(VLOOKUP(CM$17,'Vigilancia 091213'!$B$7:$C$38,2,0)),0)</f>
        <v>0</v>
      </c>
      <c r="CN30" s="125">
        <f>+IF(CM30=0,0,(VLOOKUP($C30,'Guia Circular 015'!$B$19:$H$44,7,0)))</f>
        <v>0</v>
      </c>
      <c r="CO30" s="135">
        <f t="shared" si="29"/>
        <v>0</v>
      </c>
      <c r="CP30" s="134">
        <f>+HLOOKUP($C30,'Vigilancia 091213'!$G$4:$AF$38,(VLOOKUP(CP$17,'Vigilancia 091213'!$B$7:$C$38,2,0)),0)</f>
        <v>0</v>
      </c>
      <c r="CQ30" s="125">
        <f>+IF(CP30=0,0,(VLOOKUP($C30,'Guia Circular 015'!$B$19:$H$44,7,0)))</f>
        <v>0</v>
      </c>
      <c r="CR30" s="135">
        <f t="shared" si="30"/>
        <v>0</v>
      </c>
    </row>
    <row r="31" spans="1:97" s="23" customFormat="1" ht="14.25">
      <c r="B31" s="40">
        <v>13</v>
      </c>
      <c r="C31" s="284" t="s">
        <v>235</v>
      </c>
      <c r="D31" s="62">
        <f>+HLOOKUP($C31,'Vigilancia 091213'!$G$4:$AF$38,(VLOOKUP(D$17,'Vigilancia 091213'!$B$7:$C$38,2,0)),0)</f>
        <v>1</v>
      </c>
      <c r="E31" s="125">
        <f>+IF(D31=0,0,(VLOOKUP($C31,'Guia Circular 015'!$B$19:$H$44,7,0)))</f>
        <v>624561</v>
      </c>
      <c r="F31" s="130">
        <f t="shared" si="0"/>
        <v>624561</v>
      </c>
      <c r="G31" s="134">
        <f>+HLOOKUP($C31,'Vigilancia 091213'!$G$4:$AF$38,(VLOOKUP(G$17,'Vigilancia 091213'!$B$7:$C$38,2,0)),0)</f>
        <v>0</v>
      </c>
      <c r="H31" s="125">
        <f>+IF(G31=0,0,(VLOOKUP($C31,'Guia Circular 015'!$B$19:$H$44,7,0)))</f>
        <v>0</v>
      </c>
      <c r="I31" s="135">
        <f t="shared" si="1"/>
        <v>0</v>
      </c>
      <c r="J31" s="131">
        <f>+HLOOKUP($C31,'Vigilancia 091213'!$G$4:$AF$38,(VLOOKUP(J$17,'Vigilancia 091213'!$B$7:$C$38,2,0)),0)</f>
        <v>0</v>
      </c>
      <c r="K31" s="125">
        <f>+IF(J31=0,0,(VLOOKUP($C31,'Guia Circular 015'!$B$19:$H$44,7,0)))</f>
        <v>0</v>
      </c>
      <c r="L31" s="137">
        <f t="shared" si="2"/>
        <v>0</v>
      </c>
      <c r="M31" s="134">
        <f>+HLOOKUP($C31,'Vigilancia 091213'!$G$4:$AF$38,(VLOOKUP(M$17,'Vigilancia 091213'!$B$7:$C$38,2,0)),0)</f>
        <v>0</v>
      </c>
      <c r="N31" s="125">
        <f>+IF(M31=0,0,(VLOOKUP($C31,'Guia Circular 015'!$B$19:$H$44,7,0)))</f>
        <v>0</v>
      </c>
      <c r="O31" s="135">
        <f t="shared" si="3"/>
        <v>0</v>
      </c>
      <c r="P31" s="134">
        <f>+HLOOKUP($C31,'Vigilancia 091213'!$G$4:$AF$38,(VLOOKUP(P$17,'Vigilancia 091213'!$B$7:$C$38,2,0)),0)</f>
        <v>0</v>
      </c>
      <c r="Q31" s="125">
        <f>+IF(P31=0,0,(VLOOKUP($C31,'Guia Circular 015'!$B$19:$H$44,7,0)))</f>
        <v>0</v>
      </c>
      <c r="R31" s="135">
        <f t="shared" si="4"/>
        <v>0</v>
      </c>
      <c r="S31" s="134">
        <f>+HLOOKUP($C31,'Vigilancia 091213'!$G$4:$AF$38,(VLOOKUP(S$17,'Vigilancia 091213'!$B$7:$C$38,2,0)),0)</f>
        <v>0</v>
      </c>
      <c r="T31" s="125">
        <f>+IF(S31=0,0,(VLOOKUP($C31,'Guia Circular 015'!$B$19:$H$44,7,0)))</f>
        <v>0</v>
      </c>
      <c r="U31" s="135">
        <f t="shared" si="5"/>
        <v>0</v>
      </c>
      <c r="V31" s="134">
        <f>+HLOOKUP($C31,'Vigilancia 091213'!$G$4:$AF$38,(VLOOKUP(V$17,'Vigilancia 091213'!$B$7:$C$38,2,0)),0)</f>
        <v>0</v>
      </c>
      <c r="W31" s="125">
        <f>+IF(V31=0,0,(VLOOKUP($C31,'Guia Circular 015'!$B$19:$H$44,7,0)))</f>
        <v>0</v>
      </c>
      <c r="X31" s="135">
        <f t="shared" si="6"/>
        <v>0</v>
      </c>
      <c r="Y31" s="134">
        <f>+HLOOKUP($C31,'Vigilancia 091213'!$G$4:$AF$38,(VLOOKUP(Y$17,'Vigilancia 091213'!$B$7:$C$38,2,0)),0)</f>
        <v>0</v>
      </c>
      <c r="Z31" s="125">
        <f>+IF(Y31=0,0,(VLOOKUP($C31,'Guia Circular 015'!$B$19:$H$44,7,0)))</f>
        <v>0</v>
      </c>
      <c r="AA31" s="135">
        <f t="shared" si="7"/>
        <v>0</v>
      </c>
      <c r="AB31" s="134">
        <f>+HLOOKUP($C31,'Vigilancia 091213'!$G$4:$AF$38,(VLOOKUP(AB$17,'Vigilancia 091213'!$B$7:$C$38,2,0)),0)</f>
        <v>0</v>
      </c>
      <c r="AC31" s="125">
        <f>+IF(AB31=0,0,(VLOOKUP($C31,'Guia Circular 015'!$B$19:$H$44,7,0)))</f>
        <v>0</v>
      </c>
      <c r="AD31" s="135">
        <f t="shared" si="8"/>
        <v>0</v>
      </c>
      <c r="AE31" s="134">
        <f>+HLOOKUP($C31,'Vigilancia 091213'!$G$4:$AF$38,(VLOOKUP(AE$17,'Vigilancia 091213'!$B$7:$C$38,2,0)),0)</f>
        <v>0</v>
      </c>
      <c r="AF31" s="125">
        <f>+IF(AE31=0,0,(VLOOKUP($C31,'Guia Circular 015'!$B$19:$H$44,7,0)))</f>
        <v>0</v>
      </c>
      <c r="AG31" s="135">
        <f t="shared" si="9"/>
        <v>0</v>
      </c>
      <c r="AH31" s="134">
        <f>+HLOOKUP($C31,'Vigilancia 091213'!$G$4:$AF$38,(VLOOKUP(AH$17,'Vigilancia 091213'!$B$7:$C$38,2,0)),0)</f>
        <v>0</v>
      </c>
      <c r="AI31" s="125">
        <f>+IF(AH31=0,0,(VLOOKUP($C31,'Guia Circular 015'!$B$19:$H$44,7,0)))</f>
        <v>0</v>
      </c>
      <c r="AJ31" s="135">
        <f t="shared" si="10"/>
        <v>0</v>
      </c>
      <c r="AK31" s="134">
        <f>+HLOOKUP($C31,'Vigilancia 091213'!$G$4:$AF$38,(VLOOKUP(AK$17,'Vigilancia 091213'!$B$7:$C$38,2,0)),0)</f>
        <v>0</v>
      </c>
      <c r="AL31" s="125">
        <f>+IF(AK31=0,0,(VLOOKUP($C31,'Guia Circular 015'!$B$19:$H$44,7,0)))</f>
        <v>0</v>
      </c>
      <c r="AM31" s="135">
        <f t="shared" si="11"/>
        <v>0</v>
      </c>
      <c r="AN31" s="134">
        <f>+HLOOKUP($C31,'Vigilancia 091213'!$G$4:$AF$38,(VLOOKUP(AN$17,'Vigilancia 091213'!$B$7:$C$38,2,0)),0)</f>
        <v>0</v>
      </c>
      <c r="AO31" s="125">
        <f>+IF(AN31=0,0,(VLOOKUP($C31,'Guia Circular 015'!$B$19:$H$44,7,0)))</f>
        <v>0</v>
      </c>
      <c r="AP31" s="135">
        <f t="shared" si="12"/>
        <v>0</v>
      </c>
      <c r="AQ31" s="134">
        <f>+HLOOKUP($C31,'Vigilancia 091213'!$G$4:$AF$38,(VLOOKUP(AQ$17,'Vigilancia 091213'!$B$7:$C$38,2,0)),0)</f>
        <v>0</v>
      </c>
      <c r="AR31" s="125">
        <f>+IF(AQ31=0,0,(VLOOKUP($C31,'Guia Circular 015'!$B$19:$H$44,7,0)))</f>
        <v>0</v>
      </c>
      <c r="AS31" s="135">
        <f t="shared" si="13"/>
        <v>0</v>
      </c>
      <c r="AT31" s="134">
        <f>+HLOOKUP($C31,'Vigilancia 091213'!$G$4:$AF$38,(VLOOKUP(AT$17,'Vigilancia 091213'!$B$7:$C$38,2,0)),0)</f>
        <v>0</v>
      </c>
      <c r="AU31" s="125">
        <f>+IF(AT31=0,0,(VLOOKUP($C31,'Guia Circular 015'!$B$19:$H$44,7,0)))</f>
        <v>0</v>
      </c>
      <c r="AV31" s="135">
        <f t="shared" si="14"/>
        <v>0</v>
      </c>
      <c r="AW31" s="134">
        <f>+HLOOKUP($C31,'Vigilancia 091213'!$G$4:$AF$38,(VLOOKUP(AW$17,'Vigilancia 091213'!$B$7:$C$38,2,0)),0)</f>
        <v>0</v>
      </c>
      <c r="AX31" s="125">
        <f>+IF(AW31=0,0,(VLOOKUP($C31,'Guia Circular 015'!$B$19:$H$44,7,0)))</f>
        <v>0</v>
      </c>
      <c r="AY31" s="135">
        <f t="shared" si="15"/>
        <v>0</v>
      </c>
      <c r="AZ31" s="134">
        <f>+HLOOKUP($C31,'Vigilancia 091213'!$G$4:$AF$38,(VLOOKUP(AZ$17,'Vigilancia 091213'!$B$7:$C$38,2,0)),0)</f>
        <v>0</v>
      </c>
      <c r="BA31" s="125">
        <f>+IF(AZ31=0,0,(VLOOKUP($C31,'Guia Circular 015'!$B$19:$H$44,7,0)))</f>
        <v>0</v>
      </c>
      <c r="BB31" s="135">
        <f t="shared" si="16"/>
        <v>0</v>
      </c>
      <c r="BC31" s="134">
        <f>+HLOOKUP($C31,'Vigilancia 091213'!$G$4:$AF$38,(VLOOKUP(BC$17,'Vigilancia 091213'!$B$7:$C$38,2,0)),0)</f>
        <v>0</v>
      </c>
      <c r="BD31" s="125">
        <f>+IF(BC31=0,0,(VLOOKUP($C31,'Guia Circular 015'!$B$19:$H$44,7,0)))</f>
        <v>0</v>
      </c>
      <c r="BE31" s="135">
        <f t="shared" si="17"/>
        <v>0</v>
      </c>
      <c r="BF31" s="134">
        <f>+HLOOKUP($C31,'Vigilancia 091213'!$G$4:$AF$38,(VLOOKUP(BF$17,'Vigilancia 091213'!$B$7:$C$38,2,0)),0)</f>
        <v>0</v>
      </c>
      <c r="BG31" s="125">
        <f>+IF(BF31=0,0,(VLOOKUP($C31,'Guia Circular 015'!$B$19:$H$44,7,0)))</f>
        <v>0</v>
      </c>
      <c r="BH31" s="135">
        <f t="shared" si="18"/>
        <v>0</v>
      </c>
      <c r="BI31" s="134">
        <f>+HLOOKUP($C31,'Vigilancia 091213'!$G$4:$AF$38,(VLOOKUP(BI$17,'Vigilancia 091213'!$B$7:$C$38,2,0)),0)</f>
        <v>0</v>
      </c>
      <c r="BJ31" s="125">
        <f>+IF(BI31=0,0,(VLOOKUP($C31,'Guia Circular 015'!$B$19:$H$44,7,0)))</f>
        <v>0</v>
      </c>
      <c r="BK31" s="135">
        <f t="shared" si="19"/>
        <v>0</v>
      </c>
      <c r="BL31" s="134">
        <f>+HLOOKUP($C31,'Vigilancia 091213'!$G$4:$AF$38,(VLOOKUP(BL$17,'Vigilancia 091213'!$B$7:$C$38,2,0)),0)</f>
        <v>0</v>
      </c>
      <c r="BM31" s="125">
        <f>+IF(BL31=0,0,(VLOOKUP($C31,'Guia Circular 015'!$B$19:$H$44,7,0)))</f>
        <v>0</v>
      </c>
      <c r="BN31" s="135">
        <f t="shared" si="20"/>
        <v>0</v>
      </c>
      <c r="BO31" s="134">
        <f>+HLOOKUP($C31,'Vigilancia 091213'!$G$4:$AF$38,(VLOOKUP(BO$17,'Vigilancia 091213'!$B$7:$C$38,2,0)),0)</f>
        <v>0</v>
      </c>
      <c r="BP31" s="125">
        <f>+IF(BO31=0,0,(VLOOKUP($C31,'Guia Circular 015'!$B$19:$H$44,7,0)))</f>
        <v>0</v>
      </c>
      <c r="BQ31" s="135">
        <f t="shared" si="21"/>
        <v>0</v>
      </c>
      <c r="BR31" s="134">
        <f>+HLOOKUP($C31,'Vigilancia 091213'!$G$4:$AF$38,(VLOOKUP(BR$17,'Vigilancia 091213'!$B$7:$C$38,2,0)),0)</f>
        <v>0</v>
      </c>
      <c r="BS31" s="125">
        <f>+IF(BR31=0,0,(VLOOKUP($C31,'Guia Circular 015'!$B$19:$H$44,7,0)))</f>
        <v>0</v>
      </c>
      <c r="BT31" s="135">
        <f t="shared" si="22"/>
        <v>0</v>
      </c>
      <c r="BU31" s="134">
        <f>+HLOOKUP($C31,'Vigilancia 091213'!$G$4:$AF$38,(VLOOKUP(BU$17,'Vigilancia 091213'!$B$7:$C$38,2,0)),0)</f>
        <v>0</v>
      </c>
      <c r="BV31" s="125">
        <f>+IF(BU31=0,0,(VLOOKUP($C31,'Guia Circular 015'!$B$19:$H$44,7,0)))</f>
        <v>0</v>
      </c>
      <c r="BW31" s="135">
        <f t="shared" si="23"/>
        <v>0</v>
      </c>
      <c r="BX31" s="134">
        <f>+HLOOKUP($C31,'Vigilancia 091213'!$G$4:$AF$38,(VLOOKUP(BX$17,'Vigilancia 091213'!$B$7:$C$38,2,0)),0)</f>
        <v>0</v>
      </c>
      <c r="BY31" s="125">
        <f>+IF(BX31=0,0,(VLOOKUP($C31,'Guia Circular 015'!$B$19:$H$44,7,0)))</f>
        <v>0</v>
      </c>
      <c r="BZ31" s="135">
        <f t="shared" si="24"/>
        <v>0</v>
      </c>
      <c r="CA31" s="134">
        <f>+HLOOKUP($C31,'Vigilancia 091213'!$G$4:$AF$38,(VLOOKUP(CA$17,'Vigilancia 091213'!$B$7:$C$38,2,0)),0)</f>
        <v>0</v>
      </c>
      <c r="CB31" s="125">
        <f>+IF(CA31=0,0,(VLOOKUP($C31,'Guia Circular 015'!$B$19:$H$44,7,0)))</f>
        <v>0</v>
      </c>
      <c r="CC31" s="135">
        <f t="shared" si="25"/>
        <v>0</v>
      </c>
      <c r="CD31" s="134">
        <f>+HLOOKUP($C31,'Vigilancia 091213'!$G$4:$AF$38,(VLOOKUP(CD$17,'Vigilancia 091213'!$B$7:$C$38,2,0)),0)</f>
        <v>0</v>
      </c>
      <c r="CE31" s="125">
        <f>+IF(CD31=0,0,(VLOOKUP($C31,'Guia Circular 015'!$B$19:$H$44,7,0)))</f>
        <v>0</v>
      </c>
      <c r="CF31" s="135">
        <f t="shared" si="26"/>
        <v>0</v>
      </c>
      <c r="CG31" s="134">
        <f>+HLOOKUP($C31,'Vigilancia 091213'!$G$4:$AF$38,(VLOOKUP(CG$17,'Vigilancia 091213'!$B$7:$C$38,2,0)),0)</f>
        <v>0</v>
      </c>
      <c r="CH31" s="125">
        <f>+IF(CG31=0,0,(VLOOKUP($C31,'Guia Circular 015'!$B$19:$H$44,7,0)))</f>
        <v>0</v>
      </c>
      <c r="CI31" s="135">
        <f t="shared" si="27"/>
        <v>0</v>
      </c>
      <c r="CJ31" s="134">
        <f>+HLOOKUP($C31,'Vigilancia 091213'!$G$4:$AF$38,(VLOOKUP(CJ$17,'Vigilancia 091213'!$B$7:$C$38,2,0)),0)</f>
        <v>0</v>
      </c>
      <c r="CK31" s="125">
        <f>+IF(CJ31=0,0,(VLOOKUP($C31,'Guia Circular 015'!$B$19:$H$44,7,0)))</f>
        <v>0</v>
      </c>
      <c r="CL31" s="135">
        <f t="shared" si="28"/>
        <v>0</v>
      </c>
      <c r="CM31" s="134">
        <f>+HLOOKUP($C31,'Vigilancia 091213'!$G$4:$AF$38,(VLOOKUP(CM$17,'Vigilancia 091213'!$B$7:$C$38,2,0)),0)</f>
        <v>0</v>
      </c>
      <c r="CN31" s="125">
        <f>+IF(CM31=0,0,(VLOOKUP($C31,'Guia Circular 015'!$B$19:$H$44,7,0)))</f>
        <v>0</v>
      </c>
      <c r="CO31" s="135">
        <f t="shared" si="29"/>
        <v>0</v>
      </c>
      <c r="CP31" s="134">
        <f>+HLOOKUP($C31,'Vigilancia 091213'!$G$4:$AF$38,(VLOOKUP(CP$17,'Vigilancia 091213'!$B$7:$C$38,2,0)),0)</f>
        <v>0</v>
      </c>
      <c r="CQ31" s="125">
        <f>+IF(CP31=0,0,(VLOOKUP($C31,'Guia Circular 015'!$B$19:$H$44,7,0)))</f>
        <v>0</v>
      </c>
      <c r="CR31" s="135">
        <f t="shared" si="30"/>
        <v>0</v>
      </c>
    </row>
    <row r="32" spans="1:97" s="23" customFormat="1" ht="14.25">
      <c r="B32" s="40">
        <v>14</v>
      </c>
      <c r="C32" s="284" t="s">
        <v>211</v>
      </c>
      <c r="D32" s="62">
        <f>+HLOOKUP($C32,'Vigilancia 091213'!$G$4:$AF$38,(VLOOKUP(D$17,'Vigilancia 091213'!$B$7:$C$38,2,0)),0)</f>
        <v>0</v>
      </c>
      <c r="E32" s="122">
        <f>+IF(D32=0,0,(VLOOKUP($C32,'Guia Circular 015'!$B$19:$H$44,7,0)))</f>
        <v>0</v>
      </c>
      <c r="F32" s="130">
        <f t="shared" si="0"/>
        <v>0</v>
      </c>
      <c r="G32" s="134">
        <f>+HLOOKUP($C32,'Vigilancia 091213'!$G$4:$AF$38,(VLOOKUP(G$17,'Vigilancia 091213'!$B$7:$C$38,2,0)),0)</f>
        <v>0</v>
      </c>
      <c r="H32" s="125">
        <f>+IF(G32=0,0,(VLOOKUP($C32,'Guia Circular 015'!$B$19:$H$44,7,0)))</f>
        <v>0</v>
      </c>
      <c r="I32" s="135">
        <f t="shared" si="1"/>
        <v>0</v>
      </c>
      <c r="J32" s="131">
        <f>+HLOOKUP($C32,'Vigilancia 091213'!$G$4:$AF$38,(VLOOKUP(J$17,'Vigilancia 091213'!$B$7:$C$38,2,0)),0)</f>
        <v>0</v>
      </c>
      <c r="K32" s="125">
        <f>+IF(J32=0,0,(VLOOKUP($C32,'Guia Circular 015'!$B$19:$H$44,7,0)))</f>
        <v>0</v>
      </c>
      <c r="L32" s="137">
        <f t="shared" si="2"/>
        <v>0</v>
      </c>
      <c r="M32" s="134">
        <f>+HLOOKUP($C32,'Vigilancia 091213'!$G$4:$AF$38,(VLOOKUP(M$17,'Vigilancia 091213'!$B$7:$C$38,2,0)),0)</f>
        <v>0</v>
      </c>
      <c r="N32" s="125">
        <f>+IF(M32=0,0,(VLOOKUP($C32,'Guia Circular 015'!$B$19:$H$44,7,0)))</f>
        <v>0</v>
      </c>
      <c r="O32" s="135">
        <f t="shared" si="3"/>
        <v>0</v>
      </c>
      <c r="P32" s="134">
        <f>+HLOOKUP($C32,'Vigilancia 091213'!$G$4:$AF$38,(VLOOKUP(P$17,'Vigilancia 091213'!$B$7:$C$38,2,0)),0)</f>
        <v>0</v>
      </c>
      <c r="Q32" s="125">
        <f>+IF(P32=0,0,(VLOOKUP($C32,'Guia Circular 015'!$B$19:$H$44,7,0)))</f>
        <v>0</v>
      </c>
      <c r="R32" s="135">
        <f t="shared" si="4"/>
        <v>0</v>
      </c>
      <c r="S32" s="134">
        <f>+HLOOKUP($C32,'Vigilancia 091213'!$G$4:$AF$38,(VLOOKUP(S$17,'Vigilancia 091213'!$B$7:$C$38,2,0)),0)</f>
        <v>0</v>
      </c>
      <c r="T32" s="125">
        <f>+IF(S32=0,0,(VLOOKUP($C32,'Guia Circular 015'!$B$19:$H$44,7,0)))</f>
        <v>0</v>
      </c>
      <c r="U32" s="135">
        <f t="shared" si="5"/>
        <v>0</v>
      </c>
      <c r="V32" s="134">
        <f>+HLOOKUP($C32,'Vigilancia 091213'!$G$4:$AF$38,(VLOOKUP(V$17,'Vigilancia 091213'!$B$7:$C$38,2,0)),0)</f>
        <v>0</v>
      </c>
      <c r="W32" s="125">
        <f>+IF(V32=0,0,(VLOOKUP($C32,'Guia Circular 015'!$B$19:$H$44,7,0)))</f>
        <v>0</v>
      </c>
      <c r="X32" s="135">
        <f t="shared" si="6"/>
        <v>0</v>
      </c>
      <c r="Y32" s="134">
        <f>+HLOOKUP($C32,'Vigilancia 091213'!$G$4:$AF$38,(VLOOKUP(Y$17,'Vigilancia 091213'!$B$7:$C$38,2,0)),0)</f>
        <v>0</v>
      </c>
      <c r="Z32" s="125">
        <f>+IF(Y32=0,0,(VLOOKUP($C32,'Guia Circular 015'!$B$19:$H$44,7,0)))</f>
        <v>0</v>
      </c>
      <c r="AA32" s="135">
        <f t="shared" si="7"/>
        <v>0</v>
      </c>
      <c r="AB32" s="134">
        <f>+HLOOKUP($C32,'Vigilancia 091213'!$G$4:$AF$38,(VLOOKUP(AB$17,'Vigilancia 091213'!$B$7:$C$38,2,0)),0)</f>
        <v>0</v>
      </c>
      <c r="AC32" s="125">
        <f>+IF(AB32=0,0,(VLOOKUP($C32,'Guia Circular 015'!$B$19:$H$44,7,0)))</f>
        <v>0</v>
      </c>
      <c r="AD32" s="135">
        <f t="shared" si="8"/>
        <v>0</v>
      </c>
      <c r="AE32" s="134">
        <f>+HLOOKUP($C32,'Vigilancia 091213'!$G$4:$AF$38,(VLOOKUP(AE$17,'Vigilancia 091213'!$B$7:$C$38,2,0)),0)</f>
        <v>0</v>
      </c>
      <c r="AF32" s="125">
        <f>+IF(AE32=0,0,(VLOOKUP($C32,'Guia Circular 015'!$B$19:$H$44,7,0)))</f>
        <v>0</v>
      </c>
      <c r="AG32" s="135">
        <f t="shared" si="9"/>
        <v>0</v>
      </c>
      <c r="AH32" s="134">
        <f>+HLOOKUP($C32,'Vigilancia 091213'!$G$4:$AF$38,(VLOOKUP(AH$17,'Vigilancia 091213'!$B$7:$C$38,2,0)),0)</f>
        <v>0</v>
      </c>
      <c r="AI32" s="125">
        <f>+IF(AH32=0,0,(VLOOKUP($C32,'Guia Circular 015'!$B$19:$H$44,7,0)))</f>
        <v>0</v>
      </c>
      <c r="AJ32" s="135">
        <f t="shared" si="10"/>
        <v>0</v>
      </c>
      <c r="AK32" s="134">
        <f>+HLOOKUP($C32,'Vigilancia 091213'!$G$4:$AF$38,(VLOOKUP(AK$17,'Vigilancia 091213'!$B$7:$C$38,2,0)),0)</f>
        <v>0</v>
      </c>
      <c r="AL32" s="125">
        <f>+IF(AK32=0,0,(VLOOKUP($C32,'Guia Circular 015'!$B$19:$H$44,7,0)))</f>
        <v>0</v>
      </c>
      <c r="AM32" s="135">
        <f t="shared" si="11"/>
        <v>0</v>
      </c>
      <c r="AN32" s="134">
        <f>+HLOOKUP($C32,'Vigilancia 091213'!$G$4:$AF$38,(VLOOKUP(AN$17,'Vigilancia 091213'!$B$7:$C$38,2,0)),0)</f>
        <v>0</v>
      </c>
      <c r="AO32" s="125">
        <f>+IF(AN32=0,0,(VLOOKUP($C32,'Guia Circular 015'!$B$19:$H$44,7,0)))</f>
        <v>0</v>
      </c>
      <c r="AP32" s="135">
        <f t="shared" si="12"/>
        <v>0</v>
      </c>
      <c r="AQ32" s="134">
        <f>+HLOOKUP($C32,'Vigilancia 091213'!$G$4:$AF$38,(VLOOKUP(AQ$17,'Vigilancia 091213'!$B$7:$C$38,2,0)),0)</f>
        <v>0</v>
      </c>
      <c r="AR32" s="125">
        <f>+IF(AQ32=0,0,(VLOOKUP($C32,'Guia Circular 015'!$B$19:$H$44,7,0)))</f>
        <v>0</v>
      </c>
      <c r="AS32" s="135">
        <f t="shared" si="13"/>
        <v>0</v>
      </c>
      <c r="AT32" s="134">
        <f>+HLOOKUP($C32,'Vigilancia 091213'!$G$4:$AF$38,(VLOOKUP(AT$17,'Vigilancia 091213'!$B$7:$C$38,2,0)),0)</f>
        <v>0</v>
      </c>
      <c r="AU32" s="125">
        <f>+IF(AT32=0,0,(VLOOKUP($C32,'Guia Circular 015'!$B$19:$H$44,7,0)))</f>
        <v>0</v>
      </c>
      <c r="AV32" s="135">
        <f t="shared" si="14"/>
        <v>0</v>
      </c>
      <c r="AW32" s="134">
        <f>+HLOOKUP($C32,'Vigilancia 091213'!$G$4:$AF$38,(VLOOKUP(AW$17,'Vigilancia 091213'!$B$7:$C$38,2,0)),0)</f>
        <v>0</v>
      </c>
      <c r="AX32" s="125">
        <f>+IF(AW32=0,0,(VLOOKUP($C32,'Guia Circular 015'!$B$19:$H$44,7,0)))</f>
        <v>0</v>
      </c>
      <c r="AY32" s="135">
        <f t="shared" si="15"/>
        <v>0</v>
      </c>
      <c r="AZ32" s="134">
        <f>+HLOOKUP($C32,'Vigilancia 091213'!$G$4:$AF$38,(VLOOKUP(AZ$17,'Vigilancia 091213'!$B$7:$C$38,2,0)),0)</f>
        <v>0</v>
      </c>
      <c r="BA32" s="125">
        <f>+IF(AZ32=0,0,(VLOOKUP($C32,'Guia Circular 015'!$B$19:$H$44,7,0)))</f>
        <v>0</v>
      </c>
      <c r="BB32" s="135">
        <f t="shared" si="16"/>
        <v>0</v>
      </c>
      <c r="BC32" s="134">
        <f>+HLOOKUP($C32,'Vigilancia 091213'!$G$4:$AF$38,(VLOOKUP(BC$17,'Vigilancia 091213'!$B$7:$C$38,2,0)),0)</f>
        <v>0</v>
      </c>
      <c r="BD32" s="125">
        <f>+IF(BC32=0,0,(VLOOKUP($C32,'Guia Circular 015'!$B$19:$H$44,7,0)))</f>
        <v>0</v>
      </c>
      <c r="BE32" s="135">
        <f t="shared" si="17"/>
        <v>0</v>
      </c>
      <c r="BF32" s="134">
        <f>+HLOOKUP($C32,'Vigilancia 091213'!$G$4:$AF$38,(VLOOKUP(BF$17,'Vigilancia 091213'!$B$7:$C$38,2,0)),0)</f>
        <v>0</v>
      </c>
      <c r="BG32" s="125">
        <f>+IF(BF32=0,0,(VLOOKUP($C32,'Guia Circular 015'!$B$19:$H$44,7,0)))</f>
        <v>0</v>
      </c>
      <c r="BH32" s="135">
        <f t="shared" si="18"/>
        <v>0</v>
      </c>
      <c r="BI32" s="134">
        <f>+HLOOKUP($C32,'Vigilancia 091213'!$G$4:$AF$38,(VLOOKUP(BI$17,'Vigilancia 091213'!$B$7:$C$38,2,0)),0)</f>
        <v>0</v>
      </c>
      <c r="BJ32" s="125">
        <f>+IF(BI32=0,0,(VLOOKUP($C32,'Guia Circular 015'!$B$19:$H$44,7,0)))</f>
        <v>0</v>
      </c>
      <c r="BK32" s="135">
        <f t="shared" si="19"/>
        <v>0</v>
      </c>
      <c r="BL32" s="134">
        <f>+HLOOKUP($C32,'Vigilancia 091213'!$G$4:$AF$38,(VLOOKUP(BL$17,'Vigilancia 091213'!$B$7:$C$38,2,0)),0)</f>
        <v>0</v>
      </c>
      <c r="BM32" s="125">
        <f>+IF(BL32=0,0,(VLOOKUP($C32,'Guia Circular 015'!$B$19:$H$44,7,0)))</f>
        <v>0</v>
      </c>
      <c r="BN32" s="135">
        <f t="shared" si="20"/>
        <v>0</v>
      </c>
      <c r="BO32" s="134">
        <f>+HLOOKUP($C32,'Vigilancia 091213'!$G$4:$AF$38,(VLOOKUP(BO$17,'Vigilancia 091213'!$B$7:$C$38,2,0)),0)</f>
        <v>0</v>
      </c>
      <c r="BP32" s="125">
        <f>+IF(BO32=0,0,(VLOOKUP($C32,'Guia Circular 015'!$B$19:$H$44,7,0)))</f>
        <v>0</v>
      </c>
      <c r="BQ32" s="135">
        <f t="shared" si="21"/>
        <v>0</v>
      </c>
      <c r="BR32" s="134">
        <f>+HLOOKUP($C32,'Vigilancia 091213'!$G$4:$AF$38,(VLOOKUP(BR$17,'Vigilancia 091213'!$B$7:$C$38,2,0)),0)</f>
        <v>0</v>
      </c>
      <c r="BS32" s="125">
        <f>+IF(BR32=0,0,(VLOOKUP($C32,'Guia Circular 015'!$B$19:$H$44,7,0)))</f>
        <v>0</v>
      </c>
      <c r="BT32" s="135">
        <f t="shared" si="22"/>
        <v>0</v>
      </c>
      <c r="BU32" s="134">
        <f>+HLOOKUP($C32,'Vigilancia 091213'!$G$4:$AF$38,(VLOOKUP(BU$17,'Vigilancia 091213'!$B$7:$C$38,2,0)),0)</f>
        <v>0</v>
      </c>
      <c r="BV32" s="125">
        <f>+IF(BU32=0,0,(VLOOKUP($C32,'Guia Circular 015'!$B$19:$H$44,7,0)))</f>
        <v>0</v>
      </c>
      <c r="BW32" s="135">
        <f t="shared" si="23"/>
        <v>0</v>
      </c>
      <c r="BX32" s="134">
        <f>+HLOOKUP($C32,'Vigilancia 091213'!$G$4:$AF$38,(VLOOKUP(BX$17,'Vigilancia 091213'!$B$7:$C$38,2,0)),0)</f>
        <v>0</v>
      </c>
      <c r="BY32" s="125">
        <f>+IF(BX32=0,0,(VLOOKUP($C32,'Guia Circular 015'!$B$19:$H$44,7,0)))</f>
        <v>0</v>
      </c>
      <c r="BZ32" s="135">
        <f t="shared" si="24"/>
        <v>0</v>
      </c>
      <c r="CA32" s="134">
        <f>+HLOOKUP($C32,'Vigilancia 091213'!$G$4:$AF$38,(VLOOKUP(CA$17,'Vigilancia 091213'!$B$7:$C$38,2,0)),0)</f>
        <v>3</v>
      </c>
      <c r="CB32" s="125">
        <f>+IF(CA32=0,0,(VLOOKUP($C32,'Guia Circular 015'!$B$19:$H$44,7,0)))</f>
        <v>851674</v>
      </c>
      <c r="CC32" s="135">
        <f t="shared" si="25"/>
        <v>2555022</v>
      </c>
      <c r="CD32" s="134">
        <f>+HLOOKUP($C32,'Vigilancia 091213'!$G$4:$AF$38,(VLOOKUP(CD$17,'Vigilancia 091213'!$B$7:$C$38,2,0)),0)</f>
        <v>0</v>
      </c>
      <c r="CE32" s="125">
        <f>+IF(CD32=0,0,(VLOOKUP($C32,'Guia Circular 015'!$B$19:$H$44,7,0)))</f>
        <v>0</v>
      </c>
      <c r="CF32" s="135">
        <f t="shared" si="26"/>
        <v>0</v>
      </c>
      <c r="CG32" s="134">
        <f>+HLOOKUP($C32,'Vigilancia 091213'!$G$4:$AF$38,(VLOOKUP(CG$17,'Vigilancia 091213'!$B$7:$C$38,2,0)),0)</f>
        <v>0</v>
      </c>
      <c r="CH32" s="125">
        <f>+IF(CG32=0,0,(VLOOKUP($C32,'Guia Circular 015'!$B$19:$H$44,7,0)))</f>
        <v>0</v>
      </c>
      <c r="CI32" s="135">
        <f t="shared" si="27"/>
        <v>0</v>
      </c>
      <c r="CJ32" s="134">
        <f>+HLOOKUP($C32,'Vigilancia 091213'!$G$4:$AF$38,(VLOOKUP(CJ$17,'Vigilancia 091213'!$B$7:$C$38,2,0)),0)</f>
        <v>0</v>
      </c>
      <c r="CK32" s="125">
        <f>+IF(CJ32=0,0,(VLOOKUP($C32,'Guia Circular 015'!$B$19:$H$44,7,0)))</f>
        <v>0</v>
      </c>
      <c r="CL32" s="135">
        <f t="shared" si="28"/>
        <v>0</v>
      </c>
      <c r="CM32" s="134">
        <f>+HLOOKUP($C32,'Vigilancia 091213'!$G$4:$AF$38,(VLOOKUP(CM$17,'Vigilancia 091213'!$B$7:$C$38,2,0)),0)</f>
        <v>0</v>
      </c>
      <c r="CN32" s="125">
        <f>+IF(CM32=0,0,(VLOOKUP($C32,'Guia Circular 015'!$B$19:$H$44,7,0)))</f>
        <v>0</v>
      </c>
      <c r="CO32" s="135">
        <f t="shared" si="29"/>
        <v>0</v>
      </c>
      <c r="CP32" s="134">
        <f>+HLOOKUP($C32,'Vigilancia 091213'!$G$4:$AF$38,(VLOOKUP(CP$17,'Vigilancia 091213'!$B$7:$C$38,2,0)),0)</f>
        <v>0</v>
      </c>
      <c r="CQ32" s="125">
        <f>+IF(CP32=0,0,(VLOOKUP($C32,'Guia Circular 015'!$B$19:$H$44,7,0)))</f>
        <v>0</v>
      </c>
      <c r="CR32" s="135">
        <f t="shared" si="30"/>
        <v>0</v>
      </c>
    </row>
    <row r="33" spans="2:97" s="23" customFormat="1" ht="14.25">
      <c r="B33" s="40">
        <v>15</v>
      </c>
      <c r="C33" s="284" t="s">
        <v>212</v>
      </c>
      <c r="D33" s="62">
        <f>+HLOOKUP($C33,'Vigilancia 091213'!$G$4:$AF$38,(VLOOKUP(D$17,'Vigilancia 091213'!$B$7:$C$38,2,0)),0)</f>
        <v>0</v>
      </c>
      <c r="E33" s="122">
        <f>+IF(D33=0,0,(VLOOKUP($C33,'Guia Circular 015'!$B$19:$H$44,7,0)))</f>
        <v>0</v>
      </c>
      <c r="F33" s="130">
        <f t="shared" si="0"/>
        <v>0</v>
      </c>
      <c r="G33" s="134">
        <f>+HLOOKUP($C33,'Vigilancia 091213'!$G$4:$AF$38,(VLOOKUP(G$17,'Vigilancia 091213'!$B$7:$C$38,2,0)),0)</f>
        <v>0</v>
      </c>
      <c r="H33" s="125">
        <f>+IF(G33=0,0,(VLOOKUP($C33,'Guia Circular 015'!$B$19:$H$44,7,0)))</f>
        <v>0</v>
      </c>
      <c r="I33" s="135">
        <f t="shared" si="1"/>
        <v>0</v>
      </c>
      <c r="J33" s="131">
        <f>+HLOOKUP($C33,'Vigilancia 091213'!$G$4:$AF$38,(VLOOKUP(J$17,'Vigilancia 091213'!$B$7:$C$38,2,0)),0)</f>
        <v>0</v>
      </c>
      <c r="K33" s="125">
        <f>+IF(J33=0,0,(VLOOKUP($C33,'Guia Circular 015'!$B$19:$H$44,7,0)))</f>
        <v>0</v>
      </c>
      <c r="L33" s="137">
        <f t="shared" si="2"/>
        <v>0</v>
      </c>
      <c r="M33" s="134">
        <f>+HLOOKUP($C33,'Vigilancia 091213'!$G$4:$AF$38,(VLOOKUP(M$17,'Vigilancia 091213'!$B$7:$C$38,2,0)),0)</f>
        <v>0</v>
      </c>
      <c r="N33" s="125">
        <f>+IF(M33=0,0,(VLOOKUP($C33,'Guia Circular 015'!$B$19:$H$44,7,0)))</f>
        <v>0</v>
      </c>
      <c r="O33" s="135">
        <f t="shared" si="3"/>
        <v>0</v>
      </c>
      <c r="P33" s="134">
        <f>+HLOOKUP($C33,'Vigilancia 091213'!$G$4:$AF$38,(VLOOKUP(P$17,'Vigilancia 091213'!$B$7:$C$38,2,0)),0)</f>
        <v>0</v>
      </c>
      <c r="Q33" s="125">
        <f>+IF(P33=0,0,(VLOOKUP($C33,'Guia Circular 015'!$B$19:$H$44,7,0)))</f>
        <v>0</v>
      </c>
      <c r="R33" s="135">
        <f t="shared" si="4"/>
        <v>0</v>
      </c>
      <c r="S33" s="134">
        <f>+HLOOKUP($C33,'Vigilancia 091213'!$G$4:$AF$38,(VLOOKUP(S$17,'Vigilancia 091213'!$B$7:$C$38,2,0)),0)</f>
        <v>0</v>
      </c>
      <c r="T33" s="125">
        <f>+IF(S33=0,0,(VLOOKUP($C33,'Guia Circular 015'!$B$19:$H$44,7,0)))</f>
        <v>0</v>
      </c>
      <c r="U33" s="135">
        <f t="shared" si="5"/>
        <v>0</v>
      </c>
      <c r="V33" s="134">
        <f>+HLOOKUP($C33,'Vigilancia 091213'!$G$4:$AF$38,(VLOOKUP(V$17,'Vigilancia 091213'!$B$7:$C$38,2,0)),0)</f>
        <v>0</v>
      </c>
      <c r="W33" s="125">
        <f>+IF(V33=0,0,(VLOOKUP($C33,'Guia Circular 015'!$B$19:$H$44,7,0)))</f>
        <v>0</v>
      </c>
      <c r="X33" s="135">
        <f t="shared" si="6"/>
        <v>0</v>
      </c>
      <c r="Y33" s="134">
        <f>+HLOOKUP($C33,'Vigilancia 091213'!$G$4:$AF$38,(VLOOKUP(Y$17,'Vigilancia 091213'!$B$7:$C$38,2,0)),0)</f>
        <v>1</v>
      </c>
      <c r="Z33" s="125">
        <f>+IF(Y33=0,0,(VLOOKUP($C33,'Guia Circular 015'!$B$19:$H$44,7,0)))</f>
        <v>2299663</v>
      </c>
      <c r="AA33" s="135">
        <f t="shared" si="7"/>
        <v>2299663</v>
      </c>
      <c r="AB33" s="134">
        <f>+HLOOKUP($C33,'Vigilancia 091213'!$G$4:$AF$38,(VLOOKUP(AB$17,'Vigilancia 091213'!$B$7:$C$38,2,0)),0)</f>
        <v>0</v>
      </c>
      <c r="AC33" s="125">
        <f>+IF(AB33=0,0,(VLOOKUP($C33,'Guia Circular 015'!$B$19:$H$44,7,0)))</f>
        <v>0</v>
      </c>
      <c r="AD33" s="135">
        <f t="shared" si="8"/>
        <v>0</v>
      </c>
      <c r="AE33" s="134">
        <f>+HLOOKUP($C33,'Vigilancia 091213'!$G$4:$AF$38,(VLOOKUP(AE$17,'Vigilancia 091213'!$B$7:$C$38,2,0)),0)</f>
        <v>0</v>
      </c>
      <c r="AF33" s="125">
        <f>+IF(AE33=0,0,(VLOOKUP($C33,'Guia Circular 015'!$B$19:$H$44,7,0)))</f>
        <v>0</v>
      </c>
      <c r="AG33" s="135">
        <f t="shared" si="9"/>
        <v>0</v>
      </c>
      <c r="AH33" s="134">
        <f>+HLOOKUP($C33,'Vigilancia 091213'!$G$4:$AF$38,(VLOOKUP(AH$17,'Vigilancia 091213'!$B$7:$C$38,2,0)),0)</f>
        <v>0</v>
      </c>
      <c r="AI33" s="125">
        <f>+IF(AH33=0,0,(VLOOKUP($C33,'Guia Circular 015'!$B$19:$H$44,7,0)))</f>
        <v>0</v>
      </c>
      <c r="AJ33" s="135">
        <f t="shared" si="10"/>
        <v>0</v>
      </c>
      <c r="AK33" s="134">
        <f>+HLOOKUP($C33,'Vigilancia 091213'!$G$4:$AF$38,(VLOOKUP(AK$17,'Vigilancia 091213'!$B$7:$C$38,2,0)),0)</f>
        <v>0</v>
      </c>
      <c r="AL33" s="125">
        <f>+IF(AK33=0,0,(VLOOKUP($C33,'Guia Circular 015'!$B$19:$H$44,7,0)))</f>
        <v>0</v>
      </c>
      <c r="AM33" s="135">
        <f t="shared" si="11"/>
        <v>0</v>
      </c>
      <c r="AN33" s="134">
        <f>+HLOOKUP($C33,'Vigilancia 091213'!$G$4:$AF$38,(VLOOKUP(AN$17,'Vigilancia 091213'!$B$7:$C$38,2,0)),0)</f>
        <v>0</v>
      </c>
      <c r="AO33" s="125">
        <f>+IF(AN33=0,0,(VLOOKUP($C33,'Guia Circular 015'!$B$19:$H$44,7,0)))</f>
        <v>0</v>
      </c>
      <c r="AP33" s="135">
        <f t="shared" si="12"/>
        <v>0</v>
      </c>
      <c r="AQ33" s="134">
        <f>+HLOOKUP($C33,'Vigilancia 091213'!$G$4:$AF$38,(VLOOKUP(AQ$17,'Vigilancia 091213'!$B$7:$C$38,2,0)),0)</f>
        <v>0</v>
      </c>
      <c r="AR33" s="125">
        <f>+IF(AQ33=0,0,(VLOOKUP($C33,'Guia Circular 015'!$B$19:$H$44,7,0)))</f>
        <v>0</v>
      </c>
      <c r="AS33" s="135">
        <f t="shared" si="13"/>
        <v>0</v>
      </c>
      <c r="AT33" s="134">
        <f>+HLOOKUP($C33,'Vigilancia 091213'!$G$4:$AF$38,(VLOOKUP(AT$17,'Vigilancia 091213'!$B$7:$C$38,2,0)),0)</f>
        <v>0</v>
      </c>
      <c r="AU33" s="125">
        <f>+IF(AT33=0,0,(VLOOKUP($C33,'Guia Circular 015'!$B$19:$H$44,7,0)))</f>
        <v>0</v>
      </c>
      <c r="AV33" s="135">
        <f t="shared" si="14"/>
        <v>0</v>
      </c>
      <c r="AW33" s="134">
        <f>+HLOOKUP($C33,'Vigilancia 091213'!$G$4:$AF$38,(VLOOKUP(AW$17,'Vigilancia 091213'!$B$7:$C$38,2,0)),0)</f>
        <v>0</v>
      </c>
      <c r="AX33" s="125">
        <f>+IF(AW33=0,0,(VLOOKUP($C33,'Guia Circular 015'!$B$19:$H$44,7,0)))</f>
        <v>0</v>
      </c>
      <c r="AY33" s="135">
        <f t="shared" si="15"/>
        <v>0</v>
      </c>
      <c r="AZ33" s="134">
        <f>+HLOOKUP($C33,'Vigilancia 091213'!$G$4:$AF$38,(VLOOKUP(AZ$17,'Vigilancia 091213'!$B$7:$C$38,2,0)),0)</f>
        <v>0</v>
      </c>
      <c r="BA33" s="125">
        <f>+IF(AZ33=0,0,(VLOOKUP($C33,'Guia Circular 015'!$B$19:$H$44,7,0)))</f>
        <v>0</v>
      </c>
      <c r="BB33" s="135">
        <f t="shared" si="16"/>
        <v>0</v>
      </c>
      <c r="BC33" s="134">
        <f>+HLOOKUP($C33,'Vigilancia 091213'!$G$4:$AF$38,(VLOOKUP(BC$17,'Vigilancia 091213'!$B$7:$C$38,2,0)),0)</f>
        <v>0</v>
      </c>
      <c r="BD33" s="125">
        <f>+IF(BC33=0,0,(VLOOKUP($C33,'Guia Circular 015'!$B$19:$H$44,7,0)))</f>
        <v>0</v>
      </c>
      <c r="BE33" s="135">
        <f t="shared" si="17"/>
        <v>0</v>
      </c>
      <c r="BF33" s="134">
        <f>+HLOOKUP($C33,'Vigilancia 091213'!$G$4:$AF$38,(VLOOKUP(BF$17,'Vigilancia 091213'!$B$7:$C$38,2,0)),0)</f>
        <v>0</v>
      </c>
      <c r="BG33" s="125">
        <f>+IF(BF33=0,0,(VLOOKUP($C33,'Guia Circular 015'!$B$19:$H$44,7,0)))</f>
        <v>0</v>
      </c>
      <c r="BH33" s="135">
        <f t="shared" si="18"/>
        <v>0</v>
      </c>
      <c r="BI33" s="134">
        <f>+HLOOKUP($C33,'Vigilancia 091213'!$G$4:$AF$38,(VLOOKUP(BI$17,'Vigilancia 091213'!$B$7:$C$38,2,0)),0)</f>
        <v>0</v>
      </c>
      <c r="BJ33" s="125">
        <f>+IF(BI33=0,0,(VLOOKUP($C33,'Guia Circular 015'!$B$19:$H$44,7,0)))</f>
        <v>0</v>
      </c>
      <c r="BK33" s="135">
        <f t="shared" si="19"/>
        <v>0</v>
      </c>
      <c r="BL33" s="134">
        <f>+HLOOKUP($C33,'Vigilancia 091213'!$G$4:$AF$38,(VLOOKUP(BL$17,'Vigilancia 091213'!$B$7:$C$38,2,0)),0)</f>
        <v>0</v>
      </c>
      <c r="BM33" s="125">
        <f>+IF(BL33=0,0,(VLOOKUP($C33,'Guia Circular 015'!$B$19:$H$44,7,0)))</f>
        <v>0</v>
      </c>
      <c r="BN33" s="135">
        <f t="shared" si="20"/>
        <v>0</v>
      </c>
      <c r="BO33" s="134">
        <f>+HLOOKUP($C33,'Vigilancia 091213'!$G$4:$AF$38,(VLOOKUP(BO$17,'Vigilancia 091213'!$B$7:$C$38,2,0)),0)</f>
        <v>0</v>
      </c>
      <c r="BP33" s="125">
        <f>+IF(BO33=0,0,(VLOOKUP($C33,'Guia Circular 015'!$B$19:$H$44,7,0)))</f>
        <v>0</v>
      </c>
      <c r="BQ33" s="135">
        <f t="shared" si="21"/>
        <v>0</v>
      </c>
      <c r="BR33" s="134">
        <f>+HLOOKUP($C33,'Vigilancia 091213'!$G$4:$AF$38,(VLOOKUP(BR$17,'Vigilancia 091213'!$B$7:$C$38,2,0)),0)</f>
        <v>0</v>
      </c>
      <c r="BS33" s="125">
        <f>+IF(BR33=0,0,(VLOOKUP($C33,'Guia Circular 015'!$B$19:$H$44,7,0)))</f>
        <v>0</v>
      </c>
      <c r="BT33" s="135">
        <f t="shared" si="22"/>
        <v>0</v>
      </c>
      <c r="BU33" s="134">
        <f>+HLOOKUP($C33,'Vigilancia 091213'!$G$4:$AF$38,(VLOOKUP(BU$17,'Vigilancia 091213'!$B$7:$C$38,2,0)),0)</f>
        <v>0</v>
      </c>
      <c r="BV33" s="125">
        <f>+IF(BU33=0,0,(VLOOKUP($C33,'Guia Circular 015'!$B$19:$H$44,7,0)))</f>
        <v>0</v>
      </c>
      <c r="BW33" s="135">
        <f t="shared" si="23"/>
        <v>0</v>
      </c>
      <c r="BX33" s="134">
        <f>+HLOOKUP($C33,'Vigilancia 091213'!$G$4:$AF$38,(VLOOKUP(BX$17,'Vigilancia 091213'!$B$7:$C$38,2,0)),0)</f>
        <v>0</v>
      </c>
      <c r="BY33" s="125">
        <f>+IF(BX33=0,0,(VLOOKUP($C33,'Guia Circular 015'!$B$19:$H$44,7,0)))</f>
        <v>0</v>
      </c>
      <c r="BZ33" s="135">
        <f t="shared" si="24"/>
        <v>0</v>
      </c>
      <c r="CA33" s="134">
        <f>+HLOOKUP($C33,'Vigilancia 091213'!$G$4:$AF$38,(VLOOKUP(CA$17,'Vigilancia 091213'!$B$7:$C$38,2,0)),0)</f>
        <v>3</v>
      </c>
      <c r="CB33" s="125">
        <f>+IF(CA33=0,0,(VLOOKUP($C33,'Guia Circular 015'!$B$19:$H$44,7,0)))</f>
        <v>2299663</v>
      </c>
      <c r="CC33" s="135">
        <f t="shared" si="25"/>
        <v>6898989</v>
      </c>
      <c r="CD33" s="134">
        <f>+HLOOKUP($C33,'Vigilancia 091213'!$G$4:$AF$38,(VLOOKUP(CD$17,'Vigilancia 091213'!$B$7:$C$38,2,0)),0)</f>
        <v>0</v>
      </c>
      <c r="CE33" s="125">
        <f>+IF(CD33=0,0,(VLOOKUP($C33,'Guia Circular 015'!$B$19:$H$44,7,0)))</f>
        <v>0</v>
      </c>
      <c r="CF33" s="135">
        <f t="shared" si="26"/>
        <v>0</v>
      </c>
      <c r="CG33" s="134">
        <f>+HLOOKUP($C33,'Vigilancia 091213'!$G$4:$AF$38,(VLOOKUP(CG$17,'Vigilancia 091213'!$B$7:$C$38,2,0)),0)</f>
        <v>0</v>
      </c>
      <c r="CH33" s="125">
        <f>+IF(CG33=0,0,(VLOOKUP($C33,'Guia Circular 015'!$B$19:$H$44,7,0)))</f>
        <v>0</v>
      </c>
      <c r="CI33" s="135">
        <f t="shared" si="27"/>
        <v>0</v>
      </c>
      <c r="CJ33" s="134">
        <f>+HLOOKUP($C33,'Vigilancia 091213'!$G$4:$AF$38,(VLOOKUP(CJ$17,'Vigilancia 091213'!$B$7:$C$38,2,0)),0)</f>
        <v>0</v>
      </c>
      <c r="CK33" s="125">
        <f>+IF(CJ33=0,0,(VLOOKUP($C33,'Guia Circular 015'!$B$19:$H$44,7,0)))</f>
        <v>0</v>
      </c>
      <c r="CL33" s="135">
        <f t="shared" si="28"/>
        <v>0</v>
      </c>
      <c r="CM33" s="134">
        <f>+HLOOKUP($C33,'Vigilancia 091213'!$G$4:$AF$38,(VLOOKUP(CM$17,'Vigilancia 091213'!$B$7:$C$38,2,0)),0)</f>
        <v>0</v>
      </c>
      <c r="CN33" s="125">
        <f>+IF(CM33=0,0,(VLOOKUP($C33,'Guia Circular 015'!$B$19:$H$44,7,0)))</f>
        <v>0</v>
      </c>
      <c r="CO33" s="135">
        <f t="shared" si="29"/>
        <v>0</v>
      </c>
      <c r="CP33" s="134">
        <f>+HLOOKUP($C33,'Vigilancia 091213'!$G$4:$AF$38,(VLOOKUP(CP$17,'Vigilancia 091213'!$B$7:$C$38,2,0)),0)</f>
        <v>0</v>
      </c>
      <c r="CQ33" s="125">
        <f>+IF(CP33=0,0,(VLOOKUP($C33,'Guia Circular 015'!$B$19:$H$44,7,0)))</f>
        <v>0</v>
      </c>
      <c r="CR33" s="135">
        <f t="shared" si="30"/>
        <v>0</v>
      </c>
    </row>
    <row r="34" spans="2:97" s="23" customFormat="1" ht="14.25">
      <c r="B34" s="40">
        <v>16</v>
      </c>
      <c r="C34" s="284" t="s">
        <v>236</v>
      </c>
      <c r="D34" s="62">
        <f>+HLOOKUP($C34,'Vigilancia 091213'!$G$4:$AF$38,(VLOOKUP(D$17,'Vigilancia 091213'!$B$7:$C$38,2,0)),0)</f>
        <v>1</v>
      </c>
      <c r="E34" s="125">
        <f>+IF(D34=0,0,(VLOOKUP($C34,'Guia Circular 015'!$B$19:$H$44,7,0)))</f>
        <v>1686420</v>
      </c>
      <c r="F34" s="130">
        <f t="shared" si="0"/>
        <v>1686420</v>
      </c>
      <c r="G34" s="134">
        <f>+HLOOKUP($C34,'Vigilancia 091213'!$G$4:$AF$38,(VLOOKUP(G$17,'Vigilancia 091213'!$B$7:$C$38,2,0)),0)</f>
        <v>0</v>
      </c>
      <c r="H34" s="125">
        <f>+IF(G34=0,0,(VLOOKUP($C34,'Guia Circular 015'!$B$19:$H$44,7,0)))</f>
        <v>0</v>
      </c>
      <c r="I34" s="135">
        <f t="shared" si="1"/>
        <v>0</v>
      </c>
      <c r="J34" s="131">
        <f>+HLOOKUP($C34,'Vigilancia 091213'!$G$4:$AF$38,(VLOOKUP(J$17,'Vigilancia 091213'!$B$7:$C$38,2,0)),0)</f>
        <v>0</v>
      </c>
      <c r="K34" s="125">
        <f>+IF(J34=0,0,(VLOOKUP($C34,'Guia Circular 015'!$B$19:$H$44,7,0)))</f>
        <v>0</v>
      </c>
      <c r="L34" s="137">
        <f t="shared" si="2"/>
        <v>0</v>
      </c>
      <c r="M34" s="134">
        <f>+HLOOKUP($C34,'Vigilancia 091213'!$G$4:$AF$38,(VLOOKUP(M$17,'Vigilancia 091213'!$B$7:$C$38,2,0)),0)</f>
        <v>0</v>
      </c>
      <c r="N34" s="125">
        <f>+IF(M34=0,0,(VLOOKUP($C34,'Guia Circular 015'!$B$19:$H$44,7,0)))</f>
        <v>0</v>
      </c>
      <c r="O34" s="135">
        <f t="shared" si="3"/>
        <v>0</v>
      </c>
      <c r="P34" s="134">
        <f>+HLOOKUP($C34,'Vigilancia 091213'!$G$4:$AF$38,(VLOOKUP(P$17,'Vigilancia 091213'!$B$7:$C$38,2,0)),0)</f>
        <v>0</v>
      </c>
      <c r="Q34" s="125">
        <f>+IF(P34=0,0,(VLOOKUP($C34,'Guia Circular 015'!$B$19:$H$44,7,0)))</f>
        <v>0</v>
      </c>
      <c r="R34" s="135">
        <f t="shared" si="4"/>
        <v>0</v>
      </c>
      <c r="S34" s="134">
        <f>+HLOOKUP($C34,'Vigilancia 091213'!$G$4:$AF$38,(VLOOKUP(S$17,'Vigilancia 091213'!$B$7:$C$38,2,0)),0)</f>
        <v>0</v>
      </c>
      <c r="T34" s="125">
        <f>+IF(S34=0,0,(VLOOKUP($C34,'Guia Circular 015'!$B$19:$H$44,7,0)))</f>
        <v>0</v>
      </c>
      <c r="U34" s="135">
        <f t="shared" si="5"/>
        <v>0</v>
      </c>
      <c r="V34" s="134">
        <f>+HLOOKUP($C34,'Vigilancia 091213'!$G$4:$AF$38,(VLOOKUP(V$17,'Vigilancia 091213'!$B$7:$C$38,2,0)),0)</f>
        <v>0</v>
      </c>
      <c r="W34" s="125">
        <f>+IF(V34=0,0,(VLOOKUP($C34,'Guia Circular 015'!$B$19:$H$44,7,0)))</f>
        <v>0</v>
      </c>
      <c r="X34" s="135">
        <f t="shared" si="6"/>
        <v>0</v>
      </c>
      <c r="Y34" s="134">
        <f>+HLOOKUP($C34,'Vigilancia 091213'!$G$4:$AF$38,(VLOOKUP(Y$17,'Vigilancia 091213'!$B$7:$C$38,2,0)),0)</f>
        <v>0</v>
      </c>
      <c r="Z34" s="125">
        <f>+IF(Y34=0,0,(VLOOKUP($C34,'Guia Circular 015'!$B$19:$H$44,7,0)))</f>
        <v>0</v>
      </c>
      <c r="AA34" s="135">
        <f t="shared" si="7"/>
        <v>0</v>
      </c>
      <c r="AB34" s="134">
        <f>+HLOOKUP($C34,'Vigilancia 091213'!$G$4:$AF$38,(VLOOKUP(AB$17,'Vigilancia 091213'!$B$7:$C$38,2,0)),0)</f>
        <v>0</v>
      </c>
      <c r="AC34" s="125">
        <f>+IF(AB34=0,0,(VLOOKUP($C34,'Guia Circular 015'!$B$19:$H$44,7,0)))</f>
        <v>0</v>
      </c>
      <c r="AD34" s="135">
        <f t="shared" si="8"/>
        <v>0</v>
      </c>
      <c r="AE34" s="134">
        <f>+HLOOKUP($C34,'Vigilancia 091213'!$G$4:$AF$38,(VLOOKUP(AE$17,'Vigilancia 091213'!$B$7:$C$38,2,0)),0)</f>
        <v>0</v>
      </c>
      <c r="AF34" s="125">
        <f>+IF(AE34=0,0,(VLOOKUP($C34,'Guia Circular 015'!$B$19:$H$44,7,0)))</f>
        <v>0</v>
      </c>
      <c r="AG34" s="135">
        <f t="shared" si="9"/>
        <v>0</v>
      </c>
      <c r="AH34" s="134">
        <f>+HLOOKUP($C34,'Vigilancia 091213'!$G$4:$AF$38,(VLOOKUP(AH$17,'Vigilancia 091213'!$B$7:$C$38,2,0)),0)</f>
        <v>0</v>
      </c>
      <c r="AI34" s="125">
        <f>+IF(AH34=0,0,(VLOOKUP($C34,'Guia Circular 015'!$B$19:$H$44,7,0)))</f>
        <v>0</v>
      </c>
      <c r="AJ34" s="135">
        <f t="shared" si="10"/>
        <v>0</v>
      </c>
      <c r="AK34" s="134">
        <f>+HLOOKUP($C34,'Vigilancia 091213'!$G$4:$AF$38,(VLOOKUP(AK$17,'Vigilancia 091213'!$B$7:$C$38,2,0)),0)</f>
        <v>0</v>
      </c>
      <c r="AL34" s="125">
        <f>+IF(AK34=0,0,(VLOOKUP($C34,'Guia Circular 015'!$B$19:$H$44,7,0)))</f>
        <v>0</v>
      </c>
      <c r="AM34" s="135">
        <f t="shared" si="11"/>
        <v>0</v>
      </c>
      <c r="AN34" s="134">
        <f>+HLOOKUP($C34,'Vigilancia 091213'!$G$4:$AF$38,(VLOOKUP(AN$17,'Vigilancia 091213'!$B$7:$C$38,2,0)),0)</f>
        <v>0</v>
      </c>
      <c r="AO34" s="125">
        <f>+IF(AN34=0,0,(VLOOKUP($C34,'Guia Circular 015'!$B$19:$H$44,7,0)))</f>
        <v>0</v>
      </c>
      <c r="AP34" s="135">
        <f t="shared" si="12"/>
        <v>0</v>
      </c>
      <c r="AQ34" s="134">
        <f>+HLOOKUP($C34,'Vigilancia 091213'!$G$4:$AF$38,(VLOOKUP(AQ$17,'Vigilancia 091213'!$B$7:$C$38,2,0)),0)</f>
        <v>0</v>
      </c>
      <c r="AR34" s="125">
        <f>+IF(AQ34=0,0,(VLOOKUP($C34,'Guia Circular 015'!$B$19:$H$44,7,0)))</f>
        <v>0</v>
      </c>
      <c r="AS34" s="135">
        <f t="shared" si="13"/>
        <v>0</v>
      </c>
      <c r="AT34" s="134">
        <f>+HLOOKUP($C34,'Vigilancia 091213'!$G$4:$AF$38,(VLOOKUP(AT$17,'Vigilancia 091213'!$B$7:$C$38,2,0)),0)</f>
        <v>0</v>
      </c>
      <c r="AU34" s="125">
        <f>+IF(AT34=0,0,(VLOOKUP($C34,'Guia Circular 015'!$B$19:$H$44,7,0)))</f>
        <v>0</v>
      </c>
      <c r="AV34" s="135">
        <f t="shared" si="14"/>
        <v>0</v>
      </c>
      <c r="AW34" s="134">
        <f>+HLOOKUP($C34,'Vigilancia 091213'!$G$4:$AF$38,(VLOOKUP(AW$17,'Vigilancia 091213'!$B$7:$C$38,2,0)),0)</f>
        <v>0</v>
      </c>
      <c r="AX34" s="125">
        <f>+IF(AW34=0,0,(VLOOKUP($C34,'Guia Circular 015'!$B$19:$H$44,7,0)))</f>
        <v>0</v>
      </c>
      <c r="AY34" s="135">
        <f t="shared" si="15"/>
        <v>0</v>
      </c>
      <c r="AZ34" s="134">
        <f>+HLOOKUP($C34,'Vigilancia 091213'!$G$4:$AF$38,(VLOOKUP(AZ$17,'Vigilancia 091213'!$B$7:$C$38,2,0)),0)</f>
        <v>0</v>
      </c>
      <c r="BA34" s="125">
        <f>+IF(AZ34=0,0,(VLOOKUP($C34,'Guia Circular 015'!$B$19:$H$44,7,0)))</f>
        <v>0</v>
      </c>
      <c r="BB34" s="135">
        <f t="shared" si="16"/>
        <v>0</v>
      </c>
      <c r="BC34" s="134">
        <f>+HLOOKUP($C34,'Vigilancia 091213'!$G$4:$AF$38,(VLOOKUP(BC$17,'Vigilancia 091213'!$B$7:$C$38,2,0)),0)</f>
        <v>0</v>
      </c>
      <c r="BD34" s="125">
        <f>+IF(BC34=0,0,(VLOOKUP($C34,'Guia Circular 015'!$B$19:$H$44,7,0)))</f>
        <v>0</v>
      </c>
      <c r="BE34" s="135">
        <f t="shared" si="17"/>
        <v>0</v>
      </c>
      <c r="BF34" s="134">
        <f>+HLOOKUP($C34,'Vigilancia 091213'!$G$4:$AF$38,(VLOOKUP(BF$17,'Vigilancia 091213'!$B$7:$C$38,2,0)),0)</f>
        <v>0</v>
      </c>
      <c r="BG34" s="125">
        <f>+IF(BF34=0,0,(VLOOKUP($C34,'Guia Circular 015'!$B$19:$H$44,7,0)))</f>
        <v>0</v>
      </c>
      <c r="BH34" s="135">
        <f t="shared" si="18"/>
        <v>0</v>
      </c>
      <c r="BI34" s="134">
        <f>+HLOOKUP($C34,'Vigilancia 091213'!$G$4:$AF$38,(VLOOKUP(BI$17,'Vigilancia 091213'!$B$7:$C$38,2,0)),0)</f>
        <v>0</v>
      </c>
      <c r="BJ34" s="125">
        <f>+IF(BI34=0,0,(VLOOKUP($C34,'Guia Circular 015'!$B$19:$H$44,7,0)))</f>
        <v>0</v>
      </c>
      <c r="BK34" s="135">
        <f t="shared" si="19"/>
        <v>0</v>
      </c>
      <c r="BL34" s="134">
        <f>+HLOOKUP($C34,'Vigilancia 091213'!$G$4:$AF$38,(VLOOKUP(BL$17,'Vigilancia 091213'!$B$7:$C$38,2,0)),0)</f>
        <v>0</v>
      </c>
      <c r="BM34" s="125">
        <f>+IF(BL34=0,0,(VLOOKUP($C34,'Guia Circular 015'!$B$19:$H$44,7,0)))</f>
        <v>0</v>
      </c>
      <c r="BN34" s="135">
        <f t="shared" si="20"/>
        <v>0</v>
      </c>
      <c r="BO34" s="134">
        <f>+HLOOKUP($C34,'Vigilancia 091213'!$G$4:$AF$38,(VLOOKUP(BO$17,'Vigilancia 091213'!$B$7:$C$38,2,0)),0)</f>
        <v>0</v>
      </c>
      <c r="BP34" s="125">
        <f>+IF(BO34=0,0,(VLOOKUP($C34,'Guia Circular 015'!$B$19:$H$44,7,0)))</f>
        <v>0</v>
      </c>
      <c r="BQ34" s="135">
        <f t="shared" si="21"/>
        <v>0</v>
      </c>
      <c r="BR34" s="134">
        <f>+HLOOKUP($C34,'Vigilancia 091213'!$G$4:$AF$38,(VLOOKUP(BR$17,'Vigilancia 091213'!$B$7:$C$38,2,0)),0)</f>
        <v>0</v>
      </c>
      <c r="BS34" s="125">
        <f>+IF(BR34=0,0,(VLOOKUP($C34,'Guia Circular 015'!$B$19:$H$44,7,0)))</f>
        <v>0</v>
      </c>
      <c r="BT34" s="135">
        <f t="shared" si="22"/>
        <v>0</v>
      </c>
      <c r="BU34" s="134">
        <f>+HLOOKUP($C34,'Vigilancia 091213'!$G$4:$AF$38,(VLOOKUP(BU$17,'Vigilancia 091213'!$B$7:$C$38,2,0)),0)</f>
        <v>0</v>
      </c>
      <c r="BV34" s="125">
        <f>+IF(BU34=0,0,(VLOOKUP($C34,'Guia Circular 015'!$B$19:$H$44,7,0)))</f>
        <v>0</v>
      </c>
      <c r="BW34" s="135">
        <f t="shared" si="23"/>
        <v>0</v>
      </c>
      <c r="BX34" s="134">
        <f>+HLOOKUP($C34,'Vigilancia 091213'!$G$4:$AF$38,(VLOOKUP(BX$17,'Vigilancia 091213'!$B$7:$C$38,2,0)),0)</f>
        <v>0</v>
      </c>
      <c r="BY34" s="125">
        <f>+IF(BX34=0,0,(VLOOKUP($C34,'Guia Circular 015'!$B$19:$H$44,7,0)))</f>
        <v>0</v>
      </c>
      <c r="BZ34" s="135">
        <f t="shared" si="24"/>
        <v>0</v>
      </c>
      <c r="CA34" s="134">
        <f>+HLOOKUP($C34,'Vigilancia 091213'!$G$4:$AF$38,(VLOOKUP(CA$17,'Vigilancia 091213'!$B$7:$C$38,2,0)),0)</f>
        <v>0</v>
      </c>
      <c r="CB34" s="125">
        <f>+IF(CA34=0,0,(VLOOKUP($C34,'Guia Circular 015'!$B$19:$H$44,7,0)))</f>
        <v>0</v>
      </c>
      <c r="CC34" s="135">
        <f t="shared" si="25"/>
        <v>0</v>
      </c>
      <c r="CD34" s="134">
        <f>+HLOOKUP($C34,'Vigilancia 091213'!$G$4:$AF$38,(VLOOKUP(CD$17,'Vigilancia 091213'!$B$7:$C$38,2,0)),0)</f>
        <v>0</v>
      </c>
      <c r="CE34" s="125">
        <f>+IF(CD34=0,0,(VLOOKUP($C34,'Guia Circular 015'!$B$19:$H$44,7,0)))</f>
        <v>0</v>
      </c>
      <c r="CF34" s="135">
        <f t="shared" si="26"/>
        <v>0</v>
      </c>
      <c r="CG34" s="134">
        <f>+HLOOKUP($C34,'Vigilancia 091213'!$G$4:$AF$38,(VLOOKUP(CG$17,'Vigilancia 091213'!$B$7:$C$38,2,0)),0)</f>
        <v>0</v>
      </c>
      <c r="CH34" s="125">
        <f>+IF(CG34=0,0,(VLOOKUP($C34,'Guia Circular 015'!$B$19:$H$44,7,0)))</f>
        <v>0</v>
      </c>
      <c r="CI34" s="135">
        <f t="shared" si="27"/>
        <v>0</v>
      </c>
      <c r="CJ34" s="134">
        <f>+HLOOKUP($C34,'Vigilancia 091213'!$G$4:$AF$38,(VLOOKUP(CJ$17,'Vigilancia 091213'!$B$7:$C$38,2,0)),0)</f>
        <v>0</v>
      </c>
      <c r="CK34" s="125">
        <f>+IF(CJ34=0,0,(VLOOKUP($C34,'Guia Circular 015'!$B$19:$H$44,7,0)))</f>
        <v>0</v>
      </c>
      <c r="CL34" s="135">
        <f t="shared" si="28"/>
        <v>0</v>
      </c>
      <c r="CM34" s="134">
        <f>+HLOOKUP($C34,'Vigilancia 091213'!$G$4:$AF$38,(VLOOKUP(CM$17,'Vigilancia 091213'!$B$7:$C$38,2,0)),0)</f>
        <v>0</v>
      </c>
      <c r="CN34" s="125">
        <f>+IF(CM34=0,0,(VLOOKUP($C34,'Guia Circular 015'!$B$19:$H$44,7,0)))</f>
        <v>0</v>
      </c>
      <c r="CO34" s="135">
        <f t="shared" si="29"/>
        <v>0</v>
      </c>
      <c r="CP34" s="134">
        <f>+HLOOKUP($C34,'Vigilancia 091213'!$G$4:$AF$38,(VLOOKUP(CP$17,'Vigilancia 091213'!$B$7:$C$38,2,0)),0)</f>
        <v>0</v>
      </c>
      <c r="CQ34" s="125">
        <f>+IF(CP34=0,0,(VLOOKUP($C34,'Guia Circular 015'!$B$19:$H$44,7,0)))</f>
        <v>0</v>
      </c>
      <c r="CR34" s="135">
        <f t="shared" si="30"/>
        <v>0</v>
      </c>
    </row>
    <row r="35" spans="2:97" s="23" customFormat="1" ht="14.25">
      <c r="B35" s="40">
        <v>17</v>
      </c>
      <c r="C35" s="284" t="s">
        <v>213</v>
      </c>
      <c r="D35" s="62">
        <f>+HLOOKUP($C35,'Vigilancia 091213'!$G$4:$AF$38,(VLOOKUP(D$17,'Vigilancia 091213'!$B$7:$C$38,2,0)),0)</f>
        <v>0</v>
      </c>
      <c r="E35" s="122">
        <f>+IF(D35=0,0,(VLOOKUP($C35,'Guia Circular 015'!$B$19:$H$44,7,0)))</f>
        <v>0</v>
      </c>
      <c r="F35" s="130">
        <f t="shared" si="0"/>
        <v>0</v>
      </c>
      <c r="G35" s="134">
        <f>+HLOOKUP($C35,'Vigilancia 091213'!$G$4:$AF$38,(VLOOKUP(G$17,'Vigilancia 091213'!$B$7:$C$38,2,0)),0)</f>
        <v>0</v>
      </c>
      <c r="H35" s="125">
        <f>+IF(G35=0,0,(VLOOKUP($C35,'Guia Circular 015'!$B$19:$H$44,7,0)))</f>
        <v>0</v>
      </c>
      <c r="I35" s="135">
        <f t="shared" si="1"/>
        <v>0</v>
      </c>
      <c r="J35" s="131">
        <f>+HLOOKUP($C35,'Vigilancia 091213'!$G$4:$AF$38,(VLOOKUP(J$17,'Vigilancia 091213'!$B$7:$C$38,2,0)),0)</f>
        <v>0</v>
      </c>
      <c r="K35" s="125">
        <f>+IF(J35=0,0,(VLOOKUP($C35,'Guia Circular 015'!$B$19:$H$44,7,0)))</f>
        <v>0</v>
      </c>
      <c r="L35" s="137">
        <f t="shared" si="2"/>
        <v>0</v>
      </c>
      <c r="M35" s="134">
        <f>+HLOOKUP($C35,'Vigilancia 091213'!$G$4:$AF$38,(VLOOKUP(M$17,'Vigilancia 091213'!$B$7:$C$38,2,0)),0)</f>
        <v>0</v>
      </c>
      <c r="N35" s="125">
        <f>+IF(M35=0,0,(VLOOKUP($C35,'Guia Circular 015'!$B$19:$H$44,7,0)))</f>
        <v>0</v>
      </c>
      <c r="O35" s="135">
        <f t="shared" si="3"/>
        <v>0</v>
      </c>
      <c r="P35" s="134">
        <f>+HLOOKUP($C35,'Vigilancia 091213'!$G$4:$AF$38,(VLOOKUP(P$17,'Vigilancia 091213'!$B$7:$C$38,2,0)),0)</f>
        <v>0</v>
      </c>
      <c r="Q35" s="125">
        <f>+IF(P35=0,0,(VLOOKUP($C35,'Guia Circular 015'!$B$19:$H$44,7,0)))</f>
        <v>0</v>
      </c>
      <c r="R35" s="135">
        <f t="shared" si="4"/>
        <v>0</v>
      </c>
      <c r="S35" s="134">
        <f>+HLOOKUP($C35,'Vigilancia 091213'!$G$4:$AF$38,(VLOOKUP(S$17,'Vigilancia 091213'!$B$7:$C$38,2,0)),0)</f>
        <v>1</v>
      </c>
      <c r="T35" s="125">
        <f>+IF(S35=0,0,(VLOOKUP($C35,'Guia Circular 015'!$B$19:$H$44,7,0)))</f>
        <v>227113</v>
      </c>
      <c r="U35" s="135">
        <f t="shared" si="5"/>
        <v>227113</v>
      </c>
      <c r="V35" s="134">
        <f>+HLOOKUP($C35,'Vigilancia 091213'!$G$4:$AF$38,(VLOOKUP(V$17,'Vigilancia 091213'!$B$7:$C$38,2,0)),0)</f>
        <v>0</v>
      </c>
      <c r="W35" s="125">
        <f>+IF(V35=0,0,(VLOOKUP($C35,'Guia Circular 015'!$B$19:$H$44,7,0)))</f>
        <v>0</v>
      </c>
      <c r="X35" s="135">
        <f t="shared" si="6"/>
        <v>0</v>
      </c>
      <c r="Y35" s="134">
        <f>+HLOOKUP($C35,'Vigilancia 091213'!$G$4:$AF$38,(VLOOKUP(Y$17,'Vigilancia 091213'!$B$7:$C$38,2,0)),0)</f>
        <v>0</v>
      </c>
      <c r="Z35" s="125">
        <f>+IF(Y35=0,0,(VLOOKUP($C35,'Guia Circular 015'!$B$19:$H$44,7,0)))</f>
        <v>0</v>
      </c>
      <c r="AA35" s="135">
        <f t="shared" si="7"/>
        <v>0</v>
      </c>
      <c r="AB35" s="134">
        <f>+HLOOKUP($C35,'Vigilancia 091213'!$G$4:$AF$38,(VLOOKUP(AB$17,'Vigilancia 091213'!$B$7:$C$38,2,0)),0)</f>
        <v>0</v>
      </c>
      <c r="AC35" s="125">
        <f>+IF(AB35=0,0,(VLOOKUP($C35,'Guia Circular 015'!$B$19:$H$44,7,0)))</f>
        <v>0</v>
      </c>
      <c r="AD35" s="135">
        <f t="shared" si="8"/>
        <v>0</v>
      </c>
      <c r="AE35" s="134">
        <f>+HLOOKUP($C35,'Vigilancia 091213'!$G$4:$AF$38,(VLOOKUP(AE$17,'Vigilancia 091213'!$B$7:$C$38,2,0)),0)</f>
        <v>0</v>
      </c>
      <c r="AF35" s="125">
        <f>+IF(AE35=0,0,(VLOOKUP($C35,'Guia Circular 015'!$B$19:$H$44,7,0)))</f>
        <v>0</v>
      </c>
      <c r="AG35" s="135">
        <f t="shared" si="9"/>
        <v>0</v>
      </c>
      <c r="AH35" s="134">
        <f>+HLOOKUP($C35,'Vigilancia 091213'!$G$4:$AF$38,(VLOOKUP(AH$17,'Vigilancia 091213'!$B$7:$C$38,2,0)),0)</f>
        <v>0</v>
      </c>
      <c r="AI35" s="125">
        <f>+IF(AH35=0,0,(VLOOKUP($C35,'Guia Circular 015'!$B$19:$H$44,7,0)))</f>
        <v>0</v>
      </c>
      <c r="AJ35" s="135">
        <f t="shared" si="10"/>
        <v>0</v>
      </c>
      <c r="AK35" s="134">
        <f>+HLOOKUP($C35,'Vigilancia 091213'!$G$4:$AF$38,(VLOOKUP(AK$17,'Vigilancia 091213'!$B$7:$C$38,2,0)),0)</f>
        <v>0</v>
      </c>
      <c r="AL35" s="125">
        <f>+IF(AK35=0,0,(VLOOKUP($C35,'Guia Circular 015'!$B$19:$H$44,7,0)))</f>
        <v>0</v>
      </c>
      <c r="AM35" s="135">
        <f t="shared" si="11"/>
        <v>0</v>
      </c>
      <c r="AN35" s="134">
        <f>+HLOOKUP($C35,'Vigilancia 091213'!$G$4:$AF$38,(VLOOKUP(AN$17,'Vigilancia 091213'!$B$7:$C$38,2,0)),0)</f>
        <v>0</v>
      </c>
      <c r="AO35" s="125">
        <f>+IF(AN35=0,0,(VLOOKUP($C35,'Guia Circular 015'!$B$19:$H$44,7,0)))</f>
        <v>0</v>
      </c>
      <c r="AP35" s="135">
        <f t="shared" si="12"/>
        <v>0</v>
      </c>
      <c r="AQ35" s="134">
        <f>+HLOOKUP($C35,'Vigilancia 091213'!$G$4:$AF$38,(VLOOKUP(AQ$17,'Vigilancia 091213'!$B$7:$C$38,2,0)),0)</f>
        <v>0</v>
      </c>
      <c r="AR35" s="125">
        <f>+IF(AQ35=0,0,(VLOOKUP($C35,'Guia Circular 015'!$B$19:$H$44,7,0)))</f>
        <v>0</v>
      </c>
      <c r="AS35" s="135">
        <f t="shared" si="13"/>
        <v>0</v>
      </c>
      <c r="AT35" s="134">
        <f>+HLOOKUP($C35,'Vigilancia 091213'!$G$4:$AF$38,(VLOOKUP(AT$17,'Vigilancia 091213'!$B$7:$C$38,2,0)),0)</f>
        <v>0</v>
      </c>
      <c r="AU35" s="125">
        <f>+IF(AT35=0,0,(VLOOKUP($C35,'Guia Circular 015'!$B$19:$H$44,7,0)))</f>
        <v>0</v>
      </c>
      <c r="AV35" s="135">
        <f t="shared" si="14"/>
        <v>0</v>
      </c>
      <c r="AW35" s="134">
        <f>+HLOOKUP($C35,'Vigilancia 091213'!$G$4:$AF$38,(VLOOKUP(AW$17,'Vigilancia 091213'!$B$7:$C$38,2,0)),0)</f>
        <v>0</v>
      </c>
      <c r="AX35" s="125">
        <f>+IF(AW35=0,0,(VLOOKUP($C35,'Guia Circular 015'!$B$19:$H$44,7,0)))</f>
        <v>0</v>
      </c>
      <c r="AY35" s="135">
        <f t="shared" si="15"/>
        <v>0</v>
      </c>
      <c r="AZ35" s="134">
        <f>+HLOOKUP($C35,'Vigilancia 091213'!$G$4:$AF$38,(VLOOKUP(AZ$17,'Vigilancia 091213'!$B$7:$C$38,2,0)),0)</f>
        <v>0</v>
      </c>
      <c r="BA35" s="125">
        <f>+IF(AZ35=0,0,(VLOOKUP($C35,'Guia Circular 015'!$B$19:$H$44,7,0)))</f>
        <v>0</v>
      </c>
      <c r="BB35" s="135">
        <f t="shared" si="16"/>
        <v>0</v>
      </c>
      <c r="BC35" s="134">
        <f>+HLOOKUP($C35,'Vigilancia 091213'!$G$4:$AF$38,(VLOOKUP(BC$17,'Vigilancia 091213'!$B$7:$C$38,2,0)),0)</f>
        <v>0</v>
      </c>
      <c r="BD35" s="125">
        <f>+IF(BC35=0,0,(VLOOKUP($C35,'Guia Circular 015'!$B$19:$H$44,7,0)))</f>
        <v>0</v>
      </c>
      <c r="BE35" s="135">
        <f t="shared" si="17"/>
        <v>0</v>
      </c>
      <c r="BF35" s="134">
        <f>+HLOOKUP($C35,'Vigilancia 091213'!$G$4:$AF$38,(VLOOKUP(BF$17,'Vigilancia 091213'!$B$7:$C$38,2,0)),0)</f>
        <v>0</v>
      </c>
      <c r="BG35" s="125">
        <f>+IF(BF35=0,0,(VLOOKUP($C35,'Guia Circular 015'!$B$19:$H$44,7,0)))</f>
        <v>0</v>
      </c>
      <c r="BH35" s="135">
        <f t="shared" si="18"/>
        <v>0</v>
      </c>
      <c r="BI35" s="134">
        <f>+HLOOKUP($C35,'Vigilancia 091213'!$G$4:$AF$38,(VLOOKUP(BI$17,'Vigilancia 091213'!$B$7:$C$38,2,0)),0)</f>
        <v>0</v>
      </c>
      <c r="BJ35" s="125">
        <f>+IF(BI35=0,0,(VLOOKUP($C35,'Guia Circular 015'!$B$19:$H$44,7,0)))</f>
        <v>0</v>
      </c>
      <c r="BK35" s="135">
        <f t="shared" si="19"/>
        <v>0</v>
      </c>
      <c r="BL35" s="134">
        <f>+HLOOKUP($C35,'Vigilancia 091213'!$G$4:$AF$38,(VLOOKUP(BL$17,'Vigilancia 091213'!$B$7:$C$38,2,0)),0)</f>
        <v>0</v>
      </c>
      <c r="BM35" s="125">
        <f>+IF(BL35=0,0,(VLOOKUP($C35,'Guia Circular 015'!$B$19:$H$44,7,0)))</f>
        <v>0</v>
      </c>
      <c r="BN35" s="135">
        <f t="shared" si="20"/>
        <v>0</v>
      </c>
      <c r="BO35" s="134">
        <f>+HLOOKUP($C35,'Vigilancia 091213'!$G$4:$AF$38,(VLOOKUP(BO$17,'Vigilancia 091213'!$B$7:$C$38,2,0)),0)</f>
        <v>0</v>
      </c>
      <c r="BP35" s="125">
        <f>+IF(BO35=0,0,(VLOOKUP($C35,'Guia Circular 015'!$B$19:$H$44,7,0)))</f>
        <v>0</v>
      </c>
      <c r="BQ35" s="135">
        <f t="shared" si="21"/>
        <v>0</v>
      </c>
      <c r="BR35" s="134">
        <f>+HLOOKUP($C35,'Vigilancia 091213'!$G$4:$AF$38,(VLOOKUP(BR$17,'Vigilancia 091213'!$B$7:$C$38,2,0)),0)</f>
        <v>0</v>
      </c>
      <c r="BS35" s="125">
        <f>+IF(BR35=0,0,(VLOOKUP($C35,'Guia Circular 015'!$B$19:$H$44,7,0)))</f>
        <v>0</v>
      </c>
      <c r="BT35" s="135">
        <f t="shared" si="22"/>
        <v>0</v>
      </c>
      <c r="BU35" s="134">
        <f>+HLOOKUP($C35,'Vigilancia 091213'!$G$4:$AF$38,(VLOOKUP(BU$17,'Vigilancia 091213'!$B$7:$C$38,2,0)),0)</f>
        <v>0</v>
      </c>
      <c r="BV35" s="125">
        <f>+IF(BU35=0,0,(VLOOKUP($C35,'Guia Circular 015'!$B$19:$H$44,7,0)))</f>
        <v>0</v>
      </c>
      <c r="BW35" s="135">
        <f t="shared" si="23"/>
        <v>0</v>
      </c>
      <c r="BX35" s="134">
        <f>+HLOOKUP($C35,'Vigilancia 091213'!$G$4:$AF$38,(VLOOKUP(BX$17,'Vigilancia 091213'!$B$7:$C$38,2,0)),0)</f>
        <v>0</v>
      </c>
      <c r="BY35" s="125">
        <f>+IF(BX35=0,0,(VLOOKUP($C35,'Guia Circular 015'!$B$19:$H$44,7,0)))</f>
        <v>0</v>
      </c>
      <c r="BZ35" s="135">
        <f t="shared" si="24"/>
        <v>0</v>
      </c>
      <c r="CA35" s="134">
        <f>+HLOOKUP($C35,'Vigilancia 091213'!$G$4:$AF$38,(VLOOKUP(CA$17,'Vigilancia 091213'!$B$7:$C$38,2,0)),0)</f>
        <v>0</v>
      </c>
      <c r="CB35" s="125">
        <f>+IF(CA35=0,0,(VLOOKUP($C35,'Guia Circular 015'!$B$19:$H$44,7,0)))</f>
        <v>0</v>
      </c>
      <c r="CC35" s="135">
        <f t="shared" si="25"/>
        <v>0</v>
      </c>
      <c r="CD35" s="134">
        <f>+HLOOKUP($C35,'Vigilancia 091213'!$G$4:$AF$38,(VLOOKUP(CD$17,'Vigilancia 091213'!$B$7:$C$38,2,0)),0)</f>
        <v>0</v>
      </c>
      <c r="CE35" s="125">
        <f>+IF(CD35=0,0,(VLOOKUP($C35,'Guia Circular 015'!$B$19:$H$44,7,0)))</f>
        <v>0</v>
      </c>
      <c r="CF35" s="135">
        <f t="shared" si="26"/>
        <v>0</v>
      </c>
      <c r="CG35" s="134">
        <f>+HLOOKUP($C35,'Vigilancia 091213'!$G$4:$AF$38,(VLOOKUP(CG$17,'Vigilancia 091213'!$B$7:$C$38,2,0)),0)</f>
        <v>0</v>
      </c>
      <c r="CH35" s="125">
        <f>+IF(CG35=0,0,(VLOOKUP($C35,'Guia Circular 015'!$B$19:$H$44,7,0)))</f>
        <v>0</v>
      </c>
      <c r="CI35" s="135">
        <f t="shared" si="27"/>
        <v>0</v>
      </c>
      <c r="CJ35" s="134">
        <f>+HLOOKUP($C35,'Vigilancia 091213'!$G$4:$AF$38,(VLOOKUP(CJ$17,'Vigilancia 091213'!$B$7:$C$38,2,0)),0)</f>
        <v>0</v>
      </c>
      <c r="CK35" s="125">
        <f>+IF(CJ35=0,0,(VLOOKUP($C35,'Guia Circular 015'!$B$19:$H$44,7,0)))</f>
        <v>0</v>
      </c>
      <c r="CL35" s="135">
        <f t="shared" si="28"/>
        <v>0</v>
      </c>
      <c r="CM35" s="134">
        <f>+HLOOKUP($C35,'Vigilancia 091213'!$G$4:$AF$38,(VLOOKUP(CM$17,'Vigilancia 091213'!$B$7:$C$38,2,0)),0)</f>
        <v>0</v>
      </c>
      <c r="CN35" s="125">
        <f>+IF(CM35=0,0,(VLOOKUP($C35,'Guia Circular 015'!$B$19:$H$44,7,0)))</f>
        <v>0</v>
      </c>
      <c r="CO35" s="135">
        <f t="shared" si="29"/>
        <v>0</v>
      </c>
      <c r="CP35" s="134">
        <f>+HLOOKUP($C35,'Vigilancia 091213'!$G$4:$AF$38,(VLOOKUP(CP$17,'Vigilancia 091213'!$B$7:$C$38,2,0)),0)</f>
        <v>0</v>
      </c>
      <c r="CQ35" s="125">
        <f>+IF(CP35=0,0,(VLOOKUP($C35,'Guia Circular 015'!$B$19:$H$44,7,0)))</f>
        <v>0</v>
      </c>
      <c r="CR35" s="135">
        <f t="shared" si="30"/>
        <v>0</v>
      </c>
      <c r="CS35" s="158"/>
    </row>
    <row r="36" spans="2:97" s="23" customFormat="1" ht="14.25">
      <c r="B36" s="40">
        <v>18</v>
      </c>
      <c r="C36" s="284" t="s">
        <v>214</v>
      </c>
      <c r="D36" s="62">
        <f>+HLOOKUP($C36,'Vigilancia 091213'!$G$4:$AF$38,(VLOOKUP(D$17,'Vigilancia 091213'!$B$7:$C$38,2,0)),0)</f>
        <v>0</v>
      </c>
      <c r="E36" s="122">
        <f>+IF(D36=0,0,(VLOOKUP($C36,'Guia Circular 015'!$B$19:$H$44,7,0)))</f>
        <v>0</v>
      </c>
      <c r="F36" s="130">
        <f t="shared" si="0"/>
        <v>0</v>
      </c>
      <c r="G36" s="134">
        <f>+HLOOKUP($C36,'Vigilancia 091213'!$G$4:$AF$38,(VLOOKUP(G$17,'Vigilancia 091213'!$B$7:$C$38,2,0)),0)</f>
        <v>0</v>
      </c>
      <c r="H36" s="125">
        <f>+IF(G36=0,0,(VLOOKUP($C36,'Guia Circular 015'!$B$19:$H$44,7,0)))</f>
        <v>0</v>
      </c>
      <c r="I36" s="135">
        <f t="shared" si="1"/>
        <v>0</v>
      </c>
      <c r="J36" s="131">
        <f>+HLOOKUP($C36,'Vigilancia 091213'!$G$4:$AF$38,(VLOOKUP(J$17,'Vigilancia 091213'!$B$7:$C$38,2,0)),0)</f>
        <v>0</v>
      </c>
      <c r="K36" s="125">
        <f>+IF(J36=0,0,(VLOOKUP($C36,'Guia Circular 015'!$B$19:$H$44,7,0)))</f>
        <v>0</v>
      </c>
      <c r="L36" s="137">
        <f t="shared" si="2"/>
        <v>0</v>
      </c>
      <c r="M36" s="134">
        <f>+HLOOKUP($C36,'Vigilancia 091213'!$G$4:$AF$38,(VLOOKUP(M$17,'Vigilancia 091213'!$B$7:$C$38,2,0)),0)</f>
        <v>0</v>
      </c>
      <c r="N36" s="125">
        <f>+IF(M36=0,0,(VLOOKUP($C36,'Guia Circular 015'!$B$19:$H$44,7,0)))</f>
        <v>0</v>
      </c>
      <c r="O36" s="135">
        <f t="shared" si="3"/>
        <v>0</v>
      </c>
      <c r="P36" s="134">
        <f>+HLOOKUP($C36,'Vigilancia 091213'!$G$4:$AF$38,(VLOOKUP(P$17,'Vigilancia 091213'!$B$7:$C$38,2,0)),0)</f>
        <v>0</v>
      </c>
      <c r="Q36" s="125">
        <f>+IF(P36=0,0,(VLOOKUP($C36,'Guia Circular 015'!$B$19:$H$44,7,0)))</f>
        <v>0</v>
      </c>
      <c r="R36" s="135">
        <f t="shared" si="4"/>
        <v>0</v>
      </c>
      <c r="S36" s="134">
        <f>+HLOOKUP($C36,'Vigilancia 091213'!$G$4:$AF$38,(VLOOKUP(S$17,'Vigilancia 091213'!$B$7:$C$38,2,0)),0)</f>
        <v>0</v>
      </c>
      <c r="T36" s="125">
        <f>+IF(S36=0,0,(VLOOKUP($C36,'Guia Circular 015'!$B$19:$H$44,7,0)))</f>
        <v>0</v>
      </c>
      <c r="U36" s="135">
        <f t="shared" si="5"/>
        <v>0</v>
      </c>
      <c r="V36" s="134">
        <f>+HLOOKUP($C36,'Vigilancia 091213'!$G$4:$AF$38,(VLOOKUP(V$17,'Vigilancia 091213'!$B$7:$C$38,2,0)),0)</f>
        <v>0</v>
      </c>
      <c r="W36" s="125">
        <f>+IF(V36=0,0,(VLOOKUP($C36,'Guia Circular 015'!$B$19:$H$44,7,0)))</f>
        <v>0</v>
      </c>
      <c r="X36" s="135">
        <f t="shared" si="6"/>
        <v>0</v>
      </c>
      <c r="Y36" s="134">
        <f>+HLOOKUP($C36,'Vigilancia 091213'!$G$4:$AF$38,(VLOOKUP(Y$17,'Vigilancia 091213'!$B$7:$C$38,2,0)),0)</f>
        <v>1</v>
      </c>
      <c r="Z36" s="125">
        <f>+IF(Y36=0,0,(VLOOKUP($C36,'Guia Circular 015'!$B$19:$H$44,7,0)))</f>
        <v>227113</v>
      </c>
      <c r="AA36" s="135">
        <f t="shared" si="7"/>
        <v>227113</v>
      </c>
      <c r="AB36" s="134">
        <f>+HLOOKUP($C36,'Vigilancia 091213'!$G$4:$AF$38,(VLOOKUP(AB$17,'Vigilancia 091213'!$B$7:$C$38,2,0)),0)</f>
        <v>0</v>
      </c>
      <c r="AC36" s="125">
        <f>+IF(AB36=0,0,(VLOOKUP($C36,'Guia Circular 015'!$B$19:$H$44,7,0)))</f>
        <v>0</v>
      </c>
      <c r="AD36" s="135">
        <f t="shared" si="8"/>
        <v>0</v>
      </c>
      <c r="AE36" s="134">
        <f>+HLOOKUP($C36,'Vigilancia 091213'!$G$4:$AF$38,(VLOOKUP(AE$17,'Vigilancia 091213'!$B$7:$C$38,2,0)),0)</f>
        <v>0</v>
      </c>
      <c r="AF36" s="125">
        <f>+IF(AE36=0,0,(VLOOKUP($C36,'Guia Circular 015'!$B$19:$H$44,7,0)))</f>
        <v>0</v>
      </c>
      <c r="AG36" s="135">
        <f t="shared" si="9"/>
        <v>0</v>
      </c>
      <c r="AH36" s="134">
        <f>+HLOOKUP($C36,'Vigilancia 091213'!$G$4:$AF$38,(VLOOKUP(AH$17,'Vigilancia 091213'!$B$7:$C$38,2,0)),0)</f>
        <v>0</v>
      </c>
      <c r="AI36" s="125">
        <f>+IF(AH36=0,0,(VLOOKUP($C36,'Guia Circular 015'!$B$19:$H$44,7,0)))</f>
        <v>0</v>
      </c>
      <c r="AJ36" s="135">
        <f t="shared" si="10"/>
        <v>0</v>
      </c>
      <c r="AK36" s="134">
        <f>+HLOOKUP($C36,'Vigilancia 091213'!$G$4:$AF$38,(VLOOKUP(AK$17,'Vigilancia 091213'!$B$7:$C$38,2,0)),0)</f>
        <v>0</v>
      </c>
      <c r="AL36" s="125">
        <f>+IF(AK36=0,0,(VLOOKUP($C36,'Guia Circular 015'!$B$19:$H$44,7,0)))</f>
        <v>0</v>
      </c>
      <c r="AM36" s="135">
        <f t="shared" si="11"/>
        <v>0</v>
      </c>
      <c r="AN36" s="134">
        <f>+HLOOKUP($C36,'Vigilancia 091213'!$G$4:$AF$38,(VLOOKUP(AN$17,'Vigilancia 091213'!$B$7:$C$38,2,0)),0)</f>
        <v>0</v>
      </c>
      <c r="AO36" s="125">
        <f>+IF(AN36=0,0,(VLOOKUP($C36,'Guia Circular 015'!$B$19:$H$44,7,0)))</f>
        <v>0</v>
      </c>
      <c r="AP36" s="135">
        <f t="shared" si="12"/>
        <v>0</v>
      </c>
      <c r="AQ36" s="134">
        <f>+HLOOKUP($C36,'Vigilancia 091213'!$G$4:$AF$38,(VLOOKUP(AQ$17,'Vigilancia 091213'!$B$7:$C$38,2,0)),0)</f>
        <v>0</v>
      </c>
      <c r="AR36" s="125">
        <f>+IF(AQ36=0,0,(VLOOKUP($C36,'Guia Circular 015'!$B$19:$H$44,7,0)))</f>
        <v>0</v>
      </c>
      <c r="AS36" s="135">
        <f t="shared" si="13"/>
        <v>0</v>
      </c>
      <c r="AT36" s="134">
        <f>+HLOOKUP($C36,'Vigilancia 091213'!$G$4:$AF$38,(VLOOKUP(AT$17,'Vigilancia 091213'!$B$7:$C$38,2,0)),0)</f>
        <v>0</v>
      </c>
      <c r="AU36" s="125">
        <f>+IF(AT36=0,0,(VLOOKUP($C36,'Guia Circular 015'!$B$19:$H$44,7,0)))</f>
        <v>0</v>
      </c>
      <c r="AV36" s="135">
        <f t="shared" si="14"/>
        <v>0</v>
      </c>
      <c r="AW36" s="134">
        <f>+HLOOKUP($C36,'Vigilancia 091213'!$G$4:$AF$38,(VLOOKUP(AW$17,'Vigilancia 091213'!$B$7:$C$38,2,0)),0)</f>
        <v>0</v>
      </c>
      <c r="AX36" s="125">
        <f>+IF(AW36=0,0,(VLOOKUP($C36,'Guia Circular 015'!$B$19:$H$44,7,0)))</f>
        <v>0</v>
      </c>
      <c r="AY36" s="135">
        <f t="shared" si="15"/>
        <v>0</v>
      </c>
      <c r="AZ36" s="134">
        <f>+HLOOKUP($C36,'Vigilancia 091213'!$G$4:$AF$38,(VLOOKUP(AZ$17,'Vigilancia 091213'!$B$7:$C$38,2,0)),0)</f>
        <v>0</v>
      </c>
      <c r="BA36" s="125">
        <f>+IF(AZ36=0,0,(VLOOKUP($C36,'Guia Circular 015'!$B$19:$H$44,7,0)))</f>
        <v>0</v>
      </c>
      <c r="BB36" s="135">
        <f t="shared" si="16"/>
        <v>0</v>
      </c>
      <c r="BC36" s="134">
        <f>+HLOOKUP($C36,'Vigilancia 091213'!$G$4:$AF$38,(VLOOKUP(BC$17,'Vigilancia 091213'!$B$7:$C$38,2,0)),0)</f>
        <v>0</v>
      </c>
      <c r="BD36" s="125">
        <f>+IF(BC36=0,0,(VLOOKUP($C36,'Guia Circular 015'!$B$19:$H$44,7,0)))</f>
        <v>0</v>
      </c>
      <c r="BE36" s="135">
        <f t="shared" si="17"/>
        <v>0</v>
      </c>
      <c r="BF36" s="134">
        <f>+HLOOKUP($C36,'Vigilancia 091213'!$G$4:$AF$38,(VLOOKUP(BF$17,'Vigilancia 091213'!$B$7:$C$38,2,0)),0)</f>
        <v>0</v>
      </c>
      <c r="BG36" s="125">
        <f>+IF(BF36=0,0,(VLOOKUP($C36,'Guia Circular 015'!$B$19:$H$44,7,0)))</f>
        <v>0</v>
      </c>
      <c r="BH36" s="135">
        <f t="shared" si="18"/>
        <v>0</v>
      </c>
      <c r="BI36" s="134">
        <f>+HLOOKUP($C36,'Vigilancia 091213'!$G$4:$AF$38,(VLOOKUP(BI$17,'Vigilancia 091213'!$B$7:$C$38,2,0)),0)</f>
        <v>0</v>
      </c>
      <c r="BJ36" s="125">
        <f>+IF(BI36=0,0,(VLOOKUP($C36,'Guia Circular 015'!$B$19:$H$44,7,0)))</f>
        <v>0</v>
      </c>
      <c r="BK36" s="135">
        <f t="shared" si="19"/>
        <v>0</v>
      </c>
      <c r="BL36" s="134">
        <f>+HLOOKUP($C36,'Vigilancia 091213'!$G$4:$AF$38,(VLOOKUP(BL$17,'Vigilancia 091213'!$B$7:$C$38,2,0)),0)</f>
        <v>0</v>
      </c>
      <c r="BM36" s="125">
        <f>+IF(BL36=0,0,(VLOOKUP($C36,'Guia Circular 015'!$B$19:$H$44,7,0)))</f>
        <v>0</v>
      </c>
      <c r="BN36" s="135">
        <f t="shared" si="20"/>
        <v>0</v>
      </c>
      <c r="BO36" s="134">
        <f>+HLOOKUP($C36,'Vigilancia 091213'!$G$4:$AF$38,(VLOOKUP(BO$17,'Vigilancia 091213'!$B$7:$C$38,2,0)),0)</f>
        <v>0</v>
      </c>
      <c r="BP36" s="125">
        <f>+IF(BO36=0,0,(VLOOKUP($C36,'Guia Circular 015'!$B$19:$H$44,7,0)))</f>
        <v>0</v>
      </c>
      <c r="BQ36" s="135">
        <f t="shared" si="21"/>
        <v>0</v>
      </c>
      <c r="BR36" s="134">
        <f>+HLOOKUP($C36,'Vigilancia 091213'!$G$4:$AF$38,(VLOOKUP(BR$17,'Vigilancia 091213'!$B$7:$C$38,2,0)),0)</f>
        <v>0</v>
      </c>
      <c r="BS36" s="125">
        <f>+IF(BR36=0,0,(VLOOKUP($C36,'Guia Circular 015'!$B$19:$H$44,7,0)))</f>
        <v>0</v>
      </c>
      <c r="BT36" s="135">
        <f t="shared" si="22"/>
        <v>0</v>
      </c>
      <c r="BU36" s="134">
        <f>+HLOOKUP($C36,'Vigilancia 091213'!$G$4:$AF$38,(VLOOKUP(BU$17,'Vigilancia 091213'!$B$7:$C$38,2,0)),0)</f>
        <v>0</v>
      </c>
      <c r="BV36" s="125">
        <f>+IF(BU36=0,0,(VLOOKUP($C36,'Guia Circular 015'!$B$19:$H$44,7,0)))</f>
        <v>0</v>
      </c>
      <c r="BW36" s="135">
        <f t="shared" si="23"/>
        <v>0</v>
      </c>
      <c r="BX36" s="134">
        <f>+HLOOKUP($C36,'Vigilancia 091213'!$G$4:$AF$38,(VLOOKUP(BX$17,'Vigilancia 091213'!$B$7:$C$38,2,0)),0)</f>
        <v>0</v>
      </c>
      <c r="BY36" s="125">
        <f>+IF(BX36=0,0,(VLOOKUP($C36,'Guia Circular 015'!$B$19:$H$44,7,0)))</f>
        <v>0</v>
      </c>
      <c r="BZ36" s="135">
        <f t="shared" si="24"/>
        <v>0</v>
      </c>
      <c r="CA36" s="134">
        <f>+HLOOKUP($C36,'Vigilancia 091213'!$G$4:$AF$38,(VLOOKUP(CA$17,'Vigilancia 091213'!$B$7:$C$38,2,0)),0)</f>
        <v>0</v>
      </c>
      <c r="CB36" s="125">
        <f>+IF(CA36=0,0,(VLOOKUP($C36,'Guia Circular 015'!$B$19:$H$44,7,0)))</f>
        <v>0</v>
      </c>
      <c r="CC36" s="135">
        <f t="shared" si="25"/>
        <v>0</v>
      </c>
      <c r="CD36" s="134">
        <f>+HLOOKUP($C36,'Vigilancia 091213'!$G$4:$AF$38,(VLOOKUP(CD$17,'Vigilancia 091213'!$B$7:$C$38,2,0)),0)</f>
        <v>0</v>
      </c>
      <c r="CE36" s="125">
        <f>+IF(CD36=0,0,(VLOOKUP($C36,'Guia Circular 015'!$B$19:$H$44,7,0)))</f>
        <v>0</v>
      </c>
      <c r="CF36" s="135">
        <f t="shared" si="26"/>
        <v>0</v>
      </c>
      <c r="CG36" s="134">
        <f>+HLOOKUP($C36,'Vigilancia 091213'!$G$4:$AF$38,(VLOOKUP(CG$17,'Vigilancia 091213'!$B$7:$C$38,2,0)),0)</f>
        <v>0</v>
      </c>
      <c r="CH36" s="125">
        <f>+IF(CG36=0,0,(VLOOKUP($C36,'Guia Circular 015'!$B$19:$H$44,7,0)))</f>
        <v>0</v>
      </c>
      <c r="CI36" s="135">
        <f t="shared" si="27"/>
        <v>0</v>
      </c>
      <c r="CJ36" s="134">
        <f>+HLOOKUP($C36,'Vigilancia 091213'!$G$4:$AF$38,(VLOOKUP(CJ$17,'Vigilancia 091213'!$B$7:$C$38,2,0)),0)</f>
        <v>0</v>
      </c>
      <c r="CK36" s="125">
        <f>+IF(CJ36=0,0,(VLOOKUP($C36,'Guia Circular 015'!$B$19:$H$44,7,0)))</f>
        <v>0</v>
      </c>
      <c r="CL36" s="135">
        <f t="shared" si="28"/>
        <v>0</v>
      </c>
      <c r="CM36" s="134">
        <f>+HLOOKUP($C36,'Vigilancia 091213'!$G$4:$AF$38,(VLOOKUP(CM$17,'Vigilancia 091213'!$B$7:$C$38,2,0)),0)</f>
        <v>0</v>
      </c>
      <c r="CN36" s="125">
        <f>+IF(CM36=0,0,(VLOOKUP($C36,'Guia Circular 015'!$B$19:$H$44,7,0)))</f>
        <v>0</v>
      </c>
      <c r="CO36" s="135">
        <f t="shared" si="29"/>
        <v>0</v>
      </c>
      <c r="CP36" s="134">
        <f>+HLOOKUP($C36,'Vigilancia 091213'!$G$4:$AF$38,(VLOOKUP(CP$17,'Vigilancia 091213'!$B$7:$C$38,2,0)),0)</f>
        <v>0</v>
      </c>
      <c r="CQ36" s="125">
        <f>+IF(CP36=0,0,(VLOOKUP($C36,'Guia Circular 015'!$B$19:$H$44,7,0)))</f>
        <v>0</v>
      </c>
      <c r="CR36" s="135">
        <f t="shared" si="30"/>
        <v>0</v>
      </c>
    </row>
    <row r="37" spans="2:97" s="23" customFormat="1" ht="14.25">
      <c r="B37" s="40">
        <v>19</v>
      </c>
      <c r="C37" s="284" t="s">
        <v>237</v>
      </c>
      <c r="D37" s="62">
        <f>+HLOOKUP($C37,'Vigilancia 091213'!$G$4:$AF$38,(VLOOKUP(D$17,'Vigilancia 091213'!$B$7:$C$38,2,0)),0)</f>
        <v>0</v>
      </c>
      <c r="E37" s="122">
        <f>+IF(D37=0,0,(VLOOKUP($C37,'Guia Circular 015'!$B$19:$H$44,7,0)))</f>
        <v>0</v>
      </c>
      <c r="F37" s="130">
        <f t="shared" si="0"/>
        <v>0</v>
      </c>
      <c r="G37" s="134">
        <f>+HLOOKUP($C37,'Vigilancia 091213'!$G$4:$AF$38,(VLOOKUP(G$17,'Vigilancia 091213'!$B$7:$C$38,2,0)),0)</f>
        <v>0</v>
      </c>
      <c r="H37" s="125">
        <f>+IF(G37=0,0,(VLOOKUP($C37,'Guia Circular 015'!$B$19:$H$44,7,0)))</f>
        <v>0</v>
      </c>
      <c r="I37" s="135">
        <f t="shared" si="1"/>
        <v>0</v>
      </c>
      <c r="J37" s="131">
        <f>+HLOOKUP($C37,'Vigilancia 091213'!$G$4:$AF$38,(VLOOKUP(J$17,'Vigilancia 091213'!$B$7:$C$38,2,0)),0)</f>
        <v>0</v>
      </c>
      <c r="K37" s="125">
        <f>+IF(J37=0,0,(VLOOKUP($C37,'Guia Circular 015'!$B$19:$H$44,7,0)))</f>
        <v>0</v>
      </c>
      <c r="L37" s="137">
        <f t="shared" si="2"/>
        <v>0</v>
      </c>
      <c r="M37" s="134">
        <f>+HLOOKUP($C37,'Vigilancia 091213'!$G$4:$AF$38,(VLOOKUP(M$17,'Vigilancia 091213'!$B$7:$C$38,2,0)),0)</f>
        <v>0</v>
      </c>
      <c r="N37" s="125">
        <f>+IF(M37=0,0,(VLOOKUP($C37,'Guia Circular 015'!$B$19:$H$44,7,0)))</f>
        <v>0</v>
      </c>
      <c r="O37" s="135">
        <f t="shared" si="3"/>
        <v>0</v>
      </c>
      <c r="P37" s="134">
        <f>+HLOOKUP($C37,'Vigilancia 091213'!$G$4:$AF$38,(VLOOKUP(P$17,'Vigilancia 091213'!$B$7:$C$38,2,0)),0)</f>
        <v>0</v>
      </c>
      <c r="Q37" s="125">
        <f>+IF(P37=0,0,(VLOOKUP($C37,'Guia Circular 015'!$B$19:$H$44,7,0)))</f>
        <v>0</v>
      </c>
      <c r="R37" s="135">
        <f t="shared" si="4"/>
        <v>0</v>
      </c>
      <c r="S37" s="134">
        <f>+HLOOKUP($C37,'Vigilancia 091213'!$G$4:$AF$38,(VLOOKUP(S$17,'Vigilancia 091213'!$B$7:$C$38,2,0)),0)</f>
        <v>0</v>
      </c>
      <c r="T37" s="125">
        <f>+IF(S37=0,0,(VLOOKUP($C37,'Guia Circular 015'!$B$19:$H$44,7,0)))</f>
        <v>0</v>
      </c>
      <c r="U37" s="135">
        <f t="shared" si="5"/>
        <v>0</v>
      </c>
      <c r="V37" s="134">
        <f>+HLOOKUP($C37,'Vigilancia 091213'!$G$4:$AF$38,(VLOOKUP(V$17,'Vigilancia 091213'!$B$7:$C$38,2,0)),0)</f>
        <v>0</v>
      </c>
      <c r="W37" s="125">
        <f>+IF(V37=0,0,(VLOOKUP($C37,'Guia Circular 015'!$B$19:$H$44,7,0)))</f>
        <v>0</v>
      </c>
      <c r="X37" s="135">
        <f t="shared" si="6"/>
        <v>0</v>
      </c>
      <c r="Y37" s="134">
        <f>+HLOOKUP($C37,'Vigilancia 091213'!$G$4:$AF$38,(VLOOKUP(Y$17,'Vigilancia 091213'!$B$7:$C$38,2,0)),0)</f>
        <v>0</v>
      </c>
      <c r="Z37" s="125">
        <f>+IF(Y37=0,0,(VLOOKUP($C37,'Guia Circular 015'!$B$19:$H$44,7,0)))</f>
        <v>0</v>
      </c>
      <c r="AA37" s="135">
        <f t="shared" si="7"/>
        <v>0</v>
      </c>
      <c r="AB37" s="134">
        <f>+HLOOKUP($C37,'Vigilancia 091213'!$G$4:$AF$38,(VLOOKUP(AB$17,'Vigilancia 091213'!$B$7:$C$38,2,0)),0)</f>
        <v>0</v>
      </c>
      <c r="AC37" s="125">
        <f>+IF(AB37=0,0,(VLOOKUP($C37,'Guia Circular 015'!$B$19:$H$44,7,0)))</f>
        <v>0</v>
      </c>
      <c r="AD37" s="135">
        <f t="shared" si="8"/>
        <v>0</v>
      </c>
      <c r="AE37" s="134">
        <f>+HLOOKUP($C37,'Vigilancia 091213'!$G$4:$AF$38,(VLOOKUP(AE$17,'Vigilancia 091213'!$B$7:$C$38,2,0)),0)</f>
        <v>0</v>
      </c>
      <c r="AF37" s="125">
        <f>+IF(AE37=0,0,(VLOOKUP($C37,'Guia Circular 015'!$B$19:$H$44,7,0)))</f>
        <v>0</v>
      </c>
      <c r="AG37" s="135">
        <f t="shared" si="9"/>
        <v>0</v>
      </c>
      <c r="AH37" s="134">
        <f>+HLOOKUP($C37,'Vigilancia 091213'!$G$4:$AF$38,(VLOOKUP(AH$17,'Vigilancia 091213'!$B$7:$C$38,2,0)),0)</f>
        <v>0</v>
      </c>
      <c r="AI37" s="125">
        <f>+IF(AH37=0,0,(VLOOKUP($C37,'Guia Circular 015'!$B$19:$H$44,7,0)))</f>
        <v>0</v>
      </c>
      <c r="AJ37" s="135">
        <f t="shared" si="10"/>
        <v>0</v>
      </c>
      <c r="AK37" s="134">
        <f>+HLOOKUP($C37,'Vigilancia 091213'!$G$4:$AF$38,(VLOOKUP(AK$17,'Vigilancia 091213'!$B$7:$C$38,2,0)),0)</f>
        <v>0</v>
      </c>
      <c r="AL37" s="125">
        <f>+IF(AK37=0,0,(VLOOKUP($C37,'Guia Circular 015'!$B$19:$H$44,7,0)))</f>
        <v>0</v>
      </c>
      <c r="AM37" s="135">
        <f t="shared" si="11"/>
        <v>0</v>
      </c>
      <c r="AN37" s="134">
        <f>+HLOOKUP($C37,'Vigilancia 091213'!$G$4:$AF$38,(VLOOKUP(AN$17,'Vigilancia 091213'!$B$7:$C$38,2,0)),0)</f>
        <v>0</v>
      </c>
      <c r="AO37" s="125">
        <f>+IF(AN37=0,0,(VLOOKUP($C37,'Guia Circular 015'!$B$19:$H$44,7,0)))</f>
        <v>0</v>
      </c>
      <c r="AP37" s="135">
        <f t="shared" si="12"/>
        <v>0</v>
      </c>
      <c r="AQ37" s="134">
        <f>+HLOOKUP($C37,'Vigilancia 091213'!$G$4:$AF$38,(VLOOKUP(AQ$17,'Vigilancia 091213'!$B$7:$C$38,2,0)),0)</f>
        <v>0</v>
      </c>
      <c r="AR37" s="125">
        <f>+IF(AQ37=0,0,(VLOOKUP($C37,'Guia Circular 015'!$B$19:$H$44,7,0)))</f>
        <v>0</v>
      </c>
      <c r="AS37" s="135">
        <f t="shared" si="13"/>
        <v>0</v>
      </c>
      <c r="AT37" s="134">
        <f>+HLOOKUP($C37,'Vigilancia 091213'!$G$4:$AF$38,(VLOOKUP(AT$17,'Vigilancia 091213'!$B$7:$C$38,2,0)),0)</f>
        <v>0</v>
      </c>
      <c r="AU37" s="125">
        <f>+IF(AT37=0,0,(VLOOKUP($C37,'Guia Circular 015'!$B$19:$H$44,7,0)))</f>
        <v>0</v>
      </c>
      <c r="AV37" s="135">
        <f t="shared" si="14"/>
        <v>0</v>
      </c>
      <c r="AW37" s="134">
        <f>+HLOOKUP($C37,'Vigilancia 091213'!$G$4:$AF$38,(VLOOKUP(AW$17,'Vigilancia 091213'!$B$7:$C$38,2,0)),0)</f>
        <v>0</v>
      </c>
      <c r="AX37" s="125">
        <f>+IF(AW37=0,0,(VLOOKUP($C37,'Guia Circular 015'!$B$19:$H$44,7,0)))</f>
        <v>0</v>
      </c>
      <c r="AY37" s="135">
        <f t="shared" si="15"/>
        <v>0</v>
      </c>
      <c r="AZ37" s="134">
        <f>+HLOOKUP($C37,'Vigilancia 091213'!$G$4:$AF$38,(VLOOKUP(AZ$17,'Vigilancia 091213'!$B$7:$C$38,2,0)),0)</f>
        <v>0</v>
      </c>
      <c r="BA37" s="125">
        <f>+IF(AZ37=0,0,(VLOOKUP($C37,'Guia Circular 015'!$B$19:$H$44,7,0)))</f>
        <v>0</v>
      </c>
      <c r="BB37" s="135">
        <f t="shared" si="16"/>
        <v>0</v>
      </c>
      <c r="BC37" s="134">
        <f>+HLOOKUP($C37,'Vigilancia 091213'!$G$4:$AF$38,(VLOOKUP(BC$17,'Vigilancia 091213'!$B$7:$C$38,2,0)),0)</f>
        <v>0</v>
      </c>
      <c r="BD37" s="125">
        <f>+IF(BC37=0,0,(VLOOKUP($C37,'Guia Circular 015'!$B$19:$H$44,7,0)))</f>
        <v>0</v>
      </c>
      <c r="BE37" s="135">
        <f t="shared" si="17"/>
        <v>0</v>
      </c>
      <c r="BF37" s="134">
        <f>+HLOOKUP($C37,'Vigilancia 091213'!$G$4:$AF$38,(VLOOKUP(BF$17,'Vigilancia 091213'!$B$7:$C$38,2,0)),0)</f>
        <v>0</v>
      </c>
      <c r="BG37" s="125">
        <f>+IF(BF37=0,0,(VLOOKUP($C37,'Guia Circular 015'!$B$19:$H$44,7,0)))</f>
        <v>0</v>
      </c>
      <c r="BH37" s="135">
        <f t="shared" si="18"/>
        <v>0</v>
      </c>
      <c r="BI37" s="134">
        <f>+HLOOKUP($C37,'Vigilancia 091213'!$G$4:$AF$38,(VLOOKUP(BI$17,'Vigilancia 091213'!$B$7:$C$38,2,0)),0)</f>
        <v>6</v>
      </c>
      <c r="BJ37" s="125">
        <f>+IF(BI37=0,0,(VLOOKUP($C37,'Guia Circular 015'!$B$19:$H$44,7,0)))</f>
        <v>1249122</v>
      </c>
      <c r="BK37" s="135">
        <f t="shared" si="19"/>
        <v>7494732</v>
      </c>
      <c r="BL37" s="134">
        <f>+HLOOKUP($C37,'Vigilancia 091213'!$G$4:$AF$38,(VLOOKUP(BL$17,'Vigilancia 091213'!$B$7:$C$38,2,0)),0)</f>
        <v>0</v>
      </c>
      <c r="BM37" s="125">
        <f>+IF(BL37=0,0,(VLOOKUP($C37,'Guia Circular 015'!$B$19:$H$44,7,0)))</f>
        <v>0</v>
      </c>
      <c r="BN37" s="135">
        <f t="shared" si="20"/>
        <v>0</v>
      </c>
      <c r="BO37" s="134">
        <f>+HLOOKUP($C37,'Vigilancia 091213'!$G$4:$AF$38,(VLOOKUP(BO$17,'Vigilancia 091213'!$B$7:$C$38,2,0)),0)</f>
        <v>0</v>
      </c>
      <c r="BP37" s="125">
        <f>+IF(BO37=0,0,(VLOOKUP($C37,'Guia Circular 015'!$B$19:$H$44,7,0)))</f>
        <v>0</v>
      </c>
      <c r="BQ37" s="135">
        <f t="shared" si="21"/>
        <v>0</v>
      </c>
      <c r="BR37" s="134">
        <f>+HLOOKUP($C37,'Vigilancia 091213'!$G$4:$AF$38,(VLOOKUP(BR$17,'Vigilancia 091213'!$B$7:$C$38,2,0)),0)</f>
        <v>0</v>
      </c>
      <c r="BS37" s="125">
        <f>+IF(BR37=0,0,(VLOOKUP($C37,'Guia Circular 015'!$B$19:$H$44,7,0)))</f>
        <v>0</v>
      </c>
      <c r="BT37" s="135">
        <f t="shared" si="22"/>
        <v>0</v>
      </c>
      <c r="BU37" s="134">
        <f>+HLOOKUP($C37,'Vigilancia 091213'!$G$4:$AF$38,(VLOOKUP(BU$17,'Vigilancia 091213'!$B$7:$C$38,2,0)),0)</f>
        <v>0</v>
      </c>
      <c r="BV37" s="125">
        <f>+IF(BU37=0,0,(VLOOKUP($C37,'Guia Circular 015'!$B$19:$H$44,7,0)))</f>
        <v>0</v>
      </c>
      <c r="BW37" s="135">
        <f t="shared" si="23"/>
        <v>0</v>
      </c>
      <c r="BX37" s="134">
        <f>+HLOOKUP($C37,'Vigilancia 091213'!$G$4:$AF$38,(VLOOKUP(BX$17,'Vigilancia 091213'!$B$7:$C$38,2,0)),0)</f>
        <v>0</v>
      </c>
      <c r="BY37" s="125">
        <f>+IF(BX37=0,0,(VLOOKUP($C37,'Guia Circular 015'!$B$19:$H$44,7,0)))</f>
        <v>0</v>
      </c>
      <c r="BZ37" s="135">
        <f t="shared" si="24"/>
        <v>0</v>
      </c>
      <c r="CA37" s="134">
        <f>+HLOOKUP($C37,'Vigilancia 091213'!$G$4:$AF$38,(VLOOKUP(CA$17,'Vigilancia 091213'!$B$7:$C$38,2,0)),0)</f>
        <v>0</v>
      </c>
      <c r="CB37" s="125">
        <f>+IF(CA37=0,0,(VLOOKUP($C37,'Guia Circular 015'!$B$19:$H$44,7,0)))</f>
        <v>0</v>
      </c>
      <c r="CC37" s="135">
        <f t="shared" si="25"/>
        <v>0</v>
      </c>
      <c r="CD37" s="134">
        <f>+HLOOKUP($C37,'Vigilancia 091213'!$G$4:$AF$38,(VLOOKUP(CD$17,'Vigilancia 091213'!$B$7:$C$38,2,0)),0)</f>
        <v>0</v>
      </c>
      <c r="CE37" s="125">
        <f>+IF(CD37=0,0,(VLOOKUP($C37,'Guia Circular 015'!$B$19:$H$44,7,0)))</f>
        <v>0</v>
      </c>
      <c r="CF37" s="135">
        <f t="shared" si="26"/>
        <v>0</v>
      </c>
      <c r="CG37" s="134">
        <f>+HLOOKUP($C37,'Vigilancia 091213'!$G$4:$AF$38,(VLOOKUP(CG$17,'Vigilancia 091213'!$B$7:$C$38,2,0)),0)</f>
        <v>0</v>
      </c>
      <c r="CH37" s="125">
        <f>+IF(CG37=0,0,(VLOOKUP($C37,'Guia Circular 015'!$B$19:$H$44,7,0)))</f>
        <v>0</v>
      </c>
      <c r="CI37" s="135">
        <f t="shared" si="27"/>
        <v>0</v>
      </c>
      <c r="CJ37" s="134">
        <f>+HLOOKUP($C37,'Vigilancia 091213'!$G$4:$AF$38,(VLOOKUP(CJ$17,'Vigilancia 091213'!$B$7:$C$38,2,0)),0)</f>
        <v>0</v>
      </c>
      <c r="CK37" s="125">
        <f>+IF(CJ37=0,0,(VLOOKUP($C37,'Guia Circular 015'!$B$19:$H$44,7,0)))</f>
        <v>0</v>
      </c>
      <c r="CL37" s="135">
        <f t="shared" si="28"/>
        <v>0</v>
      </c>
      <c r="CM37" s="134">
        <f>+HLOOKUP($C37,'Vigilancia 091213'!$G$4:$AF$38,(VLOOKUP(CM$17,'Vigilancia 091213'!$B$7:$C$38,2,0)),0)</f>
        <v>0</v>
      </c>
      <c r="CN37" s="125">
        <f>+IF(CM37=0,0,(VLOOKUP($C37,'Guia Circular 015'!$B$19:$H$44,7,0)))</f>
        <v>0</v>
      </c>
      <c r="CO37" s="135">
        <f t="shared" si="29"/>
        <v>0</v>
      </c>
      <c r="CP37" s="134">
        <f>+HLOOKUP($C37,'Vigilancia 091213'!$G$4:$AF$38,(VLOOKUP(CP$17,'Vigilancia 091213'!$B$7:$C$38,2,0)),0)</f>
        <v>0</v>
      </c>
      <c r="CQ37" s="125">
        <f>+IF(CP37=0,0,(VLOOKUP($C37,'Guia Circular 015'!$B$19:$H$44,7,0)))</f>
        <v>0</v>
      </c>
      <c r="CR37" s="135">
        <f t="shared" si="30"/>
        <v>0</v>
      </c>
    </row>
    <row r="38" spans="2:97" s="23" customFormat="1" ht="14.25">
      <c r="B38" s="40">
        <v>20</v>
      </c>
      <c r="C38" s="284" t="s">
        <v>215</v>
      </c>
      <c r="D38" s="62">
        <f>+HLOOKUP($C38,'Vigilancia 091213'!$G$4:$AF$38,(VLOOKUP(D$17,'Vigilancia 091213'!$B$7:$C$38,2,0)),0)</f>
        <v>0</v>
      </c>
      <c r="E38" s="122">
        <f>+IF(D38=0,0,(VLOOKUP($C38,'Guia Circular 015'!$B$19:$H$44,7,0)))</f>
        <v>0</v>
      </c>
      <c r="F38" s="130">
        <f t="shared" si="0"/>
        <v>0</v>
      </c>
      <c r="G38" s="134">
        <f>+HLOOKUP($C38,'Vigilancia 091213'!$G$4:$AF$38,(VLOOKUP(G$17,'Vigilancia 091213'!$B$7:$C$38,2,0)),0)</f>
        <v>0</v>
      </c>
      <c r="H38" s="125">
        <f>+IF(G38=0,0,(VLOOKUP($C38,'Guia Circular 015'!$B$19:$H$44,7,0)))</f>
        <v>0</v>
      </c>
      <c r="I38" s="135">
        <f t="shared" si="1"/>
        <v>0</v>
      </c>
      <c r="J38" s="131">
        <f>+HLOOKUP($C38,'Vigilancia 091213'!$G$4:$AF$38,(VLOOKUP(J$17,'Vigilancia 091213'!$B$7:$C$38,2,0)),0)</f>
        <v>0</v>
      </c>
      <c r="K38" s="125">
        <f>+IF(J38=0,0,(VLOOKUP($C38,'Guia Circular 015'!$B$19:$H$44,7,0)))</f>
        <v>0</v>
      </c>
      <c r="L38" s="137">
        <f t="shared" si="2"/>
        <v>0</v>
      </c>
      <c r="M38" s="134">
        <f>+HLOOKUP($C38,'Vigilancia 091213'!$G$4:$AF$38,(VLOOKUP(M$17,'Vigilancia 091213'!$B$7:$C$38,2,0)),0)</f>
        <v>0</v>
      </c>
      <c r="N38" s="125">
        <f>+IF(M38=0,0,(VLOOKUP($C38,'Guia Circular 015'!$B$19:$H$44,7,0)))</f>
        <v>0</v>
      </c>
      <c r="O38" s="135">
        <f t="shared" si="3"/>
        <v>0</v>
      </c>
      <c r="P38" s="134">
        <f>+HLOOKUP($C38,'Vigilancia 091213'!$G$4:$AF$38,(VLOOKUP(P$17,'Vigilancia 091213'!$B$7:$C$38,2,0)),0)</f>
        <v>0</v>
      </c>
      <c r="Q38" s="125">
        <f>+IF(P38=0,0,(VLOOKUP($C38,'Guia Circular 015'!$B$19:$H$44,7,0)))</f>
        <v>0</v>
      </c>
      <c r="R38" s="135">
        <f t="shared" si="4"/>
        <v>0</v>
      </c>
      <c r="S38" s="134">
        <f>+HLOOKUP($C38,'Vigilancia 091213'!$G$4:$AF$38,(VLOOKUP(S$17,'Vigilancia 091213'!$B$7:$C$38,2,0)),0)</f>
        <v>0</v>
      </c>
      <c r="T38" s="125">
        <f>+IF(S38=0,0,(VLOOKUP($C38,'Guia Circular 015'!$B$19:$H$44,7,0)))</f>
        <v>0</v>
      </c>
      <c r="U38" s="135">
        <f t="shared" si="5"/>
        <v>0</v>
      </c>
      <c r="V38" s="134">
        <f>+HLOOKUP($C38,'Vigilancia 091213'!$G$4:$AF$38,(VLOOKUP(V$17,'Vigilancia 091213'!$B$7:$C$38,2,0)),0)</f>
        <v>0</v>
      </c>
      <c r="W38" s="125">
        <f>+IF(V38=0,0,(VLOOKUP($C38,'Guia Circular 015'!$B$19:$H$44,7,0)))</f>
        <v>0</v>
      </c>
      <c r="X38" s="135">
        <f t="shared" si="6"/>
        <v>0</v>
      </c>
      <c r="Y38" s="134">
        <f>+HLOOKUP($C38,'Vigilancia 091213'!$G$4:$AF$38,(VLOOKUP(Y$17,'Vigilancia 091213'!$B$7:$C$38,2,0)),0)</f>
        <v>1</v>
      </c>
      <c r="Z38" s="125">
        <f>+IF(Y38=0,0,(VLOOKUP($C38,'Guia Circular 015'!$B$19:$H$44,7,0)))</f>
        <v>1703348</v>
      </c>
      <c r="AA38" s="135">
        <f t="shared" si="7"/>
        <v>1703348</v>
      </c>
      <c r="AB38" s="134">
        <f>+HLOOKUP($C38,'Vigilancia 091213'!$G$4:$AF$38,(VLOOKUP(AB$17,'Vigilancia 091213'!$B$7:$C$38,2,0)),0)</f>
        <v>0</v>
      </c>
      <c r="AC38" s="125">
        <f>+IF(AB38=0,0,(VLOOKUP($C38,'Guia Circular 015'!$B$19:$H$44,7,0)))</f>
        <v>0</v>
      </c>
      <c r="AD38" s="135">
        <f t="shared" si="8"/>
        <v>0</v>
      </c>
      <c r="AE38" s="134">
        <f>+HLOOKUP($C38,'Vigilancia 091213'!$G$4:$AF$38,(VLOOKUP(AE$17,'Vigilancia 091213'!$B$7:$C$38,2,0)),0)</f>
        <v>0</v>
      </c>
      <c r="AF38" s="125">
        <f>+IF(AE38=0,0,(VLOOKUP($C38,'Guia Circular 015'!$B$19:$H$44,7,0)))</f>
        <v>0</v>
      </c>
      <c r="AG38" s="135">
        <f t="shared" si="9"/>
        <v>0</v>
      </c>
      <c r="AH38" s="134">
        <f>+HLOOKUP($C38,'Vigilancia 091213'!$G$4:$AF$38,(VLOOKUP(AH$17,'Vigilancia 091213'!$B$7:$C$38,2,0)),0)</f>
        <v>0</v>
      </c>
      <c r="AI38" s="125">
        <f>+IF(AH38=0,0,(VLOOKUP($C38,'Guia Circular 015'!$B$19:$H$44,7,0)))</f>
        <v>0</v>
      </c>
      <c r="AJ38" s="135">
        <f t="shared" si="10"/>
        <v>0</v>
      </c>
      <c r="AK38" s="134">
        <f>+HLOOKUP($C38,'Vigilancia 091213'!$G$4:$AF$38,(VLOOKUP(AK$17,'Vigilancia 091213'!$B$7:$C$38,2,0)),0)</f>
        <v>0</v>
      </c>
      <c r="AL38" s="125">
        <f>+IF(AK38=0,0,(VLOOKUP($C38,'Guia Circular 015'!$B$19:$H$44,7,0)))</f>
        <v>0</v>
      </c>
      <c r="AM38" s="135">
        <f t="shared" si="11"/>
        <v>0</v>
      </c>
      <c r="AN38" s="134">
        <f>+HLOOKUP($C38,'Vigilancia 091213'!$G$4:$AF$38,(VLOOKUP(AN$17,'Vigilancia 091213'!$B$7:$C$38,2,0)),0)</f>
        <v>0</v>
      </c>
      <c r="AO38" s="125">
        <f>+IF(AN38=0,0,(VLOOKUP($C38,'Guia Circular 015'!$B$19:$H$44,7,0)))</f>
        <v>0</v>
      </c>
      <c r="AP38" s="135">
        <f t="shared" si="12"/>
        <v>0</v>
      </c>
      <c r="AQ38" s="134">
        <f>+HLOOKUP($C38,'Vigilancia 091213'!$G$4:$AF$38,(VLOOKUP(AQ$17,'Vigilancia 091213'!$B$7:$C$38,2,0)),0)</f>
        <v>0</v>
      </c>
      <c r="AR38" s="125">
        <f>+IF(AQ38=0,0,(VLOOKUP($C38,'Guia Circular 015'!$B$19:$H$44,7,0)))</f>
        <v>0</v>
      </c>
      <c r="AS38" s="135">
        <f t="shared" si="13"/>
        <v>0</v>
      </c>
      <c r="AT38" s="134">
        <f>+HLOOKUP($C38,'Vigilancia 091213'!$G$4:$AF$38,(VLOOKUP(AT$17,'Vigilancia 091213'!$B$7:$C$38,2,0)),0)</f>
        <v>0</v>
      </c>
      <c r="AU38" s="125">
        <f>+IF(AT38=0,0,(VLOOKUP($C38,'Guia Circular 015'!$B$19:$H$44,7,0)))</f>
        <v>0</v>
      </c>
      <c r="AV38" s="135">
        <f t="shared" si="14"/>
        <v>0</v>
      </c>
      <c r="AW38" s="134">
        <f>+HLOOKUP($C38,'Vigilancia 091213'!$G$4:$AF$38,(VLOOKUP(AW$17,'Vigilancia 091213'!$B$7:$C$38,2,0)),0)</f>
        <v>0</v>
      </c>
      <c r="AX38" s="125">
        <f>+IF(AW38=0,0,(VLOOKUP($C38,'Guia Circular 015'!$B$19:$H$44,7,0)))</f>
        <v>0</v>
      </c>
      <c r="AY38" s="135">
        <f t="shared" si="15"/>
        <v>0</v>
      </c>
      <c r="AZ38" s="134">
        <f>+HLOOKUP($C38,'Vigilancia 091213'!$G$4:$AF$38,(VLOOKUP(AZ$17,'Vigilancia 091213'!$B$7:$C$38,2,0)),0)</f>
        <v>0</v>
      </c>
      <c r="BA38" s="125">
        <f>+IF(AZ38=0,0,(VLOOKUP($C38,'Guia Circular 015'!$B$19:$H$44,7,0)))</f>
        <v>0</v>
      </c>
      <c r="BB38" s="135">
        <f t="shared" si="16"/>
        <v>0</v>
      </c>
      <c r="BC38" s="134">
        <f>+HLOOKUP($C38,'Vigilancia 091213'!$G$4:$AF$38,(VLOOKUP(BC$17,'Vigilancia 091213'!$B$7:$C$38,2,0)),0)</f>
        <v>0</v>
      </c>
      <c r="BD38" s="125">
        <f>+IF(BC38=0,0,(VLOOKUP($C38,'Guia Circular 015'!$B$19:$H$44,7,0)))</f>
        <v>0</v>
      </c>
      <c r="BE38" s="135">
        <f t="shared" si="17"/>
        <v>0</v>
      </c>
      <c r="BF38" s="134">
        <f>+HLOOKUP($C38,'Vigilancia 091213'!$G$4:$AF$38,(VLOOKUP(BF$17,'Vigilancia 091213'!$B$7:$C$38,2,0)),0)</f>
        <v>0</v>
      </c>
      <c r="BG38" s="125">
        <f>+IF(BF38=0,0,(VLOOKUP($C38,'Guia Circular 015'!$B$19:$H$44,7,0)))</f>
        <v>0</v>
      </c>
      <c r="BH38" s="135">
        <f t="shared" si="18"/>
        <v>0</v>
      </c>
      <c r="BI38" s="134">
        <f>+HLOOKUP($C38,'Vigilancia 091213'!$G$4:$AF$38,(VLOOKUP(BI$17,'Vigilancia 091213'!$B$7:$C$38,2,0)),0)</f>
        <v>0</v>
      </c>
      <c r="BJ38" s="125">
        <f>+IF(BI38=0,0,(VLOOKUP($C38,'Guia Circular 015'!$B$19:$H$44,7,0)))</f>
        <v>0</v>
      </c>
      <c r="BK38" s="135">
        <f t="shared" si="19"/>
        <v>0</v>
      </c>
      <c r="BL38" s="134">
        <f>+HLOOKUP($C38,'Vigilancia 091213'!$G$4:$AF$38,(VLOOKUP(BL$17,'Vigilancia 091213'!$B$7:$C$38,2,0)),0)</f>
        <v>0</v>
      </c>
      <c r="BM38" s="125">
        <f>+IF(BL38=0,0,(VLOOKUP($C38,'Guia Circular 015'!$B$19:$H$44,7,0)))</f>
        <v>0</v>
      </c>
      <c r="BN38" s="135">
        <f t="shared" si="20"/>
        <v>0</v>
      </c>
      <c r="BO38" s="134">
        <f>+HLOOKUP($C38,'Vigilancia 091213'!$G$4:$AF$38,(VLOOKUP(BO$17,'Vigilancia 091213'!$B$7:$C$38,2,0)),0)</f>
        <v>0</v>
      </c>
      <c r="BP38" s="125">
        <f>+IF(BO38=0,0,(VLOOKUP($C38,'Guia Circular 015'!$B$19:$H$44,7,0)))</f>
        <v>0</v>
      </c>
      <c r="BQ38" s="135">
        <f t="shared" si="21"/>
        <v>0</v>
      </c>
      <c r="BR38" s="134">
        <f>+HLOOKUP($C38,'Vigilancia 091213'!$G$4:$AF$38,(VLOOKUP(BR$17,'Vigilancia 091213'!$B$7:$C$38,2,0)),0)</f>
        <v>0</v>
      </c>
      <c r="BS38" s="125">
        <f>+IF(BR38=0,0,(VLOOKUP($C38,'Guia Circular 015'!$B$19:$H$44,7,0)))</f>
        <v>0</v>
      </c>
      <c r="BT38" s="135">
        <f t="shared" si="22"/>
        <v>0</v>
      </c>
      <c r="BU38" s="134">
        <f>+HLOOKUP($C38,'Vigilancia 091213'!$G$4:$AF$38,(VLOOKUP(BU$17,'Vigilancia 091213'!$B$7:$C$38,2,0)),0)</f>
        <v>0</v>
      </c>
      <c r="BV38" s="125">
        <f>+IF(BU38=0,0,(VLOOKUP($C38,'Guia Circular 015'!$B$19:$H$44,7,0)))</f>
        <v>0</v>
      </c>
      <c r="BW38" s="135">
        <f t="shared" si="23"/>
        <v>0</v>
      </c>
      <c r="BX38" s="134">
        <f>+HLOOKUP($C38,'Vigilancia 091213'!$G$4:$AF$38,(VLOOKUP(BX$17,'Vigilancia 091213'!$B$7:$C$38,2,0)),0)</f>
        <v>0</v>
      </c>
      <c r="BY38" s="125">
        <f>+IF(BX38=0,0,(VLOOKUP($C38,'Guia Circular 015'!$B$19:$H$44,7,0)))</f>
        <v>0</v>
      </c>
      <c r="BZ38" s="135">
        <f t="shared" si="24"/>
        <v>0</v>
      </c>
      <c r="CA38" s="134">
        <f>+HLOOKUP($C38,'Vigilancia 091213'!$G$4:$AF$38,(VLOOKUP(CA$17,'Vigilancia 091213'!$B$7:$C$38,2,0)),0)</f>
        <v>0</v>
      </c>
      <c r="CB38" s="125">
        <f>+IF(CA38=0,0,(VLOOKUP($C38,'Guia Circular 015'!$B$19:$H$44,7,0)))</f>
        <v>0</v>
      </c>
      <c r="CC38" s="135">
        <f t="shared" si="25"/>
        <v>0</v>
      </c>
      <c r="CD38" s="134">
        <f>+HLOOKUP($C38,'Vigilancia 091213'!$G$4:$AF$38,(VLOOKUP(CD$17,'Vigilancia 091213'!$B$7:$C$38,2,0)),0)</f>
        <v>0</v>
      </c>
      <c r="CE38" s="125">
        <f>+IF(CD38=0,0,(VLOOKUP($C38,'Guia Circular 015'!$B$19:$H$44,7,0)))</f>
        <v>0</v>
      </c>
      <c r="CF38" s="135">
        <f t="shared" si="26"/>
        <v>0</v>
      </c>
      <c r="CG38" s="134">
        <f>+HLOOKUP($C38,'Vigilancia 091213'!$G$4:$AF$38,(VLOOKUP(CG$17,'Vigilancia 091213'!$B$7:$C$38,2,0)),0)</f>
        <v>0</v>
      </c>
      <c r="CH38" s="125">
        <f>+IF(CG38=0,0,(VLOOKUP($C38,'Guia Circular 015'!$B$19:$H$44,7,0)))</f>
        <v>0</v>
      </c>
      <c r="CI38" s="135">
        <f t="shared" si="27"/>
        <v>0</v>
      </c>
      <c r="CJ38" s="134">
        <f>+HLOOKUP($C38,'Vigilancia 091213'!$G$4:$AF$38,(VLOOKUP(CJ$17,'Vigilancia 091213'!$B$7:$C$38,2,0)),0)</f>
        <v>0</v>
      </c>
      <c r="CK38" s="125">
        <f>+IF(CJ38=0,0,(VLOOKUP($C38,'Guia Circular 015'!$B$19:$H$44,7,0)))</f>
        <v>0</v>
      </c>
      <c r="CL38" s="135">
        <f t="shared" si="28"/>
        <v>0</v>
      </c>
      <c r="CM38" s="134">
        <f>+HLOOKUP($C38,'Vigilancia 091213'!$G$4:$AF$38,(VLOOKUP(CM$17,'Vigilancia 091213'!$B$7:$C$38,2,0)),0)</f>
        <v>0</v>
      </c>
      <c r="CN38" s="125">
        <f>+IF(CM38=0,0,(VLOOKUP($C38,'Guia Circular 015'!$B$19:$H$44,7,0)))</f>
        <v>0</v>
      </c>
      <c r="CO38" s="135">
        <f t="shared" si="29"/>
        <v>0</v>
      </c>
      <c r="CP38" s="134">
        <f>+HLOOKUP($C38,'Vigilancia 091213'!$G$4:$AF$38,(VLOOKUP(CP$17,'Vigilancia 091213'!$B$7:$C$38,2,0)),0)</f>
        <v>0</v>
      </c>
      <c r="CQ38" s="125">
        <f>+IF(CP38=0,0,(VLOOKUP($C38,'Guia Circular 015'!$B$19:$H$44,7,0)))</f>
        <v>0</v>
      </c>
      <c r="CR38" s="135">
        <f t="shared" si="30"/>
        <v>0</v>
      </c>
    </row>
    <row r="39" spans="2:97" s="23" customFormat="1" ht="14.25">
      <c r="B39" s="40">
        <v>21</v>
      </c>
      <c r="C39" s="284" t="s">
        <v>216</v>
      </c>
      <c r="D39" s="62">
        <f>+HLOOKUP($C39,'Vigilancia 091213'!$G$4:$AF$38,(VLOOKUP(D$17,'Vigilancia 091213'!$B$7:$C$38,2,0)),0)</f>
        <v>0</v>
      </c>
      <c r="E39" s="122">
        <f>+IF(D39=0,0,(VLOOKUP($C39,'Guia Circular 015'!$B$19:$H$44,7,0)))</f>
        <v>0</v>
      </c>
      <c r="F39" s="130">
        <f t="shared" si="0"/>
        <v>0</v>
      </c>
      <c r="G39" s="134">
        <f>+HLOOKUP($C39,'Vigilancia 091213'!$G$4:$AF$38,(VLOOKUP(G$17,'Vigilancia 091213'!$B$7:$C$38,2,0)),0)</f>
        <v>0</v>
      </c>
      <c r="H39" s="125">
        <f>+IF(G39=0,0,(VLOOKUP($C39,'Guia Circular 015'!$B$19:$H$44,7,0)))</f>
        <v>0</v>
      </c>
      <c r="I39" s="135">
        <f t="shared" si="1"/>
        <v>0</v>
      </c>
      <c r="J39" s="131">
        <f>+HLOOKUP($C39,'Vigilancia 091213'!$G$4:$AF$38,(VLOOKUP(J$17,'Vigilancia 091213'!$B$7:$C$38,2,0)),0)</f>
        <v>0</v>
      </c>
      <c r="K39" s="125">
        <f>+IF(J39=0,0,(VLOOKUP($C39,'Guia Circular 015'!$B$19:$H$44,7,0)))</f>
        <v>0</v>
      </c>
      <c r="L39" s="137">
        <f t="shared" si="2"/>
        <v>0</v>
      </c>
      <c r="M39" s="134">
        <f>+HLOOKUP($C39,'Vigilancia 091213'!$G$4:$AF$38,(VLOOKUP(M$17,'Vigilancia 091213'!$B$7:$C$38,2,0)),0)</f>
        <v>0</v>
      </c>
      <c r="N39" s="125">
        <f>+IF(M39=0,0,(VLOOKUP($C39,'Guia Circular 015'!$B$19:$H$44,7,0)))</f>
        <v>0</v>
      </c>
      <c r="O39" s="135">
        <f t="shared" si="3"/>
        <v>0</v>
      </c>
      <c r="P39" s="134">
        <f>+HLOOKUP($C39,'Vigilancia 091213'!$G$4:$AF$38,(VLOOKUP(P$17,'Vigilancia 091213'!$B$7:$C$38,2,0)),0)</f>
        <v>0</v>
      </c>
      <c r="Q39" s="125">
        <f>+IF(P39=0,0,(VLOOKUP($C39,'Guia Circular 015'!$B$19:$H$44,7,0)))</f>
        <v>0</v>
      </c>
      <c r="R39" s="135">
        <f t="shared" si="4"/>
        <v>0</v>
      </c>
      <c r="S39" s="134">
        <f>+HLOOKUP($C39,'Vigilancia 091213'!$G$4:$AF$38,(VLOOKUP(S$17,'Vigilancia 091213'!$B$7:$C$38,2,0)),0)</f>
        <v>0</v>
      </c>
      <c r="T39" s="125">
        <f>+IF(S39=0,0,(VLOOKUP($C39,'Guia Circular 015'!$B$19:$H$44,7,0)))</f>
        <v>0</v>
      </c>
      <c r="U39" s="135">
        <f t="shared" si="5"/>
        <v>0</v>
      </c>
      <c r="V39" s="134">
        <f>+HLOOKUP($C39,'Vigilancia 091213'!$G$4:$AF$38,(VLOOKUP(V$17,'Vigilancia 091213'!$B$7:$C$38,2,0)),0)</f>
        <v>0</v>
      </c>
      <c r="W39" s="125">
        <f>+IF(V39=0,0,(VLOOKUP($C39,'Guia Circular 015'!$B$19:$H$44,7,0)))</f>
        <v>0</v>
      </c>
      <c r="X39" s="135">
        <f t="shared" si="6"/>
        <v>0</v>
      </c>
      <c r="Y39" s="134">
        <f>+HLOOKUP($C39,'Vigilancia 091213'!$G$4:$AF$38,(VLOOKUP(Y$17,'Vigilancia 091213'!$B$7:$C$38,2,0)),0)</f>
        <v>0</v>
      </c>
      <c r="Z39" s="125">
        <f>+IF(Y39=0,0,(VLOOKUP($C39,'Guia Circular 015'!$B$19:$H$44,7,0)))</f>
        <v>0</v>
      </c>
      <c r="AA39" s="135">
        <f t="shared" si="7"/>
        <v>0</v>
      </c>
      <c r="AB39" s="134">
        <f>+HLOOKUP($C39,'Vigilancia 091213'!$G$4:$AF$38,(VLOOKUP(AB$17,'Vigilancia 091213'!$B$7:$C$38,2,0)),0)</f>
        <v>0</v>
      </c>
      <c r="AC39" s="125">
        <f>+IF(AB39=0,0,(VLOOKUP($C39,'Guia Circular 015'!$B$19:$H$44,7,0)))</f>
        <v>0</v>
      </c>
      <c r="AD39" s="135">
        <f t="shared" si="8"/>
        <v>0</v>
      </c>
      <c r="AE39" s="134">
        <f>+HLOOKUP($C39,'Vigilancia 091213'!$G$4:$AF$38,(VLOOKUP(AE$17,'Vigilancia 091213'!$B$7:$C$38,2,0)),0)</f>
        <v>0</v>
      </c>
      <c r="AF39" s="125">
        <f>+IF(AE39=0,0,(VLOOKUP($C39,'Guia Circular 015'!$B$19:$H$44,7,0)))</f>
        <v>0</v>
      </c>
      <c r="AG39" s="135">
        <f t="shared" si="9"/>
        <v>0</v>
      </c>
      <c r="AH39" s="134">
        <f>+HLOOKUP($C39,'Vigilancia 091213'!$G$4:$AF$38,(VLOOKUP(AH$17,'Vigilancia 091213'!$B$7:$C$38,2,0)),0)</f>
        <v>0</v>
      </c>
      <c r="AI39" s="125">
        <f>+IF(AH39=0,0,(VLOOKUP($C39,'Guia Circular 015'!$B$19:$H$44,7,0)))</f>
        <v>0</v>
      </c>
      <c r="AJ39" s="135">
        <f t="shared" si="10"/>
        <v>0</v>
      </c>
      <c r="AK39" s="134">
        <f>+HLOOKUP($C39,'Vigilancia 091213'!$G$4:$AF$38,(VLOOKUP(AK$17,'Vigilancia 091213'!$B$7:$C$38,2,0)),0)</f>
        <v>0</v>
      </c>
      <c r="AL39" s="125">
        <f>+IF(AK39=0,0,(VLOOKUP($C39,'Guia Circular 015'!$B$19:$H$44,7,0)))</f>
        <v>0</v>
      </c>
      <c r="AM39" s="135">
        <f t="shared" si="11"/>
        <v>0</v>
      </c>
      <c r="AN39" s="134">
        <f>+HLOOKUP($C39,'Vigilancia 091213'!$G$4:$AF$38,(VLOOKUP(AN$17,'Vigilancia 091213'!$B$7:$C$38,2,0)),0)</f>
        <v>0</v>
      </c>
      <c r="AO39" s="125">
        <f>+IF(AN39=0,0,(VLOOKUP($C39,'Guia Circular 015'!$B$19:$H$44,7,0)))</f>
        <v>0</v>
      </c>
      <c r="AP39" s="135">
        <f t="shared" si="12"/>
        <v>0</v>
      </c>
      <c r="AQ39" s="134">
        <f>+HLOOKUP($C39,'Vigilancia 091213'!$G$4:$AF$38,(VLOOKUP(AQ$17,'Vigilancia 091213'!$B$7:$C$38,2,0)),0)</f>
        <v>0</v>
      </c>
      <c r="AR39" s="125">
        <f>+IF(AQ39=0,0,(VLOOKUP($C39,'Guia Circular 015'!$B$19:$H$44,7,0)))</f>
        <v>0</v>
      </c>
      <c r="AS39" s="135">
        <f t="shared" si="13"/>
        <v>0</v>
      </c>
      <c r="AT39" s="134">
        <f>+HLOOKUP($C39,'Vigilancia 091213'!$G$4:$AF$38,(VLOOKUP(AT$17,'Vigilancia 091213'!$B$7:$C$38,2,0)),0)</f>
        <v>0</v>
      </c>
      <c r="AU39" s="125">
        <f>+IF(AT39=0,0,(VLOOKUP($C39,'Guia Circular 015'!$B$19:$H$44,7,0)))</f>
        <v>0</v>
      </c>
      <c r="AV39" s="135">
        <f t="shared" si="14"/>
        <v>0</v>
      </c>
      <c r="AW39" s="134">
        <f>+HLOOKUP($C39,'Vigilancia 091213'!$G$4:$AF$38,(VLOOKUP(AW$17,'Vigilancia 091213'!$B$7:$C$38,2,0)),0)</f>
        <v>0</v>
      </c>
      <c r="AX39" s="125">
        <f>+IF(AW39=0,0,(VLOOKUP($C39,'Guia Circular 015'!$B$19:$H$44,7,0)))</f>
        <v>0</v>
      </c>
      <c r="AY39" s="135">
        <f t="shared" si="15"/>
        <v>0</v>
      </c>
      <c r="AZ39" s="134">
        <f>+HLOOKUP($C39,'Vigilancia 091213'!$G$4:$AF$38,(VLOOKUP(AZ$17,'Vigilancia 091213'!$B$7:$C$38,2,0)),0)</f>
        <v>0</v>
      </c>
      <c r="BA39" s="125">
        <f>+IF(AZ39=0,0,(VLOOKUP($C39,'Guia Circular 015'!$B$19:$H$44,7,0)))</f>
        <v>0</v>
      </c>
      <c r="BB39" s="135">
        <f t="shared" si="16"/>
        <v>0</v>
      </c>
      <c r="BC39" s="134">
        <f>+HLOOKUP($C39,'Vigilancia 091213'!$G$4:$AF$38,(VLOOKUP(BC$17,'Vigilancia 091213'!$B$7:$C$38,2,0)),0)</f>
        <v>0</v>
      </c>
      <c r="BD39" s="125">
        <f>+IF(BC39=0,0,(VLOOKUP($C39,'Guia Circular 015'!$B$19:$H$44,7,0)))</f>
        <v>0</v>
      </c>
      <c r="BE39" s="135">
        <f t="shared" si="17"/>
        <v>0</v>
      </c>
      <c r="BF39" s="134">
        <f>+HLOOKUP($C39,'Vigilancia 091213'!$G$4:$AF$38,(VLOOKUP(BF$17,'Vigilancia 091213'!$B$7:$C$38,2,0)),0)</f>
        <v>0</v>
      </c>
      <c r="BG39" s="125">
        <f>+IF(BF39=0,0,(VLOOKUP($C39,'Guia Circular 015'!$B$19:$H$44,7,0)))</f>
        <v>0</v>
      </c>
      <c r="BH39" s="135">
        <f t="shared" si="18"/>
        <v>0</v>
      </c>
      <c r="BI39" s="134">
        <f>+HLOOKUP($C39,'Vigilancia 091213'!$G$4:$AF$38,(VLOOKUP(BI$17,'Vigilancia 091213'!$B$7:$C$38,2,0)),0)</f>
        <v>0</v>
      </c>
      <c r="BJ39" s="125">
        <f>+IF(BI39=0,0,(VLOOKUP($C39,'Guia Circular 015'!$B$19:$H$44,7,0)))</f>
        <v>0</v>
      </c>
      <c r="BK39" s="135">
        <f t="shared" si="19"/>
        <v>0</v>
      </c>
      <c r="BL39" s="134">
        <f>+HLOOKUP($C39,'Vigilancia 091213'!$G$4:$AF$38,(VLOOKUP(BL$17,'Vigilancia 091213'!$B$7:$C$38,2,0)),0)</f>
        <v>0</v>
      </c>
      <c r="BM39" s="125">
        <f>+IF(BL39=0,0,(VLOOKUP($C39,'Guia Circular 015'!$B$19:$H$44,7,0)))</f>
        <v>0</v>
      </c>
      <c r="BN39" s="135">
        <f t="shared" si="20"/>
        <v>0</v>
      </c>
      <c r="BO39" s="134">
        <f>+HLOOKUP($C39,'Vigilancia 091213'!$G$4:$AF$38,(VLOOKUP(BO$17,'Vigilancia 091213'!$B$7:$C$38,2,0)),0)</f>
        <v>0</v>
      </c>
      <c r="BP39" s="125">
        <f>+IF(BO39=0,0,(VLOOKUP($C39,'Guia Circular 015'!$B$19:$H$44,7,0)))</f>
        <v>0</v>
      </c>
      <c r="BQ39" s="135">
        <f t="shared" si="21"/>
        <v>0</v>
      </c>
      <c r="BR39" s="134">
        <f>+HLOOKUP($C39,'Vigilancia 091213'!$G$4:$AF$38,(VLOOKUP(BR$17,'Vigilancia 091213'!$B$7:$C$38,2,0)),0)</f>
        <v>3</v>
      </c>
      <c r="BS39" s="125">
        <f>+IF(BR39=0,0,(VLOOKUP($C39,'Guia Circular 015'!$B$19:$H$44,7,0)))</f>
        <v>1114919</v>
      </c>
      <c r="BT39" s="135">
        <f t="shared" si="22"/>
        <v>3344757</v>
      </c>
      <c r="BU39" s="134">
        <f>+HLOOKUP($C39,'Vigilancia 091213'!$G$4:$AF$38,(VLOOKUP(BU$17,'Vigilancia 091213'!$B$7:$C$38,2,0)),0)</f>
        <v>0</v>
      </c>
      <c r="BV39" s="125">
        <f>+IF(BU39=0,0,(VLOOKUP($C39,'Guia Circular 015'!$B$19:$H$44,7,0)))</f>
        <v>0</v>
      </c>
      <c r="BW39" s="135">
        <f t="shared" si="23"/>
        <v>0</v>
      </c>
      <c r="BX39" s="134">
        <f>+HLOOKUP($C39,'Vigilancia 091213'!$G$4:$AF$38,(VLOOKUP(BX$17,'Vigilancia 091213'!$B$7:$C$38,2,0)),0)</f>
        <v>0</v>
      </c>
      <c r="BY39" s="125">
        <f>+IF(BX39=0,0,(VLOOKUP($C39,'Guia Circular 015'!$B$19:$H$44,7,0)))</f>
        <v>0</v>
      </c>
      <c r="BZ39" s="135">
        <f t="shared" si="24"/>
        <v>0</v>
      </c>
      <c r="CA39" s="134">
        <f>+HLOOKUP($C39,'Vigilancia 091213'!$G$4:$AF$38,(VLOOKUP(CA$17,'Vigilancia 091213'!$B$7:$C$38,2,0)),0)</f>
        <v>0</v>
      </c>
      <c r="CB39" s="125">
        <f>+IF(CA39=0,0,(VLOOKUP($C39,'Guia Circular 015'!$B$19:$H$44,7,0)))</f>
        <v>0</v>
      </c>
      <c r="CC39" s="135">
        <f t="shared" si="25"/>
        <v>0</v>
      </c>
      <c r="CD39" s="134">
        <f>+HLOOKUP($C39,'Vigilancia 091213'!$G$4:$AF$38,(VLOOKUP(CD$17,'Vigilancia 091213'!$B$7:$C$38,2,0)),0)</f>
        <v>0</v>
      </c>
      <c r="CE39" s="125">
        <f>+IF(CD39=0,0,(VLOOKUP($C39,'Guia Circular 015'!$B$19:$H$44,7,0)))</f>
        <v>0</v>
      </c>
      <c r="CF39" s="135">
        <f t="shared" si="26"/>
        <v>0</v>
      </c>
      <c r="CG39" s="134">
        <f>+HLOOKUP($C39,'Vigilancia 091213'!$G$4:$AF$38,(VLOOKUP(CG$17,'Vigilancia 091213'!$B$7:$C$38,2,0)),0)</f>
        <v>0</v>
      </c>
      <c r="CH39" s="125">
        <f>+IF(CG39=0,0,(VLOOKUP($C39,'Guia Circular 015'!$B$19:$H$44,7,0)))</f>
        <v>0</v>
      </c>
      <c r="CI39" s="135">
        <f t="shared" si="27"/>
        <v>0</v>
      </c>
      <c r="CJ39" s="134">
        <f>+HLOOKUP($C39,'Vigilancia 091213'!$G$4:$AF$38,(VLOOKUP(CJ$17,'Vigilancia 091213'!$B$7:$C$38,2,0)),0)</f>
        <v>0</v>
      </c>
      <c r="CK39" s="125">
        <f>+IF(CJ39=0,0,(VLOOKUP($C39,'Guia Circular 015'!$B$19:$H$44,7,0)))</f>
        <v>0</v>
      </c>
      <c r="CL39" s="135">
        <f t="shared" si="28"/>
        <v>0</v>
      </c>
      <c r="CM39" s="134">
        <f>+HLOOKUP($C39,'Vigilancia 091213'!$G$4:$AF$38,(VLOOKUP(CM$17,'Vigilancia 091213'!$B$7:$C$38,2,0)),0)</f>
        <v>0</v>
      </c>
      <c r="CN39" s="125">
        <f>+IF(CM39=0,0,(VLOOKUP($C39,'Guia Circular 015'!$B$19:$H$44,7,0)))</f>
        <v>0</v>
      </c>
      <c r="CO39" s="135">
        <f t="shared" si="29"/>
        <v>0</v>
      </c>
      <c r="CP39" s="134">
        <f>+HLOOKUP($C39,'Vigilancia 091213'!$G$4:$AF$38,(VLOOKUP(CP$17,'Vigilancia 091213'!$B$7:$C$38,2,0)),0)</f>
        <v>1</v>
      </c>
      <c r="CQ39" s="125">
        <f>+IF(CP39=0,0,(VLOOKUP($C39,'Guia Circular 015'!$B$19:$H$44,7,0)))</f>
        <v>1114919</v>
      </c>
      <c r="CR39" s="135">
        <f t="shared" si="30"/>
        <v>1114919</v>
      </c>
      <c r="CS39" s="158"/>
    </row>
    <row r="40" spans="2:97" s="23" customFormat="1" ht="14.25">
      <c r="B40" s="40">
        <v>22</v>
      </c>
      <c r="C40" s="284" t="s">
        <v>217</v>
      </c>
      <c r="D40" s="62">
        <f>+HLOOKUP($C40,'Vigilancia 091213'!$G$4:$AF$38,(VLOOKUP(D$17,'Vigilancia 091213'!$B$7:$C$38,2,0)),0)</f>
        <v>0</v>
      </c>
      <c r="E40" s="122">
        <f>+IF(D40=0,0,(VLOOKUP($C40,'Guia Circular 015'!$B$19:$H$44,7,0)))</f>
        <v>0</v>
      </c>
      <c r="F40" s="130">
        <f t="shared" si="0"/>
        <v>0</v>
      </c>
      <c r="G40" s="134">
        <f>+HLOOKUP($C40,'Vigilancia 091213'!$G$4:$AF$38,(VLOOKUP(G$17,'Vigilancia 091213'!$B$7:$C$38,2,0)),0)</f>
        <v>0</v>
      </c>
      <c r="H40" s="125">
        <f>+IF(G40=0,0,(VLOOKUP($C40,'Guia Circular 015'!$B$19:$H$44,7,0)))</f>
        <v>0</v>
      </c>
      <c r="I40" s="135">
        <f t="shared" si="1"/>
        <v>0</v>
      </c>
      <c r="J40" s="131">
        <f>+HLOOKUP($C40,'Vigilancia 091213'!$G$4:$AF$38,(VLOOKUP(J$17,'Vigilancia 091213'!$B$7:$C$38,2,0)),0)</f>
        <v>0</v>
      </c>
      <c r="K40" s="125">
        <f>+IF(J40=0,0,(VLOOKUP($C40,'Guia Circular 015'!$B$19:$H$44,7,0)))</f>
        <v>0</v>
      </c>
      <c r="L40" s="137">
        <f t="shared" si="2"/>
        <v>0</v>
      </c>
      <c r="M40" s="134">
        <f>+HLOOKUP($C40,'Vigilancia 091213'!$G$4:$AF$38,(VLOOKUP(M$17,'Vigilancia 091213'!$B$7:$C$38,2,0)),0)</f>
        <v>0</v>
      </c>
      <c r="N40" s="125">
        <f>+IF(M40=0,0,(VLOOKUP($C40,'Guia Circular 015'!$B$19:$H$44,7,0)))</f>
        <v>0</v>
      </c>
      <c r="O40" s="135">
        <f t="shared" si="3"/>
        <v>0</v>
      </c>
      <c r="P40" s="134">
        <f>+HLOOKUP($C40,'Vigilancia 091213'!$G$4:$AF$38,(VLOOKUP(P$17,'Vigilancia 091213'!$B$7:$C$38,2,0)),0)</f>
        <v>0</v>
      </c>
      <c r="Q40" s="125">
        <f>+IF(P40=0,0,(VLOOKUP($C40,'Guia Circular 015'!$B$19:$H$44,7,0)))</f>
        <v>0</v>
      </c>
      <c r="R40" s="135">
        <f t="shared" si="4"/>
        <v>0</v>
      </c>
      <c r="S40" s="134">
        <f>+HLOOKUP($C40,'Vigilancia 091213'!$G$4:$AF$38,(VLOOKUP(S$17,'Vigilancia 091213'!$B$7:$C$38,2,0)),0)</f>
        <v>0</v>
      </c>
      <c r="T40" s="125">
        <f>+IF(S40=0,0,(VLOOKUP($C40,'Guia Circular 015'!$B$19:$H$44,7,0)))</f>
        <v>0</v>
      </c>
      <c r="U40" s="135">
        <f t="shared" si="5"/>
        <v>0</v>
      </c>
      <c r="V40" s="134">
        <f>+HLOOKUP($C40,'Vigilancia 091213'!$G$4:$AF$38,(VLOOKUP(V$17,'Vigilancia 091213'!$B$7:$C$38,2,0)),0)</f>
        <v>0</v>
      </c>
      <c r="W40" s="125">
        <f>+IF(V40=0,0,(VLOOKUP($C40,'Guia Circular 015'!$B$19:$H$44,7,0)))</f>
        <v>0</v>
      </c>
      <c r="X40" s="135">
        <f t="shared" si="6"/>
        <v>0</v>
      </c>
      <c r="Y40" s="134">
        <f>+HLOOKUP($C40,'Vigilancia 091213'!$G$4:$AF$38,(VLOOKUP(Y$17,'Vigilancia 091213'!$B$7:$C$38,2,0)),0)</f>
        <v>0</v>
      </c>
      <c r="Z40" s="125">
        <f>+IF(Y40=0,0,(VLOOKUP($C40,'Guia Circular 015'!$B$19:$H$44,7,0)))</f>
        <v>0</v>
      </c>
      <c r="AA40" s="135">
        <f t="shared" si="7"/>
        <v>0</v>
      </c>
      <c r="AB40" s="134">
        <f>+HLOOKUP($C40,'Vigilancia 091213'!$G$4:$AF$38,(VLOOKUP(AB$17,'Vigilancia 091213'!$B$7:$C$38,2,0)),0)</f>
        <v>0</v>
      </c>
      <c r="AC40" s="125">
        <f>+IF(AB40=0,0,(VLOOKUP($C40,'Guia Circular 015'!$B$19:$H$44,7,0)))</f>
        <v>0</v>
      </c>
      <c r="AD40" s="135">
        <f t="shared" si="8"/>
        <v>0</v>
      </c>
      <c r="AE40" s="134">
        <f>+HLOOKUP($C40,'Vigilancia 091213'!$G$4:$AF$38,(VLOOKUP(AE$17,'Vigilancia 091213'!$B$7:$C$38,2,0)),0)</f>
        <v>0</v>
      </c>
      <c r="AF40" s="125">
        <f>+IF(AE40=0,0,(VLOOKUP($C40,'Guia Circular 015'!$B$19:$H$44,7,0)))</f>
        <v>0</v>
      </c>
      <c r="AG40" s="135">
        <f t="shared" si="9"/>
        <v>0</v>
      </c>
      <c r="AH40" s="134">
        <f>+HLOOKUP($C40,'Vigilancia 091213'!$G$4:$AF$38,(VLOOKUP(AH$17,'Vigilancia 091213'!$B$7:$C$38,2,0)),0)</f>
        <v>0</v>
      </c>
      <c r="AI40" s="125">
        <f>+IF(AH40=0,0,(VLOOKUP($C40,'Guia Circular 015'!$B$19:$H$44,7,0)))</f>
        <v>0</v>
      </c>
      <c r="AJ40" s="135">
        <f t="shared" si="10"/>
        <v>0</v>
      </c>
      <c r="AK40" s="134">
        <f>+HLOOKUP($C40,'Vigilancia 091213'!$G$4:$AF$38,(VLOOKUP(AK$17,'Vigilancia 091213'!$B$7:$C$38,2,0)),0)</f>
        <v>0</v>
      </c>
      <c r="AL40" s="125">
        <f>+IF(AK40=0,0,(VLOOKUP($C40,'Guia Circular 015'!$B$19:$H$44,7,0)))</f>
        <v>0</v>
      </c>
      <c r="AM40" s="135">
        <f t="shared" si="11"/>
        <v>0</v>
      </c>
      <c r="AN40" s="134">
        <f>+HLOOKUP($C40,'Vigilancia 091213'!$G$4:$AF$38,(VLOOKUP(AN$17,'Vigilancia 091213'!$B$7:$C$38,2,0)),0)</f>
        <v>0</v>
      </c>
      <c r="AO40" s="125">
        <f>+IF(AN40=0,0,(VLOOKUP($C40,'Guia Circular 015'!$B$19:$H$44,7,0)))</f>
        <v>0</v>
      </c>
      <c r="AP40" s="135">
        <f t="shared" si="12"/>
        <v>0</v>
      </c>
      <c r="AQ40" s="134">
        <f>+HLOOKUP($C40,'Vigilancia 091213'!$G$4:$AF$38,(VLOOKUP(AQ$17,'Vigilancia 091213'!$B$7:$C$38,2,0)),0)</f>
        <v>0</v>
      </c>
      <c r="AR40" s="125">
        <f>+IF(AQ40=0,0,(VLOOKUP($C40,'Guia Circular 015'!$B$19:$H$44,7,0)))</f>
        <v>0</v>
      </c>
      <c r="AS40" s="135">
        <f t="shared" si="13"/>
        <v>0</v>
      </c>
      <c r="AT40" s="134">
        <f>+HLOOKUP($C40,'Vigilancia 091213'!$G$4:$AF$38,(VLOOKUP(AT$17,'Vigilancia 091213'!$B$7:$C$38,2,0)),0)</f>
        <v>0</v>
      </c>
      <c r="AU40" s="125">
        <f>+IF(AT40=0,0,(VLOOKUP($C40,'Guia Circular 015'!$B$19:$H$44,7,0)))</f>
        <v>0</v>
      </c>
      <c r="AV40" s="135">
        <f t="shared" si="14"/>
        <v>0</v>
      </c>
      <c r="AW40" s="134">
        <f>+HLOOKUP($C40,'Vigilancia 091213'!$G$4:$AF$38,(VLOOKUP(AW$17,'Vigilancia 091213'!$B$7:$C$38,2,0)),0)</f>
        <v>0</v>
      </c>
      <c r="AX40" s="125">
        <f>+IF(AW40=0,0,(VLOOKUP($C40,'Guia Circular 015'!$B$19:$H$44,7,0)))</f>
        <v>0</v>
      </c>
      <c r="AY40" s="135">
        <f t="shared" si="15"/>
        <v>0</v>
      </c>
      <c r="AZ40" s="134">
        <f>+HLOOKUP($C40,'Vigilancia 091213'!$G$4:$AF$38,(VLOOKUP(AZ$17,'Vigilancia 091213'!$B$7:$C$38,2,0)),0)</f>
        <v>0</v>
      </c>
      <c r="BA40" s="125">
        <f>+IF(AZ40=0,0,(VLOOKUP($C40,'Guia Circular 015'!$B$19:$H$44,7,0)))</f>
        <v>0</v>
      </c>
      <c r="BB40" s="135">
        <f t="shared" si="16"/>
        <v>0</v>
      </c>
      <c r="BC40" s="134">
        <f>+HLOOKUP($C40,'Vigilancia 091213'!$G$4:$AF$38,(VLOOKUP(BC$17,'Vigilancia 091213'!$B$7:$C$38,2,0)),0)</f>
        <v>0</v>
      </c>
      <c r="BD40" s="125">
        <f>+IF(BC40=0,0,(VLOOKUP($C40,'Guia Circular 015'!$B$19:$H$44,7,0)))</f>
        <v>0</v>
      </c>
      <c r="BE40" s="135">
        <f t="shared" si="17"/>
        <v>0</v>
      </c>
      <c r="BF40" s="134">
        <f>+HLOOKUP($C40,'Vigilancia 091213'!$G$4:$AF$38,(VLOOKUP(BF$17,'Vigilancia 091213'!$B$7:$C$38,2,0)),0)</f>
        <v>0</v>
      </c>
      <c r="BG40" s="125">
        <f>+IF(BF40=0,0,(VLOOKUP($C40,'Guia Circular 015'!$B$19:$H$44,7,0)))</f>
        <v>0</v>
      </c>
      <c r="BH40" s="135">
        <f t="shared" si="18"/>
        <v>0</v>
      </c>
      <c r="BI40" s="134">
        <f>+HLOOKUP($C40,'Vigilancia 091213'!$G$4:$AF$38,(VLOOKUP(BI$17,'Vigilancia 091213'!$B$7:$C$38,2,0)),0)</f>
        <v>0</v>
      </c>
      <c r="BJ40" s="125">
        <f>+IF(BI40=0,0,(VLOOKUP($C40,'Guia Circular 015'!$B$19:$H$44,7,0)))</f>
        <v>0</v>
      </c>
      <c r="BK40" s="135">
        <f t="shared" si="19"/>
        <v>0</v>
      </c>
      <c r="BL40" s="134">
        <f>+HLOOKUP($C40,'Vigilancia 091213'!$G$4:$AF$38,(VLOOKUP(BL$17,'Vigilancia 091213'!$B$7:$C$38,2,0)),0)</f>
        <v>0</v>
      </c>
      <c r="BM40" s="125">
        <f>+IF(BL40=0,0,(VLOOKUP($C40,'Guia Circular 015'!$B$19:$H$44,7,0)))</f>
        <v>0</v>
      </c>
      <c r="BN40" s="135">
        <f t="shared" si="20"/>
        <v>0</v>
      </c>
      <c r="BO40" s="134">
        <f>+HLOOKUP($C40,'Vigilancia 091213'!$G$4:$AF$38,(VLOOKUP(BO$17,'Vigilancia 091213'!$B$7:$C$38,2,0)),0)</f>
        <v>0</v>
      </c>
      <c r="BP40" s="125">
        <f>+IF(BO40=0,0,(VLOOKUP($C40,'Guia Circular 015'!$B$19:$H$44,7,0)))</f>
        <v>0</v>
      </c>
      <c r="BQ40" s="135">
        <f t="shared" si="21"/>
        <v>0</v>
      </c>
      <c r="BR40" s="134">
        <f>+HLOOKUP($C40,'Vigilancia 091213'!$G$4:$AF$38,(VLOOKUP(BR$17,'Vigilancia 091213'!$B$7:$C$38,2,0)),0)</f>
        <v>0</v>
      </c>
      <c r="BS40" s="125">
        <f>+IF(BR40=0,0,(VLOOKUP($C40,'Guia Circular 015'!$B$19:$H$44,7,0)))</f>
        <v>0</v>
      </c>
      <c r="BT40" s="135">
        <f t="shared" si="22"/>
        <v>0</v>
      </c>
      <c r="BU40" s="134">
        <f>+HLOOKUP($C40,'Vigilancia 091213'!$G$4:$AF$38,(VLOOKUP(BU$17,'Vigilancia 091213'!$B$7:$C$38,2,0)),0)</f>
        <v>2</v>
      </c>
      <c r="BV40" s="125">
        <f>+IF(BU40=0,0,(VLOOKUP($C40,'Guia Circular 015'!$B$19:$H$44,7,0)))</f>
        <v>1405262</v>
      </c>
      <c r="BW40" s="135">
        <f t="shared" si="23"/>
        <v>2810524</v>
      </c>
      <c r="BX40" s="134">
        <f>+HLOOKUP($C40,'Vigilancia 091213'!$G$4:$AF$38,(VLOOKUP(BX$17,'Vigilancia 091213'!$B$7:$C$38,2,0)),0)</f>
        <v>0</v>
      </c>
      <c r="BY40" s="125">
        <f>+IF(BX40=0,0,(VLOOKUP($C40,'Guia Circular 015'!$B$19:$H$44,7,0)))</f>
        <v>0</v>
      </c>
      <c r="BZ40" s="135">
        <f t="shared" si="24"/>
        <v>0</v>
      </c>
      <c r="CA40" s="134">
        <f>+HLOOKUP($C40,'Vigilancia 091213'!$G$4:$AF$38,(VLOOKUP(CA$17,'Vigilancia 091213'!$B$7:$C$38,2,0)),0)</f>
        <v>0</v>
      </c>
      <c r="CB40" s="125">
        <f>+IF(CA40=0,0,(VLOOKUP($C40,'Guia Circular 015'!$B$19:$H$44,7,0)))</f>
        <v>0</v>
      </c>
      <c r="CC40" s="135">
        <f t="shared" si="25"/>
        <v>0</v>
      </c>
      <c r="CD40" s="134">
        <f>+HLOOKUP($C40,'Vigilancia 091213'!$G$4:$AF$38,(VLOOKUP(CD$17,'Vigilancia 091213'!$B$7:$C$38,2,0)),0)</f>
        <v>0</v>
      </c>
      <c r="CE40" s="125">
        <f>+IF(CD40=0,0,(VLOOKUP($C40,'Guia Circular 015'!$B$19:$H$44,7,0)))</f>
        <v>0</v>
      </c>
      <c r="CF40" s="135">
        <f t="shared" si="26"/>
        <v>0</v>
      </c>
      <c r="CG40" s="134">
        <f>+HLOOKUP($C40,'Vigilancia 091213'!$G$4:$AF$38,(VLOOKUP(CG$17,'Vigilancia 091213'!$B$7:$C$38,2,0)),0)</f>
        <v>0</v>
      </c>
      <c r="CH40" s="125">
        <f>+IF(CG40=0,0,(VLOOKUP($C40,'Guia Circular 015'!$B$19:$H$44,7,0)))</f>
        <v>0</v>
      </c>
      <c r="CI40" s="135">
        <f t="shared" si="27"/>
        <v>0</v>
      </c>
      <c r="CJ40" s="134">
        <f>+HLOOKUP($C40,'Vigilancia 091213'!$G$4:$AF$38,(VLOOKUP(CJ$17,'Vigilancia 091213'!$B$7:$C$38,2,0)),0)</f>
        <v>0</v>
      </c>
      <c r="CK40" s="125">
        <f>+IF(CJ40=0,0,(VLOOKUP($C40,'Guia Circular 015'!$B$19:$H$44,7,0)))</f>
        <v>0</v>
      </c>
      <c r="CL40" s="135">
        <f t="shared" si="28"/>
        <v>0</v>
      </c>
      <c r="CM40" s="134">
        <f>+HLOOKUP($C40,'Vigilancia 091213'!$G$4:$AF$38,(VLOOKUP(CM$17,'Vigilancia 091213'!$B$7:$C$38,2,0)),0)</f>
        <v>0</v>
      </c>
      <c r="CN40" s="125">
        <f>+IF(CM40=0,0,(VLOOKUP($C40,'Guia Circular 015'!$B$19:$H$44,7,0)))</f>
        <v>0</v>
      </c>
      <c r="CO40" s="135">
        <f t="shared" si="29"/>
        <v>0</v>
      </c>
      <c r="CP40" s="134">
        <f>+HLOOKUP($C40,'Vigilancia 091213'!$G$4:$AF$38,(VLOOKUP(CP$17,'Vigilancia 091213'!$B$7:$C$38,2,0)),0)</f>
        <v>0</v>
      </c>
      <c r="CQ40" s="125">
        <f>+IF(CP40=0,0,(VLOOKUP($C40,'Guia Circular 015'!$B$19:$H$44,7,0)))</f>
        <v>0</v>
      </c>
      <c r="CR40" s="135">
        <f t="shared" si="30"/>
        <v>0</v>
      </c>
    </row>
    <row r="41" spans="2:97" s="23" customFormat="1" ht="14.25">
      <c r="B41" s="40">
        <v>23</v>
      </c>
      <c r="C41" s="284" t="s">
        <v>218</v>
      </c>
      <c r="D41" s="62">
        <f>+HLOOKUP($C41,'Vigilancia 091213'!$G$4:$AF$38,(VLOOKUP(D$17,'Vigilancia 091213'!$B$7:$C$38,2,0)),0)</f>
        <v>0</v>
      </c>
      <c r="E41" s="122">
        <f>+IF(D41=0,0,(VLOOKUP($C41,'Guia Circular 015'!$B$19:$H$44,7,0)))</f>
        <v>0</v>
      </c>
      <c r="F41" s="130">
        <f t="shared" si="0"/>
        <v>0</v>
      </c>
      <c r="G41" s="134">
        <f>+HLOOKUP($C41,'Vigilancia 091213'!$G$4:$AF$38,(VLOOKUP(G$17,'Vigilancia 091213'!$B$7:$C$38,2,0)),0)</f>
        <v>0</v>
      </c>
      <c r="H41" s="125">
        <f>+IF(G41=0,0,(VLOOKUP($C41,'Guia Circular 015'!$B$19:$H$44,7,0)))</f>
        <v>0</v>
      </c>
      <c r="I41" s="135">
        <f t="shared" si="1"/>
        <v>0</v>
      </c>
      <c r="J41" s="131">
        <f>+HLOOKUP($C41,'Vigilancia 091213'!$G$4:$AF$38,(VLOOKUP(J$17,'Vigilancia 091213'!$B$7:$C$38,2,0)),0)</f>
        <v>0</v>
      </c>
      <c r="K41" s="125">
        <f>+IF(J41=0,0,(VLOOKUP($C41,'Guia Circular 015'!$B$19:$H$44,7,0)))</f>
        <v>0</v>
      </c>
      <c r="L41" s="137">
        <f t="shared" si="2"/>
        <v>0</v>
      </c>
      <c r="M41" s="134">
        <f>+HLOOKUP($C41,'Vigilancia 091213'!$G$4:$AF$38,(VLOOKUP(M$17,'Vigilancia 091213'!$B$7:$C$38,2,0)),0)</f>
        <v>0</v>
      </c>
      <c r="N41" s="125">
        <f>+IF(M41=0,0,(VLOOKUP($C41,'Guia Circular 015'!$B$19:$H$44,7,0)))</f>
        <v>0</v>
      </c>
      <c r="O41" s="135">
        <f t="shared" si="3"/>
        <v>0</v>
      </c>
      <c r="P41" s="134">
        <f>+HLOOKUP($C41,'Vigilancia 091213'!$G$4:$AF$38,(VLOOKUP(P$17,'Vigilancia 091213'!$B$7:$C$38,2,0)),0)</f>
        <v>0</v>
      </c>
      <c r="Q41" s="125">
        <f>+IF(P41=0,0,(VLOOKUP($C41,'Guia Circular 015'!$B$19:$H$44,7,0)))</f>
        <v>0</v>
      </c>
      <c r="R41" s="135">
        <f t="shared" si="4"/>
        <v>0</v>
      </c>
      <c r="S41" s="134">
        <f>+HLOOKUP($C41,'Vigilancia 091213'!$G$4:$AF$38,(VLOOKUP(S$17,'Vigilancia 091213'!$B$7:$C$38,2,0)),0)</f>
        <v>0</v>
      </c>
      <c r="T41" s="125">
        <f>+IF(S41=0,0,(VLOOKUP($C41,'Guia Circular 015'!$B$19:$H$44,7,0)))</f>
        <v>0</v>
      </c>
      <c r="U41" s="135">
        <f t="shared" si="5"/>
        <v>0</v>
      </c>
      <c r="V41" s="134">
        <f>+HLOOKUP($C41,'Vigilancia 091213'!$G$4:$AF$38,(VLOOKUP(V$17,'Vigilancia 091213'!$B$7:$C$38,2,0)),0)</f>
        <v>0</v>
      </c>
      <c r="W41" s="125">
        <f>+IF(V41=0,0,(VLOOKUP($C41,'Guia Circular 015'!$B$19:$H$44,7,0)))</f>
        <v>0</v>
      </c>
      <c r="X41" s="135">
        <f t="shared" si="6"/>
        <v>0</v>
      </c>
      <c r="Y41" s="134">
        <f>+HLOOKUP($C41,'Vigilancia 091213'!$G$4:$AF$38,(VLOOKUP(Y$17,'Vigilancia 091213'!$B$7:$C$38,2,0)),0)</f>
        <v>0</v>
      </c>
      <c r="Z41" s="125">
        <f>+IF(Y41=0,0,(VLOOKUP($C41,'Guia Circular 015'!$B$19:$H$44,7,0)))</f>
        <v>0</v>
      </c>
      <c r="AA41" s="135">
        <f t="shared" si="7"/>
        <v>0</v>
      </c>
      <c r="AB41" s="134">
        <f>+HLOOKUP($C41,'Vigilancia 091213'!$G$4:$AF$38,(VLOOKUP(AB$17,'Vigilancia 091213'!$B$7:$C$38,2,0)),0)</f>
        <v>0</v>
      </c>
      <c r="AC41" s="125">
        <f>+IF(AB41=0,0,(VLOOKUP($C41,'Guia Circular 015'!$B$19:$H$44,7,0)))</f>
        <v>0</v>
      </c>
      <c r="AD41" s="135">
        <f t="shared" si="8"/>
        <v>0</v>
      </c>
      <c r="AE41" s="134">
        <f>+HLOOKUP($C41,'Vigilancia 091213'!$G$4:$AF$38,(VLOOKUP(AE$17,'Vigilancia 091213'!$B$7:$C$38,2,0)),0)</f>
        <v>0</v>
      </c>
      <c r="AF41" s="125">
        <f>+IF(AE41=0,0,(VLOOKUP($C41,'Guia Circular 015'!$B$19:$H$44,7,0)))</f>
        <v>0</v>
      </c>
      <c r="AG41" s="135">
        <f t="shared" si="9"/>
        <v>0</v>
      </c>
      <c r="AH41" s="134">
        <f>+HLOOKUP($C41,'Vigilancia 091213'!$G$4:$AF$38,(VLOOKUP(AH$17,'Vigilancia 091213'!$B$7:$C$38,2,0)),0)</f>
        <v>0</v>
      </c>
      <c r="AI41" s="125">
        <f>+IF(AH41=0,0,(VLOOKUP($C41,'Guia Circular 015'!$B$19:$H$44,7,0)))</f>
        <v>0</v>
      </c>
      <c r="AJ41" s="135">
        <f t="shared" si="10"/>
        <v>0</v>
      </c>
      <c r="AK41" s="134">
        <f>+HLOOKUP($C41,'Vigilancia 091213'!$G$4:$AF$38,(VLOOKUP(AK$17,'Vigilancia 091213'!$B$7:$C$38,2,0)),0)</f>
        <v>0</v>
      </c>
      <c r="AL41" s="125">
        <f>+IF(AK41=0,0,(VLOOKUP($C41,'Guia Circular 015'!$B$19:$H$44,7,0)))</f>
        <v>0</v>
      </c>
      <c r="AM41" s="135">
        <f t="shared" si="11"/>
        <v>0</v>
      </c>
      <c r="AN41" s="134">
        <f>+HLOOKUP($C41,'Vigilancia 091213'!$G$4:$AF$38,(VLOOKUP(AN$17,'Vigilancia 091213'!$B$7:$C$38,2,0)),0)</f>
        <v>0</v>
      </c>
      <c r="AO41" s="125">
        <f>+IF(AN41=0,0,(VLOOKUP($C41,'Guia Circular 015'!$B$19:$H$44,7,0)))</f>
        <v>0</v>
      </c>
      <c r="AP41" s="135">
        <f t="shared" si="12"/>
        <v>0</v>
      </c>
      <c r="AQ41" s="134">
        <f>+HLOOKUP($C41,'Vigilancia 091213'!$G$4:$AF$38,(VLOOKUP(AQ$17,'Vigilancia 091213'!$B$7:$C$38,2,0)),0)</f>
        <v>0</v>
      </c>
      <c r="AR41" s="125">
        <f>+IF(AQ41=0,0,(VLOOKUP($C41,'Guia Circular 015'!$B$19:$H$44,7,0)))</f>
        <v>0</v>
      </c>
      <c r="AS41" s="135">
        <f t="shared" si="13"/>
        <v>0</v>
      </c>
      <c r="AT41" s="134">
        <f>+HLOOKUP($C41,'Vigilancia 091213'!$G$4:$AF$38,(VLOOKUP(AT$17,'Vigilancia 091213'!$B$7:$C$38,2,0)),0)</f>
        <v>0</v>
      </c>
      <c r="AU41" s="125">
        <f>+IF(AT41=0,0,(VLOOKUP($C41,'Guia Circular 015'!$B$19:$H$44,7,0)))</f>
        <v>0</v>
      </c>
      <c r="AV41" s="135">
        <f t="shared" si="14"/>
        <v>0</v>
      </c>
      <c r="AW41" s="134">
        <f>+HLOOKUP($C41,'Vigilancia 091213'!$G$4:$AF$38,(VLOOKUP(AW$17,'Vigilancia 091213'!$B$7:$C$38,2,0)),0)</f>
        <v>0</v>
      </c>
      <c r="AX41" s="125">
        <f>+IF(AW41=0,0,(VLOOKUP($C41,'Guia Circular 015'!$B$19:$H$44,7,0)))</f>
        <v>0</v>
      </c>
      <c r="AY41" s="135">
        <f t="shared" si="15"/>
        <v>0</v>
      </c>
      <c r="AZ41" s="134">
        <f>+HLOOKUP($C41,'Vigilancia 091213'!$G$4:$AF$38,(VLOOKUP(AZ$17,'Vigilancia 091213'!$B$7:$C$38,2,0)),0)</f>
        <v>0</v>
      </c>
      <c r="BA41" s="125">
        <f>+IF(AZ41=0,0,(VLOOKUP($C41,'Guia Circular 015'!$B$19:$H$44,7,0)))</f>
        <v>0</v>
      </c>
      <c r="BB41" s="135">
        <f t="shared" si="16"/>
        <v>0</v>
      </c>
      <c r="BC41" s="134">
        <f>+HLOOKUP($C41,'Vigilancia 091213'!$G$4:$AF$38,(VLOOKUP(BC$17,'Vigilancia 091213'!$B$7:$C$38,2,0)),0)</f>
        <v>0</v>
      </c>
      <c r="BD41" s="125">
        <f>+IF(BC41=0,0,(VLOOKUP($C41,'Guia Circular 015'!$B$19:$H$44,7,0)))</f>
        <v>0</v>
      </c>
      <c r="BE41" s="135">
        <f t="shared" si="17"/>
        <v>0</v>
      </c>
      <c r="BF41" s="134">
        <f>+HLOOKUP($C41,'Vigilancia 091213'!$G$4:$AF$38,(VLOOKUP(BF$17,'Vigilancia 091213'!$B$7:$C$38,2,0)),0)</f>
        <v>0</v>
      </c>
      <c r="BG41" s="125">
        <f>+IF(BF41=0,0,(VLOOKUP($C41,'Guia Circular 015'!$B$19:$H$44,7,0)))</f>
        <v>0</v>
      </c>
      <c r="BH41" s="135">
        <f t="shared" si="18"/>
        <v>0</v>
      </c>
      <c r="BI41" s="134">
        <f>+HLOOKUP($C41,'Vigilancia 091213'!$G$4:$AF$38,(VLOOKUP(BI$17,'Vigilancia 091213'!$B$7:$C$38,2,0)),0)</f>
        <v>0</v>
      </c>
      <c r="BJ41" s="125">
        <f>+IF(BI41=0,0,(VLOOKUP($C41,'Guia Circular 015'!$B$19:$H$44,7,0)))</f>
        <v>0</v>
      </c>
      <c r="BK41" s="135">
        <f t="shared" si="19"/>
        <v>0</v>
      </c>
      <c r="BL41" s="134">
        <f>+HLOOKUP($C41,'Vigilancia 091213'!$G$4:$AF$38,(VLOOKUP(BL$17,'Vigilancia 091213'!$B$7:$C$38,2,0)),0)</f>
        <v>0</v>
      </c>
      <c r="BM41" s="125">
        <f>+IF(BL41=0,0,(VLOOKUP($C41,'Guia Circular 015'!$B$19:$H$44,7,0)))</f>
        <v>0</v>
      </c>
      <c r="BN41" s="135">
        <f t="shared" si="20"/>
        <v>0</v>
      </c>
      <c r="BO41" s="134">
        <f>+HLOOKUP($C41,'Vigilancia 091213'!$G$4:$AF$38,(VLOOKUP(BO$17,'Vigilancia 091213'!$B$7:$C$38,2,0)),0)</f>
        <v>0</v>
      </c>
      <c r="BP41" s="125">
        <f>+IF(BO41=0,0,(VLOOKUP($C41,'Guia Circular 015'!$B$19:$H$44,7,0)))</f>
        <v>0</v>
      </c>
      <c r="BQ41" s="135">
        <f t="shared" si="21"/>
        <v>0</v>
      </c>
      <c r="BR41" s="134">
        <f>+HLOOKUP($C41,'Vigilancia 091213'!$G$4:$AF$38,(VLOOKUP(BR$17,'Vigilancia 091213'!$B$7:$C$38,2,0)),0)</f>
        <v>0</v>
      </c>
      <c r="BS41" s="125">
        <f>+IF(BR41=0,0,(VLOOKUP($C41,'Guia Circular 015'!$B$19:$H$44,7,0)))</f>
        <v>0</v>
      </c>
      <c r="BT41" s="135">
        <f t="shared" si="22"/>
        <v>0</v>
      </c>
      <c r="BU41" s="134">
        <f>+HLOOKUP($C41,'Vigilancia 091213'!$G$4:$AF$38,(VLOOKUP(BU$17,'Vigilancia 091213'!$B$7:$C$38,2,0)),0)</f>
        <v>1</v>
      </c>
      <c r="BV41" s="125">
        <f>+IF(BU41=0,0,(VLOOKUP($C41,'Guia Circular 015'!$B$19:$H$44,7,0)))</f>
        <v>1379712</v>
      </c>
      <c r="BW41" s="135">
        <f t="shared" si="23"/>
        <v>1379712</v>
      </c>
      <c r="BX41" s="134">
        <f>+HLOOKUP($C41,'Vigilancia 091213'!$G$4:$AF$38,(VLOOKUP(BX$17,'Vigilancia 091213'!$B$7:$C$38,2,0)),0)</f>
        <v>0</v>
      </c>
      <c r="BY41" s="125">
        <f>+IF(BX41=0,0,(VLOOKUP($C41,'Guia Circular 015'!$B$19:$H$44,7,0)))</f>
        <v>0</v>
      </c>
      <c r="BZ41" s="135">
        <f t="shared" si="24"/>
        <v>0</v>
      </c>
      <c r="CA41" s="134">
        <f>+HLOOKUP($C41,'Vigilancia 091213'!$G$4:$AF$38,(VLOOKUP(CA$17,'Vigilancia 091213'!$B$7:$C$38,2,0)),0)</f>
        <v>0</v>
      </c>
      <c r="CB41" s="125">
        <f>+IF(CA41=0,0,(VLOOKUP($C41,'Guia Circular 015'!$B$19:$H$44,7,0)))</f>
        <v>0</v>
      </c>
      <c r="CC41" s="135">
        <f t="shared" si="25"/>
        <v>0</v>
      </c>
      <c r="CD41" s="134">
        <f>+HLOOKUP($C41,'Vigilancia 091213'!$G$4:$AF$38,(VLOOKUP(CD$17,'Vigilancia 091213'!$B$7:$C$38,2,0)),0)</f>
        <v>0</v>
      </c>
      <c r="CE41" s="125">
        <f>+IF(CD41=0,0,(VLOOKUP($C41,'Guia Circular 015'!$B$19:$H$44,7,0)))</f>
        <v>0</v>
      </c>
      <c r="CF41" s="135">
        <f t="shared" si="26"/>
        <v>0</v>
      </c>
      <c r="CG41" s="134">
        <f>+HLOOKUP($C41,'Vigilancia 091213'!$G$4:$AF$38,(VLOOKUP(CG$17,'Vigilancia 091213'!$B$7:$C$38,2,0)),0)</f>
        <v>0</v>
      </c>
      <c r="CH41" s="125">
        <f>+IF(CG41=0,0,(VLOOKUP($C41,'Guia Circular 015'!$B$19:$H$44,7,0)))</f>
        <v>0</v>
      </c>
      <c r="CI41" s="135">
        <f t="shared" si="27"/>
        <v>0</v>
      </c>
      <c r="CJ41" s="134">
        <f>+HLOOKUP($C41,'Vigilancia 091213'!$G$4:$AF$38,(VLOOKUP(CJ$17,'Vigilancia 091213'!$B$7:$C$38,2,0)),0)</f>
        <v>0</v>
      </c>
      <c r="CK41" s="125">
        <f>+IF(CJ41=0,0,(VLOOKUP($C41,'Guia Circular 015'!$B$19:$H$44,7,0)))</f>
        <v>0</v>
      </c>
      <c r="CL41" s="135">
        <f t="shared" si="28"/>
        <v>0</v>
      </c>
      <c r="CM41" s="134">
        <f>+HLOOKUP($C41,'Vigilancia 091213'!$G$4:$AF$38,(VLOOKUP(CM$17,'Vigilancia 091213'!$B$7:$C$38,2,0)),0)</f>
        <v>0</v>
      </c>
      <c r="CN41" s="125">
        <f>+IF(CM41=0,0,(VLOOKUP($C41,'Guia Circular 015'!$B$19:$H$44,7,0)))</f>
        <v>0</v>
      </c>
      <c r="CO41" s="135">
        <f t="shared" si="29"/>
        <v>0</v>
      </c>
      <c r="CP41" s="134">
        <f>+HLOOKUP($C41,'Vigilancia 091213'!$G$4:$AF$38,(VLOOKUP(CP$17,'Vigilancia 091213'!$B$7:$C$38,2,0)),0)</f>
        <v>0</v>
      </c>
      <c r="CQ41" s="125">
        <f>+IF(CP41=0,0,(VLOOKUP($C41,'Guia Circular 015'!$B$19:$H$44,7,0)))</f>
        <v>0</v>
      </c>
      <c r="CR41" s="135">
        <f t="shared" si="30"/>
        <v>0</v>
      </c>
    </row>
    <row r="42" spans="2:97" s="23" customFormat="1" ht="14.25">
      <c r="B42" s="40">
        <v>24</v>
      </c>
      <c r="C42" s="284" t="s">
        <v>238</v>
      </c>
      <c r="D42" s="62">
        <f>+HLOOKUP($C42,'Vigilancia 091213'!$G$4:$AF$38,(VLOOKUP(D$17,'Vigilancia 091213'!$B$7:$C$38,2,0)),0)</f>
        <v>0</v>
      </c>
      <c r="E42" s="122">
        <f>+IF(D42=0,0,(VLOOKUP($C42,'Guia Circular 015'!$B$19:$H$44,7,0)))</f>
        <v>0</v>
      </c>
      <c r="F42" s="130">
        <f t="shared" si="0"/>
        <v>0</v>
      </c>
      <c r="G42" s="134">
        <f>+HLOOKUP($C42,'Vigilancia 091213'!$G$4:$AF$38,(VLOOKUP(G$17,'Vigilancia 091213'!$B$7:$C$38,2,0)),0)</f>
        <v>0</v>
      </c>
      <c r="H42" s="125">
        <f>+IF(G42=0,0,(VLOOKUP($C42,'Guia Circular 015'!$B$19:$H$44,7,0)))</f>
        <v>0</v>
      </c>
      <c r="I42" s="135">
        <f t="shared" si="1"/>
        <v>0</v>
      </c>
      <c r="J42" s="131">
        <f>+HLOOKUP($C42,'Vigilancia 091213'!$G$4:$AF$38,(VLOOKUP(J$17,'Vigilancia 091213'!$B$7:$C$38,2,0)),0)</f>
        <v>0</v>
      </c>
      <c r="K42" s="125">
        <f>+IF(J42=0,0,(VLOOKUP($C42,'Guia Circular 015'!$B$19:$H$44,7,0)))</f>
        <v>0</v>
      </c>
      <c r="L42" s="137">
        <f t="shared" si="2"/>
        <v>0</v>
      </c>
      <c r="M42" s="134">
        <f>+HLOOKUP($C42,'Vigilancia 091213'!$G$4:$AF$38,(VLOOKUP(M$17,'Vigilancia 091213'!$B$7:$C$38,2,0)),0)</f>
        <v>0</v>
      </c>
      <c r="N42" s="125">
        <f>+IF(M42=0,0,(VLOOKUP($C42,'Guia Circular 015'!$B$19:$H$44,7,0)))</f>
        <v>0</v>
      </c>
      <c r="O42" s="135">
        <f t="shared" si="3"/>
        <v>0</v>
      </c>
      <c r="P42" s="134">
        <f>+HLOOKUP($C42,'Vigilancia 091213'!$G$4:$AF$38,(VLOOKUP(P$17,'Vigilancia 091213'!$B$7:$C$38,2,0)),0)</f>
        <v>0</v>
      </c>
      <c r="Q42" s="125">
        <f>+IF(P42=0,0,(VLOOKUP($C42,'Guia Circular 015'!$B$19:$H$44,7,0)))</f>
        <v>0</v>
      </c>
      <c r="R42" s="135">
        <f t="shared" si="4"/>
        <v>0</v>
      </c>
      <c r="S42" s="134">
        <f>+HLOOKUP($C42,'Vigilancia 091213'!$G$4:$AF$38,(VLOOKUP(S$17,'Vigilancia 091213'!$B$7:$C$38,2,0)),0)</f>
        <v>0</v>
      </c>
      <c r="T42" s="125">
        <f>+IF(S42=0,0,(VLOOKUP($C42,'Guia Circular 015'!$B$19:$H$44,7,0)))</f>
        <v>0</v>
      </c>
      <c r="U42" s="135">
        <f t="shared" si="5"/>
        <v>0</v>
      </c>
      <c r="V42" s="134">
        <f>+HLOOKUP($C42,'Vigilancia 091213'!$G$4:$AF$38,(VLOOKUP(V$17,'Vigilancia 091213'!$B$7:$C$38,2,0)),0)</f>
        <v>1</v>
      </c>
      <c r="W42" s="125">
        <f>+IF(V42=0,0,(VLOOKUP($C42,'Guia Circular 015'!$B$19:$H$44,7,0)))</f>
        <v>1561403</v>
      </c>
      <c r="X42" s="135">
        <f t="shared" si="6"/>
        <v>1561403</v>
      </c>
      <c r="Y42" s="134">
        <f>+HLOOKUP($C42,'Vigilancia 091213'!$G$4:$AF$38,(VLOOKUP(Y$17,'Vigilancia 091213'!$B$7:$C$38,2,0)),0)</f>
        <v>0</v>
      </c>
      <c r="Z42" s="125">
        <f>+IF(Y42=0,0,(VLOOKUP($C42,'Guia Circular 015'!$B$19:$H$44,7,0)))</f>
        <v>0</v>
      </c>
      <c r="AA42" s="135">
        <f t="shared" si="7"/>
        <v>0</v>
      </c>
      <c r="AB42" s="134">
        <f>+HLOOKUP($C42,'Vigilancia 091213'!$G$4:$AF$38,(VLOOKUP(AB$17,'Vigilancia 091213'!$B$7:$C$38,2,0)),0)</f>
        <v>0</v>
      </c>
      <c r="AC42" s="125">
        <f>+IF(AB42=0,0,(VLOOKUP($C42,'Guia Circular 015'!$B$19:$H$44,7,0)))</f>
        <v>0</v>
      </c>
      <c r="AD42" s="135">
        <f t="shared" si="8"/>
        <v>0</v>
      </c>
      <c r="AE42" s="134">
        <f>+HLOOKUP($C42,'Vigilancia 091213'!$G$4:$AF$38,(VLOOKUP(AE$17,'Vigilancia 091213'!$B$7:$C$38,2,0)),0)</f>
        <v>0</v>
      </c>
      <c r="AF42" s="125">
        <f>+IF(AE42=0,0,(VLOOKUP($C42,'Guia Circular 015'!$B$19:$H$44,7,0)))</f>
        <v>0</v>
      </c>
      <c r="AG42" s="135">
        <f t="shared" si="9"/>
        <v>0</v>
      </c>
      <c r="AH42" s="134">
        <f>+HLOOKUP($C42,'Vigilancia 091213'!$G$4:$AF$38,(VLOOKUP(AH$17,'Vigilancia 091213'!$B$7:$C$38,2,0)),0)</f>
        <v>0</v>
      </c>
      <c r="AI42" s="125">
        <f>+IF(AH42=0,0,(VLOOKUP($C42,'Guia Circular 015'!$B$19:$H$44,7,0)))</f>
        <v>0</v>
      </c>
      <c r="AJ42" s="135">
        <f t="shared" si="10"/>
        <v>0</v>
      </c>
      <c r="AK42" s="134">
        <f>+HLOOKUP($C42,'Vigilancia 091213'!$G$4:$AF$38,(VLOOKUP(AK$17,'Vigilancia 091213'!$B$7:$C$38,2,0)),0)</f>
        <v>0</v>
      </c>
      <c r="AL42" s="125">
        <f>+IF(AK42=0,0,(VLOOKUP($C42,'Guia Circular 015'!$B$19:$H$44,7,0)))</f>
        <v>0</v>
      </c>
      <c r="AM42" s="135">
        <f t="shared" si="11"/>
        <v>0</v>
      </c>
      <c r="AN42" s="134">
        <f>+HLOOKUP($C42,'Vigilancia 091213'!$G$4:$AF$38,(VLOOKUP(AN$17,'Vigilancia 091213'!$B$7:$C$38,2,0)),0)</f>
        <v>0</v>
      </c>
      <c r="AO42" s="125">
        <f>+IF(AN42=0,0,(VLOOKUP($C42,'Guia Circular 015'!$B$19:$H$44,7,0)))</f>
        <v>0</v>
      </c>
      <c r="AP42" s="135">
        <f t="shared" si="12"/>
        <v>0</v>
      </c>
      <c r="AQ42" s="134">
        <f>+HLOOKUP($C42,'Vigilancia 091213'!$G$4:$AF$38,(VLOOKUP(AQ$17,'Vigilancia 091213'!$B$7:$C$38,2,0)),0)</f>
        <v>0</v>
      </c>
      <c r="AR42" s="125">
        <f>+IF(AQ42=0,0,(VLOOKUP($C42,'Guia Circular 015'!$B$19:$H$44,7,0)))</f>
        <v>0</v>
      </c>
      <c r="AS42" s="135">
        <f t="shared" si="13"/>
        <v>0</v>
      </c>
      <c r="AT42" s="134">
        <f>+HLOOKUP($C42,'Vigilancia 091213'!$G$4:$AF$38,(VLOOKUP(AT$17,'Vigilancia 091213'!$B$7:$C$38,2,0)),0)</f>
        <v>0</v>
      </c>
      <c r="AU42" s="125">
        <f>+IF(AT42=0,0,(VLOOKUP($C42,'Guia Circular 015'!$B$19:$H$44,7,0)))</f>
        <v>0</v>
      </c>
      <c r="AV42" s="135">
        <f t="shared" si="14"/>
        <v>0</v>
      </c>
      <c r="AW42" s="134">
        <f>+HLOOKUP($C42,'Vigilancia 091213'!$G$4:$AF$38,(VLOOKUP(AW$17,'Vigilancia 091213'!$B$7:$C$38,2,0)),0)</f>
        <v>0</v>
      </c>
      <c r="AX42" s="125">
        <f>+IF(AW42=0,0,(VLOOKUP($C42,'Guia Circular 015'!$B$19:$H$44,7,0)))</f>
        <v>0</v>
      </c>
      <c r="AY42" s="135">
        <f t="shared" si="15"/>
        <v>0</v>
      </c>
      <c r="AZ42" s="134">
        <f>+HLOOKUP($C42,'Vigilancia 091213'!$G$4:$AF$38,(VLOOKUP(AZ$17,'Vigilancia 091213'!$B$7:$C$38,2,0)),0)</f>
        <v>0</v>
      </c>
      <c r="BA42" s="125">
        <f>+IF(AZ42=0,0,(VLOOKUP($C42,'Guia Circular 015'!$B$19:$H$44,7,0)))</f>
        <v>0</v>
      </c>
      <c r="BB42" s="135">
        <f t="shared" si="16"/>
        <v>0</v>
      </c>
      <c r="BC42" s="134">
        <f>+HLOOKUP($C42,'Vigilancia 091213'!$G$4:$AF$38,(VLOOKUP(BC$17,'Vigilancia 091213'!$B$7:$C$38,2,0)),0)</f>
        <v>0</v>
      </c>
      <c r="BD42" s="125">
        <f>+IF(BC42=0,0,(VLOOKUP($C42,'Guia Circular 015'!$B$19:$H$44,7,0)))</f>
        <v>0</v>
      </c>
      <c r="BE42" s="135">
        <f t="shared" si="17"/>
        <v>0</v>
      </c>
      <c r="BF42" s="134">
        <f>+HLOOKUP($C42,'Vigilancia 091213'!$G$4:$AF$38,(VLOOKUP(BF$17,'Vigilancia 091213'!$B$7:$C$38,2,0)),0)</f>
        <v>0</v>
      </c>
      <c r="BG42" s="125">
        <f>+IF(BF42=0,0,(VLOOKUP($C42,'Guia Circular 015'!$B$19:$H$44,7,0)))</f>
        <v>0</v>
      </c>
      <c r="BH42" s="135">
        <f t="shared" si="18"/>
        <v>0</v>
      </c>
      <c r="BI42" s="134">
        <f>+HLOOKUP($C42,'Vigilancia 091213'!$G$4:$AF$38,(VLOOKUP(BI$17,'Vigilancia 091213'!$B$7:$C$38,2,0)),0)</f>
        <v>0</v>
      </c>
      <c r="BJ42" s="125">
        <f>+IF(BI42=0,0,(VLOOKUP($C42,'Guia Circular 015'!$B$19:$H$44,7,0)))</f>
        <v>0</v>
      </c>
      <c r="BK42" s="135">
        <f t="shared" si="19"/>
        <v>0</v>
      </c>
      <c r="BL42" s="134">
        <f>+HLOOKUP($C42,'Vigilancia 091213'!$G$4:$AF$38,(VLOOKUP(BL$17,'Vigilancia 091213'!$B$7:$C$38,2,0)),0)</f>
        <v>0</v>
      </c>
      <c r="BM42" s="125">
        <f>+IF(BL42=0,0,(VLOOKUP($C42,'Guia Circular 015'!$B$19:$H$44,7,0)))</f>
        <v>0</v>
      </c>
      <c r="BN42" s="135">
        <f t="shared" si="20"/>
        <v>0</v>
      </c>
      <c r="BO42" s="134">
        <f>+HLOOKUP($C42,'Vigilancia 091213'!$G$4:$AF$38,(VLOOKUP(BO$17,'Vigilancia 091213'!$B$7:$C$38,2,0)),0)</f>
        <v>0</v>
      </c>
      <c r="BP42" s="125">
        <f>+IF(BO42=0,0,(VLOOKUP($C42,'Guia Circular 015'!$B$19:$H$44,7,0)))</f>
        <v>0</v>
      </c>
      <c r="BQ42" s="135">
        <f t="shared" si="21"/>
        <v>0</v>
      </c>
      <c r="BR42" s="134">
        <f>+HLOOKUP($C42,'Vigilancia 091213'!$G$4:$AF$38,(VLOOKUP(BR$17,'Vigilancia 091213'!$B$7:$C$38,2,0)),0)</f>
        <v>0</v>
      </c>
      <c r="BS42" s="125">
        <f>+IF(BR42=0,0,(VLOOKUP($C42,'Guia Circular 015'!$B$19:$H$44,7,0)))</f>
        <v>0</v>
      </c>
      <c r="BT42" s="135">
        <f t="shared" si="22"/>
        <v>0</v>
      </c>
      <c r="BU42" s="134">
        <f>+HLOOKUP($C42,'Vigilancia 091213'!$G$4:$AF$38,(VLOOKUP(BU$17,'Vigilancia 091213'!$B$7:$C$38,2,0)),0)</f>
        <v>0</v>
      </c>
      <c r="BV42" s="125">
        <f>+IF(BU42=0,0,(VLOOKUP($C42,'Guia Circular 015'!$B$19:$H$44,7,0)))</f>
        <v>0</v>
      </c>
      <c r="BW42" s="135">
        <f t="shared" si="23"/>
        <v>0</v>
      </c>
      <c r="BX42" s="134">
        <f>+HLOOKUP($C42,'Vigilancia 091213'!$G$4:$AF$38,(VLOOKUP(BX$17,'Vigilancia 091213'!$B$7:$C$38,2,0)),0)</f>
        <v>0</v>
      </c>
      <c r="BY42" s="125">
        <f>+IF(BX42=0,0,(VLOOKUP($C42,'Guia Circular 015'!$B$19:$H$44,7,0)))</f>
        <v>0</v>
      </c>
      <c r="BZ42" s="135">
        <f t="shared" si="24"/>
        <v>0</v>
      </c>
      <c r="CA42" s="134">
        <f>+HLOOKUP($C42,'Vigilancia 091213'!$G$4:$AF$38,(VLOOKUP(CA$17,'Vigilancia 091213'!$B$7:$C$38,2,0)),0)</f>
        <v>0</v>
      </c>
      <c r="CB42" s="125">
        <f>+IF(CA42=0,0,(VLOOKUP($C42,'Guia Circular 015'!$B$19:$H$44,7,0)))</f>
        <v>0</v>
      </c>
      <c r="CC42" s="135">
        <f t="shared" si="25"/>
        <v>0</v>
      </c>
      <c r="CD42" s="134">
        <f>+HLOOKUP($C42,'Vigilancia 091213'!$G$4:$AF$38,(VLOOKUP(CD$17,'Vigilancia 091213'!$B$7:$C$38,2,0)),0)</f>
        <v>0</v>
      </c>
      <c r="CE42" s="125">
        <f>+IF(CD42=0,0,(VLOOKUP($C42,'Guia Circular 015'!$B$19:$H$44,7,0)))</f>
        <v>0</v>
      </c>
      <c r="CF42" s="135">
        <f t="shared" si="26"/>
        <v>0</v>
      </c>
      <c r="CG42" s="134">
        <f>+HLOOKUP($C42,'Vigilancia 091213'!$G$4:$AF$38,(VLOOKUP(CG$17,'Vigilancia 091213'!$B$7:$C$38,2,0)),0)</f>
        <v>0</v>
      </c>
      <c r="CH42" s="125">
        <f>+IF(CG42=0,0,(VLOOKUP($C42,'Guia Circular 015'!$B$19:$H$44,7,0)))</f>
        <v>0</v>
      </c>
      <c r="CI42" s="135">
        <f t="shared" si="27"/>
        <v>0</v>
      </c>
      <c r="CJ42" s="134">
        <f>+HLOOKUP($C42,'Vigilancia 091213'!$G$4:$AF$38,(VLOOKUP(CJ$17,'Vigilancia 091213'!$B$7:$C$38,2,0)),0)</f>
        <v>0</v>
      </c>
      <c r="CK42" s="125">
        <f>+IF(CJ42=0,0,(VLOOKUP($C42,'Guia Circular 015'!$B$19:$H$44,7,0)))</f>
        <v>0</v>
      </c>
      <c r="CL42" s="135">
        <f t="shared" si="28"/>
        <v>0</v>
      </c>
      <c r="CM42" s="134">
        <f>+HLOOKUP($C42,'Vigilancia 091213'!$G$4:$AF$38,(VLOOKUP(CM$17,'Vigilancia 091213'!$B$7:$C$38,2,0)),0)</f>
        <v>0</v>
      </c>
      <c r="CN42" s="125">
        <f>+IF(CM42=0,0,(VLOOKUP($C42,'Guia Circular 015'!$B$19:$H$44,7,0)))</f>
        <v>0</v>
      </c>
      <c r="CO42" s="135">
        <f t="shared" si="29"/>
        <v>0</v>
      </c>
      <c r="CP42" s="134">
        <f>+HLOOKUP($C42,'Vigilancia 091213'!$G$4:$AF$38,(VLOOKUP(CP$17,'Vigilancia 091213'!$B$7:$C$38,2,0)),0)</f>
        <v>0</v>
      </c>
      <c r="CQ42" s="125">
        <f>+IF(CP42=0,0,(VLOOKUP($C42,'Guia Circular 015'!$B$19:$H$44,7,0)))</f>
        <v>0</v>
      </c>
      <c r="CR42" s="135">
        <f t="shared" si="30"/>
        <v>0</v>
      </c>
      <c r="CS42" s="158"/>
    </row>
    <row r="43" spans="2:97" s="23" customFormat="1" ht="14.25">
      <c r="B43" s="40">
        <v>25</v>
      </c>
      <c r="C43" s="284" t="s">
        <v>219</v>
      </c>
      <c r="D43" s="62">
        <f>+HLOOKUP($C43,'Vigilancia 091213'!$G$4:$AF$38,(VLOOKUP(D$17,'Vigilancia 091213'!$B$7:$C$38,2,0)),0)</f>
        <v>0</v>
      </c>
      <c r="E43" s="122">
        <f>+IF(D43=0,0,(VLOOKUP($C43,'Guia Circular 015'!$B$19:$H$44,7,0)))</f>
        <v>0</v>
      </c>
      <c r="F43" s="130">
        <f t="shared" si="0"/>
        <v>0</v>
      </c>
      <c r="G43" s="134">
        <f>+HLOOKUP($C43,'Vigilancia 091213'!$G$4:$AF$38,(VLOOKUP(G$17,'Vigilancia 091213'!$B$7:$C$38,2,0)),0)</f>
        <v>0</v>
      </c>
      <c r="H43" s="125">
        <f>+IF(G43=0,0,(VLOOKUP($C43,'Guia Circular 015'!$B$19:$H$44,7,0)))</f>
        <v>0</v>
      </c>
      <c r="I43" s="135">
        <f t="shared" si="1"/>
        <v>0</v>
      </c>
      <c r="J43" s="131">
        <f>+HLOOKUP($C43,'Vigilancia 091213'!$G$4:$AF$38,(VLOOKUP(J$17,'Vigilancia 091213'!$B$7:$C$38,2,0)),0)</f>
        <v>0</v>
      </c>
      <c r="K43" s="125">
        <f>+IF(J43=0,0,(VLOOKUP($C43,'Guia Circular 015'!$B$19:$H$44,7,0)))</f>
        <v>0</v>
      </c>
      <c r="L43" s="137">
        <f t="shared" si="2"/>
        <v>0</v>
      </c>
      <c r="M43" s="134">
        <f>+HLOOKUP($C43,'Vigilancia 091213'!$G$4:$AF$38,(VLOOKUP(M$17,'Vigilancia 091213'!$B$7:$C$38,2,0)),0)</f>
        <v>0</v>
      </c>
      <c r="N43" s="125">
        <f>+IF(M43=0,0,(VLOOKUP($C43,'Guia Circular 015'!$B$19:$H$44,7,0)))</f>
        <v>0</v>
      </c>
      <c r="O43" s="135">
        <f t="shared" si="3"/>
        <v>0</v>
      </c>
      <c r="P43" s="134">
        <f>+HLOOKUP($C43,'Vigilancia 091213'!$G$4:$AF$38,(VLOOKUP(P$17,'Vigilancia 091213'!$B$7:$C$38,2,0)),0)</f>
        <v>0</v>
      </c>
      <c r="Q43" s="125">
        <f>+IF(P43=0,0,(VLOOKUP($C43,'Guia Circular 015'!$B$19:$H$44,7,0)))</f>
        <v>0</v>
      </c>
      <c r="R43" s="135">
        <f t="shared" si="4"/>
        <v>0</v>
      </c>
      <c r="S43" s="134">
        <f>+HLOOKUP($C43,'Vigilancia 091213'!$G$4:$AF$38,(VLOOKUP(S$17,'Vigilancia 091213'!$B$7:$C$38,2,0)),0)</f>
        <v>0</v>
      </c>
      <c r="T43" s="125">
        <f>+IF(S43=0,0,(VLOOKUP($C43,'Guia Circular 015'!$B$19:$H$44,7,0)))</f>
        <v>0</v>
      </c>
      <c r="U43" s="135">
        <f t="shared" si="5"/>
        <v>0</v>
      </c>
      <c r="V43" s="134">
        <f>+HLOOKUP($C43,'Vigilancia 091213'!$G$4:$AF$38,(VLOOKUP(V$17,'Vigilancia 091213'!$B$7:$C$38,2,0)),0)</f>
        <v>0</v>
      </c>
      <c r="W43" s="125">
        <f>+IF(V43=0,0,(VLOOKUP($C43,'Guia Circular 015'!$B$19:$H$44,7,0)))</f>
        <v>0</v>
      </c>
      <c r="X43" s="135">
        <f t="shared" si="6"/>
        <v>0</v>
      </c>
      <c r="Y43" s="134">
        <f>+HLOOKUP($C43,'Vigilancia 091213'!$G$4:$AF$38,(VLOOKUP(Y$17,'Vigilancia 091213'!$B$7:$C$38,2,0)),0)</f>
        <v>0</v>
      </c>
      <c r="Z43" s="125">
        <f>+IF(Y43=0,0,(VLOOKUP($C43,'Guia Circular 015'!$B$19:$H$44,7,0)))</f>
        <v>0</v>
      </c>
      <c r="AA43" s="135">
        <f t="shared" si="7"/>
        <v>0</v>
      </c>
      <c r="AB43" s="134">
        <f>+HLOOKUP($C43,'Vigilancia 091213'!$G$4:$AF$38,(VLOOKUP(AB$17,'Vigilancia 091213'!$B$7:$C$38,2,0)),0)</f>
        <v>0</v>
      </c>
      <c r="AC43" s="125">
        <f>+IF(AB43=0,0,(VLOOKUP($C43,'Guia Circular 015'!$B$19:$H$44,7,0)))</f>
        <v>0</v>
      </c>
      <c r="AD43" s="135">
        <f t="shared" si="8"/>
        <v>0</v>
      </c>
      <c r="AE43" s="134">
        <f>+HLOOKUP($C43,'Vigilancia 091213'!$G$4:$AF$38,(VLOOKUP(AE$17,'Vigilancia 091213'!$B$7:$C$38,2,0)),0)</f>
        <v>0</v>
      </c>
      <c r="AF43" s="125">
        <f>+IF(AE43=0,0,(VLOOKUP($C43,'Guia Circular 015'!$B$19:$H$44,7,0)))</f>
        <v>0</v>
      </c>
      <c r="AG43" s="135">
        <f t="shared" si="9"/>
        <v>0</v>
      </c>
      <c r="AH43" s="134">
        <f>+HLOOKUP($C43,'Vigilancia 091213'!$G$4:$AF$38,(VLOOKUP(AH$17,'Vigilancia 091213'!$B$7:$C$38,2,0)),0)</f>
        <v>0</v>
      </c>
      <c r="AI43" s="125">
        <f>+IF(AH43=0,0,(VLOOKUP($C43,'Guia Circular 015'!$B$19:$H$44,7,0)))</f>
        <v>0</v>
      </c>
      <c r="AJ43" s="135">
        <f t="shared" si="10"/>
        <v>0</v>
      </c>
      <c r="AK43" s="134">
        <f>+HLOOKUP($C43,'Vigilancia 091213'!$G$4:$AF$38,(VLOOKUP(AK$17,'Vigilancia 091213'!$B$7:$C$38,2,0)),0)</f>
        <v>0</v>
      </c>
      <c r="AL43" s="125">
        <f>+IF(AK43=0,0,(VLOOKUP($C43,'Guia Circular 015'!$B$19:$H$44,7,0)))</f>
        <v>0</v>
      </c>
      <c r="AM43" s="135">
        <f t="shared" si="11"/>
        <v>0</v>
      </c>
      <c r="AN43" s="134">
        <f>+HLOOKUP($C43,'Vigilancia 091213'!$G$4:$AF$38,(VLOOKUP(AN$17,'Vigilancia 091213'!$B$7:$C$38,2,0)),0)</f>
        <v>0</v>
      </c>
      <c r="AO43" s="125">
        <f>+IF(AN43=0,0,(VLOOKUP($C43,'Guia Circular 015'!$B$19:$H$44,7,0)))</f>
        <v>0</v>
      </c>
      <c r="AP43" s="135">
        <f t="shared" si="12"/>
        <v>0</v>
      </c>
      <c r="AQ43" s="134">
        <f>+HLOOKUP($C43,'Vigilancia 091213'!$G$4:$AF$38,(VLOOKUP(AQ$17,'Vigilancia 091213'!$B$7:$C$38,2,0)),0)</f>
        <v>0</v>
      </c>
      <c r="AR43" s="125">
        <f>+IF(AQ43=0,0,(VLOOKUP($C43,'Guia Circular 015'!$B$19:$H$44,7,0)))</f>
        <v>0</v>
      </c>
      <c r="AS43" s="135">
        <f t="shared" si="13"/>
        <v>0</v>
      </c>
      <c r="AT43" s="134">
        <f>+HLOOKUP($C43,'Vigilancia 091213'!$G$4:$AF$38,(VLOOKUP(AT$17,'Vigilancia 091213'!$B$7:$C$38,2,0)),0)</f>
        <v>0</v>
      </c>
      <c r="AU43" s="125">
        <f>+IF(AT43=0,0,(VLOOKUP($C43,'Guia Circular 015'!$B$19:$H$44,7,0)))</f>
        <v>0</v>
      </c>
      <c r="AV43" s="135">
        <f t="shared" si="14"/>
        <v>0</v>
      </c>
      <c r="AW43" s="134">
        <f>+HLOOKUP($C43,'Vigilancia 091213'!$G$4:$AF$38,(VLOOKUP(AW$17,'Vigilancia 091213'!$B$7:$C$38,2,0)),0)</f>
        <v>0</v>
      </c>
      <c r="AX43" s="125">
        <f>+IF(AW43=0,0,(VLOOKUP($C43,'Guia Circular 015'!$B$19:$H$44,7,0)))</f>
        <v>0</v>
      </c>
      <c r="AY43" s="135">
        <f t="shared" si="15"/>
        <v>0</v>
      </c>
      <c r="AZ43" s="134">
        <f>+HLOOKUP($C43,'Vigilancia 091213'!$G$4:$AF$38,(VLOOKUP(AZ$17,'Vigilancia 091213'!$B$7:$C$38,2,0)),0)</f>
        <v>2</v>
      </c>
      <c r="BA43" s="125">
        <f>+IF(AZ43=0,0,(VLOOKUP($C43,'Guia Circular 015'!$B$19:$H$44,7,0)))</f>
        <v>2129186</v>
      </c>
      <c r="BB43" s="135">
        <f t="shared" si="16"/>
        <v>4258372</v>
      </c>
      <c r="BC43" s="134">
        <f>+HLOOKUP($C43,'Vigilancia 091213'!$G$4:$AF$38,(VLOOKUP(BC$17,'Vigilancia 091213'!$B$7:$C$38,2,0)),0)</f>
        <v>0</v>
      </c>
      <c r="BD43" s="125">
        <f>+IF(BC43=0,0,(VLOOKUP($C43,'Guia Circular 015'!$B$19:$H$44,7,0)))</f>
        <v>0</v>
      </c>
      <c r="BE43" s="135">
        <f t="shared" si="17"/>
        <v>0</v>
      </c>
      <c r="BF43" s="134">
        <f>+HLOOKUP($C43,'Vigilancia 091213'!$G$4:$AF$38,(VLOOKUP(BF$17,'Vigilancia 091213'!$B$7:$C$38,2,0)),0)</f>
        <v>0</v>
      </c>
      <c r="BG43" s="125">
        <f>+IF(BF43=0,0,(VLOOKUP($C43,'Guia Circular 015'!$B$19:$H$44,7,0)))</f>
        <v>0</v>
      </c>
      <c r="BH43" s="135">
        <f t="shared" si="18"/>
        <v>0</v>
      </c>
      <c r="BI43" s="134">
        <f>+HLOOKUP($C43,'Vigilancia 091213'!$G$4:$AF$38,(VLOOKUP(BI$17,'Vigilancia 091213'!$B$7:$C$38,2,0)),0)</f>
        <v>0</v>
      </c>
      <c r="BJ43" s="125">
        <f>+IF(BI43=0,0,(VLOOKUP($C43,'Guia Circular 015'!$B$19:$H$44,7,0)))</f>
        <v>0</v>
      </c>
      <c r="BK43" s="135">
        <f t="shared" si="19"/>
        <v>0</v>
      </c>
      <c r="BL43" s="134">
        <f>+HLOOKUP($C43,'Vigilancia 091213'!$G$4:$AF$38,(VLOOKUP(BL$17,'Vigilancia 091213'!$B$7:$C$38,2,0)),0)</f>
        <v>0</v>
      </c>
      <c r="BM43" s="125">
        <f>+IF(BL43=0,0,(VLOOKUP($C43,'Guia Circular 015'!$B$19:$H$44,7,0)))</f>
        <v>0</v>
      </c>
      <c r="BN43" s="135">
        <f t="shared" si="20"/>
        <v>0</v>
      </c>
      <c r="BO43" s="134">
        <f>+HLOOKUP($C43,'Vigilancia 091213'!$G$4:$AF$38,(VLOOKUP(BO$17,'Vigilancia 091213'!$B$7:$C$38,2,0)),0)</f>
        <v>0</v>
      </c>
      <c r="BP43" s="125">
        <f>+IF(BO43=0,0,(VLOOKUP($C43,'Guia Circular 015'!$B$19:$H$44,7,0)))</f>
        <v>0</v>
      </c>
      <c r="BQ43" s="135">
        <f t="shared" si="21"/>
        <v>0</v>
      </c>
      <c r="BR43" s="134">
        <f>+HLOOKUP($C43,'Vigilancia 091213'!$G$4:$AF$38,(VLOOKUP(BR$17,'Vigilancia 091213'!$B$7:$C$38,2,0)),0)</f>
        <v>0</v>
      </c>
      <c r="BS43" s="125">
        <f>+IF(BR43=0,0,(VLOOKUP($C43,'Guia Circular 015'!$B$19:$H$44,7,0)))</f>
        <v>0</v>
      </c>
      <c r="BT43" s="135">
        <f t="shared" si="22"/>
        <v>0</v>
      </c>
      <c r="BU43" s="134">
        <f>+HLOOKUP($C43,'Vigilancia 091213'!$G$4:$AF$38,(VLOOKUP(BU$17,'Vigilancia 091213'!$B$7:$C$38,2,0)),0)</f>
        <v>0</v>
      </c>
      <c r="BV43" s="125">
        <f>+IF(BU43=0,0,(VLOOKUP($C43,'Guia Circular 015'!$B$19:$H$44,7,0)))</f>
        <v>0</v>
      </c>
      <c r="BW43" s="135">
        <f t="shared" si="23"/>
        <v>0</v>
      </c>
      <c r="BX43" s="134">
        <f>+HLOOKUP($C43,'Vigilancia 091213'!$G$4:$AF$38,(VLOOKUP(BX$17,'Vigilancia 091213'!$B$7:$C$38,2,0)),0)</f>
        <v>0</v>
      </c>
      <c r="BY43" s="125">
        <f>+IF(BX43=0,0,(VLOOKUP($C43,'Guia Circular 015'!$B$19:$H$44,7,0)))</f>
        <v>0</v>
      </c>
      <c r="BZ43" s="135">
        <f t="shared" si="24"/>
        <v>0</v>
      </c>
      <c r="CA43" s="134">
        <f>+HLOOKUP($C43,'Vigilancia 091213'!$G$4:$AF$38,(VLOOKUP(CA$17,'Vigilancia 091213'!$B$7:$C$38,2,0)),0)</f>
        <v>0</v>
      </c>
      <c r="CB43" s="125">
        <f>+IF(CA43=0,0,(VLOOKUP($C43,'Guia Circular 015'!$B$19:$H$44,7,0)))</f>
        <v>0</v>
      </c>
      <c r="CC43" s="135">
        <f t="shared" si="25"/>
        <v>0</v>
      </c>
      <c r="CD43" s="134">
        <f>+HLOOKUP($C43,'Vigilancia 091213'!$G$4:$AF$38,(VLOOKUP(CD$17,'Vigilancia 091213'!$B$7:$C$38,2,0)),0)</f>
        <v>0</v>
      </c>
      <c r="CE43" s="125">
        <f>+IF(CD43=0,0,(VLOOKUP($C43,'Guia Circular 015'!$B$19:$H$44,7,0)))</f>
        <v>0</v>
      </c>
      <c r="CF43" s="135">
        <f t="shared" si="26"/>
        <v>0</v>
      </c>
      <c r="CG43" s="134">
        <f>+HLOOKUP($C43,'Vigilancia 091213'!$G$4:$AF$38,(VLOOKUP(CG$17,'Vigilancia 091213'!$B$7:$C$38,2,0)),0)</f>
        <v>0</v>
      </c>
      <c r="CH43" s="125">
        <f>+IF(CG43=0,0,(VLOOKUP($C43,'Guia Circular 015'!$B$19:$H$44,7,0)))</f>
        <v>0</v>
      </c>
      <c r="CI43" s="135">
        <f t="shared" si="27"/>
        <v>0</v>
      </c>
      <c r="CJ43" s="134">
        <f>+HLOOKUP($C43,'Vigilancia 091213'!$G$4:$AF$38,(VLOOKUP(CJ$17,'Vigilancia 091213'!$B$7:$C$38,2,0)),0)</f>
        <v>0</v>
      </c>
      <c r="CK43" s="125">
        <f>+IF(CJ43=0,0,(VLOOKUP($C43,'Guia Circular 015'!$B$19:$H$44,7,0)))</f>
        <v>0</v>
      </c>
      <c r="CL43" s="135">
        <f t="shared" si="28"/>
        <v>0</v>
      </c>
      <c r="CM43" s="134">
        <f>+HLOOKUP($C43,'Vigilancia 091213'!$G$4:$AF$38,(VLOOKUP(CM$17,'Vigilancia 091213'!$B$7:$C$38,2,0)),0)</f>
        <v>0</v>
      </c>
      <c r="CN43" s="125">
        <f>+IF(CM43=0,0,(VLOOKUP($C43,'Guia Circular 015'!$B$19:$H$44,7,0)))</f>
        <v>0</v>
      </c>
      <c r="CO43" s="135">
        <f t="shared" si="29"/>
        <v>0</v>
      </c>
      <c r="CP43" s="134">
        <f>+HLOOKUP($C43,'Vigilancia 091213'!$G$4:$AF$38,(VLOOKUP(CP$17,'Vigilancia 091213'!$B$7:$C$38,2,0)),0)</f>
        <v>0</v>
      </c>
      <c r="CQ43" s="125">
        <f>+IF(CP43=0,0,(VLOOKUP($C43,'Guia Circular 015'!$B$19:$H$44,7,0)))</f>
        <v>0</v>
      </c>
      <c r="CR43" s="135">
        <f t="shared" si="30"/>
        <v>0</v>
      </c>
    </row>
    <row r="44" spans="2:97" s="23" customFormat="1" ht="14.25">
      <c r="B44" s="40">
        <v>26</v>
      </c>
      <c r="C44" s="284" t="s">
        <v>220</v>
      </c>
      <c r="D44" s="62">
        <f>+HLOOKUP($C44,'Vigilancia 091213'!$G$4:$AF$38,(VLOOKUP(D$17,'Vigilancia 091213'!$B$7:$C$38,2,0)),0)</f>
        <v>0</v>
      </c>
      <c r="E44" s="122">
        <f>+IF(D44=0,0,(VLOOKUP($C44,'Guia Circular 015'!$B$19:$H$44,7,0)))</f>
        <v>0</v>
      </c>
      <c r="F44" s="130">
        <f t="shared" si="0"/>
        <v>0</v>
      </c>
      <c r="G44" s="134">
        <f>+HLOOKUP($C44,'Vigilancia 091213'!$G$4:$AF$38,(VLOOKUP(G$17,'Vigilancia 091213'!$B$7:$C$38,2,0)),0)</f>
        <v>0</v>
      </c>
      <c r="H44" s="125">
        <f>+IF(G44=0,0,(VLOOKUP($C44,'Guia Circular 015'!$B$19:$H$44,7,0)))</f>
        <v>0</v>
      </c>
      <c r="I44" s="135">
        <f t="shared" si="1"/>
        <v>0</v>
      </c>
      <c r="J44" s="131">
        <f>+HLOOKUP($C44,'Vigilancia 091213'!$G$4:$AF$38,(VLOOKUP(J$17,'Vigilancia 091213'!$B$7:$C$38,2,0)),0)</f>
        <v>0</v>
      </c>
      <c r="K44" s="125">
        <f>+IF(J44=0,0,(VLOOKUP($C44,'Guia Circular 015'!$B$19:$H$44,7,0)))</f>
        <v>0</v>
      </c>
      <c r="L44" s="137">
        <f t="shared" si="2"/>
        <v>0</v>
      </c>
      <c r="M44" s="134">
        <f>+HLOOKUP($C44,'Vigilancia 091213'!$G$4:$AF$38,(VLOOKUP(M$17,'Vigilancia 091213'!$B$7:$C$38,2,0)),0)</f>
        <v>0</v>
      </c>
      <c r="N44" s="125">
        <f>+IF(M44=0,0,(VLOOKUP($C44,'Guia Circular 015'!$B$19:$H$44,7,0)))</f>
        <v>0</v>
      </c>
      <c r="O44" s="135">
        <f t="shared" si="3"/>
        <v>0</v>
      </c>
      <c r="P44" s="134">
        <f>+HLOOKUP($C44,'Vigilancia 091213'!$G$4:$AF$38,(VLOOKUP(P$17,'Vigilancia 091213'!$B$7:$C$38,2,0)),0)</f>
        <v>0</v>
      </c>
      <c r="Q44" s="125">
        <f>+IF(P44=0,0,(VLOOKUP($C44,'Guia Circular 015'!$B$19:$H$44,7,0)))</f>
        <v>0</v>
      </c>
      <c r="R44" s="135">
        <f t="shared" si="4"/>
        <v>0</v>
      </c>
      <c r="S44" s="134">
        <f>+HLOOKUP($C44,'Vigilancia 091213'!$G$4:$AF$38,(VLOOKUP(S$17,'Vigilancia 091213'!$B$7:$C$38,2,0)),0)</f>
        <v>0</v>
      </c>
      <c r="T44" s="125">
        <f>+IF(S44=0,0,(VLOOKUP($C44,'Guia Circular 015'!$B$19:$H$44,7,0)))</f>
        <v>0</v>
      </c>
      <c r="U44" s="135">
        <f t="shared" si="5"/>
        <v>0</v>
      </c>
      <c r="V44" s="134">
        <f>+HLOOKUP($C44,'Vigilancia 091213'!$G$4:$AF$38,(VLOOKUP(V$17,'Vigilancia 091213'!$B$7:$C$38,2,0)),0)</f>
        <v>0</v>
      </c>
      <c r="W44" s="125">
        <f>+IF(V44=0,0,(VLOOKUP($C44,'Guia Circular 015'!$B$19:$H$44,7,0)))</f>
        <v>0</v>
      </c>
      <c r="X44" s="135">
        <f t="shared" si="6"/>
        <v>0</v>
      </c>
      <c r="Y44" s="134">
        <f>+HLOOKUP($C44,'Vigilancia 091213'!$G$4:$AF$38,(VLOOKUP(Y$17,'Vigilancia 091213'!$B$7:$C$38,2,0)),0)</f>
        <v>1</v>
      </c>
      <c r="Z44" s="125">
        <f>+IF(Y44=0,0,(VLOOKUP($C44,'Guia Circular 015'!$B$19:$H$44,7,0)))</f>
        <v>2498244</v>
      </c>
      <c r="AA44" s="135">
        <f t="shared" si="7"/>
        <v>2498244</v>
      </c>
      <c r="AB44" s="134">
        <f>+HLOOKUP($C44,'Vigilancia 091213'!$G$4:$AF$38,(VLOOKUP(AB$17,'Vigilancia 091213'!$B$7:$C$38,2,0)),0)</f>
        <v>0</v>
      </c>
      <c r="AC44" s="125">
        <f>+IF(AB44=0,0,(VLOOKUP($C44,'Guia Circular 015'!$B$19:$H$44,7,0)))</f>
        <v>0</v>
      </c>
      <c r="AD44" s="135">
        <f t="shared" si="8"/>
        <v>0</v>
      </c>
      <c r="AE44" s="134">
        <f>+HLOOKUP($C44,'Vigilancia 091213'!$G$4:$AF$38,(VLOOKUP(AE$17,'Vigilancia 091213'!$B$7:$C$38,2,0)),0)</f>
        <v>0</v>
      </c>
      <c r="AF44" s="125">
        <f>+IF(AE44=0,0,(VLOOKUP($C44,'Guia Circular 015'!$B$19:$H$44,7,0)))</f>
        <v>0</v>
      </c>
      <c r="AG44" s="135">
        <f t="shared" si="9"/>
        <v>0</v>
      </c>
      <c r="AH44" s="134">
        <f>+HLOOKUP($C44,'Vigilancia 091213'!$G$4:$AF$38,(VLOOKUP(AH$17,'Vigilancia 091213'!$B$7:$C$38,2,0)),0)</f>
        <v>0</v>
      </c>
      <c r="AI44" s="125">
        <f>+IF(AH44=0,0,(VLOOKUP($C44,'Guia Circular 015'!$B$19:$H$44,7,0)))</f>
        <v>0</v>
      </c>
      <c r="AJ44" s="135">
        <f t="shared" si="10"/>
        <v>0</v>
      </c>
      <c r="AK44" s="134">
        <f>+HLOOKUP($C44,'Vigilancia 091213'!$G$4:$AF$38,(VLOOKUP(AK$17,'Vigilancia 091213'!$B$7:$C$38,2,0)),0)</f>
        <v>0</v>
      </c>
      <c r="AL44" s="125">
        <f>+IF(AK44=0,0,(VLOOKUP($C44,'Guia Circular 015'!$B$19:$H$44,7,0)))</f>
        <v>0</v>
      </c>
      <c r="AM44" s="135">
        <f t="shared" si="11"/>
        <v>0</v>
      </c>
      <c r="AN44" s="134">
        <f>+HLOOKUP($C44,'Vigilancia 091213'!$G$4:$AF$38,(VLOOKUP(AN$17,'Vigilancia 091213'!$B$7:$C$38,2,0)),0)</f>
        <v>0</v>
      </c>
      <c r="AO44" s="125">
        <f>+IF(AN44=0,0,(VLOOKUP($C44,'Guia Circular 015'!$B$19:$H$44,7,0)))</f>
        <v>0</v>
      </c>
      <c r="AP44" s="135">
        <f t="shared" si="12"/>
        <v>0</v>
      </c>
      <c r="AQ44" s="134">
        <f>+HLOOKUP($C44,'Vigilancia 091213'!$G$4:$AF$38,(VLOOKUP(AQ$17,'Vigilancia 091213'!$B$7:$C$38,2,0)),0)</f>
        <v>0</v>
      </c>
      <c r="AR44" s="125">
        <f>+IF(AQ44=0,0,(VLOOKUP($C44,'Guia Circular 015'!$B$19:$H$44,7,0)))</f>
        <v>0</v>
      </c>
      <c r="AS44" s="135">
        <f t="shared" si="13"/>
        <v>0</v>
      </c>
      <c r="AT44" s="134">
        <f>+HLOOKUP($C44,'Vigilancia 091213'!$G$4:$AF$38,(VLOOKUP(AT$17,'Vigilancia 091213'!$B$7:$C$38,2,0)),0)</f>
        <v>0</v>
      </c>
      <c r="AU44" s="125">
        <f>+IF(AT44=0,0,(VLOOKUP($C44,'Guia Circular 015'!$B$19:$H$44,7,0)))</f>
        <v>0</v>
      </c>
      <c r="AV44" s="135">
        <f t="shared" si="14"/>
        <v>0</v>
      </c>
      <c r="AW44" s="134">
        <f>+HLOOKUP($C44,'Vigilancia 091213'!$G$4:$AF$38,(VLOOKUP(AW$17,'Vigilancia 091213'!$B$7:$C$38,2,0)),0)</f>
        <v>0</v>
      </c>
      <c r="AX44" s="125">
        <f>+IF(AW44=0,0,(VLOOKUP($C44,'Guia Circular 015'!$B$19:$H$44,7,0)))</f>
        <v>0</v>
      </c>
      <c r="AY44" s="135">
        <f t="shared" si="15"/>
        <v>0</v>
      </c>
      <c r="AZ44" s="134">
        <f>+HLOOKUP($C44,'Vigilancia 091213'!$G$4:$AF$38,(VLOOKUP(AZ$17,'Vigilancia 091213'!$B$7:$C$38,2,0)),0)</f>
        <v>0</v>
      </c>
      <c r="BA44" s="125">
        <f>+IF(AZ44=0,0,(VLOOKUP($C44,'Guia Circular 015'!$B$19:$H$44,7,0)))</f>
        <v>0</v>
      </c>
      <c r="BB44" s="135">
        <f t="shared" si="16"/>
        <v>0</v>
      </c>
      <c r="BC44" s="134">
        <f>+HLOOKUP($C44,'Vigilancia 091213'!$G$4:$AF$38,(VLOOKUP(BC$17,'Vigilancia 091213'!$B$7:$C$38,2,0)),0)</f>
        <v>0</v>
      </c>
      <c r="BD44" s="125">
        <f>+IF(BC44=0,0,(VLOOKUP($C44,'Guia Circular 015'!$B$19:$H$44,7,0)))</f>
        <v>0</v>
      </c>
      <c r="BE44" s="135">
        <f t="shared" si="17"/>
        <v>0</v>
      </c>
      <c r="BF44" s="134">
        <f>+HLOOKUP($C44,'Vigilancia 091213'!$G$4:$AF$38,(VLOOKUP(BF$17,'Vigilancia 091213'!$B$7:$C$38,2,0)),0)</f>
        <v>0</v>
      </c>
      <c r="BG44" s="125">
        <f>+IF(BF44=0,0,(VLOOKUP($C44,'Guia Circular 015'!$B$19:$H$44,7,0)))</f>
        <v>0</v>
      </c>
      <c r="BH44" s="135">
        <f t="shared" si="18"/>
        <v>0</v>
      </c>
      <c r="BI44" s="134">
        <f>+HLOOKUP($C44,'Vigilancia 091213'!$G$4:$AF$38,(VLOOKUP(BI$17,'Vigilancia 091213'!$B$7:$C$38,2,0)),0)</f>
        <v>0</v>
      </c>
      <c r="BJ44" s="125">
        <f>+IF(BI44=0,0,(VLOOKUP($C44,'Guia Circular 015'!$B$19:$H$44,7,0)))</f>
        <v>0</v>
      </c>
      <c r="BK44" s="135">
        <f t="shared" si="19"/>
        <v>0</v>
      </c>
      <c r="BL44" s="134">
        <f>+HLOOKUP($C44,'Vigilancia 091213'!$G$4:$AF$38,(VLOOKUP(BL$17,'Vigilancia 091213'!$B$7:$C$38,2,0)),0)</f>
        <v>0</v>
      </c>
      <c r="BM44" s="125">
        <f>+IF(BL44=0,0,(VLOOKUP($C44,'Guia Circular 015'!$B$19:$H$44,7,0)))</f>
        <v>0</v>
      </c>
      <c r="BN44" s="135">
        <f t="shared" si="20"/>
        <v>0</v>
      </c>
      <c r="BO44" s="134">
        <f>+HLOOKUP($C44,'Vigilancia 091213'!$G$4:$AF$38,(VLOOKUP(BO$17,'Vigilancia 091213'!$B$7:$C$38,2,0)),0)</f>
        <v>0</v>
      </c>
      <c r="BP44" s="125">
        <f>+IF(BO44=0,0,(VLOOKUP($C44,'Guia Circular 015'!$B$19:$H$44,7,0)))</f>
        <v>0</v>
      </c>
      <c r="BQ44" s="135">
        <f t="shared" si="21"/>
        <v>0</v>
      </c>
      <c r="BR44" s="134">
        <f>+HLOOKUP($C44,'Vigilancia 091213'!$G$4:$AF$38,(VLOOKUP(BR$17,'Vigilancia 091213'!$B$7:$C$38,2,0)),0)</f>
        <v>0</v>
      </c>
      <c r="BS44" s="125">
        <f>+IF(BR44=0,0,(VLOOKUP($C44,'Guia Circular 015'!$B$19:$H$44,7,0)))</f>
        <v>0</v>
      </c>
      <c r="BT44" s="135">
        <f t="shared" si="22"/>
        <v>0</v>
      </c>
      <c r="BU44" s="134">
        <f>+HLOOKUP($C44,'Vigilancia 091213'!$G$4:$AF$38,(VLOOKUP(BU$17,'Vigilancia 091213'!$B$7:$C$38,2,0)),0)</f>
        <v>0</v>
      </c>
      <c r="BV44" s="125">
        <f>+IF(BU44=0,0,(VLOOKUP($C44,'Guia Circular 015'!$B$19:$H$44,7,0)))</f>
        <v>0</v>
      </c>
      <c r="BW44" s="135">
        <f t="shared" si="23"/>
        <v>0</v>
      </c>
      <c r="BX44" s="134">
        <f>+HLOOKUP($C44,'Vigilancia 091213'!$G$4:$AF$38,(VLOOKUP(BX$17,'Vigilancia 091213'!$B$7:$C$38,2,0)),0)</f>
        <v>0</v>
      </c>
      <c r="BY44" s="125">
        <f>+IF(BX44=0,0,(VLOOKUP($C44,'Guia Circular 015'!$B$19:$H$44,7,0)))</f>
        <v>0</v>
      </c>
      <c r="BZ44" s="135">
        <f t="shared" si="24"/>
        <v>0</v>
      </c>
      <c r="CA44" s="134">
        <f>+HLOOKUP($C44,'Vigilancia 091213'!$G$4:$AF$38,(VLOOKUP(CA$17,'Vigilancia 091213'!$B$7:$C$38,2,0)),0)</f>
        <v>0</v>
      </c>
      <c r="CB44" s="125">
        <f>+IF(CA44=0,0,(VLOOKUP($C44,'Guia Circular 015'!$B$19:$H$44,7,0)))</f>
        <v>0</v>
      </c>
      <c r="CC44" s="135">
        <f t="shared" si="25"/>
        <v>0</v>
      </c>
      <c r="CD44" s="134">
        <f>+HLOOKUP($C44,'Vigilancia 091213'!$G$4:$AF$38,(VLOOKUP(CD$17,'Vigilancia 091213'!$B$7:$C$38,2,0)),0)</f>
        <v>0</v>
      </c>
      <c r="CE44" s="125">
        <f>+IF(CD44=0,0,(VLOOKUP($C44,'Guia Circular 015'!$B$19:$H$44,7,0)))</f>
        <v>0</v>
      </c>
      <c r="CF44" s="135">
        <f t="shared" si="26"/>
        <v>0</v>
      </c>
      <c r="CG44" s="134">
        <f>+HLOOKUP($C44,'Vigilancia 091213'!$G$4:$AF$38,(VLOOKUP(CG$17,'Vigilancia 091213'!$B$7:$C$38,2,0)),0)</f>
        <v>0</v>
      </c>
      <c r="CH44" s="125">
        <f>+IF(CG44=0,0,(VLOOKUP($C44,'Guia Circular 015'!$B$19:$H$44,7,0)))</f>
        <v>0</v>
      </c>
      <c r="CI44" s="135">
        <f t="shared" si="27"/>
        <v>0</v>
      </c>
      <c r="CJ44" s="134">
        <f>+HLOOKUP($C44,'Vigilancia 091213'!$G$4:$AF$38,(VLOOKUP(CJ$17,'Vigilancia 091213'!$B$7:$C$38,2,0)),0)</f>
        <v>0</v>
      </c>
      <c r="CK44" s="125">
        <f>+IF(CJ44=0,0,(VLOOKUP($C44,'Guia Circular 015'!$B$19:$H$44,7,0)))</f>
        <v>0</v>
      </c>
      <c r="CL44" s="135">
        <f t="shared" si="28"/>
        <v>0</v>
      </c>
      <c r="CM44" s="134">
        <f>+HLOOKUP($C44,'Vigilancia 091213'!$G$4:$AF$38,(VLOOKUP(CM$17,'Vigilancia 091213'!$B$7:$C$38,2,0)),0)</f>
        <v>0</v>
      </c>
      <c r="CN44" s="125">
        <f>+IF(CM44=0,0,(VLOOKUP($C44,'Guia Circular 015'!$B$19:$H$44,7,0)))</f>
        <v>0</v>
      </c>
      <c r="CO44" s="135">
        <f t="shared" si="29"/>
        <v>0</v>
      </c>
      <c r="CP44" s="134">
        <f>+HLOOKUP($C44,'Vigilancia 091213'!$G$4:$AF$38,(VLOOKUP(CP$17,'Vigilancia 091213'!$B$7:$C$38,2,0)),0)</f>
        <v>0</v>
      </c>
      <c r="CQ44" s="125">
        <f>+IF(CP44=0,0,(VLOOKUP($C44,'Guia Circular 015'!$B$19:$H$44,7,0)))</f>
        <v>0</v>
      </c>
      <c r="CR44" s="135">
        <f t="shared" si="30"/>
        <v>0</v>
      </c>
    </row>
    <row r="45" spans="2:97" s="23" customFormat="1" ht="14.25">
      <c r="C45" s="63" t="s">
        <v>78</v>
      </c>
      <c r="D45" s="62">
        <f>SUM(D19:D44)</f>
        <v>9</v>
      </c>
      <c r="E45" s="118" t="s">
        <v>97</v>
      </c>
      <c r="F45" s="130">
        <f>SUM(F19:F44)</f>
        <v>42255501</v>
      </c>
      <c r="G45" s="134">
        <f>SUM(G19:G44)</f>
        <v>25</v>
      </c>
      <c r="H45" s="126" t="s">
        <v>97</v>
      </c>
      <c r="I45" s="135">
        <f>SUM(I19:I44)</f>
        <v>123868801</v>
      </c>
      <c r="J45" s="131">
        <f>SUM(J19:J44)</f>
        <v>4</v>
      </c>
      <c r="K45" s="126" t="s">
        <v>97</v>
      </c>
      <c r="L45" s="137">
        <f>SUM(L19:L44)</f>
        <v>18992763</v>
      </c>
      <c r="M45" s="134">
        <f>SUM(M19:M44)</f>
        <v>16</v>
      </c>
      <c r="N45" s="126" t="s">
        <v>97</v>
      </c>
      <c r="O45" s="135">
        <f>SUM(O19:O44)</f>
        <v>83636406</v>
      </c>
      <c r="P45" s="134">
        <f>SUM(P19:P44)</f>
        <v>13</v>
      </c>
      <c r="Q45" s="126" t="s">
        <v>97</v>
      </c>
      <c r="R45" s="135">
        <f>SUM(R19:R44)</f>
        <v>70179668</v>
      </c>
      <c r="S45" s="134">
        <f>SUM(S19:S44)</f>
        <v>18</v>
      </c>
      <c r="T45" s="126" t="s">
        <v>97</v>
      </c>
      <c r="U45" s="135">
        <f>SUM(U19:U44)</f>
        <v>90932559</v>
      </c>
      <c r="V45" s="134">
        <f>SUM(V19:V44)</f>
        <v>11</v>
      </c>
      <c r="W45" s="126" t="s">
        <v>97</v>
      </c>
      <c r="X45" s="135">
        <f>SUM(X19:X44)</f>
        <v>39461618</v>
      </c>
      <c r="Y45" s="134">
        <f>SUM(Y19:Y44)</f>
        <v>11</v>
      </c>
      <c r="Z45" s="126" t="s">
        <v>97</v>
      </c>
      <c r="AA45" s="135">
        <f>SUM(AA19:AA44)</f>
        <v>41080085</v>
      </c>
      <c r="AB45" s="134">
        <f>SUM(AB19:AB44)</f>
        <v>6</v>
      </c>
      <c r="AC45" s="126" t="s">
        <v>97</v>
      </c>
      <c r="AD45" s="135">
        <f>SUM(AD19:AD44)</f>
        <v>30204178</v>
      </c>
      <c r="AE45" s="134">
        <f>SUM(AE19:AE44)</f>
        <v>8</v>
      </c>
      <c r="AF45" s="126" t="s">
        <v>97</v>
      </c>
      <c r="AG45" s="135">
        <f>SUM(AG19:AG44)</f>
        <v>45650880</v>
      </c>
      <c r="AH45" s="134">
        <f>SUM(AH19:AH44)</f>
        <v>9</v>
      </c>
      <c r="AI45" s="126" t="s">
        <v>97</v>
      </c>
      <c r="AJ45" s="135">
        <f>SUM(AJ19:AJ44)</f>
        <v>51357240</v>
      </c>
      <c r="AK45" s="134">
        <f>SUM(AK19:AK44)</f>
        <v>10</v>
      </c>
      <c r="AL45" s="126" t="s">
        <v>97</v>
      </c>
      <c r="AM45" s="135">
        <f>SUM(AM19:AM44)</f>
        <v>53912263</v>
      </c>
      <c r="AN45" s="134">
        <f>SUM(AN19:AN44)</f>
        <v>11</v>
      </c>
      <c r="AO45" s="126" t="s">
        <v>97</v>
      </c>
      <c r="AP45" s="135">
        <f>SUM(AP19:AP44)</f>
        <v>58735978</v>
      </c>
      <c r="AQ45" s="134">
        <f>SUM(AQ19:AQ44)</f>
        <v>2</v>
      </c>
      <c r="AR45" s="126" t="s">
        <v>97</v>
      </c>
      <c r="AS45" s="135">
        <f>SUM(AS19:AS44)</f>
        <v>11308968</v>
      </c>
      <c r="AT45" s="134">
        <f>SUM(AT19:AT44)</f>
        <v>7</v>
      </c>
      <c r="AU45" s="126" t="s">
        <v>97</v>
      </c>
      <c r="AV45" s="135">
        <f>SUM(AV19:AV44)</f>
        <v>36111843</v>
      </c>
      <c r="AW45" s="134">
        <f>SUM(AW19:AW44)</f>
        <v>1</v>
      </c>
      <c r="AX45" s="126" t="s">
        <v>97</v>
      </c>
      <c r="AY45" s="135">
        <f>SUM(AY19:AY44)</f>
        <v>5706360</v>
      </c>
      <c r="AZ45" s="134">
        <f>SUM(AZ19:AZ44)</f>
        <v>10</v>
      </c>
      <c r="BA45" s="126" t="s">
        <v>97</v>
      </c>
      <c r="BB45" s="135">
        <f>SUM(BB19:BB44)</f>
        <v>49909252</v>
      </c>
      <c r="BC45" s="134">
        <f>SUM(BC19:BC44)</f>
        <v>9</v>
      </c>
      <c r="BD45" s="126" t="s">
        <v>97</v>
      </c>
      <c r="BE45" s="135">
        <f>SUM(BE19:BE44)</f>
        <v>51357240</v>
      </c>
      <c r="BF45" s="134">
        <f>SUM(BF19:BF44)</f>
        <v>12</v>
      </c>
      <c r="BG45" s="126" t="s">
        <v>97</v>
      </c>
      <c r="BH45" s="135">
        <f>SUM(BH19:BH44)</f>
        <v>56978289</v>
      </c>
      <c r="BI45" s="134">
        <f>SUM(BI19:BI44)</f>
        <v>17</v>
      </c>
      <c r="BJ45" s="126" t="s">
        <v>97</v>
      </c>
      <c r="BK45" s="135">
        <f>SUM(BK19:BK44)</f>
        <v>70264692</v>
      </c>
      <c r="BL45" s="134">
        <f>SUM(BL19:BL44)</f>
        <v>17</v>
      </c>
      <c r="BM45" s="126" t="s">
        <v>97</v>
      </c>
      <c r="BN45" s="135">
        <f>SUM(BN19:BN44)</f>
        <v>80996072</v>
      </c>
      <c r="BO45" s="134">
        <f>SUM(BO19:BO44)</f>
        <v>9</v>
      </c>
      <c r="BP45" s="126" t="s">
        <v>97</v>
      </c>
      <c r="BQ45" s="135">
        <f>SUM(BQ19:BQ44)</f>
        <v>50527224</v>
      </c>
      <c r="BR45" s="134">
        <f>SUM(BR19:BR44)</f>
        <v>9</v>
      </c>
      <c r="BS45" s="126" t="s">
        <v>97</v>
      </c>
      <c r="BT45" s="135">
        <f>SUM(BT19:BT44)</f>
        <v>34431580</v>
      </c>
      <c r="BU45" s="134">
        <f>SUM(BU19:BU44)</f>
        <v>11</v>
      </c>
      <c r="BV45" s="126" t="s">
        <v>97</v>
      </c>
      <c r="BW45" s="135">
        <f>SUM(BW19:BW44)</f>
        <v>42175762</v>
      </c>
      <c r="BX45" s="134">
        <f>SUM(BX19:BX44)</f>
        <v>4</v>
      </c>
      <c r="BY45" s="126" t="s">
        <v>97</v>
      </c>
      <c r="BZ45" s="135">
        <f>SUM(BZ19:BZ44)</f>
        <v>22825440</v>
      </c>
      <c r="CA45" s="134">
        <f>SUM(CA19:CA44)</f>
        <v>21</v>
      </c>
      <c r="CB45" s="126" t="s">
        <v>97</v>
      </c>
      <c r="CC45" s="135">
        <f>SUM(CC19:CC44)</f>
        <v>80678773</v>
      </c>
      <c r="CD45" s="134">
        <f>SUM(CD19:CD44)</f>
        <v>6</v>
      </c>
      <c r="CE45" s="126" t="s">
        <v>97</v>
      </c>
      <c r="CF45" s="135">
        <f>SUM(CF19:CF44)</f>
        <v>30405483</v>
      </c>
      <c r="CG45" s="134">
        <f>SUM(CG19:CG44)</f>
        <v>18</v>
      </c>
      <c r="CH45" s="126" t="s">
        <v>97</v>
      </c>
      <c r="CI45" s="135">
        <f>SUM(CI19:CI44)</f>
        <v>87461197</v>
      </c>
      <c r="CJ45" s="134">
        <f>SUM(CJ19:CJ44)</f>
        <v>22</v>
      </c>
      <c r="CK45" s="126" t="s">
        <v>97</v>
      </c>
      <c r="CL45" s="135">
        <f>SUM(CL19:CL44)</f>
        <v>114041889</v>
      </c>
      <c r="CM45" s="134">
        <f>SUM(CM19:CM44)</f>
        <v>6</v>
      </c>
      <c r="CN45" s="126" t="s">
        <v>97</v>
      </c>
      <c r="CO45" s="135">
        <f>SUM(CO19:CO44)</f>
        <v>15190773</v>
      </c>
      <c r="CP45" s="134">
        <f>SUM(CP19:CP44)</f>
        <v>5</v>
      </c>
      <c r="CQ45" s="126" t="s">
        <v>97</v>
      </c>
      <c r="CR45" s="135">
        <f>SUM(CR19:CR44)</f>
        <v>23629103</v>
      </c>
    </row>
    <row r="46" spans="2:97" s="23" customFormat="1" ht="14.25">
      <c r="C46" s="116"/>
      <c r="D46" s="120"/>
      <c r="E46" s="121" t="s">
        <v>98</v>
      </c>
      <c r="F46" s="130">
        <f>+F45*10%</f>
        <v>4225550.1000000006</v>
      </c>
      <c r="G46" s="136"/>
      <c r="H46" s="127" t="s">
        <v>98</v>
      </c>
      <c r="I46" s="135">
        <f>+I45*10%</f>
        <v>12386880.100000001</v>
      </c>
      <c r="J46" s="132"/>
      <c r="K46" s="127" t="s">
        <v>98</v>
      </c>
      <c r="L46" s="137">
        <f>+L45*10%</f>
        <v>1899276.3</v>
      </c>
      <c r="M46" s="136"/>
      <c r="N46" s="127" t="s">
        <v>98</v>
      </c>
      <c r="O46" s="135">
        <f>+O45*10%</f>
        <v>8363640.6000000006</v>
      </c>
      <c r="P46" s="136"/>
      <c r="Q46" s="127" t="s">
        <v>98</v>
      </c>
      <c r="R46" s="135">
        <f>+R45*10%</f>
        <v>7017966.8000000007</v>
      </c>
      <c r="S46" s="136"/>
      <c r="T46" s="127" t="s">
        <v>98</v>
      </c>
      <c r="U46" s="135">
        <f>+U45*10%</f>
        <v>9093255.9000000004</v>
      </c>
      <c r="V46" s="136"/>
      <c r="W46" s="127" t="s">
        <v>98</v>
      </c>
      <c r="X46" s="135">
        <f>+X45*10%</f>
        <v>3946161.8000000003</v>
      </c>
      <c r="Y46" s="136"/>
      <c r="Z46" s="127" t="s">
        <v>98</v>
      </c>
      <c r="AA46" s="135">
        <f>+AA45*10%</f>
        <v>4108008.5</v>
      </c>
      <c r="AB46" s="136"/>
      <c r="AC46" s="127" t="s">
        <v>98</v>
      </c>
      <c r="AD46" s="135">
        <f>+AD45*10%</f>
        <v>3020417.8000000003</v>
      </c>
      <c r="AE46" s="136"/>
      <c r="AF46" s="127" t="s">
        <v>98</v>
      </c>
      <c r="AG46" s="135">
        <f>+AG45*10%</f>
        <v>4565088</v>
      </c>
      <c r="AH46" s="136"/>
      <c r="AI46" s="127" t="s">
        <v>98</v>
      </c>
      <c r="AJ46" s="135">
        <f>+AJ45*10%</f>
        <v>5135724</v>
      </c>
      <c r="AK46" s="136"/>
      <c r="AL46" s="127" t="s">
        <v>98</v>
      </c>
      <c r="AM46" s="135">
        <f>+AM45*10%</f>
        <v>5391226.3000000007</v>
      </c>
      <c r="AN46" s="136"/>
      <c r="AO46" s="127" t="s">
        <v>98</v>
      </c>
      <c r="AP46" s="135">
        <f>+AP45*10%</f>
        <v>5873597.8000000007</v>
      </c>
      <c r="AQ46" s="136"/>
      <c r="AR46" s="127" t="s">
        <v>98</v>
      </c>
      <c r="AS46" s="135">
        <f>+AS45*10%</f>
        <v>1130896.8</v>
      </c>
      <c r="AT46" s="136"/>
      <c r="AU46" s="127" t="s">
        <v>98</v>
      </c>
      <c r="AV46" s="135">
        <f>+AV45*10%</f>
        <v>3611184.3000000003</v>
      </c>
      <c r="AW46" s="136"/>
      <c r="AX46" s="127" t="s">
        <v>98</v>
      </c>
      <c r="AY46" s="135">
        <f>+AY45*10%</f>
        <v>570636</v>
      </c>
      <c r="AZ46" s="136"/>
      <c r="BA46" s="127" t="s">
        <v>98</v>
      </c>
      <c r="BB46" s="135">
        <f>+BB45*10%</f>
        <v>4990925.2</v>
      </c>
      <c r="BC46" s="136"/>
      <c r="BD46" s="127" t="s">
        <v>98</v>
      </c>
      <c r="BE46" s="135">
        <f>+BE45*10%</f>
        <v>5135724</v>
      </c>
      <c r="BF46" s="136"/>
      <c r="BG46" s="127" t="s">
        <v>98</v>
      </c>
      <c r="BH46" s="135">
        <f>+BH45*10%</f>
        <v>5697828.9000000004</v>
      </c>
      <c r="BI46" s="136"/>
      <c r="BJ46" s="127" t="s">
        <v>98</v>
      </c>
      <c r="BK46" s="135">
        <f>+BK45*10%</f>
        <v>7026469.2000000002</v>
      </c>
      <c r="BL46" s="136"/>
      <c r="BM46" s="127" t="s">
        <v>98</v>
      </c>
      <c r="BN46" s="135">
        <f>+BN45*10%</f>
        <v>8099607.2000000002</v>
      </c>
      <c r="BO46" s="136"/>
      <c r="BP46" s="127" t="s">
        <v>98</v>
      </c>
      <c r="BQ46" s="135">
        <f>+BQ45*10%</f>
        <v>5052722.4000000004</v>
      </c>
      <c r="BR46" s="136"/>
      <c r="BS46" s="127" t="s">
        <v>98</v>
      </c>
      <c r="BT46" s="135">
        <f>+BT45*10%</f>
        <v>3443158</v>
      </c>
      <c r="BU46" s="136"/>
      <c r="BV46" s="127" t="s">
        <v>98</v>
      </c>
      <c r="BW46" s="135">
        <f>+BW45*10%</f>
        <v>4217576.2</v>
      </c>
      <c r="BX46" s="136"/>
      <c r="BY46" s="127" t="s">
        <v>98</v>
      </c>
      <c r="BZ46" s="135">
        <f>+BZ45*10%</f>
        <v>2282544</v>
      </c>
      <c r="CA46" s="136"/>
      <c r="CB46" s="127" t="s">
        <v>98</v>
      </c>
      <c r="CC46" s="135">
        <f>+CC45*10%</f>
        <v>8067877.3000000007</v>
      </c>
      <c r="CD46" s="136"/>
      <c r="CE46" s="127" t="s">
        <v>98</v>
      </c>
      <c r="CF46" s="135">
        <f>+CF45*10%</f>
        <v>3040548.3000000003</v>
      </c>
      <c r="CG46" s="136"/>
      <c r="CH46" s="127" t="s">
        <v>98</v>
      </c>
      <c r="CI46" s="135">
        <f>+CI45*10%</f>
        <v>8746119.7000000011</v>
      </c>
      <c r="CJ46" s="136"/>
      <c r="CK46" s="127" t="s">
        <v>98</v>
      </c>
      <c r="CL46" s="135">
        <f>+CL45*10%</f>
        <v>11404188.9</v>
      </c>
      <c r="CM46" s="136"/>
      <c r="CN46" s="127" t="s">
        <v>98</v>
      </c>
      <c r="CO46" s="135">
        <f>+CO45*10%</f>
        <v>1519077.3</v>
      </c>
      <c r="CP46" s="136"/>
      <c r="CQ46" s="127" t="s">
        <v>98</v>
      </c>
      <c r="CR46" s="135">
        <f>+CR45*10%</f>
        <v>2362910.3000000003</v>
      </c>
    </row>
    <row r="47" spans="2:97" s="23" customFormat="1" ht="14.25">
      <c r="C47" s="117"/>
      <c r="D47" s="62" t="s">
        <v>222</v>
      </c>
      <c r="E47" s="124">
        <f>+VLOOKUP(D$17,'Vigilancia 091213'!$B$4:$D$38,3,0)</f>
        <v>0</v>
      </c>
      <c r="F47" s="130">
        <f>+F46*E47</f>
        <v>0</v>
      </c>
      <c r="G47" s="134" t="s">
        <v>222</v>
      </c>
      <c r="H47" s="128">
        <f>+VLOOKUP(G$17,'Vigilancia 091213'!$B$4:$D$38,3,0)</f>
        <v>0.16</v>
      </c>
      <c r="I47" s="135">
        <f>+I46*H47</f>
        <v>1981900.8160000003</v>
      </c>
      <c r="J47" s="131" t="s">
        <v>222</v>
      </c>
      <c r="K47" s="128">
        <f>+VLOOKUP(J$17,'Vigilancia 091213'!$B$4:$D$38,3,0)</f>
        <v>0.16</v>
      </c>
      <c r="L47" s="137">
        <f>+L46*K47</f>
        <v>303884.20800000004</v>
      </c>
      <c r="M47" s="134" t="s">
        <v>222</v>
      </c>
      <c r="N47" s="128">
        <f>+VLOOKUP(M$17,'Vigilancia 091213'!$B$4:$D$38,3,0)</f>
        <v>0.16</v>
      </c>
      <c r="O47" s="135">
        <f>+O46*N47</f>
        <v>1338182.496</v>
      </c>
      <c r="P47" s="134" t="s">
        <v>222</v>
      </c>
      <c r="Q47" s="128">
        <f>+VLOOKUP(P$17,'Vigilancia 091213'!$B$4:$D$38,3,0)</f>
        <v>0.16</v>
      </c>
      <c r="R47" s="135">
        <f>+R46*Q47</f>
        <v>1122874.6880000001</v>
      </c>
      <c r="S47" s="134" t="s">
        <v>222</v>
      </c>
      <c r="T47" s="128">
        <f>+VLOOKUP(S$17,'Vigilancia 091213'!$B$4:$D$38,3,0)</f>
        <v>0.16</v>
      </c>
      <c r="U47" s="135">
        <f>+U46*T47</f>
        <v>1454920.9440000001</v>
      </c>
      <c r="V47" s="134" t="s">
        <v>222</v>
      </c>
      <c r="W47" s="128">
        <f>+VLOOKUP(V$17,'Vigilancia 091213'!$B$4:$D$38,3,0)</f>
        <v>0.16</v>
      </c>
      <c r="X47" s="135">
        <f>+X46*W47</f>
        <v>631385.88800000004</v>
      </c>
      <c r="Y47" s="134" t="s">
        <v>222</v>
      </c>
      <c r="Z47" s="128">
        <f>+VLOOKUP(Y$17,'Vigilancia 091213'!$B$4:$D$38,3,0)</f>
        <v>0.16</v>
      </c>
      <c r="AA47" s="135">
        <f>+AA46*Z47</f>
        <v>657281.36</v>
      </c>
      <c r="AB47" s="134" t="s">
        <v>222</v>
      </c>
      <c r="AC47" s="128">
        <f>+VLOOKUP(AB$17,'Vigilancia 091213'!$B$4:$D$38,3,0)</f>
        <v>0.16</v>
      </c>
      <c r="AD47" s="135">
        <f>+AD46*AC47</f>
        <v>483266.84800000006</v>
      </c>
      <c r="AE47" s="134" t="s">
        <v>222</v>
      </c>
      <c r="AF47" s="128">
        <f>+VLOOKUP(AE$17,'Vigilancia 091213'!$B$4:$D$38,3,0)</f>
        <v>0.16</v>
      </c>
      <c r="AG47" s="135">
        <f>+AG46*AF47</f>
        <v>730414.07999999996</v>
      </c>
      <c r="AH47" s="134" t="s">
        <v>222</v>
      </c>
      <c r="AI47" s="128">
        <f>+VLOOKUP(AH$17,'Vigilancia 091213'!$B$4:$D$38,3,0)</f>
        <v>0.16</v>
      </c>
      <c r="AJ47" s="135">
        <f>+AJ46*AI47</f>
        <v>821715.84</v>
      </c>
      <c r="AK47" s="134" t="s">
        <v>222</v>
      </c>
      <c r="AL47" s="128">
        <f>+VLOOKUP(AK$17,'Vigilancia 091213'!$B$4:$D$38,3,0)</f>
        <v>0.16</v>
      </c>
      <c r="AM47" s="135">
        <f>+AM46*AL47</f>
        <v>862596.2080000001</v>
      </c>
      <c r="AN47" s="134" t="s">
        <v>222</v>
      </c>
      <c r="AO47" s="128">
        <f>+VLOOKUP(AN$17,'Vigilancia 091213'!$B$4:$D$38,3,0)</f>
        <v>0.16</v>
      </c>
      <c r="AP47" s="135">
        <f>+AP46*AO47</f>
        <v>939775.64800000016</v>
      </c>
      <c r="AQ47" s="134" t="s">
        <v>222</v>
      </c>
      <c r="AR47" s="128">
        <f>+VLOOKUP(AQ$17,'Vigilancia 091213'!$B$4:$D$38,3,0)</f>
        <v>0.16</v>
      </c>
      <c r="AS47" s="135">
        <f>+AS46*AR47</f>
        <v>180943.48800000001</v>
      </c>
      <c r="AT47" s="134" t="s">
        <v>222</v>
      </c>
      <c r="AU47" s="128">
        <f>+VLOOKUP(AT$17,'Vigilancia 091213'!$B$4:$D$38,3,0)</f>
        <v>0.16</v>
      </c>
      <c r="AV47" s="135">
        <f>+AV46*AU47</f>
        <v>577789.48800000001</v>
      </c>
      <c r="AW47" s="134" t="s">
        <v>222</v>
      </c>
      <c r="AX47" s="128">
        <f>+VLOOKUP(AW$17,'Vigilancia 091213'!$B$4:$D$38,3,0)</f>
        <v>0.16</v>
      </c>
      <c r="AY47" s="135">
        <f>+AY46*AX47</f>
        <v>91301.759999999995</v>
      </c>
      <c r="AZ47" s="134" t="s">
        <v>222</v>
      </c>
      <c r="BA47" s="128">
        <f>+VLOOKUP(AZ$17,'Vigilancia 091213'!$B$4:$D$38,3,0)</f>
        <v>0.16</v>
      </c>
      <c r="BB47" s="135">
        <f>+BB46*BA47</f>
        <v>798548.03200000001</v>
      </c>
      <c r="BC47" s="134" t="s">
        <v>222</v>
      </c>
      <c r="BD47" s="128">
        <f>+VLOOKUP(BC$17,'Vigilancia 091213'!$B$4:$D$38,3,0)</f>
        <v>0.16</v>
      </c>
      <c r="BE47" s="135">
        <f>+BE46*BD47</f>
        <v>821715.84</v>
      </c>
      <c r="BF47" s="134" t="s">
        <v>222</v>
      </c>
      <c r="BG47" s="128">
        <f>+VLOOKUP(BF$17,'Vigilancia 091213'!$B$4:$D$38,3,0)</f>
        <v>0.16</v>
      </c>
      <c r="BH47" s="135">
        <f>+BH46*BG47</f>
        <v>911652.62400000007</v>
      </c>
      <c r="BI47" s="134" t="s">
        <v>222</v>
      </c>
      <c r="BJ47" s="128">
        <f>+VLOOKUP(BI$17,'Vigilancia 091213'!$B$4:$D$38,3,0)</f>
        <v>0.16</v>
      </c>
      <c r="BK47" s="135">
        <f>+BK46*BJ47</f>
        <v>1124235.0720000002</v>
      </c>
      <c r="BL47" s="134" t="s">
        <v>222</v>
      </c>
      <c r="BM47" s="128">
        <f>+VLOOKUP(BL$17,'Vigilancia 091213'!$B$4:$D$38,3,0)</f>
        <v>0.16</v>
      </c>
      <c r="BN47" s="135">
        <f>+BN46*BM47</f>
        <v>1295937.152</v>
      </c>
      <c r="BO47" s="134" t="s">
        <v>222</v>
      </c>
      <c r="BP47" s="128">
        <f>+VLOOKUP(BO$17,'Vigilancia 091213'!$B$4:$D$38,3,0)</f>
        <v>0.16</v>
      </c>
      <c r="BQ47" s="135">
        <f>+BQ46*BP47</f>
        <v>808435.58400000003</v>
      </c>
      <c r="BR47" s="134" t="s">
        <v>222</v>
      </c>
      <c r="BS47" s="128">
        <f>+VLOOKUP(BR$17,'Vigilancia 091213'!$B$4:$D$38,3,0)</f>
        <v>0.16</v>
      </c>
      <c r="BT47" s="135">
        <f>+BT46*BS47</f>
        <v>550905.28</v>
      </c>
      <c r="BU47" s="134" t="s">
        <v>222</v>
      </c>
      <c r="BV47" s="128">
        <f>+VLOOKUP(BU$17,'Vigilancia 091213'!$B$4:$D$38,3,0)</f>
        <v>0.16</v>
      </c>
      <c r="BW47" s="135">
        <f>+BW46*BV47</f>
        <v>674812.19200000004</v>
      </c>
      <c r="BX47" s="134" t="s">
        <v>222</v>
      </c>
      <c r="BY47" s="128">
        <f>+VLOOKUP(BX$17,'Vigilancia 091213'!$B$4:$D$38,3,0)</f>
        <v>0</v>
      </c>
      <c r="BZ47" s="135">
        <f>+BZ46*BY47</f>
        <v>0</v>
      </c>
      <c r="CA47" s="134" t="s">
        <v>222</v>
      </c>
      <c r="CB47" s="128">
        <f>+VLOOKUP(CA$17,'Vigilancia 091213'!$B$4:$D$38,3,0)</f>
        <v>0.16</v>
      </c>
      <c r="CC47" s="135">
        <f>+CC46*CB47</f>
        <v>1290860.3680000002</v>
      </c>
      <c r="CD47" s="134" t="s">
        <v>222</v>
      </c>
      <c r="CE47" s="128">
        <f>+VLOOKUP(CD$17,'Vigilancia 091213'!$B$4:$D$38,3,0)</f>
        <v>0.16</v>
      </c>
      <c r="CF47" s="135">
        <f>+CF46*CE47</f>
        <v>486487.72800000006</v>
      </c>
      <c r="CG47" s="134" t="s">
        <v>222</v>
      </c>
      <c r="CH47" s="128">
        <f>+VLOOKUP(CG$17,'Vigilancia 091213'!$B$4:$D$38,3,0)</f>
        <v>0.16</v>
      </c>
      <c r="CI47" s="135">
        <f>+CI46*CH47</f>
        <v>1399379.1520000002</v>
      </c>
      <c r="CJ47" s="134" t="s">
        <v>222</v>
      </c>
      <c r="CK47" s="128">
        <f>+VLOOKUP(CJ$17,'Vigilancia 091213'!$B$4:$D$38,3,0)</f>
        <v>0.16</v>
      </c>
      <c r="CL47" s="135">
        <f>+CL46*CK47</f>
        <v>1824670.2240000002</v>
      </c>
      <c r="CM47" s="134" t="s">
        <v>222</v>
      </c>
      <c r="CN47" s="128">
        <f>+VLOOKUP(CM$17,'Vigilancia 091213'!$B$4:$D$38,3,0)</f>
        <v>0.16</v>
      </c>
      <c r="CO47" s="135">
        <f>+CO46*CN47</f>
        <v>243052.36800000002</v>
      </c>
      <c r="CP47" s="134" t="s">
        <v>222</v>
      </c>
      <c r="CQ47" s="128">
        <f>+VLOOKUP(CP$17,'Vigilancia 091213'!$B$4:$D$38,3,0)</f>
        <v>0.16</v>
      </c>
      <c r="CR47" s="135">
        <f>+CR46*CQ47</f>
        <v>378065.64800000004</v>
      </c>
    </row>
    <row r="48" spans="2:97" s="23" customFormat="1" ht="51" customHeight="1">
      <c r="C48" s="117"/>
      <c r="D48" s="205" t="str">
        <f>+"VALOR MENSUAL TURNOS SERVICIO DE VIGILANCIA Y SEGURIDAD PRIVADA 2013 "&amp;D17</f>
        <v>VALOR MENSUAL TURNOS SERVICIO DE VIGILANCIA Y SEGURIDAD PRIVADA 2013 AMAZONAS</v>
      </c>
      <c r="E48" s="206"/>
      <c r="F48" s="137">
        <f>+ROUND(F45+F47,0)</f>
        <v>42255501</v>
      </c>
      <c r="G48" s="200" t="str">
        <f>+"VALOR MENSUAL TURNOS SERVICIO DE VIGILANCIA Y SEGURIDAD PRIVADA 2013 "&amp;G17</f>
        <v>VALOR MENSUAL TURNOS SERVICIO DE VIGILANCIA Y SEGURIDAD PRIVADA 2013 ANTIOQUIA</v>
      </c>
      <c r="H48" s="201"/>
      <c r="I48" s="135">
        <f>+ROUND(I45+I47,0)</f>
        <v>125850702</v>
      </c>
      <c r="J48" s="203" t="str">
        <f>+"VALOR MENSUAL TURNOS SERVICIO DE VIGILANCIA Y SEGURIDAD PRIVADA 2013 "&amp;J17</f>
        <v>VALOR MENSUAL TURNOS SERVICIO DE VIGILANCIA Y SEGURIDAD PRIVADA 2013 ARAUCA</v>
      </c>
      <c r="K48" s="201"/>
      <c r="L48" s="137">
        <f>+ROUND(L45+L47,0)</f>
        <v>19296647</v>
      </c>
      <c r="M48" s="200" t="str">
        <f>+"VALOR MENSUAL TURNOS SERVICIO DE VIGILANCIA Y SEGURIDAD PRIVADA 2013 "&amp;M17</f>
        <v>VALOR MENSUAL TURNOS SERVICIO DE VIGILANCIA Y SEGURIDAD PRIVADA 2013 ATLANTICO</v>
      </c>
      <c r="N48" s="201"/>
      <c r="O48" s="135">
        <f>+ROUND(O45+O47,0)</f>
        <v>84974588</v>
      </c>
      <c r="P48" s="200" t="str">
        <f>+"VALOR MENSUAL TURNOS SERVICIO DE VIGILANCIA Y SEGURIDAD PRIVADA 2013 "&amp;P17</f>
        <v>VALOR MENSUAL TURNOS SERVICIO DE VIGILANCIA Y SEGURIDAD PRIVADA 2013 BOLIVAR</v>
      </c>
      <c r="Q48" s="201"/>
      <c r="R48" s="135">
        <f>+ROUND(R45+R47,0)</f>
        <v>71302543</v>
      </c>
      <c r="S48" s="200" t="str">
        <f>+"VALOR MENSUAL TURNOS SERVICIO DE VIGILANCIA Y SEGURIDAD PRIVADA 2013 "&amp;S17</f>
        <v>VALOR MENSUAL TURNOS SERVICIO DE VIGILANCIA Y SEGURIDAD PRIVADA 2013 BOYACA</v>
      </c>
      <c r="T48" s="201"/>
      <c r="U48" s="135">
        <f>+ROUND(U45+U47,0)</f>
        <v>92387480</v>
      </c>
      <c r="V48" s="200" t="str">
        <f>+"VALOR MENSUAL TURNOS SERVICIO DE VIGILANCIA Y SEGURIDAD PRIVADA 2013 "&amp;V17</f>
        <v>VALOR MENSUAL TURNOS SERVICIO DE VIGILANCIA Y SEGURIDAD PRIVADA 2013 CALDAS</v>
      </c>
      <c r="W48" s="201"/>
      <c r="X48" s="135">
        <f>+ROUND(X45+X47,0)</f>
        <v>40093004</v>
      </c>
      <c r="Y48" s="200" t="str">
        <f>+"VALOR MENSUAL TURNOS SERVICIO DE VIGILANCIA Y SEGURIDAD PRIVADA 2013 "&amp;Y17</f>
        <v>VALOR MENSUAL TURNOS SERVICIO DE VIGILANCIA Y SEGURIDAD PRIVADA 2013 CAQUETA</v>
      </c>
      <c r="Z48" s="201"/>
      <c r="AA48" s="135">
        <f>+ROUND(AA45+AA47,0)</f>
        <v>41737366</v>
      </c>
      <c r="AB48" s="200" t="str">
        <f>+"VALOR MENSUAL TURNOS SERVICIO DE VIGILANCIA Y SEGURIDAD PRIVADA 2013 "&amp;AB17</f>
        <v>VALOR MENSUAL TURNOS SERVICIO DE VIGILANCIA Y SEGURIDAD PRIVADA 2013 CASANARE</v>
      </c>
      <c r="AC48" s="201"/>
      <c r="AD48" s="135">
        <f>+ROUND(AD45+AD47,0)</f>
        <v>30687445</v>
      </c>
      <c r="AE48" s="200" t="str">
        <f>+"VALOR MENSUAL TURNOS SERVICIO DE VIGILANCIA Y SEGURIDAD PRIVADA 2013 "&amp;AE17</f>
        <v>VALOR MENSUAL TURNOS SERVICIO DE VIGILANCIA Y SEGURIDAD PRIVADA 2013 CAUCA</v>
      </c>
      <c r="AF48" s="201"/>
      <c r="AG48" s="135">
        <f>+ROUND(AG45+AG47,0)</f>
        <v>46381294</v>
      </c>
      <c r="AH48" s="200" t="str">
        <f>+"VALOR MENSUAL TURNOS SERVICIO DE VIGILANCIA Y SEGURIDAD PRIVADA 2013 "&amp;AH17</f>
        <v>VALOR MENSUAL TURNOS SERVICIO DE VIGILANCIA Y SEGURIDAD PRIVADA 2013 CESAR</v>
      </c>
      <c r="AI48" s="201"/>
      <c r="AJ48" s="135">
        <f>+ROUND(AJ45+AJ47,0)</f>
        <v>52178956</v>
      </c>
      <c r="AK48" s="200" t="str">
        <f>+"VALOR MENSUAL TURNOS SERVICIO DE VIGILANCIA Y SEGURIDAD PRIVADA 2013 "&amp;AK17</f>
        <v>VALOR MENSUAL TURNOS SERVICIO DE VIGILANCIA Y SEGURIDAD PRIVADA 2013 CHOCO</v>
      </c>
      <c r="AL48" s="201"/>
      <c r="AM48" s="135">
        <f>+ROUND(AM45+AM47,0)</f>
        <v>54774859</v>
      </c>
      <c r="AN48" s="200" t="str">
        <f>+"VALOR MENSUAL TURNOS SERVICIO DE VIGILANCIA Y SEGURIDAD PRIVADA 2013 "&amp;AN17</f>
        <v>VALOR MENSUAL TURNOS SERVICIO DE VIGILANCIA Y SEGURIDAD PRIVADA 2013 CORDOBA</v>
      </c>
      <c r="AO48" s="201"/>
      <c r="AP48" s="135">
        <f>+ROUND(AP45+AP47,0)</f>
        <v>59675754</v>
      </c>
      <c r="AQ48" s="200" t="str">
        <f>+"VALOR MENSUAL TURNOS SERVICIO DE VIGILANCIA Y SEGURIDAD PRIVADA 2013 "&amp;AQ17</f>
        <v>VALOR MENSUAL TURNOS SERVICIO DE VIGILANCIA Y SEGURIDAD PRIVADA 2013 GUAINIA</v>
      </c>
      <c r="AR48" s="201"/>
      <c r="AS48" s="135">
        <f>+ROUND(AS45+AS47,0)</f>
        <v>11489911</v>
      </c>
      <c r="AT48" s="200" t="str">
        <f>+"VALOR MENSUAL TURNOS SERVICIO DE VIGILANCIA Y SEGURIDAD PRIVADA 2013 "&amp;AT17</f>
        <v>VALOR MENSUAL TURNOS SERVICIO DE VIGILANCIA Y SEGURIDAD PRIVADA 2013 GUAJIRA</v>
      </c>
      <c r="AU48" s="201"/>
      <c r="AV48" s="135">
        <f>+ROUND(AV45+AV47,0)</f>
        <v>36689632</v>
      </c>
      <c r="AW48" s="200" t="str">
        <f>+"VALOR MENSUAL TURNOS SERVICIO DE VIGILANCIA Y SEGURIDAD PRIVADA 2013 "&amp;AW17</f>
        <v>VALOR MENSUAL TURNOS SERVICIO DE VIGILANCIA Y SEGURIDAD PRIVADA 2013 GUAVIARE</v>
      </c>
      <c r="AX48" s="201"/>
      <c r="AY48" s="135">
        <f>+ROUND(AY45+AY47,0)</f>
        <v>5797662</v>
      </c>
      <c r="AZ48" s="200" t="str">
        <f>+"VALOR MENSUAL TURNOS SERVICIO DE VIGILANCIA Y SEGURIDAD PRIVADA 2013 "&amp;AZ17</f>
        <v>VALOR MENSUAL TURNOS SERVICIO DE VIGILANCIA Y SEGURIDAD PRIVADA 2013 HUILA</v>
      </c>
      <c r="BA48" s="201"/>
      <c r="BB48" s="135">
        <f>+ROUND(BB45+BB47,0)</f>
        <v>50707800</v>
      </c>
      <c r="BC48" s="200" t="str">
        <f>+"VALOR MENSUAL TURNOS SERVICIO DE VIGILANCIA Y SEGURIDAD PRIVADA 2013 "&amp;BC17</f>
        <v>VALOR MENSUAL TURNOS SERVICIO DE VIGILANCIA Y SEGURIDAD PRIVADA 2013 MAGDALENA</v>
      </c>
      <c r="BD48" s="201"/>
      <c r="BE48" s="135">
        <f>+ROUND(BE45+BE47,0)</f>
        <v>52178956</v>
      </c>
      <c r="BF48" s="200" t="str">
        <f>+"VALOR MENSUAL TURNOS SERVICIO DE VIGILANCIA Y SEGURIDAD PRIVADA 2013 "&amp;BF17</f>
        <v>VALOR MENSUAL TURNOS SERVICIO DE VIGILANCIA Y SEGURIDAD PRIVADA 2013 META</v>
      </c>
      <c r="BG48" s="201"/>
      <c r="BH48" s="135">
        <f>+ROUND(BH45+BH47,0)</f>
        <v>57889942</v>
      </c>
      <c r="BI48" s="200" t="str">
        <f>+"VALOR MENSUAL TURNOS SERVICIO DE VIGILANCIA Y SEGURIDAD PRIVADA 2013 "&amp;BI17</f>
        <v>VALOR MENSUAL TURNOS SERVICIO DE VIGILANCIA Y SEGURIDAD PRIVADA 2013 NORTE DE SANTANDER</v>
      </c>
      <c r="BJ48" s="201"/>
      <c r="BK48" s="135">
        <f>+ROUND(BK45+BK47,0)</f>
        <v>71388927</v>
      </c>
      <c r="BL48" s="200" t="str">
        <f>+"VALOR MENSUAL TURNOS SERVICIO DE VIGILANCIA Y SEGURIDAD PRIVADA 2013 "&amp;BL17</f>
        <v>VALOR MENSUAL TURNOS SERVICIO DE VIGILANCIA Y SEGURIDAD PRIVADA 2013 NARIÑO</v>
      </c>
      <c r="BM48" s="201"/>
      <c r="BN48" s="135">
        <f>+ROUND(BN45+BN47,0)</f>
        <v>82292009</v>
      </c>
      <c r="BO48" s="200" t="str">
        <f>+"VALOR MENSUAL TURNOS SERVICIO DE VIGILANCIA Y SEGURIDAD PRIVADA 2013 "&amp;BO17</f>
        <v>VALOR MENSUAL TURNOS SERVICIO DE VIGILANCIA Y SEGURIDAD PRIVADA 2013 PUTUMAYO</v>
      </c>
      <c r="BP48" s="201"/>
      <c r="BQ48" s="135">
        <f>+ROUND(BQ45+BQ47,0)</f>
        <v>51335660</v>
      </c>
      <c r="BR48" s="200" t="str">
        <f>+"VALOR MENSUAL TURNOS SERVICIO DE VIGILANCIA Y SEGURIDAD PRIVADA 2013 "&amp;BR17</f>
        <v>VALOR MENSUAL TURNOS SERVICIO DE VIGILANCIA Y SEGURIDAD PRIVADA 2013 QUINDIO</v>
      </c>
      <c r="BS48" s="201"/>
      <c r="BT48" s="135">
        <f>+ROUND(BT45+BT47,0)</f>
        <v>34982485</v>
      </c>
      <c r="BU48" s="200" t="str">
        <f>+"VALOR MENSUAL TURNOS SERVICIO DE VIGILANCIA Y SEGURIDAD PRIVADA 2013 "&amp;BU17</f>
        <v>VALOR MENSUAL TURNOS SERVICIO DE VIGILANCIA Y SEGURIDAD PRIVADA 2013 RISARALDA</v>
      </c>
      <c r="BV48" s="201"/>
      <c r="BW48" s="135">
        <f>+ROUND(BW45+BW47,0)</f>
        <v>42850574</v>
      </c>
      <c r="BX48" s="200" t="str">
        <f>+"VALOR MENSUAL TURNOS SERVICIO DE VIGILANCIA Y SEGURIDAD PRIVADA 2013 "&amp;BX17</f>
        <v>VALOR MENSUAL TURNOS SERVICIO DE VIGILANCIA Y SEGURIDAD PRIVADA 2013 SAN ANDRES</v>
      </c>
      <c r="BY48" s="201"/>
      <c r="BZ48" s="135">
        <f>+ROUND(BZ45+BZ47,0)</f>
        <v>22825440</v>
      </c>
      <c r="CA48" s="200" t="str">
        <f>+"VALOR MENSUAL TURNOS SERVICIO DE VIGILANCIA Y SEGURIDAD PRIVADA 2013 "&amp;CA17</f>
        <v>VALOR MENSUAL TURNOS SERVICIO DE VIGILANCIA Y SEGURIDAD PRIVADA 2013 SANTANDER</v>
      </c>
      <c r="CB48" s="201"/>
      <c r="CC48" s="135">
        <f>+ROUND(CC45+CC47,0)</f>
        <v>81969633</v>
      </c>
      <c r="CD48" s="200" t="str">
        <f>+"VALOR MENSUAL TURNOS SERVICIO DE VIGILANCIA Y SEGURIDAD PRIVADA 2013 "&amp;CD17</f>
        <v>VALOR MENSUAL TURNOS SERVICIO DE VIGILANCIA Y SEGURIDAD PRIVADA 2013 SUCRE</v>
      </c>
      <c r="CE48" s="201"/>
      <c r="CF48" s="135">
        <f>+ROUND(CF45+CF47,0)</f>
        <v>30891971</v>
      </c>
      <c r="CG48" s="200" t="str">
        <f>+"VALOR MENSUAL TURNOS SERVICIO DE VIGILANCIA Y SEGURIDAD PRIVADA 2013 "&amp;CG17</f>
        <v>VALOR MENSUAL TURNOS SERVICIO DE VIGILANCIA Y SEGURIDAD PRIVADA 2013 TOLIMA</v>
      </c>
      <c r="CH48" s="201"/>
      <c r="CI48" s="135">
        <f>+ROUND(CI45+CI47,0)</f>
        <v>88860576</v>
      </c>
      <c r="CJ48" s="200" t="str">
        <f>+"VALOR MENSUAL TURNOS SERVICIO DE VIGILANCIA Y SEGURIDAD PRIVADA 2013 "&amp;CJ17</f>
        <v>VALOR MENSUAL TURNOS SERVICIO DE VIGILANCIA Y SEGURIDAD PRIVADA 2013 VALLE</v>
      </c>
      <c r="CK48" s="201"/>
      <c r="CL48" s="135">
        <f>+ROUND(CL45+CL47,0)</f>
        <v>115866559</v>
      </c>
      <c r="CM48" s="200" t="str">
        <f>+"VALOR MENSUAL TURNOS SERVICIO DE VIGILANCIA Y SEGURIDAD PRIVADA 2013 "&amp;CM17</f>
        <v>VALOR MENSUAL TURNOS SERVICIO DE VIGILANCIA Y SEGURIDAD PRIVADA 2013 VAUPES</v>
      </c>
      <c r="CN48" s="201"/>
      <c r="CO48" s="135">
        <f>+ROUND(CO45+CO47,0)</f>
        <v>15433825</v>
      </c>
      <c r="CP48" s="200" t="str">
        <f>+"VALOR MENSUAL TURNOS SERVICIO DE VIGILANCIA Y SEGURIDAD PRIVADA 2013 "&amp;CP17</f>
        <v>VALOR MENSUAL TURNOS SERVICIO DE VIGILANCIA Y SEGURIDAD PRIVADA 2013 VICHADA</v>
      </c>
      <c r="CQ48" s="201"/>
      <c r="CR48" s="135">
        <f>+ROUND(CR45+CR47,0)</f>
        <v>24007169</v>
      </c>
    </row>
    <row r="49" spans="3:96" s="298" customFormat="1">
      <c r="C49" s="293">
        <f>SUM(D49:CR49)</f>
        <v>65</v>
      </c>
      <c r="D49" s="294"/>
      <c r="E49" s="295"/>
      <c r="F49" s="295">
        <f>+VLOOKUP(D$17,'Vigilancia 091213'!$B$7:$E$38,4,0)-F48</f>
        <v>0</v>
      </c>
      <c r="G49" s="296"/>
      <c r="H49" s="296"/>
      <c r="I49" s="295">
        <f>+VLOOKUP(G$17,'Vigilancia 091213'!$B$7:$E$38,4,0)-I48</f>
        <v>6</v>
      </c>
      <c r="J49" s="297"/>
      <c r="L49" s="295">
        <f>+VLOOKUP(J$17,'Vigilancia 091213'!$B$7:$E$38,4,0)-L48</f>
        <v>1</v>
      </c>
      <c r="O49" s="295">
        <f>+VLOOKUP(M$17,'Vigilancia 091213'!$B$7:$E$38,4,0)-O48</f>
        <v>4</v>
      </c>
      <c r="R49" s="295">
        <f>+VLOOKUP(P$17,'Vigilancia 091213'!$B$7:$E$38,4,0)-R48</f>
        <v>3</v>
      </c>
      <c r="U49" s="295">
        <f>+VLOOKUP(S$17,'Vigilancia 091213'!$B$7:$E$38,4,0)-U48</f>
        <v>3</v>
      </c>
      <c r="X49" s="295">
        <f>+VLOOKUP(V$17,'Vigilancia 091213'!$B$7:$E$38,4,0)-X48</f>
        <v>1</v>
      </c>
      <c r="AA49" s="295">
        <f>+VLOOKUP(Y$17,'Vigilancia 091213'!$B$7:$E$38,4,0)-AA48</f>
        <v>3</v>
      </c>
      <c r="AD49" s="295">
        <f>+VLOOKUP(AB$17,'Vigilancia 091213'!$B$7:$E$38,4,0)-AD48</f>
        <v>1</v>
      </c>
      <c r="AG49" s="295">
        <f>+VLOOKUP(AE$17,'Vigilancia 091213'!$B$7:$E$38,4,0)-AG48</f>
        <v>2</v>
      </c>
      <c r="AJ49" s="295">
        <f>+VLOOKUP(AH$17,'Vigilancia 091213'!$B$7:$E$38,4,0)-AJ48</f>
        <v>2</v>
      </c>
      <c r="AM49" s="295">
        <f>+VLOOKUP(AK$17,'Vigilancia 091213'!$B$7:$E$38,4,0)-AM48</f>
        <v>2</v>
      </c>
      <c r="AP49" s="295">
        <f>+VLOOKUP(AN$17,'Vigilancia 091213'!$B$7:$E$38,4,0)-AP48</f>
        <v>2</v>
      </c>
      <c r="AS49" s="295">
        <f>+VLOOKUP(AQ$17,'Vigilancia 091213'!$B$7:$E$38,4,0)-AS48</f>
        <v>1</v>
      </c>
      <c r="AV49" s="295">
        <f>+VLOOKUP(AT$17,'Vigilancia 091213'!$B$7:$E$38,4,0)-AV48</f>
        <v>2</v>
      </c>
      <c r="AY49" s="295">
        <f>+VLOOKUP(AW$17,'Vigilancia 091213'!$B$7:$E$38,4,0)-AY48</f>
        <v>0</v>
      </c>
      <c r="BB49" s="295">
        <f>+VLOOKUP(AZ$17,'Vigilancia 091213'!$B$7:$E$38,4,0)-BB48</f>
        <v>2</v>
      </c>
      <c r="BE49" s="295">
        <f>+VLOOKUP(BC$17,'Vigilancia 091213'!$B$7:$E$38,4,0)-BE48</f>
        <v>2</v>
      </c>
      <c r="BH49" s="295">
        <f>+VLOOKUP(BF$17,'Vigilancia 091213'!$B$7:$E$38,4,0)-BH48</f>
        <v>2</v>
      </c>
      <c r="BK49" s="295">
        <f>+VLOOKUP(BI$17,'Vigilancia 091213'!$B$7:$E$38,4,0)-BK48</f>
        <v>3</v>
      </c>
      <c r="BN49" s="295">
        <f>+VLOOKUP(BL$17,'Vigilancia 091213'!$B$7:$E$38,4,0)-BN48</f>
        <v>5</v>
      </c>
      <c r="BQ49" s="295">
        <f>+VLOOKUP(BO$17,'Vigilancia 091213'!$B$7:$E$38,4,0)-BQ48</f>
        <v>2</v>
      </c>
      <c r="BT49" s="295">
        <f>+VLOOKUP(BR$17,'Vigilancia 091213'!$B$7:$E$38,4,0)-BT48</f>
        <v>2</v>
      </c>
      <c r="BW49" s="295">
        <f>+VLOOKUP(BU$17,'Vigilancia 091213'!$B$7:$E$38,4,0)-BW48</f>
        <v>1</v>
      </c>
      <c r="BZ49" s="295">
        <f>+VLOOKUP(BX$17,'Vigilancia 091213'!$B$7:$E$38,4,0)-BZ48</f>
        <v>0</v>
      </c>
      <c r="CC49" s="295">
        <f>+VLOOKUP(CA$17,'Vigilancia 091213'!$B$7:$E$38,4,0)-CC48</f>
        <v>4</v>
      </c>
      <c r="CF49" s="295">
        <f>+VLOOKUP(CD$17,'Vigilancia 091213'!$B$7:$E$38,4,0)-CF48</f>
        <v>1</v>
      </c>
      <c r="CI49" s="295">
        <f>+VLOOKUP(CG$17,'Vigilancia 091213'!$B$7:$E$38,4,0)-CI48</f>
        <v>3</v>
      </c>
      <c r="CL49" s="295">
        <f>+VLOOKUP(CJ$17,'Vigilancia 091213'!$B$7:$E$38,4,0)-CL48</f>
        <v>5</v>
      </c>
      <c r="CO49" s="295">
        <f>+VLOOKUP(CM$17,'Vigilancia 091213'!$B$7:$E$38,4,0)-CO48</f>
        <v>-1</v>
      </c>
      <c r="CR49" s="295">
        <f>+VLOOKUP(CP$17,'Vigilancia 091213'!$B$7:$E$38,4,0)-CR48</f>
        <v>1</v>
      </c>
    </row>
    <row r="50" spans="3:96" s="156" customFormat="1" ht="22.5" customHeight="1">
      <c r="C50" s="157"/>
      <c r="D50" s="202" t="str">
        <f>+D17</f>
        <v>AMAZONAS</v>
      </c>
      <c r="E50" s="192"/>
      <c r="F50" s="192"/>
      <c r="G50" s="191" t="str">
        <f>+G17</f>
        <v>ANTIOQUIA</v>
      </c>
      <c r="H50" s="192"/>
      <c r="I50" s="193"/>
      <c r="J50" s="192" t="str">
        <f>+J17</f>
        <v>ARAUCA</v>
      </c>
      <c r="K50" s="192"/>
      <c r="L50" s="192"/>
      <c r="M50" s="191" t="str">
        <f>+M17</f>
        <v>ATLANTICO</v>
      </c>
      <c r="N50" s="192"/>
      <c r="O50" s="193"/>
      <c r="P50" s="191" t="str">
        <f>+P17</f>
        <v>BOLIVAR</v>
      </c>
      <c r="Q50" s="192"/>
      <c r="R50" s="193"/>
      <c r="S50" s="191" t="str">
        <f>+S17</f>
        <v>BOYACA</v>
      </c>
      <c r="T50" s="192"/>
      <c r="U50" s="193"/>
      <c r="V50" s="191" t="str">
        <f>+V17</f>
        <v>CALDAS</v>
      </c>
      <c r="W50" s="192"/>
      <c r="X50" s="193"/>
      <c r="Y50" s="191" t="str">
        <f>+Y17</f>
        <v>CAQUETA</v>
      </c>
      <c r="Z50" s="192"/>
      <c r="AA50" s="193"/>
      <c r="AB50" s="191" t="str">
        <f>+AB17</f>
        <v>CASANARE</v>
      </c>
      <c r="AC50" s="192"/>
      <c r="AD50" s="193"/>
      <c r="AE50" s="191" t="str">
        <f>+AE17</f>
        <v>CAUCA</v>
      </c>
      <c r="AF50" s="192"/>
      <c r="AG50" s="193"/>
      <c r="AH50" s="191" t="str">
        <f>+AH17</f>
        <v>CESAR</v>
      </c>
      <c r="AI50" s="192"/>
      <c r="AJ50" s="193"/>
      <c r="AK50" s="191" t="str">
        <f>+AK17</f>
        <v>CHOCO</v>
      </c>
      <c r="AL50" s="192"/>
      <c r="AM50" s="193"/>
      <c r="AN50" s="191" t="str">
        <f>+AN17</f>
        <v>CORDOBA</v>
      </c>
      <c r="AO50" s="192"/>
      <c r="AP50" s="193"/>
      <c r="AQ50" s="191" t="str">
        <f>+AQ17</f>
        <v>GUAINIA</v>
      </c>
      <c r="AR50" s="192"/>
      <c r="AS50" s="193"/>
      <c r="AT50" s="191" t="str">
        <f>+AT17</f>
        <v>GUAJIRA</v>
      </c>
      <c r="AU50" s="192"/>
      <c r="AV50" s="193"/>
      <c r="AW50" s="191" t="str">
        <f>+AW17</f>
        <v>GUAVIARE</v>
      </c>
      <c r="AX50" s="192"/>
      <c r="AY50" s="193"/>
      <c r="AZ50" s="191" t="str">
        <f>+AZ17</f>
        <v>HUILA</v>
      </c>
      <c r="BA50" s="192"/>
      <c r="BB50" s="193"/>
      <c r="BC50" s="191" t="str">
        <f>+BC17</f>
        <v>MAGDALENA</v>
      </c>
      <c r="BD50" s="192"/>
      <c r="BE50" s="193"/>
      <c r="BF50" s="191" t="str">
        <f>+BF17</f>
        <v>META</v>
      </c>
      <c r="BG50" s="192"/>
      <c r="BH50" s="193"/>
      <c r="BI50" s="191" t="str">
        <f>+BI17</f>
        <v>NORTE DE SANTANDER</v>
      </c>
      <c r="BJ50" s="192"/>
      <c r="BK50" s="193"/>
      <c r="BL50" s="191" t="str">
        <f>+BL17</f>
        <v>NARIÑO</v>
      </c>
      <c r="BM50" s="192"/>
      <c r="BN50" s="193"/>
      <c r="BO50" s="191" t="str">
        <f>+BO17</f>
        <v>PUTUMAYO</v>
      </c>
      <c r="BP50" s="192"/>
      <c r="BQ50" s="193"/>
      <c r="BR50" s="191" t="str">
        <f>+BR17</f>
        <v>QUINDIO</v>
      </c>
      <c r="BS50" s="192"/>
      <c r="BT50" s="193"/>
      <c r="BU50" s="191" t="str">
        <f>+BU17</f>
        <v>RISARALDA</v>
      </c>
      <c r="BV50" s="192"/>
      <c r="BW50" s="193"/>
      <c r="BX50" s="191" t="str">
        <f>+BX17</f>
        <v>SAN ANDRES</v>
      </c>
      <c r="BY50" s="192"/>
      <c r="BZ50" s="193"/>
      <c r="CA50" s="191" t="str">
        <f>+CA17</f>
        <v>SANTANDER</v>
      </c>
      <c r="CB50" s="192"/>
      <c r="CC50" s="193"/>
      <c r="CD50" s="191" t="str">
        <f>+CD17</f>
        <v>SUCRE</v>
      </c>
      <c r="CE50" s="192"/>
      <c r="CF50" s="193"/>
      <c r="CG50" s="191" t="str">
        <f>+CG17</f>
        <v>TOLIMA</v>
      </c>
      <c r="CH50" s="192"/>
      <c r="CI50" s="193"/>
      <c r="CJ50" s="191" t="str">
        <f>+CJ17</f>
        <v>VALLE</v>
      </c>
      <c r="CK50" s="192"/>
      <c r="CL50" s="193"/>
      <c r="CM50" s="191" t="str">
        <f>+CM17</f>
        <v>VAUPES</v>
      </c>
      <c r="CN50" s="192"/>
      <c r="CO50" s="193"/>
      <c r="CP50" s="191" t="str">
        <f>+CP17</f>
        <v>VICHADA</v>
      </c>
      <c r="CQ50" s="192"/>
      <c r="CR50" s="193"/>
    </row>
    <row r="51" spans="3:96" s="23" customFormat="1" ht="53.25" customHeight="1">
      <c r="C51" s="168" t="s">
        <v>247</v>
      </c>
      <c r="D51" s="123" t="s">
        <v>221</v>
      </c>
      <c r="E51" s="115" t="s">
        <v>245</v>
      </c>
      <c r="F51" s="129" t="s">
        <v>246</v>
      </c>
      <c r="G51" s="133" t="s">
        <v>221</v>
      </c>
      <c r="H51" s="115" t="s">
        <v>245</v>
      </c>
      <c r="I51" s="129" t="s">
        <v>246</v>
      </c>
      <c r="J51" s="133" t="s">
        <v>221</v>
      </c>
      <c r="K51" s="115" t="s">
        <v>245</v>
      </c>
      <c r="L51" s="129" t="s">
        <v>246</v>
      </c>
      <c r="M51" s="133" t="s">
        <v>221</v>
      </c>
      <c r="N51" s="115" t="s">
        <v>245</v>
      </c>
      <c r="O51" s="129" t="s">
        <v>246</v>
      </c>
      <c r="P51" s="133" t="s">
        <v>221</v>
      </c>
      <c r="Q51" s="115" t="s">
        <v>245</v>
      </c>
      <c r="R51" s="129" t="s">
        <v>246</v>
      </c>
      <c r="S51" s="133" t="s">
        <v>221</v>
      </c>
      <c r="T51" s="115" t="s">
        <v>245</v>
      </c>
      <c r="U51" s="129" t="s">
        <v>246</v>
      </c>
      <c r="V51" s="133" t="s">
        <v>221</v>
      </c>
      <c r="W51" s="115" t="s">
        <v>245</v>
      </c>
      <c r="X51" s="129" t="s">
        <v>246</v>
      </c>
      <c r="Y51" s="133" t="s">
        <v>221</v>
      </c>
      <c r="Z51" s="115" t="s">
        <v>245</v>
      </c>
      <c r="AA51" s="129" t="s">
        <v>246</v>
      </c>
      <c r="AB51" s="133" t="s">
        <v>221</v>
      </c>
      <c r="AC51" s="115" t="s">
        <v>245</v>
      </c>
      <c r="AD51" s="129" t="s">
        <v>246</v>
      </c>
      <c r="AE51" s="133" t="s">
        <v>221</v>
      </c>
      <c r="AF51" s="115" t="s">
        <v>245</v>
      </c>
      <c r="AG51" s="129" t="s">
        <v>246</v>
      </c>
      <c r="AH51" s="133" t="s">
        <v>221</v>
      </c>
      <c r="AI51" s="115" t="s">
        <v>245</v>
      </c>
      <c r="AJ51" s="129" t="s">
        <v>246</v>
      </c>
      <c r="AK51" s="133" t="s">
        <v>221</v>
      </c>
      <c r="AL51" s="115" t="s">
        <v>245</v>
      </c>
      <c r="AM51" s="129" t="s">
        <v>246</v>
      </c>
      <c r="AN51" s="133" t="s">
        <v>221</v>
      </c>
      <c r="AO51" s="115" t="s">
        <v>245</v>
      </c>
      <c r="AP51" s="129" t="s">
        <v>246</v>
      </c>
      <c r="AQ51" s="133" t="s">
        <v>221</v>
      </c>
      <c r="AR51" s="115" t="s">
        <v>245</v>
      </c>
      <c r="AS51" s="129" t="s">
        <v>246</v>
      </c>
      <c r="AT51" s="133" t="s">
        <v>221</v>
      </c>
      <c r="AU51" s="115" t="s">
        <v>245</v>
      </c>
      <c r="AV51" s="129" t="s">
        <v>246</v>
      </c>
      <c r="AW51" s="133" t="s">
        <v>221</v>
      </c>
      <c r="AX51" s="115" t="s">
        <v>245</v>
      </c>
      <c r="AY51" s="129" t="s">
        <v>246</v>
      </c>
      <c r="AZ51" s="133" t="s">
        <v>221</v>
      </c>
      <c r="BA51" s="115" t="s">
        <v>245</v>
      </c>
      <c r="BB51" s="129" t="s">
        <v>246</v>
      </c>
      <c r="BC51" s="133" t="s">
        <v>221</v>
      </c>
      <c r="BD51" s="115" t="s">
        <v>245</v>
      </c>
      <c r="BE51" s="129" t="s">
        <v>246</v>
      </c>
      <c r="BF51" s="133" t="s">
        <v>221</v>
      </c>
      <c r="BG51" s="115" t="s">
        <v>245</v>
      </c>
      <c r="BH51" s="129" t="s">
        <v>246</v>
      </c>
      <c r="BI51" s="133" t="s">
        <v>221</v>
      </c>
      <c r="BJ51" s="115" t="s">
        <v>245</v>
      </c>
      <c r="BK51" s="129" t="s">
        <v>246</v>
      </c>
      <c r="BL51" s="133" t="s">
        <v>221</v>
      </c>
      <c r="BM51" s="115" t="s">
        <v>245</v>
      </c>
      <c r="BN51" s="129" t="s">
        <v>246</v>
      </c>
      <c r="BO51" s="133" t="s">
        <v>221</v>
      </c>
      <c r="BP51" s="115" t="s">
        <v>245</v>
      </c>
      <c r="BQ51" s="129" t="s">
        <v>246</v>
      </c>
      <c r="BR51" s="133" t="s">
        <v>221</v>
      </c>
      <c r="BS51" s="115" t="s">
        <v>245</v>
      </c>
      <c r="BT51" s="129" t="s">
        <v>246</v>
      </c>
      <c r="BU51" s="133" t="s">
        <v>221</v>
      </c>
      <c r="BV51" s="115" t="s">
        <v>245</v>
      </c>
      <c r="BW51" s="129" t="s">
        <v>246</v>
      </c>
      <c r="BX51" s="133" t="s">
        <v>221</v>
      </c>
      <c r="BY51" s="115" t="s">
        <v>245</v>
      </c>
      <c r="BZ51" s="129" t="s">
        <v>246</v>
      </c>
      <c r="CA51" s="133" t="s">
        <v>221</v>
      </c>
      <c r="CB51" s="115" t="s">
        <v>245</v>
      </c>
      <c r="CC51" s="129" t="s">
        <v>246</v>
      </c>
      <c r="CD51" s="133" t="s">
        <v>221</v>
      </c>
      <c r="CE51" s="115" t="s">
        <v>245</v>
      </c>
      <c r="CF51" s="129" t="s">
        <v>246</v>
      </c>
      <c r="CG51" s="133" t="s">
        <v>221</v>
      </c>
      <c r="CH51" s="115" t="s">
        <v>245</v>
      </c>
      <c r="CI51" s="129" t="s">
        <v>246</v>
      </c>
      <c r="CJ51" s="133" t="s">
        <v>221</v>
      </c>
      <c r="CK51" s="115" t="s">
        <v>245</v>
      </c>
      <c r="CL51" s="129" t="s">
        <v>246</v>
      </c>
      <c r="CM51" s="133" t="s">
        <v>221</v>
      </c>
      <c r="CN51" s="115" t="s">
        <v>245</v>
      </c>
      <c r="CO51" s="129" t="s">
        <v>246</v>
      </c>
      <c r="CP51" s="133" t="s">
        <v>221</v>
      </c>
      <c r="CQ51" s="115" t="s">
        <v>245</v>
      </c>
      <c r="CR51" s="129" t="s">
        <v>246</v>
      </c>
    </row>
    <row r="52" spans="3:96" s="23" customFormat="1" ht="15.75" customHeight="1">
      <c r="C52" s="65" t="s">
        <v>99</v>
      </c>
      <c r="D52" s="62">
        <f>+HLOOKUP($C52,'Medios Tecnologicos 091113 '!$A$10:$O$42,(VLOOKUP(D$50,'Medios Tecnologicos 091113 '!$A$10:$B$42,2,0)),0)</f>
        <v>0</v>
      </c>
      <c r="E52" s="138"/>
      <c r="F52" s="130">
        <f t="shared" ref="F52:F61" si="31">+E52*D52</f>
        <v>0</v>
      </c>
      <c r="G52" s="134">
        <f>+HLOOKUP($C52,'Medios Tecnologicos 091113 '!$A$10:$O$42,(VLOOKUP(G$50,'Medios Tecnologicos 091113 '!$A$10:$B$42,2,0)),0)</f>
        <v>0</v>
      </c>
      <c r="H52" s="138"/>
      <c r="I52" s="151">
        <f t="shared" ref="I52:I61" si="32">+H52*G52</f>
        <v>0</v>
      </c>
      <c r="J52" s="134">
        <f>+HLOOKUP($C52,'Medios Tecnologicos 091113 '!$A$10:$O$42,(VLOOKUP(J$50,'Medios Tecnologicos 091113 '!$A$10:$B$42,2,0)),0)</f>
        <v>0</v>
      </c>
      <c r="K52" s="138"/>
      <c r="L52" s="151">
        <f t="shared" ref="L52:L56" si="33">+K52*J52</f>
        <v>0</v>
      </c>
      <c r="M52" s="134">
        <f>+HLOOKUP($C52,'Medios Tecnologicos 091113 '!$A$10:$O$42,(VLOOKUP(M$50,'Medios Tecnologicos 091113 '!$A$10:$B$42,2,0)),0)</f>
        <v>6</v>
      </c>
      <c r="N52" s="138"/>
      <c r="O52" s="151">
        <f t="shared" ref="O52:O56" si="34">+N52*M52</f>
        <v>0</v>
      </c>
      <c r="P52" s="134">
        <f>+HLOOKUP($C52,'Medios Tecnologicos 091113 '!$A$10:$O$42,(VLOOKUP(P$50,'Medios Tecnologicos 091113 '!$A$10:$B$42,2,0)),0)</f>
        <v>0</v>
      </c>
      <c r="Q52" s="138"/>
      <c r="R52" s="151">
        <f t="shared" ref="R52:R56" si="35">+Q52*P52</f>
        <v>0</v>
      </c>
      <c r="S52" s="134">
        <f>+HLOOKUP($C52,'Medios Tecnologicos 091113 '!$A$10:$O$42,(VLOOKUP(S$50,'Medios Tecnologicos 091113 '!$A$10:$B$42,2,0)),0)</f>
        <v>0</v>
      </c>
      <c r="T52" s="138"/>
      <c r="U52" s="151">
        <f t="shared" ref="U52:U56" si="36">+T52*S52</f>
        <v>0</v>
      </c>
      <c r="V52" s="134">
        <f>+HLOOKUP($C52,'Medios Tecnologicos 091113 '!$A$10:$O$42,(VLOOKUP(V$50,'Medios Tecnologicos 091113 '!$A$10:$B$42,2,0)),0)</f>
        <v>0</v>
      </c>
      <c r="W52" s="138"/>
      <c r="X52" s="151">
        <f t="shared" ref="X52:X56" si="37">+W52*V52</f>
        <v>0</v>
      </c>
      <c r="Y52" s="134">
        <f>+HLOOKUP($C52,'Medios Tecnologicos 091113 '!$A$10:$O$42,(VLOOKUP(Y$50,'Medios Tecnologicos 091113 '!$A$10:$B$42,2,0)),0)</f>
        <v>0</v>
      </c>
      <c r="Z52" s="138"/>
      <c r="AA52" s="151">
        <f t="shared" ref="AA52:AA56" si="38">+Z52*Y52</f>
        <v>0</v>
      </c>
      <c r="AB52" s="134">
        <f>+HLOOKUP($C52,'Medios Tecnologicos 091113 '!$A$10:$O$42,(VLOOKUP(AB$50,'Medios Tecnologicos 091113 '!$A$10:$B$42,2,0)),0)</f>
        <v>0</v>
      </c>
      <c r="AC52" s="138"/>
      <c r="AD52" s="151">
        <f t="shared" ref="AD52:AD56" si="39">+AC52*AB52</f>
        <v>0</v>
      </c>
      <c r="AE52" s="134">
        <f>+HLOOKUP($C52,'Medios Tecnologicos 091113 '!$A$10:$O$42,(VLOOKUP(AE$50,'Medios Tecnologicos 091113 '!$A$10:$B$42,2,0)),0)</f>
        <v>0</v>
      </c>
      <c r="AF52" s="138"/>
      <c r="AG52" s="151">
        <f t="shared" ref="AG52:AG56" si="40">+AF52*AE52</f>
        <v>0</v>
      </c>
      <c r="AH52" s="134">
        <f>+HLOOKUP($C52,'Medios Tecnologicos 091113 '!$A$10:$O$42,(VLOOKUP(AH$50,'Medios Tecnologicos 091113 '!$A$10:$B$42,2,0)),0)</f>
        <v>0</v>
      </c>
      <c r="AI52" s="138"/>
      <c r="AJ52" s="151">
        <f t="shared" ref="AJ52:AJ56" si="41">+AI52*AH52</f>
        <v>0</v>
      </c>
      <c r="AK52" s="134">
        <f>+HLOOKUP($C52,'Medios Tecnologicos 091113 '!$A$10:$O$42,(VLOOKUP(AK$50,'Medios Tecnologicos 091113 '!$A$10:$B$42,2,0)),0)</f>
        <v>0</v>
      </c>
      <c r="AL52" s="138"/>
      <c r="AM52" s="151">
        <f t="shared" ref="AM52:AM56" si="42">+AL52*AK52</f>
        <v>0</v>
      </c>
      <c r="AN52" s="134">
        <f>+HLOOKUP($C52,'Medios Tecnologicos 091113 '!$A$10:$O$42,(VLOOKUP(AN$50,'Medios Tecnologicos 091113 '!$A$10:$B$42,2,0)),0)</f>
        <v>0</v>
      </c>
      <c r="AO52" s="138"/>
      <c r="AP52" s="151">
        <f t="shared" ref="AP52:AP56" si="43">+AO52*AN52</f>
        <v>0</v>
      </c>
      <c r="AQ52" s="134">
        <f>+HLOOKUP($C52,'Medios Tecnologicos 091113 '!$A$10:$O$42,(VLOOKUP(AQ$50,'Medios Tecnologicos 091113 '!$A$10:$B$42,2,0)),0)</f>
        <v>0</v>
      </c>
      <c r="AR52" s="138"/>
      <c r="AS52" s="151">
        <f t="shared" ref="AS52:AS56" si="44">+AR52*AQ52</f>
        <v>0</v>
      </c>
      <c r="AT52" s="134">
        <f>+HLOOKUP($C52,'Medios Tecnologicos 091113 '!$A$10:$O$42,(VLOOKUP(AT$50,'Medios Tecnologicos 091113 '!$A$10:$B$42,2,0)),0)</f>
        <v>0</v>
      </c>
      <c r="AU52" s="138"/>
      <c r="AV52" s="151">
        <f t="shared" ref="AV52:AV56" si="45">+AU52*AT52</f>
        <v>0</v>
      </c>
      <c r="AW52" s="134">
        <f>+HLOOKUP($C52,'Medios Tecnologicos 091113 '!$A$10:$O$42,(VLOOKUP(AW$50,'Medios Tecnologicos 091113 '!$A$10:$B$42,2,0)),0)</f>
        <v>0</v>
      </c>
      <c r="AX52" s="138"/>
      <c r="AY52" s="151">
        <f t="shared" ref="AY52:AY56" si="46">+AX52*AW52</f>
        <v>0</v>
      </c>
      <c r="AZ52" s="134">
        <f>+HLOOKUP($C52,'Medios Tecnologicos 091113 '!$A$10:$O$42,(VLOOKUP(AZ$50,'Medios Tecnologicos 091113 '!$A$10:$B$42,2,0)),0)</f>
        <v>0</v>
      </c>
      <c r="BA52" s="138"/>
      <c r="BB52" s="151">
        <f t="shared" ref="BB52:BB56" si="47">+BA52*AZ52</f>
        <v>0</v>
      </c>
      <c r="BC52" s="134">
        <f>+HLOOKUP($C52,'Medios Tecnologicos 091113 '!$A$10:$O$42,(VLOOKUP(BC$50,'Medios Tecnologicos 091113 '!$A$10:$B$42,2,0)),0)</f>
        <v>0</v>
      </c>
      <c r="BD52" s="138"/>
      <c r="BE52" s="151">
        <f t="shared" ref="BE52:BE56" si="48">+BD52*BC52</f>
        <v>0</v>
      </c>
      <c r="BF52" s="134">
        <f>+HLOOKUP($C52,'Medios Tecnologicos 091113 '!$A$10:$O$42,(VLOOKUP(BF$50,'Medios Tecnologicos 091113 '!$A$10:$B$42,2,0)),0)</f>
        <v>0</v>
      </c>
      <c r="BG52" s="138"/>
      <c r="BH52" s="151">
        <f t="shared" ref="BH52:BH56" si="49">+BG52*BF52</f>
        <v>0</v>
      </c>
      <c r="BI52" s="134">
        <f>+HLOOKUP($C52,'Medios Tecnologicos 091113 '!$A$10:$O$42,(VLOOKUP(BI$50,'Medios Tecnologicos 091113 '!$A$10:$B$42,2,0)),0)</f>
        <v>1</v>
      </c>
      <c r="BJ52" s="138"/>
      <c r="BK52" s="151">
        <f t="shared" ref="BK52:BK56" si="50">+BJ52*BI52</f>
        <v>0</v>
      </c>
      <c r="BL52" s="134">
        <f>+HLOOKUP($C52,'Medios Tecnologicos 091113 '!$A$10:$O$42,(VLOOKUP(BL$50,'Medios Tecnologicos 091113 '!$A$10:$B$42,2,0)),0)</f>
        <v>0</v>
      </c>
      <c r="BM52" s="138"/>
      <c r="BN52" s="151">
        <f t="shared" ref="BN52:BN56" si="51">+BM52*BL52</f>
        <v>0</v>
      </c>
      <c r="BO52" s="134">
        <f>+HLOOKUP($C52,'Medios Tecnologicos 091113 '!$A$10:$O$42,(VLOOKUP(BO$50,'Medios Tecnologicos 091113 '!$A$10:$B$42,2,0)),0)</f>
        <v>0</v>
      </c>
      <c r="BP52" s="138"/>
      <c r="BQ52" s="151">
        <f t="shared" ref="BQ52:BQ56" si="52">+BP52*BO52</f>
        <v>0</v>
      </c>
      <c r="BR52" s="134">
        <f>+HLOOKUP($C52,'Medios Tecnologicos 091113 '!$A$10:$O$42,(VLOOKUP(BR$50,'Medios Tecnologicos 091113 '!$A$10:$B$42,2,0)),0)</f>
        <v>0</v>
      </c>
      <c r="BS52" s="138"/>
      <c r="BT52" s="151">
        <f t="shared" ref="BT52:BT56" si="53">+BS52*BR52</f>
        <v>0</v>
      </c>
      <c r="BU52" s="134">
        <f>+HLOOKUP($C52,'Medios Tecnologicos 091113 '!$A$10:$O$42,(VLOOKUP(BU$50,'Medios Tecnologicos 091113 '!$A$10:$B$42,2,0)),0)</f>
        <v>6</v>
      </c>
      <c r="BV52" s="138"/>
      <c r="BW52" s="151">
        <f t="shared" ref="BW52:BW56" si="54">+BV52*BU52</f>
        <v>0</v>
      </c>
      <c r="BX52" s="134">
        <f>+HLOOKUP($C52,'Medios Tecnologicos 091113 '!$A$10:$O$42,(VLOOKUP(BX$50,'Medios Tecnologicos 091113 '!$A$10:$B$42,2,0)),0)</f>
        <v>0</v>
      </c>
      <c r="BY52" s="138"/>
      <c r="BZ52" s="151">
        <f t="shared" ref="BZ52:BZ56" si="55">+BY52*BX52</f>
        <v>0</v>
      </c>
      <c r="CA52" s="134">
        <f>+HLOOKUP($C52,'Medios Tecnologicos 091113 '!$A$10:$O$42,(VLOOKUP(CA$50,'Medios Tecnologicos 091113 '!$A$10:$B$42,2,0)),0)</f>
        <v>0</v>
      </c>
      <c r="CB52" s="138"/>
      <c r="CC52" s="151">
        <f t="shared" ref="CC52:CC56" si="56">+CB52*CA52</f>
        <v>0</v>
      </c>
      <c r="CD52" s="134">
        <f>+HLOOKUP($C52,'Medios Tecnologicos 091113 '!$A$10:$O$42,(VLOOKUP(CD$50,'Medios Tecnologicos 091113 '!$A$10:$B$42,2,0)),0)</f>
        <v>0</v>
      </c>
      <c r="CE52" s="138"/>
      <c r="CF52" s="151">
        <f t="shared" ref="CF52:CF56" si="57">+CE52*CD52</f>
        <v>0</v>
      </c>
      <c r="CG52" s="134">
        <f>+HLOOKUP($C52,'Medios Tecnologicos 091113 '!$A$10:$O$42,(VLOOKUP(CG$50,'Medios Tecnologicos 091113 '!$A$10:$B$42,2,0)),0)</f>
        <v>0</v>
      </c>
      <c r="CH52" s="138"/>
      <c r="CI52" s="151">
        <f t="shared" ref="CI52:CI56" si="58">+CH52*CG52</f>
        <v>0</v>
      </c>
      <c r="CJ52" s="134">
        <f>+HLOOKUP($C52,'Medios Tecnologicos 091113 '!$A$10:$O$42,(VLOOKUP(CJ$50,'Medios Tecnologicos 091113 '!$A$10:$B$42,2,0)),0)</f>
        <v>0</v>
      </c>
      <c r="CK52" s="138"/>
      <c r="CL52" s="151">
        <f t="shared" ref="CL52:CL56" si="59">+CK52*CJ52</f>
        <v>0</v>
      </c>
      <c r="CM52" s="134">
        <f>+HLOOKUP($C52,'Medios Tecnologicos 091113 '!$A$10:$O$42,(VLOOKUP(CM$50,'Medios Tecnologicos 091113 '!$A$10:$B$42,2,0)),0)</f>
        <v>0</v>
      </c>
      <c r="CN52" s="138"/>
      <c r="CO52" s="151">
        <f t="shared" ref="CO52:CO56" si="60">+CN52*CM52</f>
        <v>0</v>
      </c>
      <c r="CP52" s="134">
        <f>+HLOOKUP($C52,'Medios Tecnologicos 091113 '!$A$10:$O$42,(VLOOKUP(CP$50,'Medios Tecnologicos 091113 '!$A$10:$B$42,2,0)),0)</f>
        <v>0</v>
      </c>
      <c r="CQ52" s="138"/>
      <c r="CR52" s="151">
        <f t="shared" ref="CR52:CR56" si="61">+CQ52*CP52</f>
        <v>0</v>
      </c>
    </row>
    <row r="53" spans="3:96" s="23" customFormat="1" ht="15.75" customHeight="1">
      <c r="C53" s="65" t="s">
        <v>100</v>
      </c>
      <c r="D53" s="67">
        <f>+HLOOKUP($C53,'Medios Tecnologicos 091113 '!$A$10:$O$42,(VLOOKUP(D$50,'Medios Tecnologicos 091113 '!$A$10:$B$42,2,0)),0)</f>
        <v>1</v>
      </c>
      <c r="E53" s="138"/>
      <c r="F53" s="130">
        <f t="shared" si="31"/>
        <v>0</v>
      </c>
      <c r="G53" s="134">
        <f>+HLOOKUP($C53,'Medios Tecnologicos 091113 '!$A$10:$O$42,(VLOOKUP(G$50,'Medios Tecnologicos 091113 '!$A$10:$B$42,2,0)),0)</f>
        <v>17</v>
      </c>
      <c r="H53" s="138"/>
      <c r="I53" s="151">
        <f t="shared" si="32"/>
        <v>0</v>
      </c>
      <c r="J53" s="134">
        <f>+HLOOKUP($C53,'Medios Tecnologicos 091113 '!$A$10:$O$42,(VLOOKUP(J$50,'Medios Tecnologicos 091113 '!$A$10:$B$42,2,0)),0)</f>
        <v>4</v>
      </c>
      <c r="K53" s="138"/>
      <c r="L53" s="151">
        <f t="shared" si="33"/>
        <v>0</v>
      </c>
      <c r="M53" s="134">
        <f>+HLOOKUP($C53,'Medios Tecnologicos 091113 '!$A$10:$O$42,(VLOOKUP(M$50,'Medios Tecnologicos 091113 '!$A$10:$B$42,2,0)),0)</f>
        <v>0</v>
      </c>
      <c r="N53" s="138"/>
      <c r="O53" s="151">
        <f t="shared" si="34"/>
        <v>0</v>
      </c>
      <c r="P53" s="134">
        <f>+HLOOKUP($C53,'Medios Tecnologicos 091113 '!$A$10:$O$42,(VLOOKUP(P$50,'Medios Tecnologicos 091113 '!$A$10:$B$42,2,0)),0)</f>
        <v>11</v>
      </c>
      <c r="Q53" s="138"/>
      <c r="R53" s="151">
        <f t="shared" si="35"/>
        <v>0</v>
      </c>
      <c r="S53" s="134">
        <f>+HLOOKUP($C53,'Medios Tecnologicos 091113 '!$A$10:$O$42,(VLOOKUP(S$50,'Medios Tecnologicos 091113 '!$A$10:$B$42,2,0)),0)</f>
        <v>12</v>
      </c>
      <c r="T53" s="138"/>
      <c r="U53" s="151">
        <f t="shared" si="36"/>
        <v>0</v>
      </c>
      <c r="V53" s="134">
        <f>+HLOOKUP($C53,'Medios Tecnologicos 091113 '!$A$10:$O$42,(VLOOKUP(V$50,'Medios Tecnologicos 091113 '!$A$10:$B$42,2,0)),0)</f>
        <v>7</v>
      </c>
      <c r="W53" s="138"/>
      <c r="X53" s="151">
        <f t="shared" si="37"/>
        <v>0</v>
      </c>
      <c r="Y53" s="134">
        <f>+HLOOKUP($C53,'Medios Tecnologicos 091113 '!$A$10:$O$42,(VLOOKUP(Y$50,'Medios Tecnologicos 091113 '!$A$10:$B$42,2,0)),0)</f>
        <v>11</v>
      </c>
      <c r="Z53" s="138"/>
      <c r="AA53" s="151">
        <f t="shared" si="38"/>
        <v>0</v>
      </c>
      <c r="AB53" s="134">
        <f>+HLOOKUP($C53,'Medios Tecnologicos 091113 '!$A$10:$O$42,(VLOOKUP(AB$50,'Medios Tecnologicos 091113 '!$A$10:$B$42,2,0)),0)</f>
        <v>4</v>
      </c>
      <c r="AC53" s="138"/>
      <c r="AD53" s="151">
        <f t="shared" si="39"/>
        <v>0</v>
      </c>
      <c r="AE53" s="134">
        <f>+HLOOKUP($C53,'Medios Tecnologicos 091113 '!$A$10:$O$42,(VLOOKUP(AE$50,'Medios Tecnologicos 091113 '!$A$10:$B$42,2,0)),0)</f>
        <v>6</v>
      </c>
      <c r="AF53" s="138"/>
      <c r="AG53" s="151">
        <f t="shared" si="40"/>
        <v>0</v>
      </c>
      <c r="AH53" s="134">
        <f>+HLOOKUP($C53,'Medios Tecnologicos 091113 '!$A$10:$O$42,(VLOOKUP(AH$50,'Medios Tecnologicos 091113 '!$A$10:$B$42,2,0)),0)</f>
        <v>5</v>
      </c>
      <c r="AI53" s="138"/>
      <c r="AJ53" s="151">
        <f t="shared" si="41"/>
        <v>0</v>
      </c>
      <c r="AK53" s="134">
        <f>+HLOOKUP($C53,'Medios Tecnologicos 091113 '!$A$10:$O$42,(VLOOKUP(AK$50,'Medios Tecnologicos 091113 '!$A$10:$B$42,2,0)),0)</f>
        <v>10</v>
      </c>
      <c r="AL53" s="138"/>
      <c r="AM53" s="151">
        <f t="shared" si="42"/>
        <v>0</v>
      </c>
      <c r="AN53" s="134">
        <f>+HLOOKUP($C53,'Medios Tecnologicos 091113 '!$A$10:$O$42,(VLOOKUP(AN$50,'Medios Tecnologicos 091113 '!$A$10:$B$42,2,0)),0)</f>
        <v>9</v>
      </c>
      <c r="AO53" s="138"/>
      <c r="AP53" s="151">
        <f t="shared" si="43"/>
        <v>0</v>
      </c>
      <c r="AQ53" s="134">
        <f>+HLOOKUP($C53,'Medios Tecnologicos 091113 '!$A$10:$O$42,(VLOOKUP(AQ$50,'Medios Tecnologicos 091113 '!$A$10:$B$42,2,0)),0)</f>
        <v>1</v>
      </c>
      <c r="AR53" s="138"/>
      <c r="AS53" s="151">
        <f t="shared" si="44"/>
        <v>0</v>
      </c>
      <c r="AT53" s="134">
        <f>+HLOOKUP($C53,'Medios Tecnologicos 091113 '!$A$10:$O$42,(VLOOKUP(AT$50,'Medios Tecnologicos 091113 '!$A$10:$B$42,2,0)),0)</f>
        <v>6</v>
      </c>
      <c r="AU53" s="138"/>
      <c r="AV53" s="151">
        <f t="shared" si="45"/>
        <v>0</v>
      </c>
      <c r="AW53" s="134">
        <f>+HLOOKUP($C53,'Medios Tecnologicos 091113 '!$A$10:$O$42,(VLOOKUP(AW$50,'Medios Tecnologicos 091113 '!$A$10:$B$42,2,0)),0)</f>
        <v>0</v>
      </c>
      <c r="AX53" s="138"/>
      <c r="AY53" s="151">
        <f t="shared" si="46"/>
        <v>0</v>
      </c>
      <c r="AZ53" s="134">
        <f>+HLOOKUP($C53,'Medios Tecnologicos 091113 '!$A$10:$O$42,(VLOOKUP(AZ$50,'Medios Tecnologicos 091113 '!$A$10:$B$42,2,0)),0)</f>
        <v>6</v>
      </c>
      <c r="BA53" s="138"/>
      <c r="BB53" s="151">
        <f t="shared" si="47"/>
        <v>0</v>
      </c>
      <c r="BC53" s="134">
        <f>+HLOOKUP($C53,'Medios Tecnologicos 091113 '!$A$10:$O$42,(VLOOKUP(BC$50,'Medios Tecnologicos 091113 '!$A$10:$B$42,2,0)),0)</f>
        <v>9</v>
      </c>
      <c r="BD53" s="138"/>
      <c r="BE53" s="151">
        <f t="shared" si="48"/>
        <v>0</v>
      </c>
      <c r="BF53" s="134">
        <f>+HLOOKUP($C53,'Medios Tecnologicos 091113 '!$A$10:$O$42,(VLOOKUP(BF$50,'Medios Tecnologicos 091113 '!$A$10:$B$42,2,0)),0)</f>
        <v>9</v>
      </c>
      <c r="BG53" s="138"/>
      <c r="BH53" s="151">
        <f t="shared" si="49"/>
        <v>0</v>
      </c>
      <c r="BI53" s="134">
        <f>+HLOOKUP($C53,'Medios Tecnologicos 091113 '!$A$10:$O$42,(VLOOKUP(BI$50,'Medios Tecnologicos 091113 '!$A$10:$B$42,2,0)),0)</f>
        <v>8</v>
      </c>
      <c r="BJ53" s="138"/>
      <c r="BK53" s="151">
        <f t="shared" si="50"/>
        <v>0</v>
      </c>
      <c r="BL53" s="134">
        <f>+HLOOKUP($C53,'Medios Tecnologicos 091113 '!$A$10:$O$42,(VLOOKUP(BL$50,'Medios Tecnologicos 091113 '!$A$10:$B$42,2,0)),0)</f>
        <v>11</v>
      </c>
      <c r="BM53" s="138"/>
      <c r="BN53" s="151">
        <f t="shared" si="51"/>
        <v>0</v>
      </c>
      <c r="BO53" s="134">
        <f>+HLOOKUP($C53,'Medios Tecnologicos 091113 '!$A$10:$O$42,(VLOOKUP(BO$50,'Medios Tecnologicos 091113 '!$A$10:$B$42,2,0)),0)</f>
        <v>8</v>
      </c>
      <c r="BP53" s="138"/>
      <c r="BQ53" s="151">
        <f t="shared" si="52"/>
        <v>0</v>
      </c>
      <c r="BR53" s="134">
        <f>+HLOOKUP($C53,'Medios Tecnologicos 091113 '!$A$10:$O$42,(VLOOKUP(BR$50,'Medios Tecnologicos 091113 '!$A$10:$B$42,2,0)),0)</f>
        <v>4</v>
      </c>
      <c r="BS53" s="138"/>
      <c r="BT53" s="151">
        <f t="shared" si="53"/>
        <v>0</v>
      </c>
      <c r="BU53" s="134">
        <f>+HLOOKUP($C53,'Medios Tecnologicos 091113 '!$A$10:$O$42,(VLOOKUP(BU$50,'Medios Tecnologicos 091113 '!$A$10:$B$42,2,0)),0)</f>
        <v>6</v>
      </c>
      <c r="BV53" s="138"/>
      <c r="BW53" s="151">
        <f t="shared" si="54"/>
        <v>0</v>
      </c>
      <c r="BX53" s="134">
        <f>+HLOOKUP($C53,'Medios Tecnologicos 091113 '!$A$10:$O$42,(VLOOKUP(BX$50,'Medios Tecnologicos 091113 '!$A$10:$B$42,2,0)),0)</f>
        <v>2</v>
      </c>
      <c r="BY53" s="138"/>
      <c r="BZ53" s="151">
        <f t="shared" si="55"/>
        <v>0</v>
      </c>
      <c r="CA53" s="134">
        <f>+HLOOKUP($C53,'Medios Tecnologicos 091113 '!$A$10:$O$42,(VLOOKUP(CA$50,'Medios Tecnologicos 091113 '!$A$10:$B$42,2,0)),0)</f>
        <v>12</v>
      </c>
      <c r="CB53" s="138"/>
      <c r="CC53" s="151">
        <f t="shared" si="56"/>
        <v>0</v>
      </c>
      <c r="CD53" s="134">
        <f>+HLOOKUP($C53,'Medios Tecnologicos 091113 '!$A$10:$O$42,(VLOOKUP(CD$50,'Medios Tecnologicos 091113 '!$A$10:$B$42,2,0)),0)</f>
        <v>5</v>
      </c>
      <c r="CE53" s="138"/>
      <c r="CF53" s="151">
        <f t="shared" si="57"/>
        <v>0</v>
      </c>
      <c r="CG53" s="134">
        <f>+HLOOKUP($C53,'Medios Tecnologicos 091113 '!$A$10:$O$42,(VLOOKUP(CG$50,'Medios Tecnologicos 091113 '!$A$10:$B$42,2,0)),0)</f>
        <v>11</v>
      </c>
      <c r="CH53" s="138"/>
      <c r="CI53" s="151">
        <f t="shared" si="58"/>
        <v>0</v>
      </c>
      <c r="CJ53" s="134">
        <f>+HLOOKUP($C53,'Medios Tecnologicos 091113 '!$A$10:$O$42,(VLOOKUP(CJ$50,'Medios Tecnologicos 091113 '!$A$10:$B$42,2,0)),0)</f>
        <v>15</v>
      </c>
      <c r="CK53" s="138"/>
      <c r="CL53" s="151">
        <f t="shared" si="59"/>
        <v>0</v>
      </c>
      <c r="CM53" s="134">
        <f>+HLOOKUP($C53,'Medios Tecnologicos 091113 '!$A$10:$O$42,(VLOOKUP(CM$50,'Medios Tecnologicos 091113 '!$A$10:$B$42,2,0)),0)</f>
        <v>2</v>
      </c>
      <c r="CN53" s="138"/>
      <c r="CO53" s="151">
        <f t="shared" si="60"/>
        <v>0</v>
      </c>
      <c r="CP53" s="134">
        <f>+HLOOKUP($C53,'Medios Tecnologicos 091113 '!$A$10:$O$42,(VLOOKUP(CP$50,'Medios Tecnologicos 091113 '!$A$10:$B$42,2,0)),0)</f>
        <v>1</v>
      </c>
      <c r="CQ53" s="138"/>
      <c r="CR53" s="151">
        <f t="shared" si="61"/>
        <v>0</v>
      </c>
    </row>
    <row r="54" spans="3:96" s="23" customFormat="1" ht="40.5" customHeight="1">
      <c r="C54" s="139" t="s">
        <v>223</v>
      </c>
      <c r="D54" s="67">
        <f>+HLOOKUP($C54,'Medios Tecnologicos 091113 '!$A$10:$O$42,(VLOOKUP(D$50,'Medios Tecnologicos 091113 '!$A$10:$B$42,2,0)),0)</f>
        <v>1</v>
      </c>
      <c r="E54" s="138"/>
      <c r="F54" s="130">
        <f t="shared" si="31"/>
        <v>0</v>
      </c>
      <c r="G54" s="134">
        <f>+HLOOKUP($C54,'Medios Tecnologicos 091113 '!$A$10:$O$42,(VLOOKUP(G$50,'Medios Tecnologicos 091113 '!$A$10:$B$42,2,0)),0)</f>
        <v>1</v>
      </c>
      <c r="H54" s="138"/>
      <c r="I54" s="151">
        <f t="shared" si="32"/>
        <v>0</v>
      </c>
      <c r="J54" s="134">
        <f>+HLOOKUP($C54,'Medios Tecnologicos 091113 '!$A$10:$O$42,(VLOOKUP(J$50,'Medios Tecnologicos 091113 '!$A$10:$B$42,2,0)),0)</f>
        <v>1</v>
      </c>
      <c r="K54" s="138"/>
      <c r="L54" s="151">
        <f t="shared" si="33"/>
        <v>0</v>
      </c>
      <c r="M54" s="134">
        <f>+HLOOKUP($C54,'Medios Tecnologicos 091113 '!$A$10:$O$42,(VLOOKUP(M$50,'Medios Tecnologicos 091113 '!$A$10:$B$42,2,0)),0)</f>
        <v>1</v>
      </c>
      <c r="N54" s="138"/>
      <c r="O54" s="151">
        <f t="shared" si="34"/>
        <v>0</v>
      </c>
      <c r="P54" s="134">
        <f>+HLOOKUP($C54,'Medios Tecnologicos 091113 '!$A$10:$O$42,(VLOOKUP(P$50,'Medios Tecnologicos 091113 '!$A$10:$B$42,2,0)),0)</f>
        <v>1</v>
      </c>
      <c r="Q54" s="138"/>
      <c r="R54" s="151">
        <f t="shared" si="35"/>
        <v>0</v>
      </c>
      <c r="S54" s="134">
        <f>+HLOOKUP($C54,'Medios Tecnologicos 091113 '!$A$10:$O$42,(VLOOKUP(S$50,'Medios Tecnologicos 091113 '!$A$10:$B$42,2,0)),0)</f>
        <v>1</v>
      </c>
      <c r="T54" s="138"/>
      <c r="U54" s="151">
        <f t="shared" si="36"/>
        <v>0</v>
      </c>
      <c r="V54" s="134">
        <f>+HLOOKUP($C54,'Medios Tecnologicos 091113 '!$A$10:$O$42,(VLOOKUP(V$50,'Medios Tecnologicos 091113 '!$A$10:$B$42,2,0)),0)</f>
        <v>1</v>
      </c>
      <c r="W54" s="138"/>
      <c r="X54" s="151">
        <f t="shared" si="37"/>
        <v>0</v>
      </c>
      <c r="Y54" s="134">
        <f>+HLOOKUP($C54,'Medios Tecnologicos 091113 '!$A$10:$O$42,(VLOOKUP(Y$50,'Medios Tecnologicos 091113 '!$A$10:$B$42,2,0)),0)</f>
        <v>1</v>
      </c>
      <c r="Z54" s="138"/>
      <c r="AA54" s="151">
        <f t="shared" si="38"/>
        <v>0</v>
      </c>
      <c r="AB54" s="134">
        <f>+HLOOKUP($C54,'Medios Tecnologicos 091113 '!$A$10:$O$42,(VLOOKUP(AB$50,'Medios Tecnologicos 091113 '!$A$10:$B$42,2,0)),0)</f>
        <v>1</v>
      </c>
      <c r="AC54" s="138">
        <v>1000</v>
      </c>
      <c r="AD54" s="151">
        <f t="shared" si="39"/>
        <v>1000</v>
      </c>
      <c r="AE54" s="134">
        <f>+HLOOKUP($C54,'Medios Tecnologicos 091113 '!$A$10:$O$42,(VLOOKUP(AE$50,'Medios Tecnologicos 091113 '!$A$10:$B$42,2,0)),0)</f>
        <v>1</v>
      </c>
      <c r="AF54" s="138"/>
      <c r="AG54" s="151">
        <f t="shared" si="40"/>
        <v>0</v>
      </c>
      <c r="AH54" s="134">
        <f>+HLOOKUP($C54,'Medios Tecnologicos 091113 '!$A$10:$O$42,(VLOOKUP(AH$50,'Medios Tecnologicos 091113 '!$A$10:$B$42,2,0)),0)</f>
        <v>1</v>
      </c>
      <c r="AI54" s="138"/>
      <c r="AJ54" s="151">
        <f t="shared" si="41"/>
        <v>0</v>
      </c>
      <c r="AK54" s="134">
        <f>+HLOOKUP($C54,'Medios Tecnologicos 091113 '!$A$10:$O$42,(VLOOKUP(AK$50,'Medios Tecnologicos 091113 '!$A$10:$B$42,2,0)),0)</f>
        <v>1</v>
      </c>
      <c r="AL54" s="138"/>
      <c r="AM54" s="151">
        <f t="shared" si="42"/>
        <v>0</v>
      </c>
      <c r="AN54" s="134">
        <f>+HLOOKUP($C54,'Medios Tecnologicos 091113 '!$A$10:$O$42,(VLOOKUP(AN$50,'Medios Tecnologicos 091113 '!$A$10:$B$42,2,0)),0)</f>
        <v>1</v>
      </c>
      <c r="AO54" s="138"/>
      <c r="AP54" s="151">
        <f t="shared" si="43"/>
        <v>0</v>
      </c>
      <c r="AQ54" s="134">
        <f>+HLOOKUP($C54,'Medios Tecnologicos 091113 '!$A$10:$O$42,(VLOOKUP(AQ$50,'Medios Tecnologicos 091113 '!$A$10:$B$42,2,0)),0)</f>
        <v>1</v>
      </c>
      <c r="AR54" s="138"/>
      <c r="AS54" s="151">
        <f t="shared" si="44"/>
        <v>0</v>
      </c>
      <c r="AT54" s="134">
        <f>+HLOOKUP($C54,'Medios Tecnologicos 091113 '!$A$10:$O$42,(VLOOKUP(AT$50,'Medios Tecnologicos 091113 '!$A$10:$B$42,2,0)),0)</f>
        <v>1</v>
      </c>
      <c r="AU54" s="138"/>
      <c r="AV54" s="151">
        <f t="shared" si="45"/>
        <v>0</v>
      </c>
      <c r="AW54" s="134">
        <f>+HLOOKUP($C54,'Medios Tecnologicos 091113 '!$A$10:$O$42,(VLOOKUP(AW$50,'Medios Tecnologicos 091113 '!$A$10:$B$42,2,0)),0)</f>
        <v>1</v>
      </c>
      <c r="AX54" s="138"/>
      <c r="AY54" s="151">
        <f t="shared" si="46"/>
        <v>0</v>
      </c>
      <c r="AZ54" s="134">
        <f>+HLOOKUP($C54,'Medios Tecnologicos 091113 '!$A$10:$O$42,(VLOOKUP(AZ$50,'Medios Tecnologicos 091113 '!$A$10:$B$42,2,0)),0)</f>
        <v>1</v>
      </c>
      <c r="BA54" s="138"/>
      <c r="BB54" s="151">
        <f t="shared" si="47"/>
        <v>0</v>
      </c>
      <c r="BC54" s="134">
        <f>+HLOOKUP($C54,'Medios Tecnologicos 091113 '!$A$10:$O$42,(VLOOKUP(BC$50,'Medios Tecnologicos 091113 '!$A$10:$B$42,2,0)),0)</f>
        <v>1</v>
      </c>
      <c r="BD54" s="138"/>
      <c r="BE54" s="151">
        <f t="shared" si="48"/>
        <v>0</v>
      </c>
      <c r="BF54" s="134">
        <f>+HLOOKUP($C54,'Medios Tecnologicos 091113 '!$A$10:$O$42,(VLOOKUP(BF$50,'Medios Tecnologicos 091113 '!$A$10:$B$42,2,0)),0)</f>
        <v>3</v>
      </c>
      <c r="BG54" s="138"/>
      <c r="BH54" s="151">
        <f t="shared" si="49"/>
        <v>0</v>
      </c>
      <c r="BI54" s="134">
        <f>+HLOOKUP($C54,'Medios Tecnologicos 091113 '!$A$10:$O$42,(VLOOKUP(BI$50,'Medios Tecnologicos 091113 '!$A$10:$B$42,2,0)),0)</f>
        <v>1</v>
      </c>
      <c r="BJ54" s="138"/>
      <c r="BK54" s="151">
        <f t="shared" si="50"/>
        <v>0</v>
      </c>
      <c r="BL54" s="134">
        <f>+HLOOKUP($C54,'Medios Tecnologicos 091113 '!$A$10:$O$42,(VLOOKUP(BL$50,'Medios Tecnologicos 091113 '!$A$10:$B$42,2,0)),0)</f>
        <v>1</v>
      </c>
      <c r="BM54" s="138"/>
      <c r="BN54" s="151">
        <f t="shared" si="51"/>
        <v>0</v>
      </c>
      <c r="BO54" s="134">
        <f>+HLOOKUP($C54,'Medios Tecnologicos 091113 '!$A$10:$O$42,(VLOOKUP(BO$50,'Medios Tecnologicos 091113 '!$A$10:$B$42,2,0)),0)</f>
        <v>1</v>
      </c>
      <c r="BP54" s="138"/>
      <c r="BQ54" s="151">
        <f t="shared" si="52"/>
        <v>0</v>
      </c>
      <c r="BR54" s="134">
        <f>+HLOOKUP($C54,'Medios Tecnologicos 091113 '!$A$10:$O$42,(VLOOKUP(BR$50,'Medios Tecnologicos 091113 '!$A$10:$B$42,2,0)),0)</f>
        <v>1</v>
      </c>
      <c r="BS54" s="138"/>
      <c r="BT54" s="151">
        <f t="shared" si="53"/>
        <v>0</v>
      </c>
      <c r="BU54" s="134">
        <f>+HLOOKUP($C54,'Medios Tecnologicos 091113 '!$A$10:$O$42,(VLOOKUP(BU$50,'Medios Tecnologicos 091113 '!$A$10:$B$42,2,0)),0)</f>
        <v>1</v>
      </c>
      <c r="BV54" s="138"/>
      <c r="BW54" s="151">
        <f t="shared" si="54"/>
        <v>0</v>
      </c>
      <c r="BX54" s="134">
        <f>+HLOOKUP($C54,'Medios Tecnologicos 091113 '!$A$10:$O$42,(VLOOKUP(BX$50,'Medios Tecnologicos 091113 '!$A$10:$B$42,2,0)),0)</f>
        <v>1</v>
      </c>
      <c r="BY54" s="138"/>
      <c r="BZ54" s="151">
        <f t="shared" si="55"/>
        <v>0</v>
      </c>
      <c r="CA54" s="134">
        <f>+HLOOKUP($C54,'Medios Tecnologicos 091113 '!$A$10:$O$42,(VLOOKUP(CA$50,'Medios Tecnologicos 091113 '!$A$10:$B$42,2,0)),0)</f>
        <v>1</v>
      </c>
      <c r="CB54" s="138"/>
      <c r="CC54" s="151">
        <f t="shared" si="56"/>
        <v>0</v>
      </c>
      <c r="CD54" s="134">
        <f>+HLOOKUP($C54,'Medios Tecnologicos 091113 '!$A$10:$O$42,(VLOOKUP(CD$50,'Medios Tecnologicos 091113 '!$A$10:$B$42,2,0)),0)</f>
        <v>1</v>
      </c>
      <c r="CE54" s="138"/>
      <c r="CF54" s="151">
        <f t="shared" si="57"/>
        <v>0</v>
      </c>
      <c r="CG54" s="134">
        <f>+HLOOKUP($C54,'Medios Tecnologicos 091113 '!$A$10:$O$42,(VLOOKUP(CG$50,'Medios Tecnologicos 091113 '!$A$10:$B$42,2,0)),0)</f>
        <v>1</v>
      </c>
      <c r="CH54" s="138"/>
      <c r="CI54" s="151">
        <f t="shared" si="58"/>
        <v>0</v>
      </c>
      <c r="CJ54" s="134">
        <f>+HLOOKUP($C54,'Medios Tecnologicos 091113 '!$A$10:$O$42,(VLOOKUP(CJ$50,'Medios Tecnologicos 091113 '!$A$10:$B$42,2,0)),0)</f>
        <v>1</v>
      </c>
      <c r="CK54" s="138"/>
      <c r="CL54" s="151">
        <f t="shared" si="59"/>
        <v>0</v>
      </c>
      <c r="CM54" s="134">
        <f>+HLOOKUP($C54,'Medios Tecnologicos 091113 '!$A$10:$O$42,(VLOOKUP(CM$50,'Medios Tecnologicos 091113 '!$A$10:$B$42,2,0)),0)</f>
        <v>1</v>
      </c>
      <c r="CN54" s="138"/>
      <c r="CO54" s="151">
        <f t="shared" si="60"/>
        <v>0</v>
      </c>
      <c r="CP54" s="134">
        <f>+HLOOKUP($C54,'Medios Tecnologicos 091113 '!$A$10:$O$42,(VLOOKUP(CP$50,'Medios Tecnologicos 091113 '!$A$10:$B$42,2,0)),0)</f>
        <v>1</v>
      </c>
      <c r="CQ54" s="138"/>
      <c r="CR54" s="151">
        <f t="shared" si="61"/>
        <v>0</v>
      </c>
    </row>
    <row r="55" spans="3:96" s="23" customFormat="1" ht="14.25">
      <c r="C55" s="33" t="s">
        <v>224</v>
      </c>
      <c r="D55" s="62">
        <f>+HLOOKUP($C55,'Medios Tecnologicos 091113 '!$A$10:$O$42,(VLOOKUP(D$50,'Medios Tecnologicos 091113 '!$A$10:$B$42,2,0)),0)</f>
        <v>0</v>
      </c>
      <c r="E55" s="138"/>
      <c r="F55" s="130">
        <f t="shared" si="31"/>
        <v>0</v>
      </c>
      <c r="G55" s="134">
        <f>+HLOOKUP($C55,'Medios Tecnologicos 091113 '!$A$10:$O$42,(VLOOKUP(G$50,'Medios Tecnologicos 091113 '!$A$10:$B$42,2,0)),0)</f>
        <v>3</v>
      </c>
      <c r="H55" s="138"/>
      <c r="I55" s="151">
        <f t="shared" si="32"/>
        <v>0</v>
      </c>
      <c r="J55" s="134">
        <f>+HLOOKUP($C55,'Medios Tecnologicos 091113 '!$A$10:$O$42,(VLOOKUP(J$50,'Medios Tecnologicos 091113 '!$A$10:$B$42,2,0)),0)</f>
        <v>0</v>
      </c>
      <c r="K55" s="138"/>
      <c r="L55" s="151">
        <f t="shared" si="33"/>
        <v>0</v>
      </c>
      <c r="M55" s="134">
        <f>+HLOOKUP($C55,'Medios Tecnologicos 091113 '!$A$10:$O$42,(VLOOKUP(M$50,'Medios Tecnologicos 091113 '!$A$10:$B$42,2,0)),0)</f>
        <v>1</v>
      </c>
      <c r="N55" s="138"/>
      <c r="O55" s="151">
        <f t="shared" si="34"/>
        <v>0</v>
      </c>
      <c r="P55" s="134">
        <f>+HLOOKUP($C55,'Medios Tecnologicos 091113 '!$A$10:$O$42,(VLOOKUP(P$50,'Medios Tecnologicos 091113 '!$A$10:$B$42,2,0)),0)</f>
        <v>2</v>
      </c>
      <c r="Q55" s="138"/>
      <c r="R55" s="151">
        <f t="shared" si="35"/>
        <v>0</v>
      </c>
      <c r="S55" s="134">
        <f>+HLOOKUP($C55,'Medios Tecnologicos 091113 '!$A$10:$O$42,(VLOOKUP(S$50,'Medios Tecnologicos 091113 '!$A$10:$B$42,2,0)),0)</f>
        <v>1</v>
      </c>
      <c r="T55" s="138"/>
      <c r="U55" s="151">
        <f t="shared" si="36"/>
        <v>0</v>
      </c>
      <c r="V55" s="134">
        <f>+HLOOKUP($C55,'Medios Tecnologicos 091113 '!$A$10:$O$42,(VLOOKUP(V$50,'Medios Tecnologicos 091113 '!$A$10:$B$42,2,0)),0)</f>
        <v>1</v>
      </c>
      <c r="W55" s="138"/>
      <c r="X55" s="151">
        <f t="shared" si="37"/>
        <v>0</v>
      </c>
      <c r="Y55" s="134">
        <f>+HLOOKUP($C55,'Medios Tecnologicos 091113 '!$A$10:$O$42,(VLOOKUP(Y$50,'Medios Tecnologicos 091113 '!$A$10:$B$42,2,0)),0)</f>
        <v>1</v>
      </c>
      <c r="Z55" s="138"/>
      <c r="AA55" s="151">
        <f t="shared" si="38"/>
        <v>0</v>
      </c>
      <c r="AB55" s="134">
        <f>+HLOOKUP($C55,'Medios Tecnologicos 091113 '!$A$10:$O$42,(VLOOKUP(AB$50,'Medios Tecnologicos 091113 '!$A$10:$B$42,2,0)),0)</f>
        <v>1</v>
      </c>
      <c r="AC55" s="138">
        <v>1000</v>
      </c>
      <c r="AD55" s="151">
        <f t="shared" si="39"/>
        <v>1000</v>
      </c>
      <c r="AE55" s="134">
        <f>+HLOOKUP($C55,'Medios Tecnologicos 091113 '!$A$10:$O$42,(VLOOKUP(AE$50,'Medios Tecnologicos 091113 '!$A$10:$B$42,2,0)),0)</f>
        <v>2</v>
      </c>
      <c r="AF55" s="138"/>
      <c r="AG55" s="151">
        <f t="shared" si="40"/>
        <v>0</v>
      </c>
      <c r="AH55" s="134">
        <f>+HLOOKUP($C55,'Medios Tecnologicos 091113 '!$A$10:$O$42,(VLOOKUP(AH$50,'Medios Tecnologicos 091113 '!$A$10:$B$42,2,0)),0)</f>
        <v>1</v>
      </c>
      <c r="AI55" s="138"/>
      <c r="AJ55" s="151">
        <f t="shared" si="41"/>
        <v>0</v>
      </c>
      <c r="AK55" s="134">
        <f>+HLOOKUP($C55,'Medios Tecnologicos 091113 '!$A$10:$O$42,(VLOOKUP(AK$50,'Medios Tecnologicos 091113 '!$A$10:$B$42,2,0)),0)</f>
        <v>1</v>
      </c>
      <c r="AL55" s="138"/>
      <c r="AM55" s="151">
        <f t="shared" si="42"/>
        <v>0</v>
      </c>
      <c r="AN55" s="134">
        <f>+HLOOKUP($C55,'Medios Tecnologicos 091113 '!$A$10:$O$42,(VLOOKUP(AN$50,'Medios Tecnologicos 091113 '!$A$10:$B$42,2,0)),0)</f>
        <v>1</v>
      </c>
      <c r="AO55" s="138"/>
      <c r="AP55" s="151">
        <f t="shared" si="43"/>
        <v>0</v>
      </c>
      <c r="AQ55" s="134">
        <f>+HLOOKUP($C55,'Medios Tecnologicos 091113 '!$A$10:$O$42,(VLOOKUP(AQ$50,'Medios Tecnologicos 091113 '!$A$10:$B$42,2,0)),0)</f>
        <v>0</v>
      </c>
      <c r="AR55" s="138"/>
      <c r="AS55" s="151">
        <f t="shared" si="44"/>
        <v>0</v>
      </c>
      <c r="AT55" s="134">
        <f>+HLOOKUP($C55,'Medios Tecnologicos 091113 '!$A$10:$O$42,(VLOOKUP(AT$50,'Medios Tecnologicos 091113 '!$A$10:$B$42,2,0)),0)</f>
        <v>1</v>
      </c>
      <c r="AU55" s="138"/>
      <c r="AV55" s="151">
        <f t="shared" si="45"/>
        <v>0</v>
      </c>
      <c r="AW55" s="134">
        <f>+HLOOKUP($C55,'Medios Tecnologicos 091113 '!$A$10:$O$42,(VLOOKUP(AW$50,'Medios Tecnologicos 091113 '!$A$10:$B$42,2,0)),0)</f>
        <v>1</v>
      </c>
      <c r="AX55" s="138"/>
      <c r="AY55" s="151">
        <f t="shared" si="46"/>
        <v>0</v>
      </c>
      <c r="AZ55" s="134">
        <f>+HLOOKUP($C55,'Medios Tecnologicos 091113 '!$A$10:$O$42,(VLOOKUP(AZ$50,'Medios Tecnologicos 091113 '!$A$10:$B$42,2,0)),0)</f>
        <v>1</v>
      </c>
      <c r="BA55" s="138"/>
      <c r="BB55" s="151">
        <f t="shared" si="47"/>
        <v>0</v>
      </c>
      <c r="BC55" s="134">
        <f>+HLOOKUP($C55,'Medios Tecnologicos 091113 '!$A$10:$O$42,(VLOOKUP(BC$50,'Medios Tecnologicos 091113 '!$A$10:$B$42,2,0)),0)</f>
        <v>1</v>
      </c>
      <c r="BD55" s="138"/>
      <c r="BE55" s="151">
        <f t="shared" si="48"/>
        <v>0</v>
      </c>
      <c r="BF55" s="134">
        <f>+HLOOKUP($C55,'Medios Tecnologicos 091113 '!$A$10:$O$42,(VLOOKUP(BF$50,'Medios Tecnologicos 091113 '!$A$10:$B$42,2,0)),0)</f>
        <v>0</v>
      </c>
      <c r="BG55" s="138"/>
      <c r="BH55" s="151">
        <f t="shared" si="49"/>
        <v>0</v>
      </c>
      <c r="BI55" s="134">
        <f>+HLOOKUP($C55,'Medios Tecnologicos 091113 '!$A$10:$O$42,(VLOOKUP(BI$50,'Medios Tecnologicos 091113 '!$A$10:$B$42,2,0)),0)</f>
        <v>2</v>
      </c>
      <c r="BJ55" s="138"/>
      <c r="BK55" s="151">
        <f t="shared" si="50"/>
        <v>0</v>
      </c>
      <c r="BL55" s="134">
        <f>+HLOOKUP($C55,'Medios Tecnologicos 091113 '!$A$10:$O$42,(VLOOKUP(BL$50,'Medios Tecnologicos 091113 '!$A$10:$B$42,2,0)),0)</f>
        <v>2</v>
      </c>
      <c r="BM55" s="138"/>
      <c r="BN55" s="151">
        <f t="shared" si="51"/>
        <v>0</v>
      </c>
      <c r="BO55" s="134">
        <f>+HLOOKUP($C55,'Medios Tecnologicos 091113 '!$A$10:$O$42,(VLOOKUP(BO$50,'Medios Tecnologicos 091113 '!$A$10:$B$42,2,0)),0)</f>
        <v>1</v>
      </c>
      <c r="BP55" s="138"/>
      <c r="BQ55" s="151">
        <f t="shared" si="52"/>
        <v>0</v>
      </c>
      <c r="BR55" s="134">
        <f>+HLOOKUP($C55,'Medios Tecnologicos 091113 '!$A$10:$O$42,(VLOOKUP(BR$50,'Medios Tecnologicos 091113 '!$A$10:$B$42,2,0)),0)</f>
        <v>1</v>
      </c>
      <c r="BS55" s="138"/>
      <c r="BT55" s="151">
        <f t="shared" si="53"/>
        <v>0</v>
      </c>
      <c r="BU55" s="134">
        <f>+HLOOKUP($C55,'Medios Tecnologicos 091113 '!$A$10:$O$42,(VLOOKUP(BU$50,'Medios Tecnologicos 091113 '!$A$10:$B$42,2,0)),0)</f>
        <v>1</v>
      </c>
      <c r="BV55" s="138"/>
      <c r="BW55" s="151">
        <f t="shared" si="54"/>
        <v>0</v>
      </c>
      <c r="BX55" s="134">
        <f>+HLOOKUP($C55,'Medios Tecnologicos 091113 '!$A$10:$O$42,(VLOOKUP(BX$50,'Medios Tecnologicos 091113 '!$A$10:$B$42,2,0)),0)</f>
        <v>0</v>
      </c>
      <c r="BY55" s="138"/>
      <c r="BZ55" s="151">
        <f t="shared" si="55"/>
        <v>0</v>
      </c>
      <c r="CA55" s="134">
        <f>+HLOOKUP($C55,'Medios Tecnologicos 091113 '!$A$10:$O$42,(VLOOKUP(CA$50,'Medios Tecnologicos 091113 '!$A$10:$B$42,2,0)),0)</f>
        <v>2</v>
      </c>
      <c r="CB55" s="138"/>
      <c r="CC55" s="151">
        <f t="shared" si="56"/>
        <v>0</v>
      </c>
      <c r="CD55" s="134">
        <f>+HLOOKUP($C55,'Medios Tecnologicos 091113 '!$A$10:$O$42,(VLOOKUP(CD$50,'Medios Tecnologicos 091113 '!$A$10:$B$42,2,0)),0)</f>
        <v>1</v>
      </c>
      <c r="CE55" s="138"/>
      <c r="CF55" s="151">
        <f t="shared" si="57"/>
        <v>0</v>
      </c>
      <c r="CG55" s="134">
        <f>+HLOOKUP($C55,'Medios Tecnologicos 091113 '!$A$10:$O$42,(VLOOKUP(CG$50,'Medios Tecnologicos 091113 '!$A$10:$B$42,2,0)),0)</f>
        <v>1</v>
      </c>
      <c r="CH55" s="138"/>
      <c r="CI55" s="151">
        <f t="shared" si="58"/>
        <v>0</v>
      </c>
      <c r="CJ55" s="134">
        <f>+HLOOKUP($C55,'Medios Tecnologicos 091113 '!$A$10:$O$42,(VLOOKUP(CJ$50,'Medios Tecnologicos 091113 '!$A$10:$B$42,2,0)),0)</f>
        <v>3</v>
      </c>
      <c r="CK55" s="138"/>
      <c r="CL55" s="151">
        <f t="shared" si="59"/>
        <v>0</v>
      </c>
      <c r="CM55" s="134">
        <f>+HLOOKUP($C55,'Medios Tecnologicos 091113 '!$A$10:$O$42,(VLOOKUP(CM$50,'Medios Tecnologicos 091113 '!$A$10:$B$42,2,0)),0)</f>
        <v>0</v>
      </c>
      <c r="CN55" s="138"/>
      <c r="CO55" s="151">
        <f t="shared" si="60"/>
        <v>0</v>
      </c>
      <c r="CP55" s="134">
        <f>+HLOOKUP($C55,'Medios Tecnologicos 091113 '!$A$10:$O$42,(VLOOKUP(CP$50,'Medios Tecnologicos 091113 '!$A$10:$B$42,2,0)),0)</f>
        <v>0</v>
      </c>
      <c r="CQ55" s="138"/>
      <c r="CR55" s="151">
        <f t="shared" si="61"/>
        <v>0</v>
      </c>
    </row>
    <row r="56" spans="3:96" s="23" customFormat="1" ht="15.75" customHeight="1">
      <c r="C56" s="149" t="s">
        <v>122</v>
      </c>
      <c r="D56" s="67">
        <f>+HLOOKUP($C56,'Medios Tecnologicos 091113 '!$A$10:$O$42,(VLOOKUP(D$50,'Medios Tecnologicos 091113 '!$A$10:$B$42,2,0)),0)</f>
        <v>1</v>
      </c>
      <c r="E56" s="194"/>
      <c r="F56" s="207">
        <f t="shared" si="31"/>
        <v>0</v>
      </c>
      <c r="G56" s="134">
        <f>+HLOOKUP($C56,'Medios Tecnologicos 091113 '!$A$10:$O$42,(VLOOKUP(G$50,'Medios Tecnologicos 091113 '!$A$10:$B$42,2,0)),0)</f>
        <v>18</v>
      </c>
      <c r="H56" s="194"/>
      <c r="I56" s="196">
        <f t="shared" si="32"/>
        <v>0</v>
      </c>
      <c r="J56" s="134">
        <f>+HLOOKUP($C56,'Medios Tecnologicos 091113 '!$A$10:$O$42,(VLOOKUP(J$50,'Medios Tecnologicos 091113 '!$A$10:$B$42,2,0)),0)</f>
        <v>3</v>
      </c>
      <c r="K56" s="194"/>
      <c r="L56" s="196">
        <f t="shared" si="33"/>
        <v>0</v>
      </c>
      <c r="M56" s="134">
        <f>+HLOOKUP($C56,'Medios Tecnologicos 091113 '!$A$10:$O$42,(VLOOKUP(M$50,'Medios Tecnologicos 091113 '!$A$10:$B$42,2,0)),0)</f>
        <v>7</v>
      </c>
      <c r="N56" s="194"/>
      <c r="O56" s="196">
        <f t="shared" si="34"/>
        <v>0</v>
      </c>
      <c r="P56" s="134">
        <f>+HLOOKUP($C56,'Medios Tecnologicos 091113 '!$A$10:$O$42,(VLOOKUP(P$50,'Medios Tecnologicos 091113 '!$A$10:$B$42,2,0)),0)</f>
        <v>12</v>
      </c>
      <c r="Q56" s="194"/>
      <c r="R56" s="196">
        <f t="shared" si="35"/>
        <v>0</v>
      </c>
      <c r="S56" s="134">
        <f>+HLOOKUP($C56,'Medios Tecnologicos 091113 '!$A$10:$O$42,(VLOOKUP(S$50,'Medios Tecnologicos 091113 '!$A$10:$B$42,2,0)),0)</f>
        <v>12</v>
      </c>
      <c r="T56" s="194"/>
      <c r="U56" s="196">
        <f t="shared" si="36"/>
        <v>0</v>
      </c>
      <c r="V56" s="134">
        <f>+HLOOKUP($C56,'Medios Tecnologicos 091113 '!$A$10:$O$42,(VLOOKUP(V$50,'Medios Tecnologicos 091113 '!$A$10:$B$42,2,0)),0)</f>
        <v>9</v>
      </c>
      <c r="W56" s="194"/>
      <c r="X56" s="196">
        <f t="shared" si="37"/>
        <v>0</v>
      </c>
      <c r="Y56" s="134">
        <f>+HLOOKUP($C56,'Medios Tecnologicos 091113 '!$A$10:$O$42,(VLOOKUP(Y$50,'Medios Tecnologicos 091113 '!$A$10:$B$42,2,0)),0)</f>
        <v>5</v>
      </c>
      <c r="Z56" s="194"/>
      <c r="AA56" s="196">
        <f t="shared" si="38"/>
        <v>0</v>
      </c>
      <c r="AB56" s="134">
        <f>+HLOOKUP($C56,'Medios Tecnologicos 091113 '!$A$10:$O$42,(VLOOKUP(AB$50,'Medios Tecnologicos 091113 '!$A$10:$B$42,2,0)),0)</f>
        <v>4</v>
      </c>
      <c r="AC56" s="194">
        <v>1000</v>
      </c>
      <c r="AD56" s="196">
        <f t="shared" si="39"/>
        <v>4000</v>
      </c>
      <c r="AE56" s="134">
        <f>+HLOOKUP($C56,'Medios Tecnologicos 091113 '!$A$10:$O$42,(VLOOKUP(AE$50,'Medios Tecnologicos 091113 '!$A$10:$B$42,2,0)),0)</f>
        <v>6</v>
      </c>
      <c r="AF56" s="194"/>
      <c r="AG56" s="196">
        <f t="shared" si="40"/>
        <v>0</v>
      </c>
      <c r="AH56" s="134">
        <f>+HLOOKUP($C56,'Medios Tecnologicos 091113 '!$A$10:$O$42,(VLOOKUP(AH$50,'Medios Tecnologicos 091113 '!$A$10:$B$42,2,0)),0)</f>
        <v>5</v>
      </c>
      <c r="AI56" s="194"/>
      <c r="AJ56" s="196">
        <f t="shared" si="41"/>
        <v>0</v>
      </c>
      <c r="AK56" s="134">
        <f>+HLOOKUP($C56,'Medios Tecnologicos 091113 '!$A$10:$O$42,(VLOOKUP(AK$50,'Medios Tecnologicos 091113 '!$A$10:$B$42,2,0)),0)</f>
        <v>6</v>
      </c>
      <c r="AL56" s="194"/>
      <c r="AM56" s="196">
        <f t="shared" si="42"/>
        <v>0</v>
      </c>
      <c r="AN56" s="134">
        <f>+HLOOKUP($C56,'Medios Tecnologicos 091113 '!$A$10:$O$42,(VLOOKUP(AN$50,'Medios Tecnologicos 091113 '!$A$10:$B$42,2,0)),0)</f>
        <v>9</v>
      </c>
      <c r="AO56" s="194"/>
      <c r="AP56" s="196">
        <f t="shared" si="43"/>
        <v>0</v>
      </c>
      <c r="AQ56" s="134">
        <f>+HLOOKUP($C56,'Medios Tecnologicos 091113 '!$A$10:$O$42,(VLOOKUP(AQ$50,'Medios Tecnologicos 091113 '!$A$10:$B$42,2,0)),0)</f>
        <v>1</v>
      </c>
      <c r="AR56" s="194"/>
      <c r="AS56" s="196">
        <f t="shared" si="44"/>
        <v>0</v>
      </c>
      <c r="AT56" s="134">
        <f>+HLOOKUP($C56,'Medios Tecnologicos 091113 '!$A$10:$O$42,(VLOOKUP(AT$50,'Medios Tecnologicos 091113 '!$A$10:$B$42,2,0)),0)</f>
        <v>4</v>
      </c>
      <c r="AU56" s="194"/>
      <c r="AV56" s="196">
        <f t="shared" si="45"/>
        <v>0</v>
      </c>
      <c r="AW56" s="134">
        <f>+HLOOKUP($C56,'Medios Tecnologicos 091113 '!$A$10:$O$42,(VLOOKUP(AW$50,'Medios Tecnologicos 091113 '!$A$10:$B$42,2,0)),0)</f>
        <v>1</v>
      </c>
      <c r="AX56" s="194"/>
      <c r="AY56" s="196">
        <f t="shared" si="46"/>
        <v>0</v>
      </c>
      <c r="AZ56" s="134">
        <f>+HLOOKUP($C56,'Medios Tecnologicos 091113 '!$A$10:$O$42,(VLOOKUP(AZ$50,'Medios Tecnologicos 091113 '!$A$10:$B$42,2,0)),0)</f>
        <v>6</v>
      </c>
      <c r="BA56" s="194"/>
      <c r="BB56" s="196">
        <f t="shared" si="47"/>
        <v>0</v>
      </c>
      <c r="BC56" s="134">
        <f>+HLOOKUP($C56,'Medios Tecnologicos 091113 '!$A$10:$O$42,(VLOOKUP(BC$50,'Medios Tecnologicos 091113 '!$A$10:$B$42,2,0)),0)</f>
        <v>9</v>
      </c>
      <c r="BD56" s="194"/>
      <c r="BE56" s="196">
        <f t="shared" si="48"/>
        <v>0</v>
      </c>
      <c r="BF56" s="134">
        <f>+HLOOKUP($C56,'Medios Tecnologicos 091113 '!$A$10:$O$42,(VLOOKUP(BF$50,'Medios Tecnologicos 091113 '!$A$10:$B$42,2,0)),0)</f>
        <v>9</v>
      </c>
      <c r="BG56" s="194"/>
      <c r="BH56" s="196">
        <f t="shared" si="49"/>
        <v>0</v>
      </c>
      <c r="BI56" s="134">
        <f>+HLOOKUP($C56,'Medios Tecnologicos 091113 '!$A$10:$O$42,(VLOOKUP(BI$50,'Medios Tecnologicos 091113 '!$A$10:$B$42,2,0)),0)</f>
        <v>7</v>
      </c>
      <c r="BJ56" s="194"/>
      <c r="BK56" s="196">
        <f t="shared" si="50"/>
        <v>0</v>
      </c>
      <c r="BL56" s="134">
        <f>+HLOOKUP($C56,'Medios Tecnologicos 091113 '!$A$10:$O$42,(VLOOKUP(BL$50,'Medios Tecnologicos 091113 '!$A$10:$B$42,2,0)),0)</f>
        <v>11</v>
      </c>
      <c r="BM56" s="194"/>
      <c r="BN56" s="196">
        <f t="shared" si="51"/>
        <v>0</v>
      </c>
      <c r="BO56" s="134">
        <f>+HLOOKUP($C56,'Medios Tecnologicos 091113 '!$A$10:$O$42,(VLOOKUP(BO$50,'Medios Tecnologicos 091113 '!$A$10:$B$42,2,0)),0)</f>
        <v>4</v>
      </c>
      <c r="BP56" s="194"/>
      <c r="BQ56" s="196">
        <f t="shared" si="52"/>
        <v>0</v>
      </c>
      <c r="BR56" s="134">
        <f>+HLOOKUP($C56,'Medios Tecnologicos 091113 '!$A$10:$O$42,(VLOOKUP(BR$50,'Medios Tecnologicos 091113 '!$A$10:$B$42,2,0)),0)</f>
        <v>4</v>
      </c>
      <c r="BS56" s="194"/>
      <c r="BT56" s="196">
        <f t="shared" si="53"/>
        <v>0</v>
      </c>
      <c r="BU56" s="134">
        <f>+HLOOKUP($C56,'Medios Tecnologicos 091113 '!$A$10:$O$42,(VLOOKUP(BU$50,'Medios Tecnologicos 091113 '!$A$10:$B$42,2,0)),0)</f>
        <v>5</v>
      </c>
      <c r="BV56" s="194"/>
      <c r="BW56" s="196">
        <f t="shared" si="54"/>
        <v>0</v>
      </c>
      <c r="BX56" s="134">
        <f>+HLOOKUP($C56,'Medios Tecnologicos 091113 '!$A$10:$O$42,(VLOOKUP(BX$50,'Medios Tecnologicos 091113 '!$A$10:$B$42,2,0)),0)</f>
        <v>2</v>
      </c>
      <c r="BY56" s="194"/>
      <c r="BZ56" s="196">
        <f t="shared" si="55"/>
        <v>0</v>
      </c>
      <c r="CA56" s="134">
        <f>+HLOOKUP($C56,'Medios Tecnologicos 091113 '!$A$10:$O$42,(VLOOKUP(CA$50,'Medios Tecnologicos 091113 '!$A$10:$B$42,2,0)),0)</f>
        <v>12</v>
      </c>
      <c r="CB56" s="194"/>
      <c r="CC56" s="196">
        <f t="shared" si="56"/>
        <v>0</v>
      </c>
      <c r="CD56" s="134">
        <f>+HLOOKUP($C56,'Medios Tecnologicos 091113 '!$A$10:$O$42,(VLOOKUP(CD$50,'Medios Tecnologicos 091113 '!$A$10:$B$42,2,0)),0)</f>
        <v>5</v>
      </c>
      <c r="CE56" s="194"/>
      <c r="CF56" s="196">
        <f t="shared" si="57"/>
        <v>0</v>
      </c>
      <c r="CG56" s="134">
        <f>+HLOOKUP($C56,'Medios Tecnologicos 091113 '!$A$10:$O$42,(VLOOKUP(CG$50,'Medios Tecnologicos 091113 '!$A$10:$B$42,2,0)),0)</f>
        <v>11</v>
      </c>
      <c r="CH56" s="194"/>
      <c r="CI56" s="196">
        <f t="shared" si="58"/>
        <v>0</v>
      </c>
      <c r="CJ56" s="134">
        <f>+HLOOKUP($C56,'Medios Tecnologicos 091113 '!$A$10:$O$42,(VLOOKUP(CJ$50,'Medios Tecnologicos 091113 '!$A$10:$B$42,2,0)),0)</f>
        <v>14</v>
      </c>
      <c r="CK56" s="194"/>
      <c r="CL56" s="196">
        <f t="shared" si="59"/>
        <v>0</v>
      </c>
      <c r="CM56" s="134">
        <f>+HLOOKUP($C56,'Medios Tecnologicos 091113 '!$A$10:$O$42,(VLOOKUP(CM$50,'Medios Tecnologicos 091113 '!$A$10:$B$42,2,0)),0)</f>
        <v>1</v>
      </c>
      <c r="CN56" s="194"/>
      <c r="CO56" s="196">
        <f t="shared" si="60"/>
        <v>0</v>
      </c>
      <c r="CP56" s="134">
        <f>+HLOOKUP($C56,'Medios Tecnologicos 091113 '!$A$10:$O$42,(VLOOKUP(CP$50,'Medios Tecnologicos 091113 '!$A$10:$B$42,2,0)),0)</f>
        <v>1</v>
      </c>
      <c r="CQ56" s="194"/>
      <c r="CR56" s="196">
        <f t="shared" si="61"/>
        <v>0</v>
      </c>
    </row>
    <row r="57" spans="3:96" s="23" customFormat="1" ht="15.75" customHeight="1">
      <c r="C57" s="150" t="s">
        <v>227</v>
      </c>
      <c r="D57" s="67">
        <f>+HLOOKUP($C57,'Medios Tecnologicos 091113 '!$A$10:$O$42,(VLOOKUP(D$50,'Medios Tecnologicos 091113 '!$A$10:$B$42,2,0)),0)</f>
        <v>6</v>
      </c>
      <c r="E57" s="195"/>
      <c r="F57" s="208"/>
      <c r="G57" s="134">
        <f>+HLOOKUP($C57,'Medios Tecnologicos 091113 '!$A$10:$O$42,(VLOOKUP(G$50,'Medios Tecnologicos 091113 '!$A$10:$B$42,2,0)),0)</f>
        <v>80</v>
      </c>
      <c r="H57" s="195"/>
      <c r="I57" s="197"/>
      <c r="J57" s="134">
        <f>+HLOOKUP($C57,'Medios Tecnologicos 091113 '!$A$10:$O$42,(VLOOKUP(J$50,'Medios Tecnologicos 091113 '!$A$10:$B$42,2,0)),0)</f>
        <v>18</v>
      </c>
      <c r="K57" s="195"/>
      <c r="L57" s="197"/>
      <c r="M57" s="134">
        <f>+HLOOKUP($C57,'Medios Tecnologicos 091113 '!$A$10:$O$42,(VLOOKUP(M$50,'Medios Tecnologicos 091113 '!$A$10:$B$42,2,0)),0)</f>
        <v>28</v>
      </c>
      <c r="N57" s="195"/>
      <c r="O57" s="197"/>
      <c r="P57" s="134">
        <f>+HLOOKUP($C57,'Medios Tecnologicos 091113 '!$A$10:$O$42,(VLOOKUP(P$50,'Medios Tecnologicos 091113 '!$A$10:$B$42,2,0)),0)</f>
        <v>52</v>
      </c>
      <c r="Q57" s="195"/>
      <c r="R57" s="197"/>
      <c r="S57" s="134">
        <f>+HLOOKUP($C57,'Medios Tecnologicos 091113 '!$A$10:$O$42,(VLOOKUP(S$50,'Medios Tecnologicos 091113 '!$A$10:$B$42,2,0)),0)</f>
        <v>58</v>
      </c>
      <c r="T57" s="195"/>
      <c r="U57" s="197"/>
      <c r="V57" s="134">
        <f>+HLOOKUP($C57,'Medios Tecnologicos 091113 '!$A$10:$O$42,(VLOOKUP(V$50,'Medios Tecnologicos 091113 '!$A$10:$B$42,2,0)),0)</f>
        <v>38</v>
      </c>
      <c r="W57" s="195"/>
      <c r="X57" s="197"/>
      <c r="Y57" s="134">
        <f>+HLOOKUP($C57,'Medios Tecnologicos 091113 '!$A$10:$O$42,(VLOOKUP(Y$50,'Medios Tecnologicos 091113 '!$A$10:$B$42,2,0)),0)</f>
        <v>24</v>
      </c>
      <c r="Z57" s="195"/>
      <c r="AA57" s="197"/>
      <c r="AB57" s="134">
        <f>+HLOOKUP($C57,'Medios Tecnologicos 091113 '!$A$10:$O$42,(VLOOKUP(AB$50,'Medios Tecnologicos 091113 '!$A$10:$B$42,2,0)),0)</f>
        <v>22</v>
      </c>
      <c r="AC57" s="195"/>
      <c r="AD57" s="197"/>
      <c r="AE57" s="134">
        <f>+HLOOKUP($C57,'Medios Tecnologicos 091113 '!$A$10:$O$42,(VLOOKUP(AE$50,'Medios Tecnologicos 091113 '!$A$10:$B$42,2,0)),0)</f>
        <v>46</v>
      </c>
      <c r="AF57" s="195"/>
      <c r="AG57" s="197"/>
      <c r="AH57" s="134">
        <f>+HLOOKUP($C57,'Medios Tecnologicos 091113 '!$A$10:$O$42,(VLOOKUP(AH$50,'Medios Tecnologicos 091113 '!$A$10:$B$42,2,0)),0)</f>
        <v>30</v>
      </c>
      <c r="AI57" s="195"/>
      <c r="AJ57" s="197"/>
      <c r="AK57" s="134">
        <f>+HLOOKUP($C57,'Medios Tecnologicos 091113 '!$A$10:$O$42,(VLOOKUP(AK$50,'Medios Tecnologicos 091113 '!$A$10:$B$42,2,0)),0)</f>
        <v>38</v>
      </c>
      <c r="AL57" s="195"/>
      <c r="AM57" s="197"/>
      <c r="AN57" s="134">
        <f>+HLOOKUP($C57,'Medios Tecnologicos 091113 '!$A$10:$O$42,(VLOOKUP(AN$50,'Medios Tecnologicos 091113 '!$A$10:$B$42,2,0)),0)</f>
        <v>38</v>
      </c>
      <c r="AO57" s="195"/>
      <c r="AP57" s="197"/>
      <c r="AQ57" s="134">
        <f>+HLOOKUP($C57,'Medios Tecnologicos 091113 '!$A$10:$O$42,(VLOOKUP(AQ$50,'Medios Tecnologicos 091113 '!$A$10:$B$42,2,0)),0)</f>
        <v>4</v>
      </c>
      <c r="AR57" s="195"/>
      <c r="AS57" s="197"/>
      <c r="AT57" s="134">
        <f>+HLOOKUP($C57,'Medios Tecnologicos 091113 '!$A$10:$O$42,(VLOOKUP(AT$50,'Medios Tecnologicos 091113 '!$A$10:$B$42,2,0)),0)</f>
        <v>22</v>
      </c>
      <c r="AU57" s="195"/>
      <c r="AV57" s="197"/>
      <c r="AW57" s="134">
        <f>+HLOOKUP($C57,'Medios Tecnologicos 091113 '!$A$10:$O$42,(VLOOKUP(AW$50,'Medios Tecnologicos 091113 '!$A$10:$B$42,2,0)),0)</f>
        <v>6</v>
      </c>
      <c r="AX57" s="195"/>
      <c r="AY57" s="197"/>
      <c r="AZ57" s="134">
        <f>+HLOOKUP($C57,'Medios Tecnologicos 091113 '!$A$10:$O$42,(VLOOKUP(AZ$50,'Medios Tecnologicos 091113 '!$A$10:$B$42,2,0)),0)</f>
        <v>28</v>
      </c>
      <c r="BA57" s="195"/>
      <c r="BB57" s="197"/>
      <c r="BC57" s="134">
        <f>+HLOOKUP($C57,'Medios Tecnologicos 091113 '!$A$10:$O$42,(VLOOKUP(BC$50,'Medios Tecnologicos 091113 '!$A$10:$B$42,2,0)),0)</f>
        <v>42</v>
      </c>
      <c r="BD57" s="195"/>
      <c r="BE57" s="197"/>
      <c r="BF57" s="134">
        <f>+HLOOKUP($C57,'Medios Tecnologicos 091113 '!$A$10:$O$42,(VLOOKUP(BF$50,'Medios Tecnologicos 091113 '!$A$10:$B$42,2,0)),0)</f>
        <v>62</v>
      </c>
      <c r="BG57" s="195"/>
      <c r="BH57" s="197"/>
      <c r="BI57" s="134">
        <f>+HLOOKUP($C57,'Medios Tecnologicos 091113 '!$A$10:$O$42,(VLOOKUP(BI$50,'Medios Tecnologicos 091113 '!$A$10:$B$42,2,0)),0)</f>
        <v>30</v>
      </c>
      <c r="BJ57" s="195"/>
      <c r="BK57" s="197"/>
      <c r="BL57" s="134">
        <f>+HLOOKUP($C57,'Medios Tecnologicos 091113 '!$A$10:$O$42,(VLOOKUP(BL$50,'Medios Tecnologicos 091113 '!$A$10:$B$42,2,0)),0)</f>
        <v>60</v>
      </c>
      <c r="BM57" s="195"/>
      <c r="BN57" s="197"/>
      <c r="BO57" s="134">
        <f>+HLOOKUP($C57,'Medios Tecnologicos 091113 '!$A$10:$O$42,(VLOOKUP(BO$50,'Medios Tecnologicos 091113 '!$A$10:$B$42,2,0)),0)</f>
        <v>18</v>
      </c>
      <c r="BP57" s="195"/>
      <c r="BQ57" s="197"/>
      <c r="BR57" s="134">
        <f>+HLOOKUP($C57,'Medios Tecnologicos 091113 '!$A$10:$O$42,(VLOOKUP(BR$50,'Medios Tecnologicos 091113 '!$A$10:$B$42,2,0)),0)</f>
        <v>22</v>
      </c>
      <c r="BS57" s="195"/>
      <c r="BT57" s="197"/>
      <c r="BU57" s="134">
        <f>+HLOOKUP($C57,'Medios Tecnologicos 091113 '!$A$10:$O$42,(VLOOKUP(BU$50,'Medios Tecnologicos 091113 '!$A$10:$B$42,2,0)),0)</f>
        <v>32</v>
      </c>
      <c r="BV57" s="195"/>
      <c r="BW57" s="197"/>
      <c r="BX57" s="134">
        <f>+HLOOKUP($C57,'Medios Tecnologicos 091113 '!$A$10:$O$42,(VLOOKUP(BX$50,'Medios Tecnologicos 091113 '!$A$10:$B$42,2,0)),0)</f>
        <v>12</v>
      </c>
      <c r="BY57" s="195"/>
      <c r="BZ57" s="197"/>
      <c r="CA57" s="134">
        <f>+HLOOKUP($C57,'Medios Tecnologicos 091113 '!$A$10:$O$42,(VLOOKUP(CA$50,'Medios Tecnologicos 091113 '!$A$10:$B$42,2,0)),0)</f>
        <v>50</v>
      </c>
      <c r="CB57" s="195"/>
      <c r="CC57" s="197"/>
      <c r="CD57" s="134">
        <f>+HLOOKUP($C57,'Medios Tecnologicos 091113 '!$A$10:$O$42,(VLOOKUP(CD$50,'Medios Tecnologicos 091113 '!$A$10:$B$42,2,0)),0)</f>
        <v>22</v>
      </c>
      <c r="CE57" s="195"/>
      <c r="CF57" s="197"/>
      <c r="CG57" s="134">
        <f>+HLOOKUP($C57,'Medios Tecnologicos 091113 '!$A$10:$O$42,(VLOOKUP(CG$50,'Medios Tecnologicos 091113 '!$A$10:$B$42,2,0)),0)</f>
        <v>88</v>
      </c>
      <c r="CH57" s="195"/>
      <c r="CI57" s="197"/>
      <c r="CJ57" s="134">
        <f>+HLOOKUP($C57,'Medios Tecnologicos 091113 '!$A$10:$O$42,(VLOOKUP(CJ$50,'Medios Tecnologicos 091113 '!$A$10:$B$42,2,0)),0)</f>
        <v>130</v>
      </c>
      <c r="CK57" s="195"/>
      <c r="CL57" s="197"/>
      <c r="CM57" s="134">
        <f>+HLOOKUP($C57,'Medios Tecnologicos 091113 '!$A$10:$O$42,(VLOOKUP(CM$50,'Medios Tecnologicos 091113 '!$A$10:$B$42,2,0)),0)</f>
        <v>4</v>
      </c>
      <c r="CN57" s="195"/>
      <c r="CO57" s="197"/>
      <c r="CP57" s="134">
        <f>+HLOOKUP($C57,'Medios Tecnologicos 091113 '!$A$10:$O$42,(VLOOKUP(CP$50,'Medios Tecnologicos 091113 '!$A$10:$B$42,2,0)),0)</f>
        <v>8</v>
      </c>
      <c r="CQ57" s="195"/>
      <c r="CR57" s="197"/>
    </row>
    <row r="58" spans="3:96" s="23" customFormat="1" ht="15.75" customHeight="1">
      <c r="C58" s="33" t="s">
        <v>228</v>
      </c>
      <c r="D58" s="62">
        <f>+HLOOKUP($C58,'Medios Tecnologicos 091113 '!$A$10:$O$42,(VLOOKUP(D$50,'Medios Tecnologicos 091113 '!$A$10:$B$42,2,0)),0)</f>
        <v>0</v>
      </c>
      <c r="E58" s="138"/>
      <c r="F58" s="130">
        <f t="shared" si="31"/>
        <v>0</v>
      </c>
      <c r="G58" s="134">
        <f>+HLOOKUP($C58,'Medios Tecnologicos 091113 '!$A$10:$O$42,(VLOOKUP(G$50,'Medios Tecnologicos 091113 '!$A$10:$B$42,2,0)),0)</f>
        <v>4</v>
      </c>
      <c r="H58" s="138"/>
      <c r="I58" s="151">
        <f t="shared" si="32"/>
        <v>0</v>
      </c>
      <c r="J58" s="134">
        <f>+HLOOKUP($C58,'Medios Tecnologicos 091113 '!$A$10:$O$42,(VLOOKUP(J$50,'Medios Tecnologicos 091113 '!$A$10:$B$42,2,0)),0)</f>
        <v>3</v>
      </c>
      <c r="K58" s="138"/>
      <c r="L58" s="151">
        <f t="shared" ref="L58:L61" si="62">+K58*J58</f>
        <v>0</v>
      </c>
      <c r="M58" s="134">
        <f>+HLOOKUP($C58,'Medios Tecnologicos 091113 '!$A$10:$O$42,(VLOOKUP(M$50,'Medios Tecnologicos 091113 '!$A$10:$B$42,2,0)),0)</f>
        <v>1</v>
      </c>
      <c r="N58" s="138"/>
      <c r="O58" s="151">
        <f t="shared" ref="O58:O61" si="63">+N58*M58</f>
        <v>0</v>
      </c>
      <c r="P58" s="134">
        <f>+HLOOKUP($C58,'Medios Tecnologicos 091113 '!$A$10:$O$42,(VLOOKUP(P$50,'Medios Tecnologicos 091113 '!$A$10:$B$42,2,0)),0)</f>
        <v>2</v>
      </c>
      <c r="Q58" s="138"/>
      <c r="R58" s="151">
        <f t="shared" ref="R58:R61" si="64">+Q58*P58</f>
        <v>0</v>
      </c>
      <c r="S58" s="134">
        <f>+HLOOKUP($C58,'Medios Tecnologicos 091113 '!$A$10:$O$42,(VLOOKUP(S$50,'Medios Tecnologicos 091113 '!$A$10:$B$42,2,0)),0)</f>
        <v>3</v>
      </c>
      <c r="T58" s="138"/>
      <c r="U58" s="151">
        <f t="shared" ref="U58:U61" si="65">+T58*S58</f>
        <v>0</v>
      </c>
      <c r="V58" s="134">
        <f>+HLOOKUP($C58,'Medios Tecnologicos 091113 '!$A$10:$O$42,(VLOOKUP(V$50,'Medios Tecnologicos 091113 '!$A$10:$B$42,2,0)),0)</f>
        <v>1</v>
      </c>
      <c r="W58" s="138">
        <v>1000</v>
      </c>
      <c r="X58" s="151">
        <f t="shared" ref="X58:X61" si="66">+W58*V58</f>
        <v>1000</v>
      </c>
      <c r="Y58" s="134">
        <f>+HLOOKUP($C58,'Medios Tecnologicos 091113 '!$A$10:$O$42,(VLOOKUP(Y$50,'Medios Tecnologicos 091113 '!$A$10:$B$42,2,0)),0)</f>
        <v>1</v>
      </c>
      <c r="Z58" s="138"/>
      <c r="AA58" s="151">
        <f t="shared" ref="AA58:AA61" si="67">+Z58*Y58</f>
        <v>0</v>
      </c>
      <c r="AB58" s="134">
        <f>+HLOOKUP($C58,'Medios Tecnologicos 091113 '!$A$10:$O$42,(VLOOKUP(AB$50,'Medios Tecnologicos 091113 '!$A$10:$B$42,2,0)),0)</f>
        <v>1</v>
      </c>
      <c r="AC58" s="138">
        <v>1000</v>
      </c>
      <c r="AD58" s="151">
        <f t="shared" ref="AD58:AD61" si="68">+AC58*AB58</f>
        <v>1000</v>
      </c>
      <c r="AE58" s="134">
        <f>+HLOOKUP($C58,'Medios Tecnologicos 091113 '!$A$10:$O$42,(VLOOKUP(AE$50,'Medios Tecnologicos 091113 '!$A$10:$B$42,2,0)),0)</f>
        <v>6</v>
      </c>
      <c r="AF58" s="138"/>
      <c r="AG58" s="151">
        <f t="shared" ref="AG58:AG61" si="69">+AF58*AE58</f>
        <v>0</v>
      </c>
      <c r="AH58" s="134">
        <f>+HLOOKUP($C58,'Medios Tecnologicos 091113 '!$A$10:$O$42,(VLOOKUP(AH$50,'Medios Tecnologicos 091113 '!$A$10:$B$42,2,0)),0)</f>
        <v>1</v>
      </c>
      <c r="AI58" s="138"/>
      <c r="AJ58" s="151">
        <f t="shared" ref="AJ58:AJ61" si="70">+AI58*AH58</f>
        <v>0</v>
      </c>
      <c r="AK58" s="134">
        <f>+HLOOKUP($C58,'Medios Tecnologicos 091113 '!$A$10:$O$42,(VLOOKUP(AK$50,'Medios Tecnologicos 091113 '!$A$10:$B$42,2,0)),0)</f>
        <v>1</v>
      </c>
      <c r="AL58" s="138"/>
      <c r="AM58" s="151">
        <f t="shared" ref="AM58:AM61" si="71">+AL58*AK58</f>
        <v>0</v>
      </c>
      <c r="AN58" s="134">
        <f>+HLOOKUP($C58,'Medios Tecnologicos 091113 '!$A$10:$O$42,(VLOOKUP(AN$50,'Medios Tecnologicos 091113 '!$A$10:$B$42,2,0)),0)</f>
        <v>2</v>
      </c>
      <c r="AO58" s="138"/>
      <c r="AP58" s="151">
        <f t="shared" ref="AP58:AP61" si="72">+AO58*AN58</f>
        <v>0</v>
      </c>
      <c r="AQ58" s="134">
        <f>+HLOOKUP($C58,'Medios Tecnologicos 091113 '!$A$10:$O$42,(VLOOKUP(AQ$50,'Medios Tecnologicos 091113 '!$A$10:$B$42,2,0)),0)</f>
        <v>0</v>
      </c>
      <c r="AR58" s="138"/>
      <c r="AS58" s="151">
        <f t="shared" ref="AS58:AS61" si="73">+AR58*AQ58</f>
        <v>0</v>
      </c>
      <c r="AT58" s="134">
        <f>+HLOOKUP($C58,'Medios Tecnologicos 091113 '!$A$10:$O$42,(VLOOKUP(AT$50,'Medios Tecnologicos 091113 '!$A$10:$B$42,2,0)),0)</f>
        <v>1</v>
      </c>
      <c r="AU58" s="138"/>
      <c r="AV58" s="151">
        <f t="shared" ref="AV58:AV61" si="74">+AU58*AT58</f>
        <v>0</v>
      </c>
      <c r="AW58" s="134">
        <f>+HLOOKUP($C58,'Medios Tecnologicos 091113 '!$A$10:$O$42,(VLOOKUP(AW$50,'Medios Tecnologicos 091113 '!$A$10:$B$42,2,0)),0)</f>
        <v>1</v>
      </c>
      <c r="AX58" s="138"/>
      <c r="AY58" s="151">
        <f t="shared" ref="AY58:AY61" si="75">+AX58*AW58</f>
        <v>0</v>
      </c>
      <c r="AZ58" s="134">
        <f>+HLOOKUP($C58,'Medios Tecnologicos 091113 '!$A$10:$O$42,(VLOOKUP(AZ$50,'Medios Tecnologicos 091113 '!$A$10:$B$42,2,0)),0)</f>
        <v>1</v>
      </c>
      <c r="BA58" s="138"/>
      <c r="BB58" s="151">
        <f t="shared" ref="BB58:BB61" si="76">+BA58*AZ58</f>
        <v>0</v>
      </c>
      <c r="BC58" s="134">
        <f>+HLOOKUP($C58,'Medios Tecnologicos 091113 '!$A$10:$O$42,(VLOOKUP(BC$50,'Medios Tecnologicos 091113 '!$A$10:$B$42,2,0)),0)</f>
        <v>2</v>
      </c>
      <c r="BD58" s="138"/>
      <c r="BE58" s="151">
        <f t="shared" ref="BE58:BE61" si="77">+BD58*BC58</f>
        <v>0</v>
      </c>
      <c r="BF58" s="134">
        <f>+HLOOKUP($C58,'Medios Tecnologicos 091113 '!$A$10:$O$42,(VLOOKUP(BF$50,'Medios Tecnologicos 091113 '!$A$10:$B$42,2,0)),0)</f>
        <v>0</v>
      </c>
      <c r="BG58" s="138"/>
      <c r="BH58" s="151">
        <f t="shared" ref="BH58:BH61" si="78">+BG58*BF58</f>
        <v>0</v>
      </c>
      <c r="BI58" s="134">
        <f>+HLOOKUP($C58,'Medios Tecnologicos 091113 '!$A$10:$O$42,(VLOOKUP(BI$50,'Medios Tecnologicos 091113 '!$A$10:$B$42,2,0)),0)</f>
        <v>0</v>
      </c>
      <c r="BJ58" s="138"/>
      <c r="BK58" s="151">
        <f t="shared" ref="BK58:BK61" si="79">+BJ58*BI58</f>
        <v>0</v>
      </c>
      <c r="BL58" s="134">
        <f>+HLOOKUP($C58,'Medios Tecnologicos 091113 '!$A$10:$O$42,(VLOOKUP(BL$50,'Medios Tecnologicos 091113 '!$A$10:$B$42,2,0)),0)</f>
        <v>2</v>
      </c>
      <c r="BM58" s="138"/>
      <c r="BN58" s="151">
        <f t="shared" ref="BN58:BN61" si="80">+BM58*BL58</f>
        <v>0</v>
      </c>
      <c r="BO58" s="134">
        <f>+HLOOKUP($C58,'Medios Tecnologicos 091113 '!$A$10:$O$42,(VLOOKUP(BO$50,'Medios Tecnologicos 091113 '!$A$10:$B$42,2,0)),0)</f>
        <v>0</v>
      </c>
      <c r="BP58" s="138"/>
      <c r="BQ58" s="151">
        <f t="shared" ref="BQ58:BQ61" si="81">+BP58*BO58</f>
        <v>0</v>
      </c>
      <c r="BR58" s="134">
        <f>+HLOOKUP($C58,'Medios Tecnologicos 091113 '!$A$10:$O$42,(VLOOKUP(BR$50,'Medios Tecnologicos 091113 '!$A$10:$B$42,2,0)),0)</f>
        <v>0</v>
      </c>
      <c r="BS58" s="138"/>
      <c r="BT58" s="151">
        <f t="shared" ref="BT58:BT61" si="82">+BS58*BR58</f>
        <v>0</v>
      </c>
      <c r="BU58" s="134">
        <f>+HLOOKUP($C58,'Medios Tecnologicos 091113 '!$A$10:$O$42,(VLOOKUP(BU$50,'Medios Tecnologicos 091113 '!$A$10:$B$42,2,0)),0)</f>
        <v>0</v>
      </c>
      <c r="BV58" s="138"/>
      <c r="BW58" s="151">
        <f t="shared" ref="BW58:BW61" si="83">+BV58*BU58</f>
        <v>0</v>
      </c>
      <c r="BX58" s="134">
        <f>+HLOOKUP($C58,'Medios Tecnologicos 091113 '!$A$10:$O$42,(VLOOKUP(BX$50,'Medios Tecnologicos 091113 '!$A$10:$B$42,2,0)),0)</f>
        <v>0</v>
      </c>
      <c r="BY58" s="138"/>
      <c r="BZ58" s="151">
        <f t="shared" ref="BZ58:BZ61" si="84">+BY58*BX58</f>
        <v>0</v>
      </c>
      <c r="CA58" s="134">
        <f>+HLOOKUP($C58,'Medios Tecnologicos 091113 '!$A$10:$O$42,(VLOOKUP(CA$50,'Medios Tecnologicos 091113 '!$A$10:$B$42,2,0)),0)</f>
        <v>2</v>
      </c>
      <c r="CB58" s="138"/>
      <c r="CC58" s="151">
        <f t="shared" ref="CC58:CC61" si="85">+CB58*CA58</f>
        <v>0</v>
      </c>
      <c r="CD58" s="134">
        <f>+HLOOKUP($C58,'Medios Tecnologicos 091113 '!$A$10:$O$42,(VLOOKUP(CD$50,'Medios Tecnologicos 091113 '!$A$10:$B$42,2,0)),0)</f>
        <v>1</v>
      </c>
      <c r="CE58" s="138"/>
      <c r="CF58" s="151">
        <f t="shared" ref="CF58:CF61" si="86">+CE58*CD58</f>
        <v>0</v>
      </c>
      <c r="CG58" s="134">
        <f>+HLOOKUP($C58,'Medios Tecnologicos 091113 '!$A$10:$O$42,(VLOOKUP(CG$50,'Medios Tecnologicos 091113 '!$A$10:$B$42,2,0)),0)</f>
        <v>1</v>
      </c>
      <c r="CH58" s="138"/>
      <c r="CI58" s="151">
        <f t="shared" ref="CI58:CI61" si="87">+CH58*CG58</f>
        <v>0</v>
      </c>
      <c r="CJ58" s="134">
        <f>+HLOOKUP($C58,'Medios Tecnologicos 091113 '!$A$10:$O$42,(VLOOKUP(CJ$50,'Medios Tecnologicos 091113 '!$A$10:$B$42,2,0)),0)</f>
        <v>4</v>
      </c>
      <c r="CK58" s="138"/>
      <c r="CL58" s="151">
        <f t="shared" ref="CL58:CL61" si="88">+CK58*CJ58</f>
        <v>0</v>
      </c>
      <c r="CM58" s="134">
        <f>+HLOOKUP($C58,'Medios Tecnologicos 091113 '!$A$10:$O$42,(VLOOKUP(CM$50,'Medios Tecnologicos 091113 '!$A$10:$B$42,2,0)),0)</f>
        <v>0</v>
      </c>
      <c r="CN58" s="138"/>
      <c r="CO58" s="151">
        <f t="shared" ref="CO58:CO61" si="89">+CN58*CM58</f>
        <v>0</v>
      </c>
      <c r="CP58" s="134">
        <f>+HLOOKUP($C58,'Medios Tecnologicos 091113 '!$A$10:$O$42,(VLOOKUP(CP$50,'Medios Tecnologicos 091113 '!$A$10:$B$42,2,0)),0)</f>
        <v>1</v>
      </c>
      <c r="CQ58" s="138"/>
      <c r="CR58" s="151">
        <f t="shared" ref="CR58:CR61" si="90">+CQ58*CP58</f>
        <v>0</v>
      </c>
    </row>
    <row r="59" spans="3:96" s="23" customFormat="1" ht="15.75" customHeight="1">
      <c r="C59" s="66" t="s">
        <v>101</v>
      </c>
      <c r="D59" s="67">
        <f>+SUMIFS(D19:D44,$A$19:$A$44,24)</f>
        <v>7</v>
      </c>
      <c r="E59" s="138"/>
      <c r="F59" s="130">
        <f t="shared" si="31"/>
        <v>0</v>
      </c>
      <c r="G59" s="134">
        <f>+SUMIFS(G19:G44,$A$19:$A$44,24)</f>
        <v>20</v>
      </c>
      <c r="H59" s="138"/>
      <c r="I59" s="151">
        <f t="shared" si="32"/>
        <v>0</v>
      </c>
      <c r="J59" s="134">
        <f>+SUMIFS(J19:J44,$A$19:$A$44,24)</f>
        <v>3</v>
      </c>
      <c r="K59" s="138"/>
      <c r="L59" s="151">
        <f t="shared" si="62"/>
        <v>0</v>
      </c>
      <c r="M59" s="134">
        <f>+SUMIFS(M19:M44,$A$19:$A$44,24)</f>
        <v>14</v>
      </c>
      <c r="N59" s="138"/>
      <c r="O59" s="151">
        <f t="shared" si="63"/>
        <v>0</v>
      </c>
      <c r="P59" s="134">
        <f>+SUMIFS(P19:P44,$A$19:$A$44,24)</f>
        <v>12</v>
      </c>
      <c r="Q59" s="138"/>
      <c r="R59" s="151">
        <f t="shared" si="64"/>
        <v>0</v>
      </c>
      <c r="S59" s="134">
        <f>+SUMIFS(S19:S44,$A$19:$A$44,24)</f>
        <v>15</v>
      </c>
      <c r="T59" s="138"/>
      <c r="U59" s="151">
        <f t="shared" si="65"/>
        <v>0</v>
      </c>
      <c r="V59" s="134">
        <f>+SUMIFS(V19:V44,$A$19:$A$44,24)</f>
        <v>5</v>
      </c>
      <c r="W59" s="138">
        <v>1000</v>
      </c>
      <c r="X59" s="151">
        <f t="shared" si="66"/>
        <v>5000</v>
      </c>
      <c r="Y59" s="134">
        <f>+SUMIFS(Y19:Y44,$A$19:$A$44,24)</f>
        <v>6</v>
      </c>
      <c r="Z59" s="138"/>
      <c r="AA59" s="151">
        <f t="shared" si="67"/>
        <v>0</v>
      </c>
      <c r="AB59" s="134">
        <f>+SUMIFS(AB19:AB44,$A$19:$A$44,24)</f>
        <v>5</v>
      </c>
      <c r="AC59" s="138">
        <v>1000</v>
      </c>
      <c r="AD59" s="151">
        <f t="shared" si="68"/>
        <v>5000</v>
      </c>
      <c r="AE59" s="134">
        <f>+SUMIFS(AE19:AE44,$A$19:$A$44,24)</f>
        <v>8</v>
      </c>
      <c r="AF59" s="138"/>
      <c r="AG59" s="151">
        <f t="shared" si="69"/>
        <v>0</v>
      </c>
      <c r="AH59" s="134">
        <f>+SUMIFS(AH19:AH44,$A$19:$A$44,24)</f>
        <v>9</v>
      </c>
      <c r="AI59" s="138"/>
      <c r="AJ59" s="151">
        <f t="shared" si="70"/>
        <v>0</v>
      </c>
      <c r="AK59" s="134">
        <f>+SUMIFS(AK19:AK44,$A$19:$A$44,24)</f>
        <v>9</v>
      </c>
      <c r="AL59" s="138"/>
      <c r="AM59" s="151">
        <f t="shared" si="71"/>
        <v>0</v>
      </c>
      <c r="AN59" s="134">
        <f>+SUMIFS(AN19:AN44,$A$19:$A$44,24)</f>
        <v>10</v>
      </c>
      <c r="AO59" s="138"/>
      <c r="AP59" s="151">
        <f t="shared" si="72"/>
        <v>0</v>
      </c>
      <c r="AQ59" s="134">
        <f>+SUMIFS(AQ19:AQ44,$A$19:$A$44,24)</f>
        <v>2</v>
      </c>
      <c r="AR59" s="138"/>
      <c r="AS59" s="151">
        <f t="shared" si="73"/>
        <v>0</v>
      </c>
      <c r="AT59" s="134">
        <f>+SUMIFS(AT19:AT44,$A$19:$A$44,24)</f>
        <v>6</v>
      </c>
      <c r="AU59" s="138"/>
      <c r="AV59" s="151">
        <f t="shared" si="74"/>
        <v>0</v>
      </c>
      <c r="AW59" s="134">
        <f>+SUMIFS(AW19:AW44,$A$19:$A$44,24)</f>
        <v>1</v>
      </c>
      <c r="AX59" s="138"/>
      <c r="AY59" s="151">
        <f t="shared" si="75"/>
        <v>0</v>
      </c>
      <c r="AZ59" s="134">
        <f>+SUMIFS(AZ19:AZ44,$A$19:$A$44,24)</f>
        <v>8</v>
      </c>
      <c r="BA59" s="138"/>
      <c r="BB59" s="151">
        <f t="shared" si="76"/>
        <v>0</v>
      </c>
      <c r="BC59" s="134">
        <f>+SUMIFS(BC19:BC44,$A$19:$A$44,24)</f>
        <v>9</v>
      </c>
      <c r="BD59" s="138"/>
      <c r="BE59" s="151">
        <f t="shared" si="77"/>
        <v>0</v>
      </c>
      <c r="BF59" s="134">
        <f>+SUMIFS(BF19:BF44,$A$19:$A$44,24)</f>
        <v>9</v>
      </c>
      <c r="BG59" s="138"/>
      <c r="BH59" s="151">
        <f t="shared" si="78"/>
        <v>0</v>
      </c>
      <c r="BI59" s="134">
        <f>+SUMIFS(BI19:BI44,$A$19:$A$44,24)</f>
        <v>11</v>
      </c>
      <c r="BJ59" s="138"/>
      <c r="BK59" s="151">
        <f t="shared" si="79"/>
        <v>0</v>
      </c>
      <c r="BL59" s="134">
        <f>+SUMIFS(BL19:BL44,$A$19:$A$44,24)</f>
        <v>13</v>
      </c>
      <c r="BM59" s="138"/>
      <c r="BN59" s="151">
        <f t="shared" si="80"/>
        <v>0</v>
      </c>
      <c r="BO59" s="134">
        <f>+SUMIFS(BO19:BO44,$A$19:$A$44,24)</f>
        <v>9</v>
      </c>
      <c r="BP59" s="138"/>
      <c r="BQ59" s="151">
        <f t="shared" si="81"/>
        <v>0</v>
      </c>
      <c r="BR59" s="134">
        <f>+SUMIFS(BR19:BR44,$A$19:$A$44,24)</f>
        <v>5</v>
      </c>
      <c r="BS59" s="138"/>
      <c r="BT59" s="151">
        <f t="shared" si="82"/>
        <v>0</v>
      </c>
      <c r="BU59" s="134">
        <f>+SUMIFS(BU19:BU44,$A$19:$A$44,24)</f>
        <v>6</v>
      </c>
      <c r="BV59" s="138"/>
      <c r="BW59" s="151">
        <f t="shared" si="83"/>
        <v>0</v>
      </c>
      <c r="BX59" s="134">
        <f>+SUMIFS(BX19:BX44,$A$19:$A$44,24)</f>
        <v>4</v>
      </c>
      <c r="BY59" s="138"/>
      <c r="BZ59" s="151">
        <f t="shared" si="84"/>
        <v>0</v>
      </c>
      <c r="CA59" s="134">
        <f>+SUMIFS(CA19:CA44,$A$19:$A$44,24)</f>
        <v>11</v>
      </c>
      <c r="CB59" s="138"/>
      <c r="CC59" s="151">
        <f t="shared" si="85"/>
        <v>0</v>
      </c>
      <c r="CD59" s="134">
        <f>+SUMIFS(CD19:CD44,$A$19:$A$44,24)</f>
        <v>5</v>
      </c>
      <c r="CE59" s="138"/>
      <c r="CF59" s="151">
        <f t="shared" si="86"/>
        <v>0</v>
      </c>
      <c r="CG59" s="134">
        <f>+SUMIFS(CG19:CG44,$A$19:$A$44,24)</f>
        <v>14</v>
      </c>
      <c r="CH59" s="138"/>
      <c r="CI59" s="151">
        <f t="shared" si="87"/>
        <v>0</v>
      </c>
      <c r="CJ59" s="134">
        <f>+SUMIFS(CJ19:CJ44,$A$19:$A$44,24)</f>
        <v>19</v>
      </c>
      <c r="CK59" s="138"/>
      <c r="CL59" s="151">
        <f t="shared" si="88"/>
        <v>0</v>
      </c>
      <c r="CM59" s="134">
        <f>+SUMIFS(CM19:CM44,$A$19:$A$44,24)</f>
        <v>0</v>
      </c>
      <c r="CN59" s="138"/>
      <c r="CO59" s="151">
        <f t="shared" si="89"/>
        <v>0</v>
      </c>
      <c r="CP59" s="134">
        <f>+SUMIFS(CP19:CP44,$A$19:$A$44,24)</f>
        <v>4</v>
      </c>
      <c r="CQ59" s="138"/>
      <c r="CR59" s="151">
        <f t="shared" si="90"/>
        <v>0</v>
      </c>
    </row>
    <row r="60" spans="3:96" s="64" customFormat="1" ht="46.5" customHeight="1">
      <c r="C60" s="148" t="s">
        <v>102</v>
      </c>
      <c r="D60" s="67">
        <f>+D45</f>
        <v>9</v>
      </c>
      <c r="E60" s="138"/>
      <c r="F60" s="130">
        <f t="shared" si="31"/>
        <v>0</v>
      </c>
      <c r="G60" s="134">
        <f>+G45</f>
        <v>25</v>
      </c>
      <c r="H60" s="138"/>
      <c r="I60" s="151">
        <f t="shared" si="32"/>
        <v>0</v>
      </c>
      <c r="J60" s="134">
        <f>+J45</f>
        <v>4</v>
      </c>
      <c r="K60" s="138"/>
      <c r="L60" s="151">
        <f t="shared" si="62"/>
        <v>0</v>
      </c>
      <c r="M60" s="134">
        <f>+M45</f>
        <v>16</v>
      </c>
      <c r="N60" s="138"/>
      <c r="O60" s="151">
        <f t="shared" si="63"/>
        <v>0</v>
      </c>
      <c r="P60" s="134">
        <f>+P45</f>
        <v>13</v>
      </c>
      <c r="Q60" s="138"/>
      <c r="R60" s="151">
        <f t="shared" si="64"/>
        <v>0</v>
      </c>
      <c r="S60" s="134">
        <f>+S45</f>
        <v>18</v>
      </c>
      <c r="T60" s="138"/>
      <c r="U60" s="151">
        <f t="shared" si="65"/>
        <v>0</v>
      </c>
      <c r="V60" s="134">
        <f>+V45</f>
        <v>11</v>
      </c>
      <c r="W60" s="138">
        <v>1000</v>
      </c>
      <c r="X60" s="151">
        <f t="shared" si="66"/>
        <v>11000</v>
      </c>
      <c r="Y60" s="134">
        <f>+Y45</f>
        <v>11</v>
      </c>
      <c r="Z60" s="138"/>
      <c r="AA60" s="151">
        <f t="shared" si="67"/>
        <v>0</v>
      </c>
      <c r="AB60" s="134">
        <f>+AB45</f>
        <v>6</v>
      </c>
      <c r="AC60" s="138">
        <v>1000</v>
      </c>
      <c r="AD60" s="151">
        <f t="shared" si="68"/>
        <v>6000</v>
      </c>
      <c r="AE60" s="134">
        <f>+AE45</f>
        <v>8</v>
      </c>
      <c r="AF60" s="138"/>
      <c r="AG60" s="151">
        <f t="shared" si="69"/>
        <v>0</v>
      </c>
      <c r="AH60" s="134">
        <f>+AH45</f>
        <v>9</v>
      </c>
      <c r="AI60" s="138"/>
      <c r="AJ60" s="151">
        <f t="shared" si="70"/>
        <v>0</v>
      </c>
      <c r="AK60" s="134">
        <f>+AK45</f>
        <v>10</v>
      </c>
      <c r="AL60" s="138"/>
      <c r="AM60" s="151">
        <f t="shared" si="71"/>
        <v>0</v>
      </c>
      <c r="AN60" s="134">
        <f>+AN45</f>
        <v>11</v>
      </c>
      <c r="AO60" s="138"/>
      <c r="AP60" s="151">
        <f t="shared" si="72"/>
        <v>0</v>
      </c>
      <c r="AQ60" s="134">
        <f>+AQ45</f>
        <v>2</v>
      </c>
      <c r="AR60" s="138"/>
      <c r="AS60" s="151">
        <f t="shared" si="73"/>
        <v>0</v>
      </c>
      <c r="AT60" s="134">
        <f>+AT45</f>
        <v>7</v>
      </c>
      <c r="AU60" s="138"/>
      <c r="AV60" s="151">
        <f t="shared" si="74"/>
        <v>0</v>
      </c>
      <c r="AW60" s="134">
        <f>+AW45</f>
        <v>1</v>
      </c>
      <c r="AX60" s="138"/>
      <c r="AY60" s="151">
        <f t="shared" si="75"/>
        <v>0</v>
      </c>
      <c r="AZ60" s="134">
        <f>+AZ45</f>
        <v>10</v>
      </c>
      <c r="BA60" s="138"/>
      <c r="BB60" s="151">
        <f t="shared" si="76"/>
        <v>0</v>
      </c>
      <c r="BC60" s="134">
        <f>+BC45</f>
        <v>9</v>
      </c>
      <c r="BD60" s="138"/>
      <c r="BE60" s="151">
        <f t="shared" si="77"/>
        <v>0</v>
      </c>
      <c r="BF60" s="134">
        <f>+BF45</f>
        <v>12</v>
      </c>
      <c r="BG60" s="138"/>
      <c r="BH60" s="151">
        <f t="shared" si="78"/>
        <v>0</v>
      </c>
      <c r="BI60" s="134">
        <f>+BI45</f>
        <v>17</v>
      </c>
      <c r="BJ60" s="138"/>
      <c r="BK60" s="151">
        <f t="shared" si="79"/>
        <v>0</v>
      </c>
      <c r="BL60" s="134">
        <f>+BL45</f>
        <v>17</v>
      </c>
      <c r="BM60" s="138"/>
      <c r="BN60" s="151">
        <f t="shared" si="80"/>
        <v>0</v>
      </c>
      <c r="BO60" s="134">
        <f>+BO45</f>
        <v>9</v>
      </c>
      <c r="BP60" s="138"/>
      <c r="BQ60" s="151">
        <f t="shared" si="81"/>
        <v>0</v>
      </c>
      <c r="BR60" s="134">
        <f>+BR45</f>
        <v>9</v>
      </c>
      <c r="BS60" s="138"/>
      <c r="BT60" s="151">
        <f t="shared" si="82"/>
        <v>0</v>
      </c>
      <c r="BU60" s="134">
        <f>+BU45</f>
        <v>11</v>
      </c>
      <c r="BV60" s="138"/>
      <c r="BW60" s="151">
        <f t="shared" si="83"/>
        <v>0</v>
      </c>
      <c r="BX60" s="134">
        <f>+BX45</f>
        <v>4</v>
      </c>
      <c r="BY60" s="138"/>
      <c r="BZ60" s="151">
        <f t="shared" si="84"/>
        <v>0</v>
      </c>
      <c r="CA60" s="134">
        <f>+CA45</f>
        <v>21</v>
      </c>
      <c r="CB60" s="138"/>
      <c r="CC60" s="151">
        <f t="shared" si="85"/>
        <v>0</v>
      </c>
      <c r="CD60" s="134">
        <f>+CD45</f>
        <v>6</v>
      </c>
      <c r="CE60" s="138"/>
      <c r="CF60" s="151">
        <f t="shared" si="86"/>
        <v>0</v>
      </c>
      <c r="CG60" s="134">
        <f>+CG45</f>
        <v>18</v>
      </c>
      <c r="CH60" s="138"/>
      <c r="CI60" s="151">
        <f t="shared" si="87"/>
        <v>0</v>
      </c>
      <c r="CJ60" s="134">
        <f>+CJ45</f>
        <v>22</v>
      </c>
      <c r="CK60" s="138"/>
      <c r="CL60" s="151">
        <f t="shared" si="88"/>
        <v>0</v>
      </c>
      <c r="CM60" s="134">
        <f>+CM45</f>
        <v>6</v>
      </c>
      <c r="CN60" s="138"/>
      <c r="CO60" s="151">
        <f t="shared" si="89"/>
        <v>0</v>
      </c>
      <c r="CP60" s="134">
        <f>+CP45</f>
        <v>5</v>
      </c>
      <c r="CQ60" s="138"/>
      <c r="CR60" s="151">
        <f t="shared" si="90"/>
        <v>0</v>
      </c>
    </row>
    <row r="61" spans="3:96" s="23" customFormat="1" ht="38.25" customHeight="1">
      <c r="C61" s="66" t="s">
        <v>103</v>
      </c>
      <c r="D61" s="67">
        <f>+D45</f>
        <v>9</v>
      </c>
      <c r="E61" s="138"/>
      <c r="F61" s="130">
        <f t="shared" si="31"/>
        <v>0</v>
      </c>
      <c r="G61" s="134">
        <f>+G45</f>
        <v>25</v>
      </c>
      <c r="H61" s="138"/>
      <c r="I61" s="151">
        <f t="shared" si="32"/>
        <v>0</v>
      </c>
      <c r="J61" s="134">
        <f>+J45</f>
        <v>4</v>
      </c>
      <c r="K61" s="138"/>
      <c r="L61" s="151">
        <f t="shared" si="62"/>
        <v>0</v>
      </c>
      <c r="M61" s="134">
        <f>+M45</f>
        <v>16</v>
      </c>
      <c r="N61" s="138"/>
      <c r="O61" s="151">
        <f t="shared" si="63"/>
        <v>0</v>
      </c>
      <c r="P61" s="134">
        <f>+P45</f>
        <v>13</v>
      </c>
      <c r="Q61" s="138"/>
      <c r="R61" s="151">
        <f t="shared" si="64"/>
        <v>0</v>
      </c>
      <c r="S61" s="134">
        <f>+S45</f>
        <v>18</v>
      </c>
      <c r="T61" s="138"/>
      <c r="U61" s="151">
        <f t="shared" si="65"/>
        <v>0</v>
      </c>
      <c r="V61" s="134">
        <f>+V45</f>
        <v>11</v>
      </c>
      <c r="W61" s="138">
        <v>1000</v>
      </c>
      <c r="X61" s="151">
        <f t="shared" si="66"/>
        <v>11000</v>
      </c>
      <c r="Y61" s="134">
        <f>+Y45</f>
        <v>11</v>
      </c>
      <c r="Z61" s="138"/>
      <c r="AA61" s="151">
        <f t="shared" si="67"/>
        <v>0</v>
      </c>
      <c r="AB61" s="134">
        <f>+AB45</f>
        <v>6</v>
      </c>
      <c r="AC61" s="138">
        <v>1000</v>
      </c>
      <c r="AD61" s="151">
        <f t="shared" si="68"/>
        <v>6000</v>
      </c>
      <c r="AE61" s="134">
        <f>+AE45</f>
        <v>8</v>
      </c>
      <c r="AF61" s="138"/>
      <c r="AG61" s="151">
        <f t="shared" si="69"/>
        <v>0</v>
      </c>
      <c r="AH61" s="134">
        <f>+AH45</f>
        <v>9</v>
      </c>
      <c r="AI61" s="138"/>
      <c r="AJ61" s="151">
        <f t="shared" si="70"/>
        <v>0</v>
      </c>
      <c r="AK61" s="134">
        <f>+AK45</f>
        <v>10</v>
      </c>
      <c r="AL61" s="138"/>
      <c r="AM61" s="151">
        <f t="shared" si="71"/>
        <v>0</v>
      </c>
      <c r="AN61" s="134">
        <f>+AN45</f>
        <v>11</v>
      </c>
      <c r="AO61" s="138"/>
      <c r="AP61" s="151">
        <f t="shared" si="72"/>
        <v>0</v>
      </c>
      <c r="AQ61" s="134">
        <f>+AQ45</f>
        <v>2</v>
      </c>
      <c r="AR61" s="138"/>
      <c r="AS61" s="151">
        <f t="shared" si="73"/>
        <v>0</v>
      </c>
      <c r="AT61" s="134">
        <f>+AT45</f>
        <v>7</v>
      </c>
      <c r="AU61" s="138"/>
      <c r="AV61" s="151">
        <f t="shared" si="74"/>
        <v>0</v>
      </c>
      <c r="AW61" s="134">
        <f>+AW45</f>
        <v>1</v>
      </c>
      <c r="AX61" s="138"/>
      <c r="AY61" s="151">
        <f t="shared" si="75"/>
        <v>0</v>
      </c>
      <c r="AZ61" s="134">
        <f>+AZ45</f>
        <v>10</v>
      </c>
      <c r="BA61" s="138"/>
      <c r="BB61" s="151">
        <f t="shared" si="76"/>
        <v>0</v>
      </c>
      <c r="BC61" s="134">
        <f>+BC45</f>
        <v>9</v>
      </c>
      <c r="BD61" s="138"/>
      <c r="BE61" s="151">
        <f t="shared" si="77"/>
        <v>0</v>
      </c>
      <c r="BF61" s="134">
        <f>+BF45</f>
        <v>12</v>
      </c>
      <c r="BG61" s="138"/>
      <c r="BH61" s="151">
        <f t="shared" si="78"/>
        <v>0</v>
      </c>
      <c r="BI61" s="134">
        <f>+BI45</f>
        <v>17</v>
      </c>
      <c r="BJ61" s="138"/>
      <c r="BK61" s="151">
        <f t="shared" si="79"/>
        <v>0</v>
      </c>
      <c r="BL61" s="134">
        <f>+BL45</f>
        <v>17</v>
      </c>
      <c r="BM61" s="138"/>
      <c r="BN61" s="151">
        <f t="shared" si="80"/>
        <v>0</v>
      </c>
      <c r="BO61" s="134">
        <f>+BO45</f>
        <v>9</v>
      </c>
      <c r="BP61" s="138"/>
      <c r="BQ61" s="151">
        <f t="shared" si="81"/>
        <v>0</v>
      </c>
      <c r="BR61" s="134">
        <f>+BR45</f>
        <v>9</v>
      </c>
      <c r="BS61" s="138"/>
      <c r="BT61" s="151">
        <f t="shared" si="82"/>
        <v>0</v>
      </c>
      <c r="BU61" s="134">
        <f>+BU45</f>
        <v>11</v>
      </c>
      <c r="BV61" s="138"/>
      <c r="BW61" s="151">
        <f t="shared" si="83"/>
        <v>0</v>
      </c>
      <c r="BX61" s="134">
        <f>+BX45</f>
        <v>4</v>
      </c>
      <c r="BY61" s="138"/>
      <c r="BZ61" s="151">
        <f t="shared" si="84"/>
        <v>0</v>
      </c>
      <c r="CA61" s="134">
        <f>+CA45</f>
        <v>21</v>
      </c>
      <c r="CB61" s="138"/>
      <c r="CC61" s="151">
        <f t="shared" si="85"/>
        <v>0</v>
      </c>
      <c r="CD61" s="134">
        <f>+CD45</f>
        <v>6</v>
      </c>
      <c r="CE61" s="138"/>
      <c r="CF61" s="151">
        <f t="shared" si="86"/>
        <v>0</v>
      </c>
      <c r="CG61" s="134">
        <f>+CG45</f>
        <v>18</v>
      </c>
      <c r="CH61" s="138"/>
      <c r="CI61" s="151">
        <f t="shared" si="87"/>
        <v>0</v>
      </c>
      <c r="CJ61" s="134">
        <f>+CJ45</f>
        <v>22</v>
      </c>
      <c r="CK61" s="138"/>
      <c r="CL61" s="151">
        <f t="shared" si="88"/>
        <v>0</v>
      </c>
      <c r="CM61" s="134">
        <f>+CM45</f>
        <v>6</v>
      </c>
      <c r="CN61" s="138"/>
      <c r="CO61" s="151">
        <f t="shared" si="89"/>
        <v>0</v>
      </c>
      <c r="CP61" s="134">
        <f>+CP45</f>
        <v>5</v>
      </c>
      <c r="CQ61" s="138"/>
      <c r="CR61" s="151">
        <f t="shared" si="90"/>
        <v>0</v>
      </c>
    </row>
    <row r="62" spans="3:96" s="23" customFormat="1" ht="14.25">
      <c r="D62" s="67">
        <f>SUM(D52:D61)</f>
        <v>34</v>
      </c>
      <c r="E62" s="118" t="s">
        <v>97</v>
      </c>
      <c r="F62" s="130">
        <f>SUM(F52:F61)</f>
        <v>0</v>
      </c>
      <c r="G62" s="134">
        <f>SUM(G52:G61)</f>
        <v>193</v>
      </c>
      <c r="H62" s="118" t="s">
        <v>97</v>
      </c>
      <c r="I62" s="151">
        <f>SUM(I52:I61)</f>
        <v>0</v>
      </c>
      <c r="J62" s="134">
        <f>SUM(J52:J61)</f>
        <v>40</v>
      </c>
      <c r="K62" s="118" t="s">
        <v>97</v>
      </c>
      <c r="L62" s="151">
        <f>SUM(L52:L61)</f>
        <v>0</v>
      </c>
      <c r="M62" s="134">
        <f>SUM(M52:M61)</f>
        <v>90</v>
      </c>
      <c r="N62" s="118" t="s">
        <v>97</v>
      </c>
      <c r="O62" s="151">
        <f>SUM(O52:O61)</f>
        <v>0</v>
      </c>
      <c r="P62" s="134">
        <f>SUM(P52:P61)</f>
        <v>118</v>
      </c>
      <c r="Q62" s="118" t="s">
        <v>97</v>
      </c>
      <c r="R62" s="151">
        <f>SUM(R52:R61)</f>
        <v>0</v>
      </c>
      <c r="S62" s="134">
        <f>SUM(S52:S61)</f>
        <v>138</v>
      </c>
      <c r="T62" s="118" t="s">
        <v>97</v>
      </c>
      <c r="U62" s="151">
        <f>SUM(U52:U61)</f>
        <v>0</v>
      </c>
      <c r="V62" s="134">
        <f>SUM(V52:V61)</f>
        <v>84</v>
      </c>
      <c r="W62" s="118" t="s">
        <v>97</v>
      </c>
      <c r="X62" s="151">
        <f>SUM(X52:X61)</f>
        <v>28000</v>
      </c>
      <c r="Y62" s="134">
        <f>SUM(Y52:Y61)</f>
        <v>71</v>
      </c>
      <c r="Z62" s="118" t="s">
        <v>97</v>
      </c>
      <c r="AA62" s="151">
        <f>SUM(AA52:AA61)</f>
        <v>0</v>
      </c>
      <c r="AB62" s="134">
        <f>SUM(AB52:AB61)</f>
        <v>50</v>
      </c>
      <c r="AC62" s="118" t="s">
        <v>97</v>
      </c>
      <c r="AD62" s="151">
        <f>SUM(AD52:AD61)</f>
        <v>24000</v>
      </c>
      <c r="AE62" s="134">
        <f>SUM(AE52:AE61)</f>
        <v>91</v>
      </c>
      <c r="AF62" s="118" t="s">
        <v>97</v>
      </c>
      <c r="AG62" s="151">
        <f>SUM(AG52:AG61)</f>
        <v>0</v>
      </c>
      <c r="AH62" s="134">
        <f>SUM(AH52:AH61)</f>
        <v>70</v>
      </c>
      <c r="AI62" s="118" t="s">
        <v>97</v>
      </c>
      <c r="AJ62" s="151">
        <f>SUM(AJ52:AJ61)</f>
        <v>0</v>
      </c>
      <c r="AK62" s="134">
        <f>SUM(AK52:AK61)</f>
        <v>86</v>
      </c>
      <c r="AL62" s="118" t="s">
        <v>97</v>
      </c>
      <c r="AM62" s="151">
        <f>SUM(AM52:AM61)</f>
        <v>0</v>
      </c>
      <c r="AN62" s="134">
        <f>SUM(AN52:AN61)</f>
        <v>92</v>
      </c>
      <c r="AO62" s="118" t="s">
        <v>97</v>
      </c>
      <c r="AP62" s="151">
        <f>SUM(AP52:AP61)</f>
        <v>0</v>
      </c>
      <c r="AQ62" s="134">
        <f>SUM(AQ52:AQ61)</f>
        <v>13</v>
      </c>
      <c r="AR62" s="118" t="s">
        <v>97</v>
      </c>
      <c r="AS62" s="151">
        <f>SUM(AS52:AS61)</f>
        <v>0</v>
      </c>
      <c r="AT62" s="134">
        <f>SUM(AT52:AT61)</f>
        <v>55</v>
      </c>
      <c r="AU62" s="118" t="s">
        <v>97</v>
      </c>
      <c r="AV62" s="151">
        <f>SUM(AV52:AV61)</f>
        <v>0</v>
      </c>
      <c r="AW62" s="134">
        <f>SUM(AW52:AW61)</f>
        <v>13</v>
      </c>
      <c r="AX62" s="118" t="s">
        <v>97</v>
      </c>
      <c r="AY62" s="151">
        <f>SUM(AY52:AY61)</f>
        <v>0</v>
      </c>
      <c r="AZ62" s="134">
        <f>SUM(AZ52:AZ61)</f>
        <v>71</v>
      </c>
      <c r="BA62" s="118" t="s">
        <v>97</v>
      </c>
      <c r="BB62" s="151">
        <f>SUM(BB52:BB61)</f>
        <v>0</v>
      </c>
      <c r="BC62" s="134">
        <f>SUM(BC52:BC61)</f>
        <v>91</v>
      </c>
      <c r="BD62" s="118" t="s">
        <v>97</v>
      </c>
      <c r="BE62" s="151">
        <f>SUM(BE52:BE61)</f>
        <v>0</v>
      </c>
      <c r="BF62" s="134">
        <f>SUM(BF52:BF61)</f>
        <v>116</v>
      </c>
      <c r="BG62" s="118" t="s">
        <v>97</v>
      </c>
      <c r="BH62" s="151">
        <f>SUM(BH52:BH61)</f>
        <v>0</v>
      </c>
      <c r="BI62" s="134">
        <f>SUM(BI52:BI61)</f>
        <v>94</v>
      </c>
      <c r="BJ62" s="118" t="s">
        <v>97</v>
      </c>
      <c r="BK62" s="151">
        <f>SUM(BK52:BK61)</f>
        <v>0</v>
      </c>
      <c r="BL62" s="134">
        <f>SUM(BL52:BL61)</f>
        <v>134</v>
      </c>
      <c r="BM62" s="118" t="s">
        <v>97</v>
      </c>
      <c r="BN62" s="151">
        <f>SUM(BN52:BN61)</f>
        <v>0</v>
      </c>
      <c r="BO62" s="134">
        <f>SUM(BO52:BO61)</f>
        <v>59</v>
      </c>
      <c r="BP62" s="118" t="s">
        <v>97</v>
      </c>
      <c r="BQ62" s="151">
        <f>SUM(BQ52:BQ61)</f>
        <v>0</v>
      </c>
      <c r="BR62" s="134">
        <f>SUM(BR52:BR61)</f>
        <v>55</v>
      </c>
      <c r="BS62" s="118" t="s">
        <v>97</v>
      </c>
      <c r="BT62" s="151">
        <f>SUM(BT52:BT61)</f>
        <v>0</v>
      </c>
      <c r="BU62" s="134">
        <f>SUM(BU52:BU61)</f>
        <v>79</v>
      </c>
      <c r="BV62" s="118" t="s">
        <v>97</v>
      </c>
      <c r="BW62" s="151">
        <f>SUM(BW52:BW61)</f>
        <v>0</v>
      </c>
      <c r="BX62" s="134">
        <f>SUM(BX52:BX61)</f>
        <v>29</v>
      </c>
      <c r="BY62" s="118" t="s">
        <v>97</v>
      </c>
      <c r="BZ62" s="151">
        <f>SUM(BZ52:BZ61)</f>
        <v>0</v>
      </c>
      <c r="CA62" s="134">
        <f>SUM(CA52:CA61)</f>
        <v>132</v>
      </c>
      <c r="CB62" s="118" t="s">
        <v>97</v>
      </c>
      <c r="CC62" s="151">
        <f>SUM(CC52:CC61)</f>
        <v>0</v>
      </c>
      <c r="CD62" s="134">
        <f>SUM(CD52:CD61)</f>
        <v>52</v>
      </c>
      <c r="CE62" s="118" t="s">
        <v>97</v>
      </c>
      <c r="CF62" s="151">
        <f>SUM(CF52:CF61)</f>
        <v>0</v>
      </c>
      <c r="CG62" s="134">
        <f>SUM(CG52:CG61)</f>
        <v>163</v>
      </c>
      <c r="CH62" s="118" t="s">
        <v>97</v>
      </c>
      <c r="CI62" s="151">
        <f>SUM(CI52:CI61)</f>
        <v>0</v>
      </c>
      <c r="CJ62" s="134">
        <f>SUM(CJ52:CJ61)</f>
        <v>230</v>
      </c>
      <c r="CK62" s="118" t="s">
        <v>97</v>
      </c>
      <c r="CL62" s="151">
        <f>SUM(CL52:CL61)</f>
        <v>0</v>
      </c>
      <c r="CM62" s="134">
        <f>SUM(CM52:CM61)</f>
        <v>20</v>
      </c>
      <c r="CN62" s="118" t="s">
        <v>97</v>
      </c>
      <c r="CO62" s="151">
        <f>SUM(CO52:CO61)</f>
        <v>0</v>
      </c>
      <c r="CP62" s="134">
        <f>SUM(CP52:CP61)</f>
        <v>26</v>
      </c>
      <c r="CQ62" s="118" t="s">
        <v>97</v>
      </c>
      <c r="CR62" s="151">
        <f>SUM(CR52:CR61)</f>
        <v>0</v>
      </c>
    </row>
    <row r="63" spans="3:96" s="23" customFormat="1" ht="14.25">
      <c r="D63" s="120"/>
      <c r="E63" s="121" t="s">
        <v>98</v>
      </c>
      <c r="F63" s="130">
        <f>+F62*10%</f>
        <v>0</v>
      </c>
      <c r="G63" s="152"/>
      <c r="H63" s="121" t="s">
        <v>98</v>
      </c>
      <c r="I63" s="151">
        <f>+I62*10%</f>
        <v>0</v>
      </c>
      <c r="J63" s="152"/>
      <c r="K63" s="121" t="s">
        <v>98</v>
      </c>
      <c r="L63" s="151">
        <f>+L62*10%</f>
        <v>0</v>
      </c>
      <c r="M63" s="152"/>
      <c r="N63" s="121" t="s">
        <v>98</v>
      </c>
      <c r="O63" s="151">
        <f>+O62*10%</f>
        <v>0</v>
      </c>
      <c r="P63" s="152"/>
      <c r="Q63" s="121" t="s">
        <v>98</v>
      </c>
      <c r="R63" s="151">
        <f>+R62*10%</f>
        <v>0</v>
      </c>
      <c r="S63" s="152"/>
      <c r="T63" s="121" t="s">
        <v>98</v>
      </c>
      <c r="U63" s="151">
        <f>+U62*10%</f>
        <v>0</v>
      </c>
      <c r="V63" s="152"/>
      <c r="W63" s="121" t="s">
        <v>98</v>
      </c>
      <c r="X63" s="151">
        <f>+X62*10%</f>
        <v>2800</v>
      </c>
      <c r="Y63" s="152"/>
      <c r="Z63" s="121" t="s">
        <v>98</v>
      </c>
      <c r="AA63" s="151">
        <f>+AA62*10%</f>
        <v>0</v>
      </c>
      <c r="AB63" s="152"/>
      <c r="AC63" s="121" t="s">
        <v>98</v>
      </c>
      <c r="AD63" s="151">
        <f>+AD62*10%</f>
        <v>2400</v>
      </c>
      <c r="AE63" s="152"/>
      <c r="AF63" s="121" t="s">
        <v>98</v>
      </c>
      <c r="AG63" s="151">
        <f>+AG62*10%</f>
        <v>0</v>
      </c>
      <c r="AH63" s="152"/>
      <c r="AI63" s="121" t="s">
        <v>98</v>
      </c>
      <c r="AJ63" s="151">
        <f>+AJ62*10%</f>
        <v>0</v>
      </c>
      <c r="AK63" s="152"/>
      <c r="AL63" s="121" t="s">
        <v>98</v>
      </c>
      <c r="AM63" s="151">
        <f>+AM62*10%</f>
        <v>0</v>
      </c>
      <c r="AN63" s="152"/>
      <c r="AO63" s="121" t="s">
        <v>98</v>
      </c>
      <c r="AP63" s="151">
        <f>+AP62*10%</f>
        <v>0</v>
      </c>
      <c r="AQ63" s="152"/>
      <c r="AR63" s="121" t="s">
        <v>98</v>
      </c>
      <c r="AS63" s="151">
        <f>+AS62*10%</f>
        <v>0</v>
      </c>
      <c r="AT63" s="152"/>
      <c r="AU63" s="121" t="s">
        <v>98</v>
      </c>
      <c r="AV63" s="151">
        <f>+AV62*10%</f>
        <v>0</v>
      </c>
      <c r="AW63" s="152"/>
      <c r="AX63" s="121" t="s">
        <v>98</v>
      </c>
      <c r="AY63" s="151">
        <f>+AY62*10%</f>
        <v>0</v>
      </c>
      <c r="AZ63" s="152"/>
      <c r="BA63" s="121" t="s">
        <v>98</v>
      </c>
      <c r="BB63" s="151">
        <f>+BB62*10%</f>
        <v>0</v>
      </c>
      <c r="BC63" s="152"/>
      <c r="BD63" s="121" t="s">
        <v>98</v>
      </c>
      <c r="BE63" s="151">
        <f>+BE62*10%</f>
        <v>0</v>
      </c>
      <c r="BF63" s="152"/>
      <c r="BG63" s="121" t="s">
        <v>98</v>
      </c>
      <c r="BH63" s="151">
        <f>+BH62*10%</f>
        <v>0</v>
      </c>
      <c r="BI63" s="152"/>
      <c r="BJ63" s="121" t="s">
        <v>98</v>
      </c>
      <c r="BK63" s="151">
        <f>+BK62*10%</f>
        <v>0</v>
      </c>
      <c r="BL63" s="152"/>
      <c r="BM63" s="121" t="s">
        <v>98</v>
      </c>
      <c r="BN63" s="151">
        <f>+BN62*10%</f>
        <v>0</v>
      </c>
      <c r="BO63" s="152"/>
      <c r="BP63" s="121" t="s">
        <v>98</v>
      </c>
      <c r="BQ63" s="151">
        <f>+BQ62*10%</f>
        <v>0</v>
      </c>
      <c r="BR63" s="152"/>
      <c r="BS63" s="121" t="s">
        <v>98</v>
      </c>
      <c r="BT63" s="151">
        <f>+BT62*10%</f>
        <v>0</v>
      </c>
      <c r="BU63" s="152"/>
      <c r="BV63" s="121" t="s">
        <v>98</v>
      </c>
      <c r="BW63" s="151">
        <f>+BW62*10%</f>
        <v>0</v>
      </c>
      <c r="BX63" s="152"/>
      <c r="BY63" s="121" t="s">
        <v>98</v>
      </c>
      <c r="BZ63" s="151">
        <f>+BZ62*10%</f>
        <v>0</v>
      </c>
      <c r="CA63" s="152"/>
      <c r="CB63" s="121" t="s">
        <v>98</v>
      </c>
      <c r="CC63" s="151">
        <f>+CC62*10%</f>
        <v>0</v>
      </c>
      <c r="CD63" s="152"/>
      <c r="CE63" s="121" t="s">
        <v>98</v>
      </c>
      <c r="CF63" s="151">
        <f>+CF62*10%</f>
        <v>0</v>
      </c>
      <c r="CG63" s="152"/>
      <c r="CH63" s="121" t="s">
        <v>98</v>
      </c>
      <c r="CI63" s="151">
        <f>+CI62*10%</f>
        <v>0</v>
      </c>
      <c r="CJ63" s="152"/>
      <c r="CK63" s="121" t="s">
        <v>98</v>
      </c>
      <c r="CL63" s="151">
        <f>+CL62*10%</f>
        <v>0</v>
      </c>
      <c r="CM63" s="152"/>
      <c r="CN63" s="121" t="s">
        <v>98</v>
      </c>
      <c r="CO63" s="151">
        <f>+CO62*10%</f>
        <v>0</v>
      </c>
      <c r="CP63" s="152"/>
      <c r="CQ63" s="121" t="s">
        <v>98</v>
      </c>
      <c r="CR63" s="151">
        <f>+CR62*10%</f>
        <v>0</v>
      </c>
    </row>
    <row r="64" spans="3:96" s="23" customFormat="1" ht="14.25" customHeight="1">
      <c r="D64" s="62" t="s">
        <v>222</v>
      </c>
      <c r="E64" s="124">
        <f>+VLOOKUP(D$17,'Vigilancia 091213'!$B$4:$D$38,3,0)</f>
        <v>0</v>
      </c>
      <c r="F64" s="130">
        <f>+F63*E64</f>
        <v>0</v>
      </c>
      <c r="G64" s="153" t="s">
        <v>222</v>
      </c>
      <c r="H64" s="124">
        <f>+VLOOKUP(G$17,'Vigilancia 091213'!$B$4:$D$38,3,0)</f>
        <v>0.16</v>
      </c>
      <c r="I64" s="151">
        <f>+I63*H64</f>
        <v>0</v>
      </c>
      <c r="J64" s="153" t="s">
        <v>222</v>
      </c>
      <c r="K64" s="124">
        <f>+VLOOKUP(J$17,'Vigilancia 091213'!$B$4:$D$38,3,0)</f>
        <v>0.16</v>
      </c>
      <c r="L64" s="151">
        <f>+L63*K64</f>
        <v>0</v>
      </c>
      <c r="M64" s="153" t="s">
        <v>222</v>
      </c>
      <c r="N64" s="124">
        <f>+VLOOKUP(M$17,'Vigilancia 091213'!$B$4:$D$38,3,0)</f>
        <v>0.16</v>
      </c>
      <c r="O64" s="151">
        <f>+O63*N64</f>
        <v>0</v>
      </c>
      <c r="P64" s="153" t="s">
        <v>222</v>
      </c>
      <c r="Q64" s="124">
        <f>+VLOOKUP(P$17,'Vigilancia 091213'!$B$4:$D$38,3,0)</f>
        <v>0.16</v>
      </c>
      <c r="R64" s="151">
        <f>+R63*Q64</f>
        <v>0</v>
      </c>
      <c r="S64" s="153" t="s">
        <v>222</v>
      </c>
      <c r="T64" s="124">
        <f>+VLOOKUP(S$17,'Vigilancia 091213'!$B$4:$D$38,3,0)</f>
        <v>0.16</v>
      </c>
      <c r="U64" s="151">
        <f>+U63*T64</f>
        <v>0</v>
      </c>
      <c r="V64" s="153" t="s">
        <v>222</v>
      </c>
      <c r="W64" s="124">
        <f>+VLOOKUP(V$17,'Vigilancia 091213'!$B$4:$D$38,3,0)</f>
        <v>0.16</v>
      </c>
      <c r="X64" s="151">
        <f>+X63*W64</f>
        <v>448</v>
      </c>
      <c r="Y64" s="153" t="s">
        <v>222</v>
      </c>
      <c r="Z64" s="124">
        <f>+VLOOKUP(Y$17,'Vigilancia 091213'!$B$4:$D$38,3,0)</f>
        <v>0.16</v>
      </c>
      <c r="AA64" s="151">
        <f>+AA63*Z64</f>
        <v>0</v>
      </c>
      <c r="AB64" s="153" t="s">
        <v>222</v>
      </c>
      <c r="AC64" s="124">
        <f>+VLOOKUP(AB$17,'Vigilancia 091213'!$B$4:$D$38,3,0)</f>
        <v>0.16</v>
      </c>
      <c r="AD64" s="151">
        <f>+AD63*AC64</f>
        <v>384</v>
      </c>
      <c r="AE64" s="153" t="s">
        <v>222</v>
      </c>
      <c r="AF64" s="124">
        <f>+VLOOKUP(AE$17,'Vigilancia 091213'!$B$4:$D$38,3,0)</f>
        <v>0.16</v>
      </c>
      <c r="AG64" s="151">
        <f>+AG63*AF64</f>
        <v>0</v>
      </c>
      <c r="AH64" s="153" t="s">
        <v>222</v>
      </c>
      <c r="AI64" s="124">
        <f>+VLOOKUP(AH$17,'Vigilancia 091213'!$B$4:$D$38,3,0)</f>
        <v>0.16</v>
      </c>
      <c r="AJ64" s="151">
        <f>+AJ63*AI64</f>
        <v>0</v>
      </c>
      <c r="AK64" s="153" t="s">
        <v>222</v>
      </c>
      <c r="AL64" s="124">
        <f>+VLOOKUP(AK$17,'Vigilancia 091213'!$B$4:$D$38,3,0)</f>
        <v>0.16</v>
      </c>
      <c r="AM64" s="151">
        <f>+AM63*AL64</f>
        <v>0</v>
      </c>
      <c r="AN64" s="153" t="s">
        <v>222</v>
      </c>
      <c r="AO64" s="124">
        <f>+VLOOKUP(AN$17,'Vigilancia 091213'!$B$4:$D$38,3,0)</f>
        <v>0.16</v>
      </c>
      <c r="AP64" s="151">
        <f>+AP63*AO64</f>
        <v>0</v>
      </c>
      <c r="AQ64" s="153" t="s">
        <v>222</v>
      </c>
      <c r="AR64" s="124">
        <f>+VLOOKUP(AQ$17,'Vigilancia 091213'!$B$4:$D$38,3,0)</f>
        <v>0.16</v>
      </c>
      <c r="AS64" s="151">
        <f>+AS63*AR64</f>
        <v>0</v>
      </c>
      <c r="AT64" s="153" t="s">
        <v>222</v>
      </c>
      <c r="AU64" s="124">
        <f>+VLOOKUP(AT$17,'Vigilancia 091213'!$B$4:$D$38,3,0)</f>
        <v>0.16</v>
      </c>
      <c r="AV64" s="151">
        <f>+AV63*AU64</f>
        <v>0</v>
      </c>
      <c r="AW64" s="153" t="s">
        <v>222</v>
      </c>
      <c r="AX64" s="124">
        <f>+VLOOKUP(AW$17,'Vigilancia 091213'!$B$4:$D$38,3,0)</f>
        <v>0.16</v>
      </c>
      <c r="AY64" s="151">
        <f>+AY63*AX64</f>
        <v>0</v>
      </c>
      <c r="AZ64" s="153" t="s">
        <v>222</v>
      </c>
      <c r="BA64" s="124">
        <f>+VLOOKUP(AZ$17,'Vigilancia 091213'!$B$4:$D$38,3,0)</f>
        <v>0.16</v>
      </c>
      <c r="BB64" s="151">
        <f>+BB63*BA64</f>
        <v>0</v>
      </c>
      <c r="BC64" s="153" t="s">
        <v>222</v>
      </c>
      <c r="BD64" s="124">
        <f>+VLOOKUP(BC$17,'Vigilancia 091213'!$B$4:$D$38,3,0)</f>
        <v>0.16</v>
      </c>
      <c r="BE64" s="151">
        <f>+BE63*BD64</f>
        <v>0</v>
      </c>
      <c r="BF64" s="153" t="s">
        <v>222</v>
      </c>
      <c r="BG64" s="124">
        <f>+VLOOKUP(BF$17,'Vigilancia 091213'!$B$4:$D$38,3,0)</f>
        <v>0.16</v>
      </c>
      <c r="BH64" s="151">
        <f>+BH63*BG64</f>
        <v>0</v>
      </c>
      <c r="BI64" s="153" t="s">
        <v>222</v>
      </c>
      <c r="BJ64" s="124">
        <f>+VLOOKUP(BI$17,'Vigilancia 091213'!$B$4:$D$38,3,0)</f>
        <v>0.16</v>
      </c>
      <c r="BK64" s="151">
        <f>+BK63*BJ64</f>
        <v>0</v>
      </c>
      <c r="BL64" s="153" t="s">
        <v>222</v>
      </c>
      <c r="BM64" s="124">
        <f>+VLOOKUP(BL$17,'Vigilancia 091213'!$B$4:$D$38,3,0)</f>
        <v>0.16</v>
      </c>
      <c r="BN64" s="151">
        <f>+BN63*BM64</f>
        <v>0</v>
      </c>
      <c r="BO64" s="153" t="s">
        <v>222</v>
      </c>
      <c r="BP64" s="124">
        <f>+VLOOKUP(BO$17,'Vigilancia 091213'!$B$4:$D$38,3,0)</f>
        <v>0.16</v>
      </c>
      <c r="BQ64" s="151">
        <f>+BQ63*BP64</f>
        <v>0</v>
      </c>
      <c r="BR64" s="153" t="s">
        <v>222</v>
      </c>
      <c r="BS64" s="124">
        <f>+VLOOKUP(BR$17,'Vigilancia 091213'!$B$4:$D$38,3,0)</f>
        <v>0.16</v>
      </c>
      <c r="BT64" s="151">
        <f>+BT63*BS64</f>
        <v>0</v>
      </c>
      <c r="BU64" s="153" t="s">
        <v>222</v>
      </c>
      <c r="BV64" s="124">
        <f>+VLOOKUP(BU$17,'Vigilancia 091213'!$B$4:$D$38,3,0)</f>
        <v>0.16</v>
      </c>
      <c r="BW64" s="151">
        <f>+BW63*BV64</f>
        <v>0</v>
      </c>
      <c r="BX64" s="153" t="s">
        <v>222</v>
      </c>
      <c r="BY64" s="124">
        <f>+VLOOKUP(BX$17,'Vigilancia 091213'!$B$4:$D$38,3,0)</f>
        <v>0</v>
      </c>
      <c r="BZ64" s="151">
        <f>+BZ63*BY64</f>
        <v>0</v>
      </c>
      <c r="CA64" s="153" t="s">
        <v>222</v>
      </c>
      <c r="CB64" s="124">
        <f>+VLOOKUP(CA$17,'Vigilancia 091213'!$B$4:$D$38,3,0)</f>
        <v>0.16</v>
      </c>
      <c r="CC64" s="151">
        <f>+CC63*CB64</f>
        <v>0</v>
      </c>
      <c r="CD64" s="153" t="s">
        <v>222</v>
      </c>
      <c r="CE64" s="124">
        <f>+VLOOKUP(CD$17,'Vigilancia 091213'!$B$4:$D$38,3,0)</f>
        <v>0.16</v>
      </c>
      <c r="CF64" s="151">
        <f>+CF63*CE64</f>
        <v>0</v>
      </c>
      <c r="CG64" s="153" t="s">
        <v>222</v>
      </c>
      <c r="CH64" s="124">
        <f>+VLOOKUP(CG$17,'Vigilancia 091213'!$B$4:$D$38,3,0)</f>
        <v>0.16</v>
      </c>
      <c r="CI64" s="151">
        <f>+CI63*CH64</f>
        <v>0</v>
      </c>
      <c r="CJ64" s="153" t="s">
        <v>222</v>
      </c>
      <c r="CK64" s="124">
        <f>+VLOOKUP(CJ$17,'Vigilancia 091213'!$B$4:$D$38,3,0)</f>
        <v>0.16</v>
      </c>
      <c r="CL64" s="151">
        <f>+CL63*CK64</f>
        <v>0</v>
      </c>
      <c r="CM64" s="153" t="s">
        <v>222</v>
      </c>
      <c r="CN64" s="124">
        <f>+VLOOKUP(CM$17,'Vigilancia 091213'!$B$4:$D$38,3,0)</f>
        <v>0.16</v>
      </c>
      <c r="CO64" s="151">
        <f>+CO63*CN64</f>
        <v>0</v>
      </c>
      <c r="CP64" s="153" t="s">
        <v>222</v>
      </c>
      <c r="CQ64" s="124">
        <f>+VLOOKUP(CP$17,'Vigilancia 091213'!$B$4:$D$38,3,0)</f>
        <v>0.16</v>
      </c>
      <c r="CR64" s="151">
        <f>+CR63*CQ64</f>
        <v>0</v>
      </c>
    </row>
    <row r="65" spans="1:96" s="23" customFormat="1" ht="53.25" customHeight="1">
      <c r="D65" s="204" t="str">
        <f>+"VALOR MENSUAL MEDIOS TÉCNOLOGICOS Y MONITOREO 2013 REGIONAL "&amp;D50</f>
        <v>VALOR MENSUAL MEDIOS TÉCNOLOGICOS Y MONITOREO 2013 REGIONAL AMAZONAS</v>
      </c>
      <c r="E65" s="199"/>
      <c r="F65" s="137">
        <f>+ROUND(F62+F64,0)</f>
        <v>0</v>
      </c>
      <c r="G65" s="198" t="str">
        <f>+"VALOR MENSUAL MEDIOS TÉCNOLOGICOS Y MONITOREO 2013 REGIONAL "&amp;G50</f>
        <v>VALOR MENSUAL MEDIOS TÉCNOLOGICOS Y MONITOREO 2013 REGIONAL ANTIOQUIA</v>
      </c>
      <c r="H65" s="199"/>
      <c r="I65" s="135">
        <f>+ROUND(I62+I64,0)</f>
        <v>0</v>
      </c>
      <c r="J65" s="198" t="str">
        <f>+"VALOR MENSUAL MEDIOS TÉCNOLOGICOS Y MONITOREO 2013 REGIONAL "&amp;J50</f>
        <v>VALOR MENSUAL MEDIOS TÉCNOLOGICOS Y MONITOREO 2013 REGIONAL ARAUCA</v>
      </c>
      <c r="K65" s="199"/>
      <c r="L65" s="135">
        <f>+ROUND(L62+L64,0)</f>
        <v>0</v>
      </c>
      <c r="M65" s="198" t="str">
        <f>+"VALOR MENSUAL MEDIOS TÉCNOLOGICOS Y MONITOREO 2013 REGIONAL "&amp;M50</f>
        <v>VALOR MENSUAL MEDIOS TÉCNOLOGICOS Y MONITOREO 2013 REGIONAL ATLANTICO</v>
      </c>
      <c r="N65" s="199"/>
      <c r="O65" s="135">
        <f>+ROUND(O62+O64,0)</f>
        <v>0</v>
      </c>
      <c r="P65" s="198" t="str">
        <f>+"VALOR MENSUAL MEDIOS TÉCNOLOGICOS Y MONITOREO 2013 REGIONAL "&amp;P50</f>
        <v>VALOR MENSUAL MEDIOS TÉCNOLOGICOS Y MONITOREO 2013 REGIONAL BOLIVAR</v>
      </c>
      <c r="Q65" s="199"/>
      <c r="R65" s="135">
        <f>+ROUND(R62+R64,0)</f>
        <v>0</v>
      </c>
      <c r="S65" s="198" t="str">
        <f>+"VALOR MENSUAL MEDIOS TÉCNOLOGICOS Y MONITOREO 2013 REGIONAL "&amp;S50</f>
        <v>VALOR MENSUAL MEDIOS TÉCNOLOGICOS Y MONITOREO 2013 REGIONAL BOYACA</v>
      </c>
      <c r="T65" s="199"/>
      <c r="U65" s="135">
        <f>+ROUND(U62+U64,0)</f>
        <v>0</v>
      </c>
      <c r="V65" s="198" t="str">
        <f>+"VALOR MENSUAL MEDIOS TÉCNOLOGICOS Y MONITOREO 2013 REGIONAL "&amp;V50</f>
        <v>VALOR MENSUAL MEDIOS TÉCNOLOGICOS Y MONITOREO 2013 REGIONAL CALDAS</v>
      </c>
      <c r="W65" s="199"/>
      <c r="X65" s="135">
        <f>+ROUND(X62+X64,0)</f>
        <v>28448</v>
      </c>
      <c r="Y65" s="198" t="str">
        <f>+"VALOR MENSUAL MEDIOS TÉCNOLOGICOS Y MONITOREO 2013 REGIONAL "&amp;Y50</f>
        <v>VALOR MENSUAL MEDIOS TÉCNOLOGICOS Y MONITOREO 2013 REGIONAL CAQUETA</v>
      </c>
      <c r="Z65" s="199"/>
      <c r="AA65" s="135">
        <f>+ROUND(AA62+AA64,0)</f>
        <v>0</v>
      </c>
      <c r="AB65" s="198" t="str">
        <f>+"VALOR MENSUAL MEDIOS TÉCNOLOGICOS Y MONITOREO 2013 REGIONAL "&amp;AB50</f>
        <v>VALOR MENSUAL MEDIOS TÉCNOLOGICOS Y MONITOREO 2013 REGIONAL CASANARE</v>
      </c>
      <c r="AC65" s="199"/>
      <c r="AD65" s="135">
        <f>+ROUND(AD62+AD64,0)</f>
        <v>24384</v>
      </c>
      <c r="AE65" s="198" t="str">
        <f>+"VALOR MENSUAL MEDIOS TÉCNOLOGICOS Y MONITOREO 2013 REGIONAL "&amp;AE50</f>
        <v>VALOR MENSUAL MEDIOS TÉCNOLOGICOS Y MONITOREO 2013 REGIONAL CAUCA</v>
      </c>
      <c r="AF65" s="199"/>
      <c r="AG65" s="135">
        <f>+ROUND(AG62+AG64,0)</f>
        <v>0</v>
      </c>
      <c r="AH65" s="198" t="str">
        <f>+"VALOR MENSUAL MEDIOS TÉCNOLOGICOS Y MONITOREO 2013 REGIONAL "&amp;AH50</f>
        <v>VALOR MENSUAL MEDIOS TÉCNOLOGICOS Y MONITOREO 2013 REGIONAL CESAR</v>
      </c>
      <c r="AI65" s="199"/>
      <c r="AJ65" s="135">
        <f>+ROUND(AJ62+AJ64,0)</f>
        <v>0</v>
      </c>
      <c r="AK65" s="198" t="str">
        <f>+"VALOR MENSUAL MEDIOS TÉCNOLOGICOS Y MONITOREO 2013 REGIONAL "&amp;AK50</f>
        <v>VALOR MENSUAL MEDIOS TÉCNOLOGICOS Y MONITOREO 2013 REGIONAL CHOCO</v>
      </c>
      <c r="AL65" s="199"/>
      <c r="AM65" s="135">
        <f>+ROUND(AM62+AM64,0)</f>
        <v>0</v>
      </c>
      <c r="AN65" s="198" t="str">
        <f>+"VALOR MENSUAL MEDIOS TÉCNOLOGICOS Y MONITOREO 2013 REGIONAL "&amp;AN50</f>
        <v>VALOR MENSUAL MEDIOS TÉCNOLOGICOS Y MONITOREO 2013 REGIONAL CORDOBA</v>
      </c>
      <c r="AO65" s="199"/>
      <c r="AP65" s="135">
        <f>+ROUND(AP62+AP64,0)</f>
        <v>0</v>
      </c>
      <c r="AQ65" s="198" t="str">
        <f>+"VALOR MENSUAL MEDIOS TÉCNOLOGICOS Y MONITOREO 2013 REGIONAL "&amp;AQ50</f>
        <v>VALOR MENSUAL MEDIOS TÉCNOLOGICOS Y MONITOREO 2013 REGIONAL GUAINIA</v>
      </c>
      <c r="AR65" s="199"/>
      <c r="AS65" s="135">
        <f>+ROUND(AS62+AS64,0)</f>
        <v>0</v>
      </c>
      <c r="AT65" s="198" t="str">
        <f>+"VALOR MENSUAL MEDIOS TÉCNOLOGICOS Y MONITOREO 2013 REGIONAL "&amp;AT50</f>
        <v>VALOR MENSUAL MEDIOS TÉCNOLOGICOS Y MONITOREO 2013 REGIONAL GUAJIRA</v>
      </c>
      <c r="AU65" s="199"/>
      <c r="AV65" s="135">
        <f>+ROUND(AV62+AV64,0)</f>
        <v>0</v>
      </c>
      <c r="AW65" s="198" t="str">
        <f>+"VALOR MENSUAL MEDIOS TÉCNOLOGICOS Y MONITOREO 2013 REGIONAL "&amp;AW50</f>
        <v>VALOR MENSUAL MEDIOS TÉCNOLOGICOS Y MONITOREO 2013 REGIONAL GUAVIARE</v>
      </c>
      <c r="AX65" s="199"/>
      <c r="AY65" s="135">
        <f>+ROUND(AY62+AY64,0)</f>
        <v>0</v>
      </c>
      <c r="AZ65" s="198" t="str">
        <f>+"VALOR MENSUAL MEDIOS TÉCNOLOGICOS Y MONITOREO 2013 REGIONAL "&amp;AZ50</f>
        <v>VALOR MENSUAL MEDIOS TÉCNOLOGICOS Y MONITOREO 2013 REGIONAL HUILA</v>
      </c>
      <c r="BA65" s="199"/>
      <c r="BB65" s="135">
        <f>+ROUND(BB62+BB64,0)</f>
        <v>0</v>
      </c>
      <c r="BC65" s="198" t="str">
        <f>+"VALOR MENSUAL MEDIOS TÉCNOLOGICOS Y MONITOREO 2013 REGIONAL "&amp;BC50</f>
        <v>VALOR MENSUAL MEDIOS TÉCNOLOGICOS Y MONITOREO 2013 REGIONAL MAGDALENA</v>
      </c>
      <c r="BD65" s="199"/>
      <c r="BE65" s="135">
        <f>+ROUND(BE62+BE64,0)</f>
        <v>0</v>
      </c>
      <c r="BF65" s="198" t="str">
        <f>+"VALOR MENSUAL MEDIOS TÉCNOLOGICOS Y MONITOREO 2013 REGIONAL "&amp;BF50</f>
        <v>VALOR MENSUAL MEDIOS TÉCNOLOGICOS Y MONITOREO 2013 REGIONAL META</v>
      </c>
      <c r="BG65" s="199"/>
      <c r="BH65" s="135">
        <f>+ROUND(BH62+BH64,0)</f>
        <v>0</v>
      </c>
      <c r="BI65" s="198" t="str">
        <f>+"VALOR MENSUAL MEDIOS TÉCNOLOGICOS Y MONITOREO 2013 REGIONAL "&amp;BI50</f>
        <v>VALOR MENSUAL MEDIOS TÉCNOLOGICOS Y MONITOREO 2013 REGIONAL NORTE DE SANTANDER</v>
      </c>
      <c r="BJ65" s="199"/>
      <c r="BK65" s="135">
        <f>+ROUND(BK62+BK64,0)</f>
        <v>0</v>
      </c>
      <c r="BL65" s="198" t="str">
        <f>+"VALOR MENSUAL MEDIOS TÉCNOLOGICOS Y MONITOREO 2013 REGIONAL "&amp;BL50</f>
        <v>VALOR MENSUAL MEDIOS TÉCNOLOGICOS Y MONITOREO 2013 REGIONAL NARIÑO</v>
      </c>
      <c r="BM65" s="199"/>
      <c r="BN65" s="135">
        <f>+ROUND(BN62+BN64,0)</f>
        <v>0</v>
      </c>
      <c r="BO65" s="198" t="str">
        <f>+"VALOR MENSUAL MEDIOS TÉCNOLOGICOS Y MONITOREO 2013 REGIONAL "&amp;BO50</f>
        <v>VALOR MENSUAL MEDIOS TÉCNOLOGICOS Y MONITOREO 2013 REGIONAL PUTUMAYO</v>
      </c>
      <c r="BP65" s="199"/>
      <c r="BQ65" s="135">
        <f>+ROUND(BQ62+BQ64,0)</f>
        <v>0</v>
      </c>
      <c r="BR65" s="198" t="str">
        <f>+"VALOR MENSUAL MEDIOS TÉCNOLOGICOS Y MONITOREO 2013 REGIONAL "&amp;BR50</f>
        <v>VALOR MENSUAL MEDIOS TÉCNOLOGICOS Y MONITOREO 2013 REGIONAL QUINDIO</v>
      </c>
      <c r="BS65" s="199"/>
      <c r="BT65" s="135">
        <f>+ROUND(BT62+BT64,0)</f>
        <v>0</v>
      </c>
      <c r="BU65" s="198" t="str">
        <f>+"VALOR MENSUAL MEDIOS TÉCNOLOGICOS Y MONITOREO 2013 REGIONAL "&amp;BU50</f>
        <v>VALOR MENSUAL MEDIOS TÉCNOLOGICOS Y MONITOREO 2013 REGIONAL RISARALDA</v>
      </c>
      <c r="BV65" s="199"/>
      <c r="BW65" s="135">
        <f>+ROUND(BW62+BW64,0)</f>
        <v>0</v>
      </c>
      <c r="BX65" s="198" t="str">
        <f>+"VALOR MENSUAL MEDIOS TÉCNOLOGICOS Y MONITOREO 2013 REGIONAL "&amp;BX50</f>
        <v>VALOR MENSUAL MEDIOS TÉCNOLOGICOS Y MONITOREO 2013 REGIONAL SAN ANDRES</v>
      </c>
      <c r="BY65" s="199"/>
      <c r="BZ65" s="135">
        <f>+ROUND(BZ62+BZ64,0)</f>
        <v>0</v>
      </c>
      <c r="CA65" s="198" t="str">
        <f>+"VALOR MENSUAL MEDIOS TÉCNOLOGICOS Y MONITOREO 2013 REGIONAL "&amp;CA50</f>
        <v>VALOR MENSUAL MEDIOS TÉCNOLOGICOS Y MONITOREO 2013 REGIONAL SANTANDER</v>
      </c>
      <c r="CB65" s="199"/>
      <c r="CC65" s="135">
        <f>+ROUND(CC62+CC64,0)</f>
        <v>0</v>
      </c>
      <c r="CD65" s="198" t="str">
        <f>+"VALOR MENSUAL MEDIOS TÉCNOLOGICOS Y MONITOREO 2013 REGIONAL "&amp;CD50</f>
        <v>VALOR MENSUAL MEDIOS TÉCNOLOGICOS Y MONITOREO 2013 REGIONAL SUCRE</v>
      </c>
      <c r="CE65" s="199"/>
      <c r="CF65" s="135">
        <f>+ROUND(CF62+CF64,0)</f>
        <v>0</v>
      </c>
      <c r="CG65" s="198" t="str">
        <f>+"VALOR MENSUAL MEDIOS TÉCNOLOGICOS Y MONITOREO 2013 REGIONAL "&amp;CG50</f>
        <v>VALOR MENSUAL MEDIOS TÉCNOLOGICOS Y MONITOREO 2013 REGIONAL TOLIMA</v>
      </c>
      <c r="CH65" s="199"/>
      <c r="CI65" s="135">
        <f>+ROUND(CI62+CI64,0)</f>
        <v>0</v>
      </c>
      <c r="CJ65" s="198" t="str">
        <f>+"VALOR MENSUAL MEDIOS TÉCNOLOGICOS Y MONITOREO 2013 REGIONAL "&amp;CJ50</f>
        <v>VALOR MENSUAL MEDIOS TÉCNOLOGICOS Y MONITOREO 2013 REGIONAL VALLE</v>
      </c>
      <c r="CK65" s="199"/>
      <c r="CL65" s="135">
        <f>+ROUND(CL62+CL64,0)</f>
        <v>0</v>
      </c>
      <c r="CM65" s="198" t="str">
        <f>+"VALOR MENSUAL MEDIOS TÉCNOLOGICOS Y MONITOREO 2013 REGIONAL "&amp;CM50</f>
        <v>VALOR MENSUAL MEDIOS TÉCNOLOGICOS Y MONITOREO 2013 REGIONAL VAUPES</v>
      </c>
      <c r="CN65" s="199"/>
      <c r="CO65" s="135">
        <f>+ROUND(CO62+CO64,0)</f>
        <v>0</v>
      </c>
      <c r="CP65" s="198" t="str">
        <f>+"VALOR MENSUAL MEDIOS TÉCNOLOGICOS Y MONITOREO 2013 REGIONAL "&amp;CP50</f>
        <v>VALOR MENSUAL MEDIOS TÉCNOLOGICOS Y MONITOREO 2013 REGIONAL VICHADA</v>
      </c>
      <c r="CQ65" s="199"/>
      <c r="CR65" s="135">
        <f>+ROUND(CR62+CR64,0)</f>
        <v>0</v>
      </c>
    </row>
    <row r="66" spans="1:96" s="23" customFormat="1" ht="14.25">
      <c r="G66" s="154"/>
      <c r="H66" s="28"/>
      <c r="I66" s="155"/>
      <c r="J66" s="154"/>
      <c r="K66" s="28"/>
      <c r="L66" s="155"/>
      <c r="M66" s="154"/>
      <c r="N66" s="28"/>
      <c r="O66" s="155"/>
      <c r="P66" s="154"/>
      <c r="Q66" s="28"/>
      <c r="R66" s="155"/>
      <c r="S66" s="154"/>
      <c r="T66" s="28"/>
      <c r="U66" s="155"/>
      <c r="V66" s="154"/>
      <c r="W66" s="28"/>
      <c r="X66" s="155"/>
      <c r="Y66" s="154"/>
      <c r="Z66" s="28"/>
      <c r="AA66" s="155"/>
      <c r="AB66" s="154"/>
      <c r="AC66" s="28"/>
      <c r="AD66" s="155"/>
      <c r="AE66" s="154"/>
      <c r="AF66" s="28"/>
      <c r="AG66" s="155"/>
      <c r="AH66" s="154"/>
      <c r="AI66" s="28"/>
      <c r="AJ66" s="155"/>
      <c r="AK66" s="154"/>
      <c r="AL66" s="28"/>
      <c r="AM66" s="155"/>
      <c r="AN66" s="154"/>
      <c r="AO66" s="28"/>
      <c r="AP66" s="155"/>
      <c r="AQ66" s="154"/>
      <c r="AR66" s="28"/>
      <c r="AS66" s="155"/>
      <c r="AT66" s="154"/>
      <c r="AU66" s="28"/>
      <c r="AV66" s="155"/>
      <c r="AW66" s="154"/>
      <c r="AX66" s="28"/>
      <c r="AY66" s="155"/>
      <c r="AZ66" s="154"/>
      <c r="BA66" s="28"/>
      <c r="BB66" s="155"/>
      <c r="BC66" s="154"/>
      <c r="BD66" s="28"/>
      <c r="BE66" s="155"/>
      <c r="BF66" s="154"/>
      <c r="BG66" s="28"/>
      <c r="BH66" s="155"/>
      <c r="BI66" s="154"/>
      <c r="BJ66" s="28"/>
      <c r="BK66" s="155"/>
      <c r="BL66" s="154"/>
      <c r="BM66" s="28"/>
      <c r="BN66" s="155"/>
      <c r="BO66" s="154"/>
      <c r="BP66" s="28"/>
      <c r="BQ66" s="155"/>
      <c r="BR66" s="154"/>
      <c r="BS66" s="28"/>
      <c r="BT66" s="155"/>
      <c r="BU66" s="154"/>
      <c r="BV66" s="28"/>
      <c r="BW66" s="155"/>
      <c r="BX66" s="154"/>
      <c r="BY66" s="28"/>
      <c r="BZ66" s="155"/>
      <c r="CA66" s="154"/>
      <c r="CB66" s="28"/>
      <c r="CC66" s="155"/>
      <c r="CD66" s="154"/>
      <c r="CE66" s="28"/>
      <c r="CF66" s="155"/>
      <c r="CG66" s="154"/>
      <c r="CH66" s="28"/>
      <c r="CI66" s="155"/>
      <c r="CJ66" s="154"/>
      <c r="CK66" s="28"/>
      <c r="CL66" s="155"/>
      <c r="CM66" s="154"/>
      <c r="CN66" s="28"/>
      <c r="CO66" s="155"/>
      <c r="CP66" s="154"/>
      <c r="CQ66" s="28"/>
      <c r="CR66" s="155"/>
    </row>
    <row r="67" spans="1:96" s="64" customFormat="1" ht="55.5" customHeight="1">
      <c r="A67" s="23"/>
      <c r="D67" s="288" t="str">
        <f>+"TOTAL SERVICIO MENSUAL DE VIGILANCIA 2013  REGIONAL  "&amp;D50</f>
        <v>TOTAL SERVICIO MENSUAL DE VIGILANCIA 2013  REGIONAL  AMAZONAS</v>
      </c>
      <c r="E67" s="288"/>
      <c r="F67" s="137">
        <f>+F65+F48</f>
        <v>42255501</v>
      </c>
      <c r="G67" s="289" t="str">
        <f>+"TOTAL SERVICIO MENSUAL DE VIGILANCIA 2013  REGIONAL  "&amp;G50</f>
        <v>TOTAL SERVICIO MENSUAL DE VIGILANCIA 2013  REGIONAL  ANTIOQUIA</v>
      </c>
      <c r="H67" s="288"/>
      <c r="I67" s="135">
        <f>+I65+I48</f>
        <v>125850702</v>
      </c>
      <c r="J67" s="289" t="str">
        <f>+"TOTAL SERVICIO MENSUAL DE VIGILANCIA 2013  REGIONAL  "&amp;J50</f>
        <v>TOTAL SERVICIO MENSUAL DE VIGILANCIA 2013  REGIONAL  ARAUCA</v>
      </c>
      <c r="K67" s="288"/>
      <c r="L67" s="135">
        <f>+L65+L48</f>
        <v>19296647</v>
      </c>
      <c r="M67" s="289" t="str">
        <f>+"TOTAL SERVICIO MENSUAL DE VIGILANCIA 2013  REGIONAL  "&amp;M50</f>
        <v>TOTAL SERVICIO MENSUAL DE VIGILANCIA 2013  REGIONAL  ATLANTICO</v>
      </c>
      <c r="N67" s="288"/>
      <c r="O67" s="135">
        <f>+O65+O48</f>
        <v>84974588</v>
      </c>
      <c r="P67" s="289" t="str">
        <f>+"TOTAL SERVICIO MENSUAL DE VIGILANCIA 2013  REGIONAL  "&amp;P50</f>
        <v>TOTAL SERVICIO MENSUAL DE VIGILANCIA 2013  REGIONAL  BOLIVAR</v>
      </c>
      <c r="Q67" s="288"/>
      <c r="R67" s="135">
        <f>+R65+R48</f>
        <v>71302543</v>
      </c>
      <c r="S67" s="289" t="str">
        <f>+"TOTAL SERVICIO MENSUAL DE VIGILANCIA 2013  REGIONAL  "&amp;S50</f>
        <v>TOTAL SERVICIO MENSUAL DE VIGILANCIA 2013  REGIONAL  BOYACA</v>
      </c>
      <c r="T67" s="288"/>
      <c r="U67" s="135">
        <f>+U65+U48</f>
        <v>92387480</v>
      </c>
      <c r="V67" s="289" t="str">
        <f>+"TOTAL SERVICIO MENSUAL DE VIGILANCIA 2013  REGIONAL  "&amp;V50</f>
        <v>TOTAL SERVICIO MENSUAL DE VIGILANCIA 2013  REGIONAL  CALDAS</v>
      </c>
      <c r="W67" s="288"/>
      <c r="X67" s="135">
        <f>+X65+X48</f>
        <v>40121452</v>
      </c>
      <c r="Y67" s="289" t="str">
        <f>+"TOTAL SERVICIO MENSUAL DE VIGILANCIA 2013  REGIONAL  "&amp;Y50</f>
        <v>TOTAL SERVICIO MENSUAL DE VIGILANCIA 2013  REGIONAL  CAQUETA</v>
      </c>
      <c r="Z67" s="288"/>
      <c r="AA67" s="135">
        <f>+AA65+AA48</f>
        <v>41737366</v>
      </c>
      <c r="AB67" s="289" t="str">
        <f>+"TOTAL SERVICIO MENSUAL DE VIGILANCIA 2013  REGIONAL  "&amp;AB50</f>
        <v>TOTAL SERVICIO MENSUAL DE VIGILANCIA 2013  REGIONAL  CASANARE</v>
      </c>
      <c r="AC67" s="288"/>
      <c r="AD67" s="135">
        <f>+AD65+AD48</f>
        <v>30711829</v>
      </c>
      <c r="AE67" s="289" t="str">
        <f>+"TOTAL SERVICIO MENSUAL DE VIGILANCIA 2013  REGIONAL  "&amp;AE50</f>
        <v>TOTAL SERVICIO MENSUAL DE VIGILANCIA 2013  REGIONAL  CAUCA</v>
      </c>
      <c r="AF67" s="288"/>
      <c r="AG67" s="135">
        <f>+AG65+AG48</f>
        <v>46381294</v>
      </c>
      <c r="AH67" s="289" t="str">
        <f>+"TOTAL SERVICIO MENSUAL DE VIGILANCIA 2013  REGIONAL  "&amp;AH50</f>
        <v>TOTAL SERVICIO MENSUAL DE VIGILANCIA 2013  REGIONAL  CESAR</v>
      </c>
      <c r="AI67" s="288"/>
      <c r="AJ67" s="135">
        <f>+AJ65+AJ48</f>
        <v>52178956</v>
      </c>
      <c r="AK67" s="289" t="str">
        <f>+"TOTAL SERVICIO MENSUAL DE VIGILANCIA 2013  REGIONAL  "&amp;AK50</f>
        <v>TOTAL SERVICIO MENSUAL DE VIGILANCIA 2013  REGIONAL  CHOCO</v>
      </c>
      <c r="AL67" s="288"/>
      <c r="AM67" s="135">
        <f>+AM65+AM48</f>
        <v>54774859</v>
      </c>
      <c r="AN67" s="289" t="str">
        <f>+"TOTAL SERVICIO MENSUAL DE VIGILANCIA 2013  REGIONAL  "&amp;AN50</f>
        <v>TOTAL SERVICIO MENSUAL DE VIGILANCIA 2013  REGIONAL  CORDOBA</v>
      </c>
      <c r="AO67" s="288"/>
      <c r="AP67" s="135">
        <f>+AP65+AP48</f>
        <v>59675754</v>
      </c>
      <c r="AQ67" s="289" t="str">
        <f>+"TOTAL SERVICIO MENSUAL DE VIGILANCIA 2013  REGIONAL  "&amp;AQ50</f>
        <v>TOTAL SERVICIO MENSUAL DE VIGILANCIA 2013  REGIONAL  GUAINIA</v>
      </c>
      <c r="AR67" s="288"/>
      <c r="AS67" s="135">
        <f>+AS65+AS48</f>
        <v>11489911</v>
      </c>
      <c r="AT67" s="289" t="str">
        <f>+"TOTAL SERVICIO MENSUAL DE VIGILANCIA 2013  REGIONAL  "&amp;AT50</f>
        <v>TOTAL SERVICIO MENSUAL DE VIGILANCIA 2013  REGIONAL  GUAJIRA</v>
      </c>
      <c r="AU67" s="288"/>
      <c r="AV67" s="135">
        <f>+AV65+AV48</f>
        <v>36689632</v>
      </c>
      <c r="AW67" s="289" t="str">
        <f>+"TOTAL SERVICIO MENSUAL DE VIGILANCIA 2013  REGIONAL  "&amp;AW50</f>
        <v>TOTAL SERVICIO MENSUAL DE VIGILANCIA 2013  REGIONAL  GUAVIARE</v>
      </c>
      <c r="AX67" s="288"/>
      <c r="AY67" s="135">
        <f>+AY65+AY48</f>
        <v>5797662</v>
      </c>
      <c r="AZ67" s="289" t="str">
        <f>+"TOTAL SERVICIO MENSUAL DE VIGILANCIA 2013  REGIONAL  "&amp;AZ50</f>
        <v>TOTAL SERVICIO MENSUAL DE VIGILANCIA 2013  REGIONAL  HUILA</v>
      </c>
      <c r="BA67" s="288"/>
      <c r="BB67" s="135">
        <f>+BB65+BB48</f>
        <v>50707800</v>
      </c>
      <c r="BC67" s="289" t="str">
        <f>+"TOTAL SERVICIO MENSUAL DE VIGILANCIA 2013  REGIONAL  "&amp;BC50</f>
        <v>TOTAL SERVICIO MENSUAL DE VIGILANCIA 2013  REGIONAL  MAGDALENA</v>
      </c>
      <c r="BD67" s="288"/>
      <c r="BE67" s="135">
        <f>+BE65+BE48</f>
        <v>52178956</v>
      </c>
      <c r="BF67" s="289" t="str">
        <f>+"TOTAL SERVICIO MENSUAL DE VIGILANCIA 2013  REGIONAL  "&amp;BF50</f>
        <v>TOTAL SERVICIO MENSUAL DE VIGILANCIA 2013  REGIONAL  META</v>
      </c>
      <c r="BG67" s="288"/>
      <c r="BH67" s="135">
        <f>+BH65+BH48</f>
        <v>57889942</v>
      </c>
      <c r="BI67" s="289" t="str">
        <f>+"TOTAL SERVICIO MENSUAL DE VIGILANCIA 2013  REGIONAL  "&amp;BI50</f>
        <v>TOTAL SERVICIO MENSUAL DE VIGILANCIA 2013  REGIONAL  NORTE DE SANTANDER</v>
      </c>
      <c r="BJ67" s="288"/>
      <c r="BK67" s="135">
        <f>+BK65+BK48</f>
        <v>71388927</v>
      </c>
      <c r="BL67" s="289" t="str">
        <f>+"TOTAL SERVICIO MENSUAL DE VIGILANCIA 2013  REGIONAL  "&amp;BL50</f>
        <v>TOTAL SERVICIO MENSUAL DE VIGILANCIA 2013  REGIONAL  NARIÑO</v>
      </c>
      <c r="BM67" s="288"/>
      <c r="BN67" s="135">
        <f>+BN65+BN48</f>
        <v>82292009</v>
      </c>
      <c r="BO67" s="289" t="str">
        <f>+"TOTAL SERVICIO MENSUAL DE VIGILANCIA 2013  REGIONAL  "&amp;BO50</f>
        <v>TOTAL SERVICIO MENSUAL DE VIGILANCIA 2013  REGIONAL  PUTUMAYO</v>
      </c>
      <c r="BP67" s="288"/>
      <c r="BQ67" s="135">
        <f>+BQ65+BQ48</f>
        <v>51335660</v>
      </c>
      <c r="BR67" s="289" t="str">
        <f>+"TOTAL SERVICIO MENSUAL DE VIGILANCIA 2013  REGIONAL  "&amp;BR50</f>
        <v>TOTAL SERVICIO MENSUAL DE VIGILANCIA 2013  REGIONAL  QUINDIO</v>
      </c>
      <c r="BS67" s="288"/>
      <c r="BT67" s="135">
        <f>+BT65+BT48</f>
        <v>34982485</v>
      </c>
      <c r="BU67" s="289" t="str">
        <f>+"TOTAL SERVICIO MENSUAL DE VIGILANCIA 2013  REGIONAL  "&amp;BU50</f>
        <v>TOTAL SERVICIO MENSUAL DE VIGILANCIA 2013  REGIONAL  RISARALDA</v>
      </c>
      <c r="BV67" s="288"/>
      <c r="BW67" s="135">
        <f>+BW65+BW48</f>
        <v>42850574</v>
      </c>
      <c r="BX67" s="289" t="str">
        <f>+"TOTAL SERVICIO MENSUAL DE VIGILANCIA 2013  REGIONAL  "&amp;BX50</f>
        <v>TOTAL SERVICIO MENSUAL DE VIGILANCIA 2013  REGIONAL  SAN ANDRES</v>
      </c>
      <c r="BY67" s="288"/>
      <c r="BZ67" s="135">
        <f>+BZ65+BZ48</f>
        <v>22825440</v>
      </c>
      <c r="CA67" s="289" t="str">
        <f>+"TOTAL SERVICIO MENSUAL DE VIGILANCIA 2013  REGIONAL  "&amp;CA50</f>
        <v>TOTAL SERVICIO MENSUAL DE VIGILANCIA 2013  REGIONAL  SANTANDER</v>
      </c>
      <c r="CB67" s="288"/>
      <c r="CC67" s="135">
        <f>+CC65+CC48</f>
        <v>81969633</v>
      </c>
      <c r="CD67" s="289" t="str">
        <f>+"TOTAL SERVICIO MENSUAL DE VIGILANCIA 2013  REGIONAL  "&amp;CD50</f>
        <v>TOTAL SERVICIO MENSUAL DE VIGILANCIA 2013  REGIONAL  SUCRE</v>
      </c>
      <c r="CE67" s="288"/>
      <c r="CF67" s="135">
        <f>+CF65+CF48</f>
        <v>30891971</v>
      </c>
      <c r="CG67" s="289" t="str">
        <f>+"TOTAL SERVICIO MENSUAL DE VIGILANCIA 2013  REGIONAL  "&amp;CG50</f>
        <v>TOTAL SERVICIO MENSUAL DE VIGILANCIA 2013  REGIONAL  TOLIMA</v>
      </c>
      <c r="CH67" s="288"/>
      <c r="CI67" s="135">
        <f>+CI65+CI48</f>
        <v>88860576</v>
      </c>
      <c r="CJ67" s="289" t="str">
        <f>+"TOTAL SERVICIO MENSUAL DE VIGILANCIA 2013  REGIONAL  "&amp;CJ50</f>
        <v>TOTAL SERVICIO MENSUAL DE VIGILANCIA 2013  REGIONAL  VALLE</v>
      </c>
      <c r="CK67" s="288"/>
      <c r="CL67" s="135">
        <f>+CL65+CL48</f>
        <v>115866559</v>
      </c>
      <c r="CM67" s="289" t="str">
        <f>+"TOTAL SERVICIO MENSUAL DE VIGILANCIA 2013  REGIONAL  "&amp;CM50</f>
        <v>TOTAL SERVICIO MENSUAL DE VIGILANCIA 2013  REGIONAL  VAUPES</v>
      </c>
      <c r="CN67" s="288"/>
      <c r="CO67" s="135">
        <f>+CO65+CO48</f>
        <v>15433825</v>
      </c>
      <c r="CP67" s="289" t="str">
        <f>+"TOTAL SERVICIO MENSUAL DE VIGILANCIA 2013  REGIONAL  "&amp;CP50</f>
        <v>TOTAL SERVICIO MENSUAL DE VIGILANCIA 2013  REGIONAL  VICHADA</v>
      </c>
      <c r="CQ67" s="288"/>
      <c r="CR67" s="135">
        <f>+CR65+CR48</f>
        <v>24007169</v>
      </c>
    </row>
    <row r="68" spans="1:96" s="23" customFormat="1" ht="14.25">
      <c r="D68" s="23">
        <f>+VLOOKUP(D50,'Medios Tecnologicos 091113 '!$A$10:$P$42,16,0)-SUM(D52:D58)</f>
        <v>0</v>
      </c>
      <c r="G68" s="23">
        <f>+VLOOKUP(G50,'Medios Tecnologicos 091113 '!$A$10:$P$42,16,0)-SUM(G52:G58)</f>
        <v>0</v>
      </c>
      <c r="J68" s="23">
        <f>+VLOOKUP(J50,'Medios Tecnologicos 091113 '!$A$10:$P$42,16,0)-SUM(J52:J58)</f>
        <v>0</v>
      </c>
      <c r="M68" s="23">
        <f>+VLOOKUP(M50,'Medios Tecnologicos 091113 '!$A$10:$P$42,16,0)-SUM(M52:M58)</f>
        <v>0</v>
      </c>
      <c r="P68" s="23">
        <f>+VLOOKUP(P50,'Medios Tecnologicos 091113 '!$A$10:$P$42,16,0)-SUM(P52:P58)</f>
        <v>0</v>
      </c>
      <c r="S68" s="23">
        <f>+VLOOKUP(S50,'Medios Tecnologicos 091113 '!$A$10:$P$42,16,0)-SUM(S52:S58)</f>
        <v>0</v>
      </c>
      <c r="V68" s="23">
        <f>+VLOOKUP(V50,'Medios Tecnologicos 091113 '!$A$10:$P$42,16,0)-SUM(V52:V58)</f>
        <v>0</v>
      </c>
      <c r="Y68" s="23">
        <f>+VLOOKUP(Y50,'Medios Tecnologicos 091113 '!$A$10:$P$42,16,0)-SUM(Y52:Y58)</f>
        <v>0</v>
      </c>
      <c r="AB68" s="23">
        <f>+VLOOKUP(AB50,'Medios Tecnologicos 091113 '!$A$10:$P$42,16,0)-SUM(AB52:AB58)</f>
        <v>0</v>
      </c>
      <c r="AE68" s="23">
        <f>+VLOOKUP(AE50,'Medios Tecnologicos 091113 '!$A$10:$P$42,16,0)-SUM(AE52:AE58)</f>
        <v>0</v>
      </c>
      <c r="AH68" s="23">
        <f>+VLOOKUP(AH50,'Medios Tecnologicos 091113 '!$A$10:$P$42,16,0)-SUM(AH52:AH58)</f>
        <v>0</v>
      </c>
      <c r="AK68" s="23">
        <f>+VLOOKUP(AK50,'Medios Tecnologicos 091113 '!$A$10:$P$42,16,0)-SUM(AK52:AK58)</f>
        <v>0</v>
      </c>
      <c r="AN68" s="23">
        <f>+VLOOKUP(AN50,'Medios Tecnologicos 091113 '!$A$10:$P$42,16,0)-SUM(AN52:AN58)</f>
        <v>0</v>
      </c>
      <c r="AQ68" s="23">
        <f>+VLOOKUP(AQ50,'Medios Tecnologicos 091113 '!$A$10:$P$42,16,0)-SUM(AQ52:AQ58)</f>
        <v>0</v>
      </c>
      <c r="AT68" s="23">
        <f>+VLOOKUP(AT50,'Medios Tecnologicos 091113 '!$A$10:$P$42,16,0)-SUM(AT52:AT58)</f>
        <v>0</v>
      </c>
      <c r="AW68" s="23">
        <f>+VLOOKUP(AW50,'Medios Tecnologicos 091113 '!$A$10:$P$42,16,0)-SUM(AW52:AW58)</f>
        <v>0</v>
      </c>
      <c r="AZ68" s="23">
        <f>+VLOOKUP(AZ50,'Medios Tecnologicos 091113 '!$A$10:$P$42,16,0)-SUM(AZ52:AZ58)</f>
        <v>0</v>
      </c>
      <c r="BC68" s="23">
        <f>+VLOOKUP(BC50,'Medios Tecnologicos 091113 '!$A$10:$P$42,16,0)-SUM(BC52:BC58)</f>
        <v>0</v>
      </c>
      <c r="BF68" s="23">
        <f>+VLOOKUP(BF50,'Medios Tecnologicos 091113 '!$A$10:$P$42,16,0)-SUM(BF52:BF58)</f>
        <v>0</v>
      </c>
      <c r="BI68" s="23">
        <f>+VLOOKUP(BI50,'Medios Tecnologicos 091113 '!$A$10:$P$42,16,0)-SUM(BI52:BI58)</f>
        <v>0</v>
      </c>
      <c r="BL68" s="23">
        <f>+VLOOKUP(BL50,'Medios Tecnologicos 091113 '!$A$10:$P$42,16,0)-SUM(BL52:BL58)</f>
        <v>0</v>
      </c>
      <c r="BO68" s="23">
        <f>+VLOOKUP(BO50,'Medios Tecnologicos 091113 '!$A$10:$P$42,16,0)-SUM(BO52:BO58)</f>
        <v>0</v>
      </c>
      <c r="BR68" s="23">
        <f>+VLOOKUP(BR50,'Medios Tecnologicos 091113 '!$A$10:$P$42,16,0)-SUM(BR52:BR58)</f>
        <v>0</v>
      </c>
      <c r="BU68" s="23">
        <f>+VLOOKUP(BU50,'Medios Tecnologicos 091113 '!$A$10:$P$42,16,0)-SUM(BU52:BU58)</f>
        <v>0</v>
      </c>
      <c r="BX68" s="23">
        <f>+VLOOKUP(BX50,'Medios Tecnologicos 091113 '!$A$10:$P$42,16,0)-SUM(BX52:BX58)</f>
        <v>0</v>
      </c>
      <c r="CA68" s="23">
        <f>+VLOOKUP(CA50,'Medios Tecnologicos 091113 '!$A$10:$P$42,16,0)-SUM(CA52:CA58)</f>
        <v>0</v>
      </c>
      <c r="CD68" s="23">
        <f>+VLOOKUP(CD50,'Medios Tecnologicos 091113 '!$A$10:$P$42,16,0)-SUM(CD52:CD58)</f>
        <v>0</v>
      </c>
      <c r="CG68" s="23">
        <f>+VLOOKUP(CG50,'Medios Tecnologicos 091113 '!$A$10:$P$42,16,0)-SUM(CG52:CG58)</f>
        <v>0</v>
      </c>
      <c r="CJ68" s="23">
        <f>+VLOOKUP(CJ50,'Medios Tecnologicos 091113 '!$A$10:$P$42,16,0)-SUM(CJ52:CJ58)</f>
        <v>0</v>
      </c>
      <c r="CM68" s="23">
        <f>+VLOOKUP(CM50,'Medios Tecnologicos 091113 '!$A$10:$P$42,16,0)-SUM(CM52:CM58)</f>
        <v>0</v>
      </c>
      <c r="CP68" s="23">
        <f>+VLOOKUP(CP50,'Medios Tecnologicos 091113 '!$A$10:$P$42,16,0)-SUM(CP52:CP58)</f>
        <v>0</v>
      </c>
    </row>
    <row r="69" spans="1:96" s="23" customFormat="1" ht="18" customHeight="1">
      <c r="C69" s="159" t="s">
        <v>229</v>
      </c>
      <c r="D69" s="159"/>
      <c r="E69" s="159"/>
      <c r="F69" s="159"/>
      <c r="G69" s="159"/>
      <c r="H69" s="159"/>
      <c r="I69" s="159"/>
      <c r="J69" s="159"/>
    </row>
    <row r="70" spans="1:96" s="23" customFormat="1" ht="14.25">
      <c r="C70" s="159" t="s">
        <v>117</v>
      </c>
      <c r="D70" s="159"/>
      <c r="E70" s="159"/>
      <c r="F70" s="159"/>
      <c r="G70" s="159"/>
      <c r="H70" s="159"/>
      <c r="I70" s="159"/>
      <c r="J70" s="159"/>
      <c r="K70" s="77"/>
    </row>
    <row r="71" spans="1:96" s="23" customFormat="1" ht="15.75" customHeight="1">
      <c r="C71" s="159" t="s">
        <v>118</v>
      </c>
      <c r="D71" s="159"/>
      <c r="E71" s="159"/>
      <c r="F71" s="159"/>
      <c r="G71" s="159"/>
      <c r="H71" s="159"/>
      <c r="I71" s="159"/>
      <c r="J71" s="159"/>
      <c r="K71" s="77"/>
    </row>
    <row r="72" spans="1:96" s="23" customFormat="1" ht="14.25">
      <c r="C72" s="159" t="s">
        <v>119</v>
      </c>
      <c r="D72" s="159"/>
      <c r="E72" s="159"/>
      <c r="F72" s="159"/>
      <c r="G72" s="159"/>
      <c r="H72" s="159"/>
      <c r="I72" s="159"/>
      <c r="J72" s="159"/>
      <c r="K72" s="77"/>
    </row>
    <row r="73" spans="1:96" s="23" customFormat="1" ht="14.25">
      <c r="C73" s="159" t="s">
        <v>121</v>
      </c>
      <c r="D73" s="159"/>
      <c r="E73" s="159"/>
      <c r="F73" s="159"/>
      <c r="G73" s="159"/>
      <c r="H73" s="159"/>
      <c r="I73" s="159"/>
      <c r="J73" s="159"/>
      <c r="K73" s="77"/>
    </row>
    <row r="74" spans="1:96" s="23" customFormat="1" ht="14.25"/>
    <row r="75" spans="1:96" s="23" customFormat="1" ht="14.25"/>
    <row r="76" spans="1:96" s="23" customFormat="1" ht="14.25"/>
    <row r="77" spans="1:96" s="23" customFormat="1" ht="14.25"/>
    <row r="78" spans="1:96" s="23" customFormat="1" ht="14.25"/>
    <row r="79" spans="1:96" s="23" customFormat="1" ht="14.25"/>
    <row r="80" spans="1:96" s="23" customFormat="1" ht="14.25"/>
    <row r="81" s="23" customFormat="1" ht="14.25"/>
    <row r="82" s="23" customFormat="1" ht="14.25"/>
    <row r="83" s="23" customFormat="1" ht="14.25"/>
    <row r="84" s="23" customFormat="1" ht="14.25"/>
    <row r="85" s="23" customFormat="1" ht="14.25"/>
    <row r="86" s="23" customFormat="1" ht="14.25"/>
    <row r="87" s="23" customFormat="1" ht="14.25"/>
    <row r="88" s="23" customFormat="1" ht="14.25"/>
    <row r="89" s="23" customFormat="1" ht="14.25"/>
    <row r="90" s="23" customFormat="1" ht="14.25"/>
    <row r="91" s="23" customFormat="1" ht="14.25"/>
    <row r="92" s="23" customFormat="1" ht="14.25"/>
    <row r="93" s="23" customFormat="1" ht="14.25"/>
    <row r="94" s="23" customFormat="1" ht="14.25"/>
    <row r="95" s="23" customFormat="1" ht="14.25"/>
    <row r="96" s="23" customFormat="1" ht="14.25"/>
    <row r="97" s="23" customFormat="1" ht="14.25"/>
    <row r="98" s="23" customFormat="1" ht="14.25"/>
    <row r="99" s="23" customFormat="1" ht="14.25"/>
    <row r="100" s="23" customFormat="1" ht="14.25"/>
    <row r="101" s="23" customFormat="1" ht="14.25"/>
    <row r="102" s="23" customFormat="1" ht="14.25"/>
    <row r="103" s="23" customFormat="1" ht="14.25"/>
    <row r="104" s="23" customFormat="1" ht="14.25"/>
    <row r="105" s="23" customFormat="1" ht="14.25"/>
    <row r="106" s="23" customFormat="1" ht="14.25"/>
    <row r="107" s="23" customFormat="1" ht="14.25"/>
    <row r="108" s="23" customFormat="1" ht="14.25"/>
    <row r="109" s="23" customFormat="1" ht="14.25"/>
    <row r="110" s="23" customFormat="1" ht="14.25"/>
    <row r="111" s="23" customFormat="1" ht="14.25"/>
    <row r="112" s="23" customFormat="1" ht="14.25"/>
    <row r="113" s="23" customFormat="1" ht="14.25"/>
    <row r="114" s="23" customFormat="1" ht="14.25"/>
    <row r="115" s="23" customFormat="1" ht="14.25"/>
    <row r="116" s="23" customFormat="1" ht="14.25"/>
    <row r="117" s="23" customFormat="1" ht="14.25"/>
    <row r="118" s="23" customFormat="1" ht="14.25"/>
    <row r="119" s="23" customFormat="1" ht="14.25"/>
    <row r="120" s="23" customFormat="1" ht="14.25"/>
    <row r="121" s="23" customFormat="1" ht="14.25"/>
    <row r="122" s="23" customFormat="1" ht="14.25"/>
    <row r="123" s="23" customFormat="1" ht="14.25"/>
    <row r="124" s="23" customFormat="1" ht="14.25"/>
    <row r="125" s="23" customFormat="1" ht="14.25"/>
    <row r="126" s="23" customFormat="1" ht="14.25"/>
    <row r="127" s="23" customFormat="1" ht="14.25"/>
    <row r="128" s="23" customFormat="1" ht="14.25"/>
    <row r="129" s="23" customFormat="1" ht="14.25"/>
    <row r="130" s="23" customFormat="1" ht="14.25"/>
    <row r="131" s="23" customFormat="1" ht="14.25"/>
    <row r="132" s="23" customFormat="1" ht="14.25"/>
    <row r="133" s="23" customFormat="1" ht="14.25"/>
    <row r="134" s="23" customFormat="1" ht="14.25"/>
    <row r="135" s="23" customFormat="1" ht="14.25"/>
    <row r="136" s="23" customFormat="1" ht="14.25"/>
    <row r="137" s="23" customFormat="1" ht="14.25"/>
    <row r="138" s="23" customFormat="1" ht="14.25"/>
    <row r="139" s="23" customFormat="1" ht="14.25"/>
    <row r="140" s="23" customFormat="1" ht="14.25"/>
    <row r="141" s="23" customFormat="1" ht="14.25"/>
    <row r="142" s="23" customFormat="1" ht="14.25"/>
    <row r="143" s="23" customFormat="1" ht="14.25"/>
    <row r="144" s="23" customFormat="1" ht="14.25"/>
    <row r="145" s="23" customFormat="1" ht="14.25"/>
    <row r="146" s="23" customFormat="1" ht="14.25"/>
    <row r="147" s="23" customFormat="1" ht="14.25"/>
    <row r="148" s="23" customFormat="1" ht="14.25"/>
    <row r="149" s="23" customFormat="1" ht="14.25"/>
    <row r="150" s="23" customFormat="1" ht="14.25"/>
    <row r="151" s="23" customFormat="1" ht="14.25"/>
    <row r="152" s="23" customFormat="1" ht="14.25"/>
    <row r="153" s="23" customFormat="1" ht="14.25"/>
    <row r="154" s="23" customFormat="1" ht="14.25"/>
    <row r="155" s="23" customFormat="1" ht="14.25"/>
    <row r="156" s="23" customFormat="1" ht="14.25"/>
    <row r="157" s="23" customFormat="1" ht="14.25"/>
    <row r="158" s="23" customFormat="1" ht="14.25"/>
    <row r="159" s="23" customFormat="1" ht="14.25"/>
    <row r="160" s="23" customFormat="1" ht="14.25"/>
    <row r="161" s="23" customFormat="1" ht="14.25"/>
    <row r="162" s="23" customFormat="1" ht="14.25"/>
    <row r="163" s="23" customFormat="1" ht="14.25"/>
    <row r="164" s="23" customFormat="1" ht="14.25"/>
    <row r="165" s="23" customFormat="1" ht="14.25"/>
    <row r="166" s="23" customFormat="1" ht="14.25"/>
    <row r="167" s="23" customFormat="1" ht="14.25"/>
    <row r="168" s="23" customFormat="1" ht="14.25"/>
    <row r="169" s="23" customFormat="1" ht="14.25"/>
    <row r="170" s="23" customFormat="1" ht="14.25"/>
    <row r="171" s="23" customFormat="1" ht="14.25"/>
    <row r="172" s="23" customFormat="1" ht="14.25"/>
    <row r="173" s="23" customFormat="1" ht="14.25"/>
    <row r="174" s="23" customFormat="1" ht="14.25"/>
    <row r="175" s="23" customFormat="1" ht="14.25"/>
    <row r="176" s="23" customFormat="1" ht="14.25"/>
    <row r="177" s="23" customFormat="1" ht="14.25"/>
    <row r="178" s="23" customFormat="1" ht="14.25"/>
    <row r="179" s="23" customFormat="1" ht="14.25"/>
    <row r="180" s="23" customFormat="1" ht="14.25"/>
    <row r="181" s="23" customFormat="1" ht="14.25"/>
    <row r="182" s="23" customFormat="1" ht="14.25"/>
    <row r="183" s="23" customFormat="1" ht="14.25"/>
    <row r="184" s="23" customFormat="1" ht="14.25"/>
    <row r="185" s="23" customFormat="1" ht="14.25"/>
    <row r="186" s="23" customFormat="1" ht="14.25"/>
    <row r="187" s="23" customFormat="1" ht="14.25"/>
    <row r="188" s="23" customFormat="1" ht="14.25"/>
    <row r="189" s="23" customFormat="1" ht="14.25"/>
    <row r="190" s="23" customFormat="1" ht="14.25"/>
    <row r="191" s="23" customFormat="1" ht="14.25"/>
    <row r="192" s="23" customFormat="1" ht="14.25"/>
    <row r="193" s="23" customFormat="1" ht="14.25"/>
    <row r="194" s="23" customFormat="1" ht="14.25"/>
    <row r="195" s="23" customFormat="1" ht="14.25"/>
    <row r="196" s="23" customFormat="1" ht="14.25"/>
    <row r="197" s="23" customFormat="1" ht="14.25"/>
    <row r="198" s="23" customFormat="1" ht="14.25"/>
    <row r="199" s="23" customFormat="1" ht="14.25"/>
    <row r="200" s="23" customFormat="1" ht="14.25"/>
    <row r="201" s="23" customFormat="1" ht="14.25"/>
    <row r="202" s="23" customFormat="1" ht="14.25"/>
    <row r="203" s="23" customFormat="1" ht="14.25"/>
    <row r="204" s="23" customFormat="1" ht="14.25"/>
    <row r="205" s="23" customFormat="1" ht="14.25"/>
    <row r="206" s="23" customFormat="1" ht="14.25"/>
    <row r="207" s="23" customFormat="1" ht="14.25"/>
    <row r="208" s="23" customFormat="1" ht="14.25"/>
    <row r="209" s="23" customFormat="1" ht="14.25"/>
    <row r="210" s="23" customFormat="1" ht="14.25"/>
    <row r="211" s="23" customFormat="1" ht="14.25"/>
    <row r="212" s="23" customFormat="1" ht="14.25"/>
    <row r="213" s="23" customFormat="1" ht="14.25"/>
    <row r="214" s="23" customFormat="1" ht="14.25"/>
    <row r="215" s="23" customFormat="1" ht="14.25"/>
    <row r="216" s="23" customFormat="1" ht="14.25"/>
    <row r="217" s="23" customFormat="1" ht="14.25"/>
    <row r="218" s="23" customFormat="1" ht="14.25"/>
    <row r="219" s="23" customFormat="1" ht="14.25"/>
    <row r="220" s="23" customFormat="1" ht="14.25"/>
    <row r="221" s="23" customFormat="1" ht="14.25"/>
    <row r="222" s="23" customFormat="1" ht="14.25"/>
    <row r="223" s="23" customFormat="1" ht="14.25"/>
    <row r="224" s="23" customFormat="1" ht="14.25"/>
    <row r="225" s="23" customFormat="1" ht="14.25"/>
    <row r="226" s="23" customFormat="1" ht="14.25"/>
    <row r="227" s="23" customFormat="1" ht="14.25"/>
    <row r="228" s="23" customFormat="1" ht="14.25"/>
    <row r="229" s="23" customFormat="1" ht="14.25"/>
    <row r="230" s="23" customFormat="1" ht="14.25"/>
    <row r="231" s="23" customFormat="1" ht="14.25"/>
    <row r="232" s="23" customFormat="1" ht="14.25"/>
    <row r="233" s="23" customFormat="1" ht="14.25"/>
    <row r="234" s="23" customFormat="1" ht="14.25"/>
    <row r="235" s="23" customFormat="1" ht="14.25"/>
    <row r="236" s="23" customFormat="1" ht="14.25"/>
    <row r="237" s="23" customFormat="1" ht="14.25"/>
    <row r="238" s="23" customFormat="1" ht="14.25"/>
    <row r="239" s="23" customFormat="1" ht="14.25"/>
    <row r="240" s="23" customFormat="1" ht="14.25"/>
    <row r="241" s="23" customFormat="1" ht="14.25"/>
    <row r="242" s="23" customFormat="1" ht="14.25"/>
    <row r="243" s="23" customFormat="1" ht="14.25"/>
    <row r="244" s="23" customFormat="1" ht="14.25"/>
    <row r="245" s="23" customFormat="1" ht="14.25"/>
    <row r="246" s="23" customFormat="1" ht="14.25"/>
    <row r="247" s="23" customFormat="1" ht="14.25"/>
    <row r="248" s="23" customFormat="1" ht="14.25"/>
    <row r="249" s="23" customFormat="1" ht="14.25"/>
    <row r="250" s="23" customFormat="1" ht="14.25"/>
    <row r="251" s="23" customFormat="1" ht="14.25"/>
    <row r="252" s="23" customFormat="1" ht="14.25"/>
    <row r="253" s="23" customFormat="1" ht="14.25"/>
    <row r="254" s="23" customFormat="1" ht="14.25"/>
    <row r="255" s="23" customFormat="1" ht="14.25"/>
    <row r="256" s="23" customFormat="1" ht="14.25"/>
    <row r="257" s="23" customFormat="1" ht="14.25"/>
    <row r="258" s="23" customFormat="1" ht="14.25"/>
    <row r="259" s="23" customFormat="1" ht="14.25"/>
    <row r="260" s="23" customFormat="1" ht="14.25"/>
    <row r="261" s="23" customFormat="1" ht="14.25"/>
    <row r="262" s="23" customFormat="1" ht="14.25"/>
    <row r="263" s="23" customFormat="1" ht="14.25"/>
    <row r="264" s="23" customFormat="1" ht="14.25"/>
    <row r="265" s="23" customFormat="1" ht="14.25"/>
    <row r="266" s="23" customFormat="1" ht="14.25"/>
    <row r="267" s="23" customFormat="1" ht="14.25"/>
  </sheetData>
  <autoFilter ref="A18:CS48">
    <filterColumn colId="1"/>
  </autoFilter>
  <mergeCells count="219">
    <mergeCell ref="D65:E65"/>
    <mergeCell ref="D67:E67"/>
    <mergeCell ref="G50:I50"/>
    <mergeCell ref="G65:H65"/>
    <mergeCell ref="D48:E48"/>
    <mergeCell ref="D50:F50"/>
    <mergeCell ref="G67:H67"/>
    <mergeCell ref="E56:E57"/>
    <mergeCell ref="F56:F57"/>
    <mergeCell ref="H56:H57"/>
    <mergeCell ref="I56:I57"/>
    <mergeCell ref="H4:H5"/>
    <mergeCell ref="I4:J5"/>
    <mergeCell ref="D17:F17"/>
    <mergeCell ref="G17:I17"/>
    <mergeCell ref="G48:H48"/>
    <mergeCell ref="J17:L17"/>
    <mergeCell ref="J48:K48"/>
    <mergeCell ref="V17:X17"/>
    <mergeCell ref="V48:W48"/>
    <mergeCell ref="Y17:AA17"/>
    <mergeCell ref="Y48:Z48"/>
    <mergeCell ref="AB17:AD17"/>
    <mergeCell ref="AB48:AC48"/>
    <mergeCell ref="M17:O17"/>
    <mergeCell ref="M48:N48"/>
    <mergeCell ref="P17:R17"/>
    <mergeCell ref="P48:Q48"/>
    <mergeCell ref="S17:U17"/>
    <mergeCell ref="S48:T48"/>
    <mergeCell ref="AN17:AP17"/>
    <mergeCell ref="AN48:AO48"/>
    <mergeCell ref="AQ17:AS17"/>
    <mergeCell ref="AQ48:AR48"/>
    <mergeCell ref="AT17:AV17"/>
    <mergeCell ref="AT48:AU48"/>
    <mergeCell ref="AE17:AG17"/>
    <mergeCell ref="AE48:AF48"/>
    <mergeCell ref="AH17:AJ17"/>
    <mergeCell ref="AH48:AI48"/>
    <mergeCell ref="AK17:AM17"/>
    <mergeCell ref="AK48:AL48"/>
    <mergeCell ref="BU48:BV48"/>
    <mergeCell ref="BF17:BH17"/>
    <mergeCell ref="BF48:BG48"/>
    <mergeCell ref="BI17:BK17"/>
    <mergeCell ref="BI48:BJ48"/>
    <mergeCell ref="BL17:BN17"/>
    <mergeCell ref="BL48:BM48"/>
    <mergeCell ref="AW17:AY17"/>
    <mergeCell ref="AW48:AX48"/>
    <mergeCell ref="AZ17:BB17"/>
    <mergeCell ref="AZ48:BA48"/>
    <mergeCell ref="BC17:BE17"/>
    <mergeCell ref="BC48:BD48"/>
    <mergeCell ref="J50:L50"/>
    <mergeCell ref="K56:K57"/>
    <mergeCell ref="L56:L57"/>
    <mergeCell ref="J65:K65"/>
    <mergeCell ref="J67:K67"/>
    <mergeCell ref="CP17:CR17"/>
    <mergeCell ref="CP48:CQ48"/>
    <mergeCell ref="CG17:CI17"/>
    <mergeCell ref="CG48:CH48"/>
    <mergeCell ref="CJ17:CL17"/>
    <mergeCell ref="CJ48:CK48"/>
    <mergeCell ref="CM17:CO17"/>
    <mergeCell ref="CM48:CN48"/>
    <mergeCell ref="BX17:BZ17"/>
    <mergeCell ref="BX48:BY48"/>
    <mergeCell ref="CA17:CC17"/>
    <mergeCell ref="CA48:CB48"/>
    <mergeCell ref="CD17:CF17"/>
    <mergeCell ref="CD48:CE48"/>
    <mergeCell ref="BO17:BQ17"/>
    <mergeCell ref="BO48:BP48"/>
    <mergeCell ref="BR17:BT17"/>
    <mergeCell ref="BR48:BS48"/>
    <mergeCell ref="BU17:BW17"/>
    <mergeCell ref="P50:R50"/>
    <mergeCell ref="Q56:Q57"/>
    <mergeCell ref="R56:R57"/>
    <mergeCell ref="P65:Q65"/>
    <mergeCell ref="P67:Q67"/>
    <mergeCell ref="M50:O50"/>
    <mergeCell ref="N56:N57"/>
    <mergeCell ref="O56:O57"/>
    <mergeCell ref="M65:N65"/>
    <mergeCell ref="M67:N67"/>
    <mergeCell ref="V50:X50"/>
    <mergeCell ref="W56:W57"/>
    <mergeCell ref="X56:X57"/>
    <mergeCell ref="V65:W65"/>
    <mergeCell ref="V67:W67"/>
    <mergeCell ref="S50:U50"/>
    <mergeCell ref="T56:T57"/>
    <mergeCell ref="U56:U57"/>
    <mergeCell ref="S65:T65"/>
    <mergeCell ref="S67:T67"/>
    <mergeCell ref="AB50:AD50"/>
    <mergeCell ref="AC56:AC57"/>
    <mergeCell ref="AD56:AD57"/>
    <mergeCell ref="AB65:AC65"/>
    <mergeCell ref="AB67:AC67"/>
    <mergeCell ref="Y50:AA50"/>
    <mergeCell ref="Z56:Z57"/>
    <mergeCell ref="AA56:AA57"/>
    <mergeCell ref="Y65:Z65"/>
    <mergeCell ref="Y67:Z67"/>
    <mergeCell ref="AH50:AJ50"/>
    <mergeCell ref="AI56:AI57"/>
    <mergeCell ref="AJ56:AJ57"/>
    <mergeCell ref="AH65:AI65"/>
    <mergeCell ref="AH67:AI67"/>
    <mergeCell ref="AE50:AG50"/>
    <mergeCell ref="AF56:AF57"/>
    <mergeCell ref="AG56:AG57"/>
    <mergeCell ref="AE65:AF65"/>
    <mergeCell ref="AE67:AF67"/>
    <mergeCell ref="AN50:AP50"/>
    <mergeCell ref="AO56:AO57"/>
    <mergeCell ref="AP56:AP57"/>
    <mergeCell ref="AN65:AO65"/>
    <mergeCell ref="AN67:AO67"/>
    <mergeCell ref="AK50:AM50"/>
    <mergeCell ref="AL56:AL57"/>
    <mergeCell ref="AM56:AM57"/>
    <mergeCell ref="AK65:AL65"/>
    <mergeCell ref="AK67:AL67"/>
    <mergeCell ref="AT50:AV50"/>
    <mergeCell ref="AU56:AU57"/>
    <mergeCell ref="AV56:AV57"/>
    <mergeCell ref="AT65:AU65"/>
    <mergeCell ref="AT67:AU67"/>
    <mergeCell ref="AQ50:AS50"/>
    <mergeCell ref="AR56:AR57"/>
    <mergeCell ref="AS56:AS57"/>
    <mergeCell ref="AQ65:AR65"/>
    <mergeCell ref="AQ67:AR67"/>
    <mergeCell ref="AZ50:BB50"/>
    <mergeCell ref="BA56:BA57"/>
    <mergeCell ref="BB56:BB57"/>
    <mergeCell ref="AZ65:BA65"/>
    <mergeCell ref="AZ67:BA67"/>
    <mergeCell ref="AW50:AY50"/>
    <mergeCell ref="AX56:AX57"/>
    <mergeCell ref="AY56:AY57"/>
    <mergeCell ref="AW65:AX65"/>
    <mergeCell ref="AW67:AX67"/>
    <mergeCell ref="BF50:BH50"/>
    <mergeCell ref="BG56:BG57"/>
    <mergeCell ref="BH56:BH57"/>
    <mergeCell ref="BF65:BG65"/>
    <mergeCell ref="BF67:BG67"/>
    <mergeCell ref="BC50:BE50"/>
    <mergeCell ref="BD56:BD57"/>
    <mergeCell ref="BE56:BE57"/>
    <mergeCell ref="BC65:BD65"/>
    <mergeCell ref="BC67:BD67"/>
    <mergeCell ref="BL50:BN50"/>
    <mergeCell ref="BM56:BM57"/>
    <mergeCell ref="BN56:BN57"/>
    <mergeCell ref="BL65:BM65"/>
    <mergeCell ref="BL67:BM67"/>
    <mergeCell ref="BI50:BK50"/>
    <mergeCell ref="BJ56:BJ57"/>
    <mergeCell ref="BK56:BK57"/>
    <mergeCell ref="BI65:BJ65"/>
    <mergeCell ref="BI67:BJ67"/>
    <mergeCell ref="BR50:BT50"/>
    <mergeCell ref="BS56:BS57"/>
    <mergeCell ref="BT56:BT57"/>
    <mergeCell ref="BR65:BS65"/>
    <mergeCell ref="BR67:BS67"/>
    <mergeCell ref="BO50:BQ50"/>
    <mergeCell ref="BP56:BP57"/>
    <mergeCell ref="BQ56:BQ57"/>
    <mergeCell ref="BO65:BP65"/>
    <mergeCell ref="BO67:BP67"/>
    <mergeCell ref="BX50:BZ50"/>
    <mergeCell ref="BY56:BY57"/>
    <mergeCell ref="BZ56:BZ57"/>
    <mergeCell ref="BX65:BY65"/>
    <mergeCell ref="BX67:BY67"/>
    <mergeCell ref="BU50:BW50"/>
    <mergeCell ref="BV56:BV57"/>
    <mergeCell ref="BW56:BW57"/>
    <mergeCell ref="BU65:BV65"/>
    <mergeCell ref="BU67:BV67"/>
    <mergeCell ref="CD50:CF50"/>
    <mergeCell ref="CE56:CE57"/>
    <mergeCell ref="CF56:CF57"/>
    <mergeCell ref="CD65:CE65"/>
    <mergeCell ref="CD67:CE67"/>
    <mergeCell ref="CA50:CC50"/>
    <mergeCell ref="CB56:CB57"/>
    <mergeCell ref="CC56:CC57"/>
    <mergeCell ref="CA65:CB65"/>
    <mergeCell ref="CA67:CB67"/>
    <mergeCell ref="CJ50:CL50"/>
    <mergeCell ref="CK56:CK57"/>
    <mergeCell ref="CL56:CL57"/>
    <mergeCell ref="CJ65:CK65"/>
    <mergeCell ref="CJ67:CK67"/>
    <mergeCell ref="CG50:CI50"/>
    <mergeCell ref="CH56:CH57"/>
    <mergeCell ref="CI56:CI57"/>
    <mergeCell ref="CG65:CH65"/>
    <mergeCell ref="CG67:CH67"/>
    <mergeCell ref="CP50:CR50"/>
    <mergeCell ref="CQ56:CQ57"/>
    <mergeCell ref="CR56:CR57"/>
    <mergeCell ref="CP65:CQ65"/>
    <mergeCell ref="CP67:CQ67"/>
    <mergeCell ref="CM50:CO50"/>
    <mergeCell ref="CN56:CN57"/>
    <mergeCell ref="CO56:CO57"/>
    <mergeCell ref="CM65:CN65"/>
    <mergeCell ref="CM67:CN67"/>
  </mergeCells>
  <printOptions horizontalCentered="1"/>
  <pageMargins left="0.23622047244094491" right="0.23622047244094491" top="0.74803149606299213" bottom="0.74803149606299213" header="0.31496062992125984" footer="0.31496062992125984"/>
  <pageSetup scale="43" fitToWidth="47" orientation="portrait" r:id="rId1"/>
  <colBreaks count="7" manualBreakCount="7">
    <brk id="15" min="1" max="72" man="1"/>
    <brk id="27" min="1" max="72" man="1"/>
    <brk id="39" min="1" max="75" man="1"/>
    <brk id="51" min="1" max="72" man="1"/>
    <brk id="63" min="1" max="72" man="1"/>
    <brk id="75" min="1" max="75" man="1"/>
    <brk id="87" min="1" max="72" man="1"/>
  </colBreaks>
  <drawing r:id="rId2"/>
</worksheet>
</file>

<file path=xl/worksheets/sheet2.xml><?xml version="1.0" encoding="utf-8"?>
<worksheet xmlns="http://schemas.openxmlformats.org/spreadsheetml/2006/main" xmlns:r="http://schemas.openxmlformats.org/officeDocument/2006/relationships">
  <sheetPr>
    <tabColor rgb="FFFFFF00"/>
    <pageSetUpPr fitToPage="1"/>
  </sheetPr>
  <dimension ref="A1:H65"/>
  <sheetViews>
    <sheetView showGridLines="0" zoomScale="80" zoomScaleNormal="80" workbookViewId="0">
      <selection activeCell="E19" sqref="E19"/>
    </sheetView>
  </sheetViews>
  <sheetFormatPr baseColWidth="10" defaultColWidth="0" defaultRowHeight="14.25" zeroHeight="1"/>
  <cols>
    <col min="1" max="1" width="2.42578125" style="23" customWidth="1"/>
    <col min="2" max="2" width="8" style="23" customWidth="1"/>
    <col min="3" max="3" width="37.42578125" style="23" customWidth="1"/>
    <col min="4" max="5" width="42.7109375" style="23" customWidth="1"/>
    <col min="6" max="6" width="13.42578125" style="23" customWidth="1"/>
    <col min="7" max="7" width="27.140625" style="23" customWidth="1"/>
    <col min="8" max="8" width="2.140625" style="23" customWidth="1"/>
    <col min="9" max="16384" width="11.42578125" style="23" hidden="1"/>
  </cols>
  <sheetData>
    <row r="1" spans="2:7"/>
    <row r="2" spans="2:7" ht="15.75" customHeight="1">
      <c r="B2" s="24"/>
      <c r="C2" s="25"/>
      <c r="D2" s="25"/>
      <c r="E2" s="25"/>
      <c r="F2" s="25"/>
      <c r="G2" s="26"/>
    </row>
    <row r="3" spans="2:7" ht="15.75" customHeight="1">
      <c r="B3" s="27"/>
      <c r="C3" s="28"/>
      <c r="D3" s="28"/>
      <c r="E3" s="28"/>
      <c r="F3" s="28"/>
      <c r="G3" s="29"/>
    </row>
    <row r="4" spans="2:7" ht="15.75" customHeight="1">
      <c r="B4" s="27"/>
      <c r="C4" s="28"/>
      <c r="D4" s="28"/>
      <c r="E4" s="28"/>
      <c r="F4" s="28"/>
      <c r="G4" s="29"/>
    </row>
    <row r="5" spans="2:7" ht="15.75" customHeight="1">
      <c r="B5" s="27"/>
      <c r="C5" s="28"/>
      <c r="D5" s="28"/>
      <c r="E5" s="28"/>
      <c r="F5" s="28"/>
      <c r="G5" s="29"/>
    </row>
    <row r="6" spans="2:7" ht="15.75" customHeight="1">
      <c r="B6" s="30"/>
      <c r="C6" s="31"/>
      <c r="D6" s="31"/>
      <c r="E6" s="31"/>
      <c r="F6" s="31"/>
      <c r="G6" s="32"/>
    </row>
    <row r="7" spans="2:7" ht="8.25" customHeight="1"/>
    <row r="8" spans="2:7" ht="30.75" customHeight="1">
      <c r="B8" s="227" t="s">
        <v>15</v>
      </c>
      <c r="C8" s="227"/>
      <c r="D8" s="227"/>
      <c r="E8" s="227"/>
      <c r="F8" s="227"/>
      <c r="G8" s="227"/>
    </row>
    <row r="9" spans="2:7"/>
    <row r="10" spans="2:7">
      <c r="B10" s="234" t="s">
        <v>16</v>
      </c>
      <c r="C10" s="221"/>
      <c r="D10" s="223" t="s">
        <v>74</v>
      </c>
      <c r="E10" s="225"/>
      <c r="F10" s="42" t="s">
        <v>75</v>
      </c>
      <c r="G10" s="43"/>
    </row>
    <row r="11" spans="2:7">
      <c r="B11" s="235"/>
      <c r="C11" s="222"/>
      <c r="D11" s="224"/>
      <c r="E11" s="226"/>
      <c r="F11" s="42" t="s">
        <v>76</v>
      </c>
      <c r="G11" s="43"/>
    </row>
    <row r="12" spans="2:7">
      <c r="B12" s="233" t="s">
        <v>17</v>
      </c>
      <c r="C12" s="233"/>
      <c r="D12" s="233"/>
      <c r="E12" s="233"/>
      <c r="F12" s="233"/>
      <c r="G12" s="233"/>
    </row>
    <row r="13" spans="2:7">
      <c r="B13" s="233" t="s">
        <v>18</v>
      </c>
      <c r="C13" s="233"/>
      <c r="D13" s="233"/>
      <c r="E13" s="233"/>
      <c r="F13" s="233"/>
      <c r="G13" s="233"/>
    </row>
    <row r="14" spans="2:7" ht="18" customHeight="1">
      <c r="B14" s="240" t="s">
        <v>19</v>
      </c>
      <c r="C14" s="238" t="s">
        <v>20</v>
      </c>
      <c r="D14" s="239"/>
      <c r="E14" s="238" t="s">
        <v>21</v>
      </c>
      <c r="F14" s="239"/>
      <c r="G14" s="37" t="s">
        <v>22</v>
      </c>
    </row>
    <row r="15" spans="2:7" ht="29.25" customHeight="1">
      <c r="B15" s="240"/>
      <c r="C15" s="230"/>
      <c r="D15" s="232"/>
      <c r="E15" s="230"/>
      <c r="F15" s="232"/>
      <c r="G15" s="44"/>
    </row>
    <row r="16" spans="2:7">
      <c r="B16" s="240" t="s">
        <v>23</v>
      </c>
      <c r="C16" s="236" t="s">
        <v>24</v>
      </c>
      <c r="D16" s="236"/>
      <c r="E16" s="236"/>
      <c r="F16" s="37" t="s">
        <v>25</v>
      </c>
      <c r="G16" s="37" t="s">
        <v>26</v>
      </c>
    </row>
    <row r="17" spans="2:7" ht="29.25" customHeight="1">
      <c r="B17" s="240"/>
      <c r="C17" s="237"/>
      <c r="D17" s="237"/>
      <c r="E17" s="237"/>
      <c r="F17" s="41"/>
      <c r="G17" s="45"/>
    </row>
    <row r="18" spans="2:7" s="40" customFormat="1">
      <c r="B18" s="228" t="s">
        <v>27</v>
      </c>
      <c r="C18" s="241"/>
      <c r="D18" s="229"/>
      <c r="E18" s="39" t="s">
        <v>28</v>
      </c>
      <c r="F18" s="39" t="s">
        <v>29</v>
      </c>
      <c r="G18" s="39" t="s">
        <v>16</v>
      </c>
    </row>
    <row r="19" spans="2:7" ht="30" customHeight="1">
      <c r="B19" s="230"/>
      <c r="C19" s="231"/>
      <c r="D19" s="232"/>
      <c r="E19" s="45"/>
      <c r="F19" s="39"/>
      <c r="G19" s="45"/>
    </row>
    <row r="20" spans="2:7" s="40" customFormat="1">
      <c r="B20" s="228" t="s">
        <v>30</v>
      </c>
      <c r="C20" s="241"/>
      <c r="D20" s="229"/>
      <c r="E20" s="228" t="s">
        <v>31</v>
      </c>
      <c r="F20" s="229"/>
      <c r="G20" s="39" t="s">
        <v>32</v>
      </c>
    </row>
    <row r="21" spans="2:7" ht="28.5" customHeight="1">
      <c r="B21" s="230"/>
      <c r="C21" s="231"/>
      <c r="D21" s="232"/>
      <c r="E21" s="230"/>
      <c r="F21" s="232"/>
      <c r="G21" s="45"/>
    </row>
    <row r="22" spans="2:7">
      <c r="B22" s="233" t="s">
        <v>33</v>
      </c>
      <c r="C22" s="233"/>
      <c r="D22" s="233"/>
      <c r="E22" s="233"/>
      <c r="F22" s="233"/>
      <c r="G22" s="233"/>
    </row>
    <row r="23" spans="2:7">
      <c r="B23" s="253" t="s">
        <v>34</v>
      </c>
      <c r="C23" s="254"/>
      <c r="D23" s="34" t="s">
        <v>35</v>
      </c>
      <c r="E23" s="34" t="s">
        <v>36</v>
      </c>
      <c r="F23" s="35" t="s">
        <v>37</v>
      </c>
      <c r="G23" s="34" t="s">
        <v>38</v>
      </c>
    </row>
    <row r="24" spans="2:7">
      <c r="B24" s="255"/>
      <c r="C24" s="256"/>
      <c r="D24" s="46"/>
      <c r="E24" s="47"/>
      <c r="F24" s="39"/>
      <c r="G24" s="45"/>
    </row>
    <row r="25" spans="2:7">
      <c r="B25" s="255"/>
      <c r="C25" s="256"/>
      <c r="D25" s="46"/>
      <c r="E25" s="47"/>
      <c r="F25" s="39"/>
      <c r="G25" s="45"/>
    </row>
    <row r="26" spans="2:7">
      <c r="B26" s="253" t="s">
        <v>39</v>
      </c>
      <c r="C26" s="254"/>
      <c r="D26" s="34" t="s">
        <v>35</v>
      </c>
      <c r="E26" s="34" t="s">
        <v>36</v>
      </c>
      <c r="F26" s="35" t="s">
        <v>37</v>
      </c>
      <c r="G26" s="34" t="s">
        <v>38</v>
      </c>
    </row>
    <row r="27" spans="2:7">
      <c r="B27" s="255"/>
      <c r="C27" s="256"/>
      <c r="D27" s="46"/>
      <c r="E27" s="47"/>
      <c r="F27" s="39"/>
      <c r="G27" s="45"/>
    </row>
    <row r="28" spans="2:7">
      <c r="B28" s="255"/>
      <c r="C28" s="256"/>
      <c r="D28" s="46"/>
      <c r="E28" s="47"/>
      <c r="F28" s="39"/>
      <c r="G28" s="45"/>
    </row>
    <row r="29" spans="2:7">
      <c r="B29" s="233" t="s">
        <v>40</v>
      </c>
      <c r="C29" s="233"/>
      <c r="D29" s="233"/>
      <c r="E29" s="233"/>
      <c r="F29" s="233"/>
      <c r="G29" s="233"/>
    </row>
    <row r="30" spans="2:7">
      <c r="B30" s="249" t="s">
        <v>41</v>
      </c>
      <c r="C30" s="249"/>
      <c r="D30" s="249"/>
      <c r="E30" s="249"/>
      <c r="F30" s="249"/>
      <c r="G30" s="36" t="s">
        <v>42</v>
      </c>
    </row>
    <row r="31" spans="2:7" ht="42.75" customHeight="1">
      <c r="B31" s="250"/>
      <c r="C31" s="250"/>
      <c r="D31" s="250"/>
      <c r="E31" s="250"/>
      <c r="F31" s="250"/>
      <c r="G31" s="38"/>
    </row>
    <row r="32" spans="2:7">
      <c r="B32" s="248" t="s">
        <v>43</v>
      </c>
      <c r="C32" s="248"/>
      <c r="D32" s="248"/>
      <c r="E32" s="248"/>
      <c r="F32" s="248"/>
      <c r="G32" s="248"/>
    </row>
    <row r="33" spans="2:7" ht="84" customHeight="1">
      <c r="B33" s="257" t="s">
        <v>44</v>
      </c>
      <c r="C33" s="258"/>
      <c r="D33" s="257" t="s">
        <v>45</v>
      </c>
      <c r="E33" s="258"/>
      <c r="F33" s="264" t="s">
        <v>73</v>
      </c>
      <c r="G33" s="264"/>
    </row>
    <row r="34" spans="2:7">
      <c r="B34" s="230"/>
      <c r="C34" s="232"/>
      <c r="D34" s="230"/>
      <c r="E34" s="232"/>
      <c r="F34" s="265"/>
      <c r="G34" s="266"/>
    </row>
    <row r="35" spans="2:7">
      <c r="B35" s="230"/>
      <c r="C35" s="232"/>
      <c r="D35" s="230"/>
      <c r="E35" s="232"/>
      <c r="F35" s="265"/>
      <c r="G35" s="266"/>
    </row>
    <row r="36" spans="2:7">
      <c r="B36" s="230"/>
      <c r="C36" s="232"/>
      <c r="D36" s="230"/>
      <c r="E36" s="232"/>
      <c r="F36" s="265"/>
      <c r="G36" s="266"/>
    </row>
    <row r="37" spans="2:7">
      <c r="B37" s="230"/>
      <c r="C37" s="232"/>
      <c r="D37" s="230"/>
      <c r="E37" s="232"/>
      <c r="F37" s="265"/>
      <c r="G37" s="266"/>
    </row>
    <row r="38" spans="2:7">
      <c r="B38" s="230"/>
      <c r="C38" s="232"/>
      <c r="D38" s="230"/>
      <c r="E38" s="232"/>
      <c r="F38" s="265"/>
      <c r="G38" s="266"/>
    </row>
    <row r="39" spans="2:7">
      <c r="B39" s="263" t="s">
        <v>46</v>
      </c>
      <c r="C39" s="263"/>
      <c r="D39" s="263"/>
      <c r="E39" s="263"/>
      <c r="F39" s="263"/>
      <c r="G39" s="263"/>
    </row>
    <row r="40" spans="2:7" ht="20.25" customHeight="1">
      <c r="B40" s="244" t="s">
        <v>47</v>
      </c>
      <c r="C40" s="245"/>
      <c r="D40" s="246" t="s">
        <v>48</v>
      </c>
      <c r="E40" s="247"/>
      <c r="F40" s="262" t="s">
        <v>49</v>
      </c>
      <c r="G40" s="262"/>
    </row>
    <row r="41" spans="2:7" ht="28.5" customHeight="1">
      <c r="B41" s="242" t="s">
        <v>50</v>
      </c>
      <c r="C41" s="243"/>
      <c r="D41" s="251" t="s">
        <v>51</v>
      </c>
      <c r="E41" s="252"/>
      <c r="F41" s="33" t="s">
        <v>52</v>
      </c>
      <c r="G41" s="145"/>
    </row>
    <row r="42" spans="2:7" ht="28.5" customHeight="1">
      <c r="B42" s="242" t="s">
        <v>53</v>
      </c>
      <c r="C42" s="243"/>
      <c r="D42" s="251" t="s">
        <v>54</v>
      </c>
      <c r="E42" s="252"/>
      <c r="F42" s="33" t="s">
        <v>52</v>
      </c>
      <c r="G42" s="145"/>
    </row>
    <row r="43" spans="2:7" ht="28.5" customHeight="1">
      <c r="B43" s="242" t="s">
        <v>55</v>
      </c>
      <c r="C43" s="243"/>
      <c r="D43" s="251" t="s">
        <v>56</v>
      </c>
      <c r="E43" s="252"/>
      <c r="F43" s="33" t="s">
        <v>57</v>
      </c>
      <c r="G43" s="146"/>
    </row>
    <row r="44" spans="2:7" ht="28.5" customHeight="1">
      <c r="B44" s="242" t="s">
        <v>58</v>
      </c>
      <c r="C44" s="243"/>
      <c r="D44" s="251" t="s">
        <v>59</v>
      </c>
      <c r="E44" s="252"/>
      <c r="F44" s="33" t="s">
        <v>60</v>
      </c>
      <c r="G44" s="147"/>
    </row>
    <row r="45" spans="2:7" ht="28.5" customHeight="1">
      <c r="B45" s="242" t="s">
        <v>61</v>
      </c>
      <c r="C45" s="243"/>
      <c r="D45" s="251" t="s">
        <v>62</v>
      </c>
      <c r="E45" s="252"/>
      <c r="F45" s="33" t="s">
        <v>52</v>
      </c>
      <c r="G45" s="145"/>
    </row>
    <row r="46" spans="2:7" ht="28.5" customHeight="1">
      <c r="B46" s="242" t="s">
        <v>63</v>
      </c>
      <c r="C46" s="243"/>
      <c r="D46" s="251" t="s">
        <v>64</v>
      </c>
      <c r="E46" s="252"/>
      <c r="F46" s="33" t="s">
        <v>60</v>
      </c>
      <c r="G46" s="147"/>
    </row>
    <row r="47" spans="2:7" ht="28.5" customHeight="1">
      <c r="B47" s="242" t="s">
        <v>65</v>
      </c>
      <c r="C47" s="243"/>
      <c r="D47" s="251" t="s">
        <v>66</v>
      </c>
      <c r="E47" s="252"/>
      <c r="F47" s="33" t="s">
        <v>52</v>
      </c>
      <c r="G47" s="145"/>
    </row>
    <row r="48" spans="2:7" ht="28.5" customHeight="1">
      <c r="B48" s="242" t="s">
        <v>67</v>
      </c>
      <c r="C48" s="243"/>
      <c r="D48" s="251" t="s">
        <v>68</v>
      </c>
      <c r="E48" s="252"/>
      <c r="F48" s="33" t="s">
        <v>57</v>
      </c>
      <c r="G48" s="146"/>
    </row>
    <row r="49" spans="2:7" ht="28.5" customHeight="1">
      <c r="B49" s="242" t="s">
        <v>69</v>
      </c>
      <c r="C49" s="243"/>
      <c r="D49" s="251" t="s">
        <v>70</v>
      </c>
      <c r="E49" s="252"/>
      <c r="F49" s="33" t="s">
        <v>57</v>
      </c>
      <c r="G49" s="146"/>
    </row>
    <row r="50" spans="2:7" ht="28.5" customHeight="1">
      <c r="B50" s="242" t="s">
        <v>71</v>
      </c>
      <c r="C50" s="243"/>
      <c r="D50" s="251"/>
      <c r="E50" s="252"/>
      <c r="F50" s="33" t="s">
        <v>52</v>
      </c>
      <c r="G50" s="145"/>
    </row>
    <row r="51" spans="2:7">
      <c r="B51" s="263" t="s">
        <v>72</v>
      </c>
      <c r="C51" s="263"/>
      <c r="D51" s="263"/>
      <c r="E51" s="263"/>
      <c r="F51" s="263"/>
      <c r="G51" s="263"/>
    </row>
    <row r="52" spans="2:7" ht="153.75" customHeight="1">
      <c r="B52" s="259"/>
      <c r="C52" s="260"/>
      <c r="D52" s="260"/>
      <c r="E52" s="260"/>
      <c r="F52" s="260"/>
      <c r="G52" s="261"/>
    </row>
    <row r="53" spans="2:7"/>
    <row r="54" spans="2:7" hidden="1"/>
    <row r="55" spans="2:7" hidden="1"/>
    <row r="56" spans="2:7" hidden="1"/>
    <row r="57" spans="2:7" hidden="1"/>
    <row r="58" spans="2:7" hidden="1"/>
    <row r="59" spans="2:7" hidden="1"/>
    <row r="60" spans="2:7" hidden="1"/>
    <row r="61" spans="2:7" hidden="1"/>
    <row r="62" spans="2:7" hidden="1"/>
    <row r="63" spans="2:7" hidden="1"/>
    <row r="64" spans="2:7" hidden="1"/>
    <row r="65" hidden="1"/>
  </sheetData>
  <mergeCells count="76">
    <mergeCell ref="B52:G52"/>
    <mergeCell ref="B22:G22"/>
    <mergeCell ref="B28:C28"/>
    <mergeCell ref="F40:G40"/>
    <mergeCell ref="B51:G51"/>
    <mergeCell ref="B39:G39"/>
    <mergeCell ref="F33:G33"/>
    <mergeCell ref="F34:G34"/>
    <mergeCell ref="F35:G35"/>
    <mergeCell ref="F36:G36"/>
    <mergeCell ref="F37:G37"/>
    <mergeCell ref="F38:G38"/>
    <mergeCell ref="D33:E33"/>
    <mergeCell ref="D47:E47"/>
    <mergeCell ref="D48:E48"/>
    <mergeCell ref="D49:E49"/>
    <mergeCell ref="D50:E50"/>
    <mergeCell ref="B13:G13"/>
    <mergeCell ref="B23:C23"/>
    <mergeCell ref="B26:C26"/>
    <mergeCell ref="B24:C24"/>
    <mergeCell ref="B25:C25"/>
    <mergeCell ref="B27:C27"/>
    <mergeCell ref="D41:E41"/>
    <mergeCell ref="D42:E42"/>
    <mergeCell ref="D43:E43"/>
    <mergeCell ref="D44:E44"/>
    <mergeCell ref="D45:E45"/>
    <mergeCell ref="D46:E46"/>
    <mergeCell ref="B44:C44"/>
    <mergeCell ref="B45:C45"/>
    <mergeCell ref="B33:C33"/>
    <mergeCell ref="B32:G32"/>
    <mergeCell ref="B30:F30"/>
    <mergeCell ref="B31:F31"/>
    <mergeCell ref="B29:G29"/>
    <mergeCell ref="B34:C34"/>
    <mergeCell ref="B40:C40"/>
    <mergeCell ref="B41:C41"/>
    <mergeCell ref="B42:C42"/>
    <mergeCell ref="B43:C43"/>
    <mergeCell ref="D34:E34"/>
    <mergeCell ref="D35:E35"/>
    <mergeCell ref="D36:E36"/>
    <mergeCell ref="D37:E37"/>
    <mergeCell ref="D38:E38"/>
    <mergeCell ref="D40:E40"/>
    <mergeCell ref="B35:C35"/>
    <mergeCell ref="B36:C36"/>
    <mergeCell ref="B37:C37"/>
    <mergeCell ref="B38:C38"/>
    <mergeCell ref="B46:C46"/>
    <mergeCell ref="B47:C47"/>
    <mergeCell ref="B48:C48"/>
    <mergeCell ref="B49:C49"/>
    <mergeCell ref="B50:C50"/>
    <mergeCell ref="E21:F21"/>
    <mergeCell ref="B21:D21"/>
    <mergeCell ref="C16:E16"/>
    <mergeCell ref="C17:E17"/>
    <mergeCell ref="E14:F14"/>
    <mergeCell ref="E15:F15"/>
    <mergeCell ref="C14:D14"/>
    <mergeCell ref="C15:D15"/>
    <mergeCell ref="B14:B15"/>
    <mergeCell ref="B16:B17"/>
    <mergeCell ref="B18:D18"/>
    <mergeCell ref="B20:D20"/>
    <mergeCell ref="C10:C11"/>
    <mergeCell ref="D10:D11"/>
    <mergeCell ref="E10:E11"/>
    <mergeCell ref="B8:G8"/>
    <mergeCell ref="E20:F20"/>
    <mergeCell ref="B19:D19"/>
    <mergeCell ref="B12:G12"/>
    <mergeCell ref="B10:B11"/>
  </mergeCells>
  <pageMargins left="0.25" right="0.25" top="0.75" bottom="0.75" header="0.3" footer="0.3"/>
  <pageSetup scale="59" orientation="portrait" r:id="rId1"/>
  <drawing r:id="rId2"/>
</worksheet>
</file>

<file path=xl/worksheets/sheet3.xml><?xml version="1.0" encoding="utf-8"?>
<worksheet xmlns="http://schemas.openxmlformats.org/spreadsheetml/2006/main" xmlns:r="http://schemas.openxmlformats.org/officeDocument/2006/relationships">
  <dimension ref="B2:G22"/>
  <sheetViews>
    <sheetView showGridLines="0" zoomScale="80" zoomScaleNormal="80" workbookViewId="0">
      <selection activeCell="B25" sqref="B25"/>
    </sheetView>
  </sheetViews>
  <sheetFormatPr baseColWidth="10" defaultRowHeight="12.75"/>
  <cols>
    <col min="1" max="1" width="4" style="19" customWidth="1"/>
    <col min="2" max="2" width="47.42578125" style="19" customWidth="1"/>
    <col min="3" max="3" width="7.140625" style="19" bestFit="1" customWidth="1"/>
    <col min="4" max="4" width="11.42578125" style="19"/>
    <col min="5" max="5" width="21" style="20" customWidth="1"/>
    <col min="6" max="16384" width="11.42578125" style="19"/>
  </cols>
  <sheetData>
    <row r="2" spans="2:7" s="6" customFormat="1" ht="15" customHeight="1">
      <c r="B2" s="1"/>
      <c r="C2" s="2"/>
      <c r="D2" s="2"/>
      <c r="E2" s="3"/>
      <c r="F2" s="4"/>
      <c r="G2" s="5"/>
    </row>
    <row r="3" spans="2:7" s="6" customFormat="1" ht="15" customHeight="1">
      <c r="B3" s="7"/>
      <c r="C3" s="8"/>
      <c r="D3" s="8"/>
      <c r="E3" s="9"/>
      <c r="F3" s="10"/>
      <c r="G3" s="11"/>
    </row>
    <row r="4" spans="2:7" s="6" customFormat="1" ht="15.75" customHeight="1">
      <c r="B4" s="7"/>
      <c r="C4" s="8"/>
      <c r="D4" s="8"/>
      <c r="E4" s="9"/>
      <c r="F4" s="10"/>
      <c r="G4" s="11"/>
    </row>
    <row r="5" spans="2:7" s="6" customFormat="1" ht="15.75" customHeight="1">
      <c r="B5" s="7"/>
      <c r="C5" s="8"/>
      <c r="D5" s="8"/>
      <c r="E5" s="9"/>
      <c r="F5" s="10"/>
      <c r="G5" s="11"/>
    </row>
    <row r="6" spans="2:7" s="6" customFormat="1" ht="15.75" customHeight="1">
      <c r="B6" s="7"/>
      <c r="C6" s="8"/>
      <c r="D6" s="8"/>
      <c r="E6" s="9"/>
      <c r="G6" s="12"/>
    </row>
    <row r="7" spans="2:7" s="6" customFormat="1" ht="15.75" customHeight="1">
      <c r="B7" s="7"/>
      <c r="C7" s="8"/>
      <c r="D7" s="8"/>
      <c r="E7" s="9"/>
      <c r="G7" s="12"/>
    </row>
    <row r="8" spans="2:7" s="6" customFormat="1" ht="15.75" customHeight="1">
      <c r="B8" s="7"/>
      <c r="C8" s="8"/>
      <c r="D8" s="8"/>
      <c r="E8" s="9"/>
      <c r="G8" s="12"/>
    </row>
    <row r="9" spans="2:7" s="6" customFormat="1" ht="9" customHeight="1">
      <c r="B9" s="215" t="s">
        <v>0</v>
      </c>
      <c r="C9" s="216"/>
      <c r="D9" s="216"/>
      <c r="E9" s="216"/>
      <c r="F9" s="216"/>
      <c r="G9" s="217"/>
    </row>
    <row r="10" spans="2:7" s="6" customFormat="1" ht="9" customHeight="1">
      <c r="B10" s="218"/>
      <c r="C10" s="219"/>
      <c r="D10" s="219"/>
      <c r="E10" s="219"/>
      <c r="F10" s="219"/>
      <c r="G10" s="220"/>
    </row>
    <row r="11" spans="2:7" s="17" customFormat="1" ht="15.75" customHeight="1">
      <c r="B11" s="13"/>
      <c r="C11" s="13"/>
      <c r="D11" s="13"/>
      <c r="E11" s="14"/>
      <c r="F11" s="15"/>
      <c r="G11" s="16"/>
    </row>
    <row r="12" spans="2:7" s="17" customFormat="1" ht="34.5" customHeight="1">
      <c r="B12" s="299" t="s">
        <v>1</v>
      </c>
      <c r="C12" s="299"/>
      <c r="D12" s="299"/>
      <c r="E12" s="299"/>
      <c r="F12" s="299"/>
      <c r="G12" s="299"/>
    </row>
    <row r="14" spans="2:7">
      <c r="B14" s="18" t="s">
        <v>2</v>
      </c>
    </row>
    <row r="16" spans="2:7" ht="25.5">
      <c r="B16" s="212" t="s">
        <v>3</v>
      </c>
      <c r="C16" s="212"/>
      <c r="D16" s="21" t="s">
        <v>4</v>
      </c>
      <c r="E16" s="212" t="s">
        <v>5</v>
      </c>
      <c r="F16" s="212"/>
      <c r="G16" s="212"/>
    </row>
    <row r="17" spans="2:7" ht="22.5" customHeight="1">
      <c r="B17" s="209" t="s">
        <v>6</v>
      </c>
      <c r="C17" s="209"/>
      <c r="D17" s="22">
        <v>0.1</v>
      </c>
      <c r="E17" s="213" t="s">
        <v>7</v>
      </c>
      <c r="F17" s="213"/>
      <c r="G17" s="213"/>
    </row>
    <row r="18" spans="2:7" ht="28.5" customHeight="1">
      <c r="B18" s="209" t="s">
        <v>8</v>
      </c>
      <c r="C18" s="209"/>
      <c r="D18" s="22">
        <v>0.2</v>
      </c>
      <c r="E18" s="214" t="s">
        <v>9</v>
      </c>
      <c r="F18" s="214"/>
      <c r="G18" s="214"/>
    </row>
    <row r="19" spans="2:7" ht="29.25" customHeight="1">
      <c r="B19" s="209" t="s">
        <v>10</v>
      </c>
      <c r="C19" s="209"/>
      <c r="D19" s="22">
        <v>0.1</v>
      </c>
      <c r="E19" s="214" t="s">
        <v>11</v>
      </c>
      <c r="F19" s="214"/>
      <c r="G19" s="214"/>
    </row>
    <row r="20" spans="2:7" ht="25.5" customHeight="1">
      <c r="B20" s="209" t="s">
        <v>12</v>
      </c>
      <c r="C20" s="209"/>
      <c r="D20" s="22">
        <v>0.2</v>
      </c>
      <c r="E20" s="214" t="s">
        <v>9</v>
      </c>
      <c r="F20" s="214"/>
      <c r="G20" s="214"/>
    </row>
    <row r="21" spans="2:7" ht="23.25" customHeight="1">
      <c r="B21" s="210" t="s">
        <v>13</v>
      </c>
      <c r="C21" s="211"/>
      <c r="D21" s="22">
        <v>0.1</v>
      </c>
      <c r="E21" s="213" t="s">
        <v>7</v>
      </c>
      <c r="F21" s="213"/>
      <c r="G21" s="213"/>
    </row>
    <row r="22" spans="2:7" ht="27" customHeight="1">
      <c r="B22" s="19" t="s">
        <v>14</v>
      </c>
    </row>
  </sheetData>
  <mergeCells count="14">
    <mergeCell ref="B9:G10"/>
    <mergeCell ref="B12:G12"/>
    <mergeCell ref="B16:C16"/>
    <mergeCell ref="B17:C17"/>
    <mergeCell ref="B18:C18"/>
    <mergeCell ref="B20:C20"/>
    <mergeCell ref="B21:C21"/>
    <mergeCell ref="E16:G16"/>
    <mergeCell ref="E17:G17"/>
    <mergeCell ref="E18:G18"/>
    <mergeCell ref="E19:G19"/>
    <mergeCell ref="E20:G20"/>
    <mergeCell ref="E21:G21"/>
    <mergeCell ref="B19:C19"/>
  </mergeCells>
  <printOptions horizontalCentered="1"/>
  <pageMargins left="0.70866141732283472" right="0.70866141732283472" top="0.74803149606299213" bottom="0.74803149606299213" header="0.31496062992125984" footer="0.31496062992125984"/>
  <pageSetup orientation="landscape" r:id="rId1"/>
  <drawing r:id="rId2"/>
</worksheet>
</file>

<file path=xl/worksheets/sheet4.xml><?xml version="1.0" encoding="utf-8"?>
<worksheet xmlns="http://schemas.openxmlformats.org/spreadsheetml/2006/main" xmlns:r="http://schemas.openxmlformats.org/officeDocument/2006/relationships">
  <dimension ref="A2:M44"/>
  <sheetViews>
    <sheetView showGridLines="0" zoomScale="80" zoomScaleNormal="80" workbookViewId="0">
      <selection activeCell="B35" sqref="B35"/>
    </sheetView>
  </sheetViews>
  <sheetFormatPr baseColWidth="10" defaultRowHeight="15"/>
  <cols>
    <col min="1" max="1" width="3.5703125" customWidth="1"/>
    <col min="2" max="2" width="74.42578125" bestFit="1" customWidth="1"/>
    <col min="3" max="3" width="16.85546875" customWidth="1"/>
    <col min="5" max="5" width="12.42578125" customWidth="1"/>
    <col min="6" max="6" width="17.85546875" bestFit="1" customWidth="1"/>
    <col min="7" max="7" width="14.5703125" customWidth="1"/>
    <col min="8" max="8" width="18.140625" bestFit="1" customWidth="1"/>
    <col min="9" max="9" width="14.5703125" bestFit="1" customWidth="1"/>
    <col min="10" max="10" width="5" bestFit="1" customWidth="1"/>
    <col min="11" max="11" width="15.140625" customWidth="1"/>
    <col min="12" max="12" width="15.42578125" style="71" customWidth="1"/>
    <col min="13" max="13" width="14.5703125" bestFit="1" customWidth="1"/>
  </cols>
  <sheetData>
    <row r="2" spans="2:8">
      <c r="B2" s="267" t="s">
        <v>96</v>
      </c>
      <c r="C2" s="267"/>
    </row>
    <row r="3" spans="2:8" ht="7.5" customHeight="1"/>
    <row r="4" spans="2:8">
      <c r="B4" s="267" t="s">
        <v>89</v>
      </c>
      <c r="C4" s="267"/>
    </row>
    <row r="5" spans="2:8" ht="30">
      <c r="B5" s="51" t="s">
        <v>84</v>
      </c>
      <c r="C5" s="49" t="s">
        <v>85</v>
      </c>
      <c r="E5" s="23"/>
      <c r="F5" s="23"/>
      <c r="G5" s="48">
        <v>2013</v>
      </c>
      <c r="H5" s="48">
        <v>2014</v>
      </c>
    </row>
    <row r="6" spans="2:8">
      <c r="B6" s="50" t="s">
        <v>86</v>
      </c>
      <c r="C6" s="53">
        <v>0.29849999999999999</v>
      </c>
      <c r="D6" s="108">
        <f>+SUM(C6:C7)</f>
        <v>0.59699999999999998</v>
      </c>
      <c r="E6" s="271" t="s">
        <v>106</v>
      </c>
      <c r="F6" s="272"/>
      <c r="G6" s="59">
        <v>1</v>
      </c>
      <c r="H6" s="59">
        <v>7</v>
      </c>
    </row>
    <row r="7" spans="2:8">
      <c r="B7" s="50" t="s">
        <v>87</v>
      </c>
      <c r="C7" s="53">
        <v>0.29849999999999999</v>
      </c>
      <c r="D7" s="108">
        <f>+D6/16*12</f>
        <v>0.44774999999999998</v>
      </c>
      <c r="E7" s="273" t="s">
        <v>120</v>
      </c>
      <c r="F7" s="274"/>
      <c r="G7" s="58">
        <v>589500</v>
      </c>
      <c r="H7" s="58">
        <f>+G7*(1+3%)</f>
        <v>607185</v>
      </c>
    </row>
    <row r="8" spans="2:8">
      <c r="B8" s="50" t="s">
        <v>88</v>
      </c>
      <c r="C8" s="53">
        <v>0.40300000000000002</v>
      </c>
      <c r="G8" s="57"/>
      <c r="H8" s="57"/>
    </row>
    <row r="9" spans="2:8">
      <c r="B9" s="55"/>
      <c r="C9" s="56"/>
      <c r="E9" s="55"/>
      <c r="F9" s="57"/>
      <c r="G9" s="57"/>
      <c r="H9" s="57"/>
    </row>
    <row r="10" spans="2:8">
      <c r="B10" s="270" t="s">
        <v>104</v>
      </c>
      <c r="C10" s="270"/>
      <c r="E10" s="268" t="s">
        <v>83</v>
      </c>
      <c r="F10" s="269"/>
    </row>
    <row r="11" spans="2:8">
      <c r="B11" s="50" t="s">
        <v>90</v>
      </c>
      <c r="C11" s="50">
        <v>20</v>
      </c>
      <c r="E11" s="50" t="s">
        <v>80</v>
      </c>
      <c r="F11" s="52">
        <v>0.08</v>
      </c>
    </row>
    <row r="12" spans="2:8">
      <c r="B12" s="50" t="s">
        <v>91</v>
      </c>
      <c r="C12" s="50">
        <v>24</v>
      </c>
      <c r="E12" s="50" t="s">
        <v>81</v>
      </c>
      <c r="F12" s="52">
        <v>0.1</v>
      </c>
    </row>
    <row r="13" spans="2:8">
      <c r="B13" s="50" t="s">
        <v>92</v>
      </c>
      <c r="C13" s="50">
        <v>22</v>
      </c>
      <c r="E13" s="50" t="s">
        <v>82</v>
      </c>
      <c r="F13" s="52">
        <v>0.11</v>
      </c>
    </row>
    <row r="14" spans="2:8">
      <c r="B14" s="50" t="s">
        <v>93</v>
      </c>
      <c r="C14" s="50">
        <v>26</v>
      </c>
      <c r="E14" s="54">
        <f>+($C$6/8)*12</f>
        <v>0.44774999999999998</v>
      </c>
    </row>
    <row r="15" spans="2:8">
      <c r="B15" s="50" t="s">
        <v>94</v>
      </c>
      <c r="C15" s="50">
        <v>8</v>
      </c>
      <c r="E15" s="54">
        <f>+($C$6/8)*12</f>
        <v>0.44774999999999998</v>
      </c>
    </row>
    <row r="16" spans="2:8">
      <c r="B16" s="50" t="s">
        <v>95</v>
      </c>
      <c r="C16" s="50">
        <v>10</v>
      </c>
      <c r="E16" s="54">
        <f>+($C$6/8)*4</f>
        <v>0.14924999999999999</v>
      </c>
    </row>
    <row r="18" spans="1:13" ht="80.25" customHeight="1">
      <c r="B18" s="68" t="s">
        <v>77</v>
      </c>
      <c r="C18" s="68" t="s">
        <v>85</v>
      </c>
      <c r="D18" s="68" t="s">
        <v>105</v>
      </c>
      <c r="E18" s="109" t="s">
        <v>196</v>
      </c>
      <c r="F18" s="68" t="s">
        <v>195</v>
      </c>
      <c r="G18" s="68" t="s">
        <v>194</v>
      </c>
      <c r="H18" s="68" t="s">
        <v>79</v>
      </c>
      <c r="I18" s="68" t="s">
        <v>98</v>
      </c>
      <c r="J18" s="68" t="s">
        <v>197</v>
      </c>
      <c r="K18" s="68" t="s">
        <v>198</v>
      </c>
      <c r="L18" s="170" t="s">
        <v>234</v>
      </c>
      <c r="M18" s="50"/>
    </row>
    <row r="19" spans="1:13">
      <c r="A19">
        <v>1</v>
      </c>
      <c r="B19" s="105" t="s">
        <v>199</v>
      </c>
      <c r="C19" s="173">
        <f>+SUM($C$6:$C$8)</f>
        <v>1</v>
      </c>
      <c r="D19" s="174">
        <f>30/30</f>
        <v>1</v>
      </c>
      <c r="E19" s="172">
        <f>+F12</f>
        <v>0.1</v>
      </c>
      <c r="F19" s="106">
        <f>+(($G$7*8.8)*C19*D19)</f>
        <v>5187600</v>
      </c>
      <c r="G19" s="106">
        <f>+F19*E19</f>
        <v>518760</v>
      </c>
      <c r="H19" s="106">
        <f>+ROUND(F19+G19,0)</f>
        <v>5706360</v>
      </c>
      <c r="I19" s="106">
        <f>+H19*10%</f>
        <v>570636</v>
      </c>
      <c r="J19" s="110">
        <v>0.16</v>
      </c>
      <c r="K19" s="106">
        <f>+ROUND((I19*J19),0)+H19</f>
        <v>5797662</v>
      </c>
      <c r="L19" s="171">
        <f>+HLOOKUP(B19,'Vigilancia 091213'!$G$4:$AF$6,3,0)</f>
        <v>5797662</v>
      </c>
      <c r="M19" s="107">
        <f>+K19-L19</f>
        <v>0</v>
      </c>
    </row>
    <row r="20" spans="1:13">
      <c r="A20">
        <v>2</v>
      </c>
      <c r="B20" s="105" t="s">
        <v>200</v>
      </c>
      <c r="C20" s="173">
        <f>+SUM($C$6:$C$8)</f>
        <v>1</v>
      </c>
      <c r="D20" s="174">
        <f>30/30</f>
        <v>1</v>
      </c>
      <c r="E20" s="172">
        <f>+$F$12</f>
        <v>0.1</v>
      </c>
      <c r="F20" s="106">
        <f t="shared" ref="F20:F44" si="0">+(($G$7*8.8)*C20*D20)</f>
        <v>5187600</v>
      </c>
      <c r="G20" s="106">
        <f t="shared" ref="G20:G44" si="1">+F20*E20</f>
        <v>518760</v>
      </c>
      <c r="H20" s="106">
        <f t="shared" ref="H20:H44" si="2">+ROUND(F20+G20,0)</f>
        <v>5706360</v>
      </c>
      <c r="I20" s="106">
        <f t="shared" ref="I20:I44" si="3">+H20*10%</f>
        <v>570636</v>
      </c>
      <c r="J20" s="110">
        <v>0.16</v>
      </c>
      <c r="K20" s="106">
        <f t="shared" ref="K20:K44" si="4">+ROUND((I20*J20),0)+H20</f>
        <v>5797662</v>
      </c>
      <c r="L20" s="171">
        <f>+HLOOKUP(B20,'Vigilancia 091213'!$G$4:$AF$6,3,0)</f>
        <v>5797662</v>
      </c>
      <c r="M20" s="107">
        <f t="shared" ref="M20:M44" si="5">+K20-L20</f>
        <v>0</v>
      </c>
    </row>
    <row r="21" spans="1:13">
      <c r="A21">
        <v>3</v>
      </c>
      <c r="B21" s="105" t="s">
        <v>201</v>
      </c>
      <c r="C21" s="173">
        <f>+SUM($C$6:$C$8)</f>
        <v>1</v>
      </c>
      <c r="D21" s="174">
        <f>30/30</f>
        <v>1</v>
      </c>
      <c r="E21" s="172">
        <f>+$F$12</f>
        <v>0.1</v>
      </c>
      <c r="F21" s="106">
        <f t="shared" si="0"/>
        <v>5187600</v>
      </c>
      <c r="G21" s="106">
        <f t="shared" si="1"/>
        <v>518760</v>
      </c>
      <c r="H21" s="106">
        <f t="shared" si="2"/>
        <v>5706360</v>
      </c>
      <c r="I21" s="106">
        <f t="shared" si="3"/>
        <v>570636</v>
      </c>
      <c r="J21" s="111">
        <v>0</v>
      </c>
      <c r="K21" s="106">
        <f t="shared" si="4"/>
        <v>5706360</v>
      </c>
      <c r="L21" s="171">
        <f>+HLOOKUP(B21,'Vigilancia 091213'!$G$4:$AF$6,3,0)</f>
        <v>5706360</v>
      </c>
      <c r="M21" s="107">
        <f t="shared" si="5"/>
        <v>0</v>
      </c>
    </row>
    <row r="22" spans="1:13">
      <c r="A22">
        <v>4</v>
      </c>
      <c r="B22" s="105" t="s">
        <v>202</v>
      </c>
      <c r="C22" s="173">
        <f>+SUM($C$6:$C$8)</f>
        <v>1</v>
      </c>
      <c r="D22" s="174">
        <f>30/30</f>
        <v>1</v>
      </c>
      <c r="E22" s="172">
        <f>+F11</f>
        <v>0.08</v>
      </c>
      <c r="F22" s="106">
        <f t="shared" si="0"/>
        <v>5187600</v>
      </c>
      <c r="G22" s="106">
        <f t="shared" si="1"/>
        <v>415008</v>
      </c>
      <c r="H22" s="106">
        <f t="shared" si="2"/>
        <v>5602608</v>
      </c>
      <c r="I22" s="106">
        <f t="shared" si="3"/>
        <v>560260.80000000005</v>
      </c>
      <c r="J22" s="110">
        <v>0.16</v>
      </c>
      <c r="K22" s="106">
        <f t="shared" si="4"/>
        <v>5692250</v>
      </c>
      <c r="L22" s="171">
        <f>+HLOOKUP(B22,'Vigilancia 091213'!$G$4:$AF$6,3,0)</f>
        <v>5692250</v>
      </c>
      <c r="M22" s="107">
        <f t="shared" si="5"/>
        <v>0</v>
      </c>
    </row>
    <row r="23" spans="1:13">
      <c r="A23">
        <v>5</v>
      </c>
      <c r="B23" s="105" t="s">
        <v>203</v>
      </c>
      <c r="C23" s="173">
        <f t="shared" ref="C23:C29" si="6">+$D$7</f>
        <v>0.44774999999999998</v>
      </c>
      <c r="D23" s="174">
        <f>30/30</f>
        <v>1</v>
      </c>
      <c r="E23" s="172">
        <f>+$F$12</f>
        <v>0.1</v>
      </c>
      <c r="F23" s="106">
        <f t="shared" si="0"/>
        <v>2322747.9</v>
      </c>
      <c r="G23" s="106">
        <f t="shared" si="1"/>
        <v>232274.79</v>
      </c>
      <c r="H23" s="106">
        <f t="shared" si="2"/>
        <v>2555023</v>
      </c>
      <c r="I23" s="106">
        <f t="shared" si="3"/>
        <v>255502.30000000002</v>
      </c>
      <c r="J23" s="110">
        <v>0.16</v>
      </c>
      <c r="K23" s="106">
        <f t="shared" si="4"/>
        <v>2595903</v>
      </c>
      <c r="L23" s="171">
        <f>+HLOOKUP(B23,'Vigilancia 091213'!$G$4:$AF$6,3,0)</f>
        <v>2595903</v>
      </c>
      <c r="M23" s="107">
        <f t="shared" si="5"/>
        <v>0</v>
      </c>
    </row>
    <row r="24" spans="1:13">
      <c r="A24">
        <v>6</v>
      </c>
      <c r="B24" s="105" t="s">
        <v>204</v>
      </c>
      <c r="C24" s="173">
        <f t="shared" si="6"/>
        <v>0.44774999999999998</v>
      </c>
      <c r="D24" s="174">
        <f>+$C$13/30</f>
        <v>0.73333333333333328</v>
      </c>
      <c r="E24" s="172">
        <f>+$F$12</f>
        <v>0.1</v>
      </c>
      <c r="F24" s="106">
        <f t="shared" si="0"/>
        <v>1703348.4599999997</v>
      </c>
      <c r="G24" s="106">
        <f t="shared" si="1"/>
        <v>170334.84599999999</v>
      </c>
      <c r="H24" s="106">
        <f t="shared" si="2"/>
        <v>1873683</v>
      </c>
      <c r="I24" s="106">
        <f t="shared" si="3"/>
        <v>187368.30000000002</v>
      </c>
      <c r="J24" s="110">
        <v>0.16</v>
      </c>
      <c r="K24" s="106">
        <f t="shared" si="4"/>
        <v>1903662</v>
      </c>
      <c r="L24" s="171">
        <f>+HLOOKUP(B24,'Vigilancia 091213'!$G$4:$AF$6,3,0)</f>
        <v>1903662</v>
      </c>
      <c r="M24" s="107">
        <f t="shared" si="5"/>
        <v>0</v>
      </c>
    </row>
    <row r="25" spans="1:13">
      <c r="A25">
        <v>7</v>
      </c>
      <c r="B25" s="105" t="s">
        <v>205</v>
      </c>
      <c r="C25" s="173">
        <f t="shared" si="6"/>
        <v>0.44774999999999998</v>
      </c>
      <c r="D25" s="174">
        <f>+$C$13/30</f>
        <v>0.73333333333333328</v>
      </c>
      <c r="E25" s="172">
        <f>+$F$11</f>
        <v>0.08</v>
      </c>
      <c r="F25" s="106">
        <f t="shared" si="0"/>
        <v>1703348.4599999997</v>
      </c>
      <c r="G25" s="106">
        <f t="shared" si="1"/>
        <v>136267.87679999997</v>
      </c>
      <c r="H25" s="106">
        <f t="shared" si="2"/>
        <v>1839616</v>
      </c>
      <c r="I25" s="106">
        <f t="shared" si="3"/>
        <v>183961.60000000001</v>
      </c>
      <c r="J25" s="110">
        <v>0.16</v>
      </c>
      <c r="K25" s="106">
        <f t="shared" si="4"/>
        <v>1869050</v>
      </c>
      <c r="L25" s="171">
        <f>+HLOOKUP(B25,'Vigilancia 091213'!$G$4:$AF$6,3,0)</f>
        <v>1869050</v>
      </c>
      <c r="M25" s="107">
        <f t="shared" si="5"/>
        <v>0</v>
      </c>
    </row>
    <row r="26" spans="1:13">
      <c r="A26">
        <v>8</v>
      </c>
      <c r="B26" s="105" t="s">
        <v>206</v>
      </c>
      <c r="C26" s="173">
        <f t="shared" si="6"/>
        <v>0.44774999999999998</v>
      </c>
      <c r="D26" s="174">
        <f>+$C$14/30</f>
        <v>0.8666666666666667</v>
      </c>
      <c r="E26" s="172">
        <f>+$F$12</f>
        <v>0.1</v>
      </c>
      <c r="F26" s="106">
        <f t="shared" si="0"/>
        <v>2013048.18</v>
      </c>
      <c r="G26" s="106">
        <f t="shared" si="1"/>
        <v>201304.818</v>
      </c>
      <c r="H26" s="106">
        <f t="shared" si="2"/>
        <v>2214353</v>
      </c>
      <c r="I26" s="106">
        <f t="shared" si="3"/>
        <v>221435.30000000002</v>
      </c>
      <c r="J26" s="110">
        <v>0.16</v>
      </c>
      <c r="K26" s="106">
        <f t="shared" si="4"/>
        <v>2249783</v>
      </c>
      <c r="L26" s="171">
        <f>+HLOOKUP(B26,'Vigilancia 091213'!$G$4:$AF$6,3,0)</f>
        <v>2249783</v>
      </c>
      <c r="M26" s="107">
        <f t="shared" si="5"/>
        <v>0</v>
      </c>
    </row>
    <row r="27" spans="1:13">
      <c r="A27">
        <v>9</v>
      </c>
      <c r="B27" s="105" t="s">
        <v>207</v>
      </c>
      <c r="C27" s="173">
        <f t="shared" si="6"/>
        <v>0.44774999999999998</v>
      </c>
      <c r="D27" s="174">
        <f>30/30</f>
        <v>1</v>
      </c>
      <c r="E27" s="172">
        <f>+$F$11</f>
        <v>0.08</v>
      </c>
      <c r="F27" s="106">
        <f t="shared" si="0"/>
        <v>2322747.9</v>
      </c>
      <c r="G27" s="106">
        <f t="shared" si="1"/>
        <v>185819.83199999999</v>
      </c>
      <c r="H27" s="106">
        <f t="shared" si="2"/>
        <v>2508568</v>
      </c>
      <c r="I27" s="106">
        <f t="shared" si="3"/>
        <v>250856.80000000002</v>
      </c>
      <c r="J27" s="110">
        <v>0.16</v>
      </c>
      <c r="K27" s="106">
        <f t="shared" si="4"/>
        <v>2548705</v>
      </c>
      <c r="L27" s="171">
        <f>+HLOOKUP(B27,'Vigilancia 091213'!$G$4:$AF$6,3,0)</f>
        <v>2548705</v>
      </c>
      <c r="M27" s="107">
        <f t="shared" si="5"/>
        <v>0</v>
      </c>
    </row>
    <row r="28" spans="1:13">
      <c r="A28">
        <v>10</v>
      </c>
      <c r="B28" s="105" t="s">
        <v>208</v>
      </c>
      <c r="C28" s="173">
        <f t="shared" si="6"/>
        <v>0.44774999999999998</v>
      </c>
      <c r="D28" s="174">
        <f>+$C$11/30</f>
        <v>0.66666666666666663</v>
      </c>
      <c r="E28" s="172">
        <f>+$F$11</f>
        <v>0.08</v>
      </c>
      <c r="F28" s="106">
        <f t="shared" si="0"/>
        <v>1548498.5999999999</v>
      </c>
      <c r="G28" s="106">
        <f t="shared" si="1"/>
        <v>123879.88799999999</v>
      </c>
      <c r="H28" s="106">
        <f t="shared" si="2"/>
        <v>1672378</v>
      </c>
      <c r="I28" s="106">
        <f t="shared" si="3"/>
        <v>167237.80000000002</v>
      </c>
      <c r="J28" s="110">
        <v>0.16</v>
      </c>
      <c r="K28" s="106">
        <f t="shared" si="4"/>
        <v>1699136</v>
      </c>
      <c r="L28" s="171">
        <f>+HLOOKUP(B28,'Vigilancia 091213'!$G$4:$AF$6,3,0)</f>
        <v>1699136</v>
      </c>
      <c r="M28" s="107">
        <f t="shared" si="5"/>
        <v>0</v>
      </c>
    </row>
    <row r="29" spans="1:13">
      <c r="A29">
        <v>11</v>
      </c>
      <c r="B29" s="105" t="s">
        <v>209</v>
      </c>
      <c r="C29" s="173">
        <f t="shared" si="6"/>
        <v>0.44774999999999998</v>
      </c>
      <c r="D29" s="174">
        <f>+$C$11/30</f>
        <v>0.66666666666666663</v>
      </c>
      <c r="E29" s="172">
        <f t="shared" ref="E29:E34" si="7">+$F$12</f>
        <v>0.1</v>
      </c>
      <c r="F29" s="106">
        <f t="shared" si="0"/>
        <v>1548498.5999999999</v>
      </c>
      <c r="G29" s="106">
        <f t="shared" si="1"/>
        <v>154849.85999999999</v>
      </c>
      <c r="H29" s="106">
        <f t="shared" si="2"/>
        <v>1703348</v>
      </c>
      <c r="I29" s="106">
        <f t="shared" si="3"/>
        <v>170334.80000000002</v>
      </c>
      <c r="J29" s="110">
        <v>0.16</v>
      </c>
      <c r="K29" s="106">
        <f t="shared" si="4"/>
        <v>1730602</v>
      </c>
      <c r="L29" s="171">
        <f>+HLOOKUP(B29,'Vigilancia 091213'!$G$4:$AF$6,3,0)</f>
        <v>1730602</v>
      </c>
      <c r="M29" s="107">
        <f t="shared" si="5"/>
        <v>0</v>
      </c>
    </row>
    <row r="30" spans="1:13">
      <c r="A30">
        <v>12</v>
      </c>
      <c r="B30" s="105" t="s">
        <v>210</v>
      </c>
      <c r="C30" s="173">
        <f>+($C$6/8)*4</f>
        <v>0.14924999999999999</v>
      </c>
      <c r="D30" s="174">
        <f>+($C$15/2)/30</f>
        <v>0.13333333333333333</v>
      </c>
      <c r="E30" s="172">
        <f t="shared" si="7"/>
        <v>0.1</v>
      </c>
      <c r="F30" s="169">
        <f t="shared" si="0"/>
        <v>103233.23999999999</v>
      </c>
      <c r="G30" s="106">
        <f t="shared" si="1"/>
        <v>10323.324000000001</v>
      </c>
      <c r="H30" s="106">
        <f t="shared" si="2"/>
        <v>113557</v>
      </c>
      <c r="I30" s="106">
        <f t="shared" si="3"/>
        <v>11355.7</v>
      </c>
      <c r="J30" s="110">
        <v>0.16</v>
      </c>
      <c r="K30" s="106">
        <f t="shared" si="4"/>
        <v>115374</v>
      </c>
      <c r="L30" s="171">
        <f>+HLOOKUP(B30,'Vigilancia 091213'!$G$4:$AF$6,3,0)</f>
        <v>115374</v>
      </c>
      <c r="M30" s="107">
        <f t="shared" si="5"/>
        <v>0</v>
      </c>
    </row>
    <row r="31" spans="1:13">
      <c r="A31">
        <v>13</v>
      </c>
      <c r="B31" s="105" t="s">
        <v>235</v>
      </c>
      <c r="C31" s="173">
        <f>+($C$6/8)*4</f>
        <v>0.14924999999999999</v>
      </c>
      <c r="D31" s="174">
        <f>+$C$13/30</f>
        <v>0.73333333333333328</v>
      </c>
      <c r="E31" s="172">
        <f t="shared" si="7"/>
        <v>0.1</v>
      </c>
      <c r="F31" s="169">
        <f t="shared" si="0"/>
        <v>567782.81999999995</v>
      </c>
      <c r="G31" s="106">
        <f t="shared" si="1"/>
        <v>56778.281999999999</v>
      </c>
      <c r="H31" s="106">
        <f t="shared" si="2"/>
        <v>624561</v>
      </c>
      <c r="I31" s="106">
        <f t="shared" si="3"/>
        <v>62456.100000000006</v>
      </c>
      <c r="J31" s="111">
        <v>0</v>
      </c>
      <c r="K31" s="106">
        <f t="shared" si="4"/>
        <v>624561</v>
      </c>
      <c r="L31" s="171">
        <f>+HLOOKUP(B31,'Vigilancia 091213'!$G$4:$AF$6,3,0)</f>
        <v>624561</v>
      </c>
      <c r="M31" s="107">
        <f t="shared" si="5"/>
        <v>0</v>
      </c>
    </row>
    <row r="32" spans="1:13">
      <c r="A32">
        <v>14</v>
      </c>
      <c r="B32" s="105" t="s">
        <v>211</v>
      </c>
      <c r="C32" s="173">
        <f>+($C$6/8)*4</f>
        <v>0.14924999999999999</v>
      </c>
      <c r="D32" s="174">
        <f>30/30</f>
        <v>1</v>
      </c>
      <c r="E32" s="172">
        <f t="shared" si="7"/>
        <v>0.1</v>
      </c>
      <c r="F32" s="169">
        <f t="shared" si="0"/>
        <v>774249.29999999993</v>
      </c>
      <c r="G32" s="106">
        <f t="shared" si="1"/>
        <v>77424.929999999993</v>
      </c>
      <c r="H32" s="106">
        <f t="shared" si="2"/>
        <v>851674</v>
      </c>
      <c r="I32" s="106">
        <f t="shared" si="3"/>
        <v>85167.400000000009</v>
      </c>
      <c r="J32" s="110">
        <v>0.16</v>
      </c>
      <c r="K32" s="106">
        <f t="shared" si="4"/>
        <v>865301</v>
      </c>
      <c r="L32" s="171">
        <f>+HLOOKUP(B32,'Vigilancia 091213'!$G$4:$AF$6,3,0)</f>
        <v>865301</v>
      </c>
      <c r="M32" s="107">
        <f t="shared" si="5"/>
        <v>0</v>
      </c>
    </row>
    <row r="33" spans="1:13">
      <c r="A33">
        <v>15</v>
      </c>
      <c r="B33" s="105" t="s">
        <v>212</v>
      </c>
      <c r="C33" s="173">
        <f>+($C$8/8)*8</f>
        <v>0.40300000000000002</v>
      </c>
      <c r="D33" s="174">
        <f>30/30</f>
        <v>1</v>
      </c>
      <c r="E33" s="172">
        <f t="shared" si="7"/>
        <v>0.1</v>
      </c>
      <c r="F33" s="169">
        <f t="shared" si="0"/>
        <v>2090602.8</v>
      </c>
      <c r="G33" s="106">
        <f t="shared" si="1"/>
        <v>209060.28000000003</v>
      </c>
      <c r="H33" s="106">
        <f t="shared" si="2"/>
        <v>2299663</v>
      </c>
      <c r="I33" s="106">
        <f t="shared" si="3"/>
        <v>229966.30000000002</v>
      </c>
      <c r="J33" s="110">
        <v>0.16</v>
      </c>
      <c r="K33" s="106">
        <f t="shared" si="4"/>
        <v>2336458</v>
      </c>
      <c r="L33" s="171">
        <f>+HLOOKUP(B33,'Vigilancia 091213'!$G$4:$AF$6,3,0)</f>
        <v>2336458</v>
      </c>
      <c r="M33" s="107">
        <f t="shared" si="5"/>
        <v>0</v>
      </c>
    </row>
    <row r="34" spans="1:13">
      <c r="A34">
        <v>16</v>
      </c>
      <c r="B34" s="105" t="s">
        <v>236</v>
      </c>
      <c r="C34" s="173">
        <f>+($C$8/8)*8</f>
        <v>0.40300000000000002</v>
      </c>
      <c r="D34" s="174">
        <f>+$C$13/30</f>
        <v>0.73333333333333328</v>
      </c>
      <c r="E34" s="172">
        <f t="shared" si="7"/>
        <v>0.1</v>
      </c>
      <c r="F34" s="169">
        <f t="shared" si="0"/>
        <v>1533108.72</v>
      </c>
      <c r="G34" s="106">
        <f t="shared" si="1"/>
        <v>153310.872</v>
      </c>
      <c r="H34" s="106">
        <f t="shared" si="2"/>
        <v>1686420</v>
      </c>
      <c r="I34" s="106">
        <f t="shared" si="3"/>
        <v>168642</v>
      </c>
      <c r="J34" s="111">
        <v>0</v>
      </c>
      <c r="K34" s="106">
        <f t="shared" si="4"/>
        <v>1686420</v>
      </c>
      <c r="L34" s="171">
        <f>+HLOOKUP(B34,'Vigilancia 091213'!$G$4:$AF$6,3,0)</f>
        <v>1686420</v>
      </c>
      <c r="M34" s="107">
        <f t="shared" si="5"/>
        <v>0</v>
      </c>
    </row>
    <row r="35" spans="1:13">
      <c r="A35">
        <v>17</v>
      </c>
      <c r="B35" s="105" t="s">
        <v>213</v>
      </c>
      <c r="C35" s="173">
        <f t="shared" ref="C35:C39" si="8">+($C$6/8)*8</f>
        <v>0.29849999999999999</v>
      </c>
      <c r="D35" s="174">
        <f>+($C$15/2)/30</f>
        <v>0.13333333333333333</v>
      </c>
      <c r="E35" s="172">
        <f>+$F$12</f>
        <v>0.1</v>
      </c>
      <c r="F35" s="169">
        <f t="shared" si="0"/>
        <v>206466.47999999998</v>
      </c>
      <c r="G35" s="106">
        <f t="shared" si="1"/>
        <v>20646.648000000001</v>
      </c>
      <c r="H35" s="106">
        <f t="shared" si="2"/>
        <v>227113</v>
      </c>
      <c r="I35" s="106">
        <f t="shared" si="3"/>
        <v>22711.300000000003</v>
      </c>
      <c r="J35" s="110">
        <v>0.16</v>
      </c>
      <c r="K35" s="106">
        <f t="shared" si="4"/>
        <v>230747</v>
      </c>
      <c r="L35" s="171">
        <f>+HLOOKUP(B35,'Vigilancia 091213'!$G$4:$AF$6,3,0)</f>
        <v>230747</v>
      </c>
      <c r="M35" s="107">
        <f t="shared" si="5"/>
        <v>0</v>
      </c>
    </row>
    <row r="36" spans="1:13">
      <c r="A36">
        <v>18</v>
      </c>
      <c r="B36" s="105" t="s">
        <v>214</v>
      </c>
      <c r="C36" s="173">
        <f t="shared" si="8"/>
        <v>0.29849999999999999</v>
      </c>
      <c r="D36" s="174">
        <f>+($C$15/2)/30</f>
        <v>0.13333333333333333</v>
      </c>
      <c r="E36" s="172">
        <f>+$F$12</f>
        <v>0.1</v>
      </c>
      <c r="F36" s="169">
        <f t="shared" si="0"/>
        <v>206466.47999999998</v>
      </c>
      <c r="G36" s="106">
        <f t="shared" si="1"/>
        <v>20646.648000000001</v>
      </c>
      <c r="H36" s="106">
        <f t="shared" si="2"/>
        <v>227113</v>
      </c>
      <c r="I36" s="106">
        <f t="shared" si="3"/>
        <v>22711.300000000003</v>
      </c>
      <c r="J36" s="110">
        <v>0.16</v>
      </c>
      <c r="K36" s="106">
        <f t="shared" si="4"/>
        <v>230747</v>
      </c>
      <c r="L36" s="171">
        <f>+HLOOKUP(B36,'Vigilancia 091213'!$G$4:$AF$6,3,0)</f>
        <v>230747</v>
      </c>
      <c r="M36" s="107">
        <f t="shared" si="5"/>
        <v>0</v>
      </c>
    </row>
    <row r="37" spans="1:13">
      <c r="A37">
        <v>19</v>
      </c>
      <c r="B37" s="105" t="s">
        <v>237</v>
      </c>
      <c r="C37" s="173">
        <f t="shared" si="8"/>
        <v>0.29849999999999999</v>
      </c>
      <c r="D37" s="174">
        <f>+$C$13/30</f>
        <v>0.73333333333333328</v>
      </c>
      <c r="E37" s="172">
        <f>+$F$12</f>
        <v>0.1</v>
      </c>
      <c r="F37" s="169">
        <f t="shared" si="0"/>
        <v>1135565.6399999999</v>
      </c>
      <c r="G37" s="106">
        <f t="shared" si="1"/>
        <v>113556.564</v>
      </c>
      <c r="H37" s="106">
        <f t="shared" si="2"/>
        <v>1249122</v>
      </c>
      <c r="I37" s="106">
        <f t="shared" si="3"/>
        <v>124912.20000000001</v>
      </c>
      <c r="J37" s="110">
        <v>0.16</v>
      </c>
      <c r="K37" s="106">
        <f t="shared" si="4"/>
        <v>1269108</v>
      </c>
      <c r="L37" s="171">
        <f>+HLOOKUP(B37,'Vigilancia 091213'!$G$4:$AF$6,3,0)</f>
        <v>1269108</v>
      </c>
      <c r="M37" s="107">
        <f t="shared" si="5"/>
        <v>0</v>
      </c>
    </row>
    <row r="38" spans="1:13">
      <c r="A38">
        <v>20</v>
      </c>
      <c r="B38" s="105" t="s">
        <v>215</v>
      </c>
      <c r="C38" s="173">
        <f t="shared" si="8"/>
        <v>0.29849999999999999</v>
      </c>
      <c r="D38" s="174">
        <f>30/30</f>
        <v>1</v>
      </c>
      <c r="E38" s="172">
        <f>+$F$12</f>
        <v>0.1</v>
      </c>
      <c r="F38" s="169">
        <f t="shared" si="0"/>
        <v>1548498.5999999999</v>
      </c>
      <c r="G38" s="106">
        <f t="shared" si="1"/>
        <v>154849.85999999999</v>
      </c>
      <c r="H38" s="106">
        <f t="shared" si="2"/>
        <v>1703348</v>
      </c>
      <c r="I38" s="106">
        <f t="shared" si="3"/>
        <v>170334.80000000002</v>
      </c>
      <c r="J38" s="110">
        <v>0.16</v>
      </c>
      <c r="K38" s="106">
        <f t="shared" si="4"/>
        <v>1730602</v>
      </c>
      <c r="L38" s="171">
        <f>+HLOOKUP(B38,'Vigilancia 091213'!$G$4:$AF$6,3,0)</f>
        <v>1730602</v>
      </c>
      <c r="M38" s="107">
        <f t="shared" si="5"/>
        <v>0</v>
      </c>
    </row>
    <row r="39" spans="1:13">
      <c r="A39">
        <v>21</v>
      </c>
      <c r="B39" s="105" t="s">
        <v>216</v>
      </c>
      <c r="C39" s="173">
        <f t="shared" si="8"/>
        <v>0.29849999999999999</v>
      </c>
      <c r="D39" s="174">
        <f>+$C$11/30</f>
        <v>0.66666666666666663</v>
      </c>
      <c r="E39" s="172">
        <f>+$F$11</f>
        <v>0.08</v>
      </c>
      <c r="F39" s="169">
        <f t="shared" si="0"/>
        <v>1032332.3999999999</v>
      </c>
      <c r="G39" s="106">
        <f t="shared" si="1"/>
        <v>82586.59199999999</v>
      </c>
      <c r="H39" s="106">
        <f t="shared" si="2"/>
        <v>1114919</v>
      </c>
      <c r="I39" s="106">
        <f t="shared" si="3"/>
        <v>111491.90000000001</v>
      </c>
      <c r="J39" s="110">
        <v>0.16</v>
      </c>
      <c r="K39" s="106">
        <f t="shared" si="4"/>
        <v>1132758</v>
      </c>
      <c r="L39" s="171">
        <f>+HLOOKUP(B39,'Vigilancia 091213'!$G$4:$AF$6,3,0)</f>
        <v>1132758</v>
      </c>
      <c r="M39" s="107">
        <f t="shared" si="5"/>
        <v>0</v>
      </c>
    </row>
    <row r="40" spans="1:13">
      <c r="A40">
        <v>22</v>
      </c>
      <c r="B40" s="105" t="s">
        <v>217</v>
      </c>
      <c r="C40" s="173">
        <f>+($C$6/8)*9</f>
        <v>0.33581249999999996</v>
      </c>
      <c r="D40" s="174">
        <f>+$C$13/30</f>
        <v>0.73333333333333328</v>
      </c>
      <c r="E40" s="172">
        <f>+$F$12</f>
        <v>0.1</v>
      </c>
      <c r="F40" s="169">
        <f t="shared" si="0"/>
        <v>1277511.3449999997</v>
      </c>
      <c r="G40" s="106">
        <f t="shared" si="1"/>
        <v>127751.13449999999</v>
      </c>
      <c r="H40" s="106">
        <f t="shared" si="2"/>
        <v>1405262</v>
      </c>
      <c r="I40" s="106">
        <f t="shared" si="3"/>
        <v>140526.20000000001</v>
      </c>
      <c r="J40" s="110">
        <v>0.16</v>
      </c>
      <c r="K40" s="106">
        <f t="shared" si="4"/>
        <v>1427746</v>
      </c>
      <c r="L40" s="171">
        <f>+HLOOKUP(B40,'Vigilancia 091213'!$G$4:$AF$6,3,0)</f>
        <v>1427746</v>
      </c>
      <c r="M40" s="107">
        <f t="shared" si="5"/>
        <v>0</v>
      </c>
    </row>
    <row r="41" spans="1:13">
      <c r="A41">
        <v>23</v>
      </c>
      <c r="B41" s="105" t="s">
        <v>218</v>
      </c>
      <c r="C41" s="173">
        <f>+($C$6/8)*9</f>
        <v>0.33581249999999996</v>
      </c>
      <c r="D41" s="174">
        <f>+$C$13/30</f>
        <v>0.73333333333333328</v>
      </c>
      <c r="E41" s="172">
        <f>+$F$11</f>
        <v>0.08</v>
      </c>
      <c r="F41" s="169">
        <f t="shared" si="0"/>
        <v>1277511.3449999997</v>
      </c>
      <c r="G41" s="106">
        <f t="shared" si="1"/>
        <v>102200.90759999998</v>
      </c>
      <c r="H41" s="106">
        <f t="shared" si="2"/>
        <v>1379712</v>
      </c>
      <c r="I41" s="106">
        <f t="shared" si="3"/>
        <v>137971.20000000001</v>
      </c>
      <c r="J41" s="110">
        <v>0.16</v>
      </c>
      <c r="K41" s="106">
        <f t="shared" si="4"/>
        <v>1401787</v>
      </c>
      <c r="L41" s="171">
        <f>+HLOOKUP(B41,'Vigilancia 091213'!$G$4:$AF$6,3,0)</f>
        <v>1401787</v>
      </c>
      <c r="M41" s="107">
        <f t="shared" si="5"/>
        <v>0</v>
      </c>
    </row>
    <row r="42" spans="1:13">
      <c r="A42">
        <v>24</v>
      </c>
      <c r="B42" s="105" t="s">
        <v>238</v>
      </c>
      <c r="C42" s="173">
        <f>+($C$6/8)*10</f>
        <v>0.37312499999999998</v>
      </c>
      <c r="D42" s="174">
        <f>+$C$13/30</f>
        <v>0.73333333333333328</v>
      </c>
      <c r="E42" s="172">
        <f>+$F$12</f>
        <v>0.1</v>
      </c>
      <c r="F42" s="169">
        <f t="shared" si="0"/>
        <v>1419457.0499999998</v>
      </c>
      <c r="G42" s="106">
        <f t="shared" si="1"/>
        <v>141945.70499999999</v>
      </c>
      <c r="H42" s="106">
        <f t="shared" si="2"/>
        <v>1561403</v>
      </c>
      <c r="I42" s="106">
        <f t="shared" si="3"/>
        <v>156140.30000000002</v>
      </c>
      <c r="J42" s="110">
        <v>0.16</v>
      </c>
      <c r="K42" s="106">
        <f t="shared" si="4"/>
        <v>1586385</v>
      </c>
      <c r="L42" s="171">
        <f>+HLOOKUP(B42,'Vigilancia 091213'!$G$4:$AF$6,3,0)</f>
        <v>1586385</v>
      </c>
      <c r="M42" s="107">
        <f t="shared" si="5"/>
        <v>0</v>
      </c>
    </row>
    <row r="43" spans="1:13">
      <c r="A43">
        <v>25</v>
      </c>
      <c r="B43" s="105" t="s">
        <v>219</v>
      </c>
      <c r="C43" s="173">
        <f>+($C$6/8)*10</f>
        <v>0.37312499999999998</v>
      </c>
      <c r="D43" s="174">
        <f>30/30</f>
        <v>1</v>
      </c>
      <c r="E43" s="172">
        <f>+$F$12</f>
        <v>0.1</v>
      </c>
      <c r="F43" s="169">
        <f t="shared" si="0"/>
        <v>1935623.25</v>
      </c>
      <c r="G43" s="106">
        <f t="shared" si="1"/>
        <v>193562.32500000001</v>
      </c>
      <c r="H43" s="106">
        <f t="shared" si="2"/>
        <v>2129186</v>
      </c>
      <c r="I43" s="106">
        <f t="shared" si="3"/>
        <v>212918.6</v>
      </c>
      <c r="J43" s="110">
        <v>0.16</v>
      </c>
      <c r="K43" s="106">
        <f t="shared" si="4"/>
        <v>2163253</v>
      </c>
      <c r="L43" s="171">
        <f>+HLOOKUP(B43,'Vigilancia 091213'!$G$4:$AF$6,3,0)</f>
        <v>2163253</v>
      </c>
      <c r="M43" s="107">
        <f t="shared" si="5"/>
        <v>0</v>
      </c>
    </row>
    <row r="44" spans="1:13">
      <c r="A44">
        <v>26</v>
      </c>
      <c r="B44" s="105" t="s">
        <v>220</v>
      </c>
      <c r="C44" s="173">
        <f>+($C$6/8)*16</f>
        <v>0.59699999999999998</v>
      </c>
      <c r="D44" s="174">
        <f>+$C$13/30</f>
        <v>0.73333333333333328</v>
      </c>
      <c r="E44" s="172">
        <f>+$F$12</f>
        <v>0.1</v>
      </c>
      <c r="F44" s="106">
        <f t="shared" si="0"/>
        <v>2271131.2799999998</v>
      </c>
      <c r="G44" s="106">
        <f t="shared" si="1"/>
        <v>227113.128</v>
      </c>
      <c r="H44" s="106">
        <f t="shared" si="2"/>
        <v>2498244</v>
      </c>
      <c r="I44" s="106">
        <f t="shared" si="3"/>
        <v>249824.40000000002</v>
      </c>
      <c r="J44" s="110">
        <v>0.16</v>
      </c>
      <c r="K44" s="106">
        <f t="shared" si="4"/>
        <v>2538216</v>
      </c>
      <c r="L44" s="171">
        <f>+HLOOKUP(B44,'Vigilancia 091213'!$G$4:$AF$6,3,0)</f>
        <v>2538216</v>
      </c>
      <c r="M44" s="107">
        <f t="shared" si="5"/>
        <v>0</v>
      </c>
    </row>
  </sheetData>
  <autoFilter ref="A18:M44"/>
  <mergeCells count="6">
    <mergeCell ref="B4:C4"/>
    <mergeCell ref="B2:C2"/>
    <mergeCell ref="E10:F10"/>
    <mergeCell ref="B10:C10"/>
    <mergeCell ref="E6:F6"/>
    <mergeCell ref="E7:F7"/>
  </mergeCells>
  <conditionalFormatting sqref="M19:M44">
    <cfRule type="cellIs" dxfId="0" priority="1" operator="equal">
      <formula>0</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dimension ref="A1:P47"/>
  <sheetViews>
    <sheetView showGridLines="0" zoomScale="70" zoomScaleNormal="70" zoomScaleSheetLayoutView="80" workbookViewId="0">
      <pane xSplit="1" ySplit="10" topLeftCell="C11" activePane="bottomRight" state="frozen"/>
      <selection activeCell="I13" sqref="I13"/>
      <selection pane="topRight" activeCell="I13" sqref="I13"/>
      <selection pane="bottomLeft" activeCell="I13" sqref="I13"/>
      <selection pane="bottomRight" sqref="A1:O1"/>
    </sheetView>
  </sheetViews>
  <sheetFormatPr baseColWidth="10" defaultRowHeight="16.5"/>
  <cols>
    <col min="1" max="2" width="14.7109375" style="92" customWidth="1"/>
    <col min="3" max="3" width="14.5703125" style="166" customWidth="1"/>
    <col min="4" max="6" width="15.7109375" style="166" customWidth="1"/>
    <col min="7" max="12" width="10.5703125" style="166" customWidth="1"/>
    <col min="13" max="13" width="13.85546875" style="166" customWidth="1"/>
    <col min="14" max="14" width="15.85546875" style="166" customWidth="1"/>
    <col min="15" max="15" width="48.42578125" style="166" customWidth="1"/>
    <col min="16" max="16" width="11.42578125" style="166"/>
    <col min="17" max="16384" width="11.42578125" style="92"/>
  </cols>
  <sheetData>
    <row r="1" spans="1:16">
      <c r="A1" s="190" t="s">
        <v>179</v>
      </c>
      <c r="B1" s="190"/>
      <c r="C1" s="190"/>
      <c r="D1" s="190"/>
      <c r="E1" s="190"/>
      <c r="F1" s="190"/>
      <c r="G1" s="190"/>
      <c r="H1" s="190"/>
      <c r="I1" s="190"/>
      <c r="J1" s="190"/>
      <c r="K1" s="190"/>
      <c r="L1" s="190"/>
      <c r="M1" s="190"/>
      <c r="N1" s="190"/>
      <c r="O1" s="190"/>
    </row>
    <row r="2" spans="1:16">
      <c r="A2" s="190" t="s">
        <v>180</v>
      </c>
      <c r="B2" s="190"/>
      <c r="C2" s="190"/>
      <c r="D2" s="190"/>
      <c r="E2" s="190"/>
      <c r="F2" s="190"/>
      <c r="G2" s="190"/>
      <c r="H2" s="190"/>
      <c r="I2" s="190"/>
      <c r="J2" s="190"/>
      <c r="K2" s="190"/>
      <c r="L2" s="190"/>
      <c r="M2" s="190"/>
      <c r="N2" s="190"/>
      <c r="O2" s="190"/>
    </row>
    <row r="3" spans="1:16">
      <c r="A3" s="190" t="s">
        <v>181</v>
      </c>
      <c r="B3" s="190"/>
      <c r="C3" s="190"/>
      <c r="D3" s="190"/>
      <c r="E3" s="190"/>
      <c r="F3" s="190"/>
      <c r="G3" s="190"/>
      <c r="H3" s="190"/>
      <c r="I3" s="190"/>
      <c r="J3" s="190"/>
      <c r="K3" s="190"/>
      <c r="L3" s="190"/>
      <c r="M3" s="190"/>
      <c r="N3" s="190"/>
      <c r="O3" s="190"/>
    </row>
    <row r="4" spans="1:16">
      <c r="A4" s="190" t="s">
        <v>182</v>
      </c>
      <c r="B4" s="190"/>
      <c r="C4" s="190"/>
      <c r="D4" s="190"/>
      <c r="E4" s="190"/>
      <c r="F4" s="190"/>
      <c r="G4" s="190"/>
      <c r="H4" s="190"/>
      <c r="I4" s="190"/>
      <c r="J4" s="190"/>
      <c r="K4" s="190"/>
      <c r="L4" s="190"/>
      <c r="M4" s="190"/>
      <c r="N4" s="190"/>
      <c r="O4" s="190"/>
    </row>
    <row r="5" spans="1:16">
      <c r="A5" s="190" t="s">
        <v>183</v>
      </c>
      <c r="B5" s="190"/>
      <c r="C5" s="190"/>
      <c r="D5" s="190"/>
      <c r="E5" s="190"/>
      <c r="F5" s="190"/>
      <c r="G5" s="190"/>
      <c r="H5" s="190"/>
      <c r="I5" s="190"/>
      <c r="J5" s="190"/>
      <c r="K5" s="190"/>
      <c r="L5" s="190"/>
      <c r="M5" s="190"/>
      <c r="N5" s="190"/>
      <c r="O5" s="190"/>
    </row>
    <row r="7" spans="1:16">
      <c r="A7" s="189" t="s">
        <v>184</v>
      </c>
      <c r="B7" s="189"/>
      <c r="C7" s="189"/>
      <c r="D7" s="189"/>
      <c r="E7" s="189"/>
      <c r="F7" s="189"/>
      <c r="G7" s="189"/>
      <c r="H7" s="189"/>
      <c r="I7" s="189"/>
      <c r="J7" s="189"/>
      <c r="K7" s="189"/>
      <c r="L7" s="189"/>
      <c r="M7" s="189"/>
      <c r="N7" s="189"/>
      <c r="O7" s="189"/>
    </row>
    <row r="9" spans="1:16" s="278" customFormat="1" ht="18" customHeight="1">
      <c r="A9" s="283"/>
      <c r="B9" s="282"/>
      <c r="C9" s="281"/>
      <c r="D9" s="281"/>
      <c r="E9" s="281"/>
      <c r="F9" s="280"/>
      <c r="G9" s="279" t="s">
        <v>185</v>
      </c>
      <c r="H9" s="279"/>
      <c r="I9" s="279"/>
      <c r="J9" s="279"/>
      <c r="K9" s="279"/>
      <c r="L9" s="279"/>
      <c r="M9" s="277" t="s">
        <v>242</v>
      </c>
      <c r="N9" s="277" t="s">
        <v>241</v>
      </c>
      <c r="O9" s="276"/>
    </row>
    <row r="10" spans="1:16" s="275" customFormat="1" ht="88.5" customHeight="1">
      <c r="A10" s="277" t="s">
        <v>123</v>
      </c>
      <c r="B10" s="277">
        <v>1</v>
      </c>
      <c r="C10" s="277" t="s">
        <v>100</v>
      </c>
      <c r="D10" s="277" t="s">
        <v>224</v>
      </c>
      <c r="E10" s="277" t="s">
        <v>122</v>
      </c>
      <c r="F10" s="277" t="s">
        <v>227</v>
      </c>
      <c r="G10" s="277" t="s">
        <v>186</v>
      </c>
      <c r="H10" s="277" t="s">
        <v>187</v>
      </c>
      <c r="I10" s="277" t="s">
        <v>188</v>
      </c>
      <c r="J10" s="277" t="s">
        <v>189</v>
      </c>
      <c r="K10" s="277" t="s">
        <v>190</v>
      </c>
      <c r="L10" s="277" t="s">
        <v>191</v>
      </c>
      <c r="M10" s="277" t="s">
        <v>228</v>
      </c>
      <c r="N10" s="277" t="s">
        <v>99</v>
      </c>
      <c r="O10" s="276" t="s">
        <v>223</v>
      </c>
    </row>
    <row r="11" spans="1:16">
      <c r="A11" s="93" t="s">
        <v>147</v>
      </c>
      <c r="B11" s="94">
        <v>2</v>
      </c>
      <c r="C11" s="94">
        <v>1</v>
      </c>
      <c r="D11" s="94"/>
      <c r="E11" s="94">
        <f>+SUM(G11:L11)</f>
        <v>1</v>
      </c>
      <c r="F11" s="94">
        <f>+G11*32+H11*16+I11*10+J11*8+K11*6+L11*4</f>
        <v>6</v>
      </c>
      <c r="G11" s="94"/>
      <c r="H11" s="94"/>
      <c r="I11" s="94"/>
      <c r="J11" s="94"/>
      <c r="K11" s="94">
        <v>1</v>
      </c>
      <c r="L11" s="94"/>
      <c r="M11" s="94"/>
      <c r="N11" s="94"/>
      <c r="O11" s="94">
        <v>1</v>
      </c>
      <c r="P11" s="166">
        <f>+SUM(C11:F11)+M11+N11+O11</f>
        <v>9</v>
      </c>
    </row>
    <row r="12" spans="1:16" s="97" customFormat="1">
      <c r="A12" s="95" t="s">
        <v>148</v>
      </c>
      <c r="B12" s="96">
        <v>3</v>
      </c>
      <c r="C12" s="96">
        <v>17</v>
      </c>
      <c r="D12" s="96">
        <v>3</v>
      </c>
      <c r="E12" s="94">
        <f>+SUM(G12:L12)</f>
        <v>18</v>
      </c>
      <c r="F12" s="94">
        <f>+G12*32+H12*16+I12*10+J12*8+K12*6+L12*4</f>
        <v>80</v>
      </c>
      <c r="G12" s="96"/>
      <c r="H12" s="96"/>
      <c r="I12" s="96">
        <v>1</v>
      </c>
      <c r="J12" s="96"/>
      <c r="K12" s="96">
        <v>1</v>
      </c>
      <c r="L12" s="96">
        <v>16</v>
      </c>
      <c r="M12" s="96">
        <v>4</v>
      </c>
      <c r="N12" s="96"/>
      <c r="O12" s="96">
        <v>1</v>
      </c>
      <c r="P12" s="166">
        <f t="shared" ref="P12:P42" si="0">+SUM(C12:F12)+M12+N12+O12</f>
        <v>123</v>
      </c>
    </row>
    <row r="13" spans="1:16">
      <c r="A13" s="93" t="s">
        <v>149</v>
      </c>
      <c r="B13" s="94">
        <v>4</v>
      </c>
      <c r="C13" s="94">
        <v>4</v>
      </c>
      <c r="D13" s="94"/>
      <c r="E13" s="94">
        <f>+SUM(G13:L13)</f>
        <v>3</v>
      </c>
      <c r="F13" s="94">
        <f>+G13*32+H13*16+I13*10+J13*8+K13*6+L13*4</f>
        <v>18</v>
      </c>
      <c r="G13" s="94"/>
      <c r="H13" s="94"/>
      <c r="I13" s="94">
        <v>1</v>
      </c>
      <c r="J13" s="94"/>
      <c r="K13" s="94"/>
      <c r="L13" s="94">
        <v>2</v>
      </c>
      <c r="M13" s="94">
        <v>3</v>
      </c>
      <c r="N13" s="94"/>
      <c r="O13" s="94">
        <v>1</v>
      </c>
      <c r="P13" s="166">
        <f t="shared" si="0"/>
        <v>29</v>
      </c>
    </row>
    <row r="14" spans="1:16">
      <c r="A14" s="93" t="s">
        <v>150</v>
      </c>
      <c r="B14" s="94">
        <v>5</v>
      </c>
      <c r="C14" s="94"/>
      <c r="D14" s="94">
        <v>1</v>
      </c>
      <c r="E14" s="94">
        <f>+SUM(G14:L14)</f>
        <v>7</v>
      </c>
      <c r="F14" s="94">
        <f>+G14*32+H14*16+I14*10+J14*8+K14*6+L14*4</f>
        <v>28</v>
      </c>
      <c r="G14" s="94"/>
      <c r="H14" s="94"/>
      <c r="I14" s="94"/>
      <c r="J14" s="94"/>
      <c r="K14" s="94"/>
      <c r="L14" s="94">
        <v>7</v>
      </c>
      <c r="M14" s="94">
        <v>1</v>
      </c>
      <c r="N14" s="94">
        <v>6</v>
      </c>
      <c r="O14" s="94">
        <v>1</v>
      </c>
      <c r="P14" s="166">
        <f t="shared" si="0"/>
        <v>44</v>
      </c>
    </row>
    <row r="15" spans="1:16">
      <c r="A15" s="93" t="s">
        <v>151</v>
      </c>
      <c r="B15" s="96">
        <v>6</v>
      </c>
      <c r="C15" s="94">
        <v>11</v>
      </c>
      <c r="D15" s="94">
        <v>2</v>
      </c>
      <c r="E15" s="94">
        <f>+SUM(G15:L15)</f>
        <v>12</v>
      </c>
      <c r="F15" s="94">
        <f>+G15*32+H15*16+I15*10+J15*8+K15*6+L15*4</f>
        <v>52</v>
      </c>
      <c r="G15" s="94"/>
      <c r="H15" s="94"/>
      <c r="I15" s="94"/>
      <c r="J15" s="94"/>
      <c r="K15" s="94">
        <v>2</v>
      </c>
      <c r="L15" s="94">
        <v>10</v>
      </c>
      <c r="M15" s="94">
        <v>2</v>
      </c>
      <c r="N15" s="94"/>
      <c r="O15" s="94">
        <v>1</v>
      </c>
      <c r="P15" s="166">
        <f t="shared" si="0"/>
        <v>80</v>
      </c>
    </row>
    <row r="16" spans="1:16">
      <c r="A16" s="93" t="s">
        <v>152</v>
      </c>
      <c r="B16" s="94">
        <v>7</v>
      </c>
      <c r="C16" s="94">
        <v>12</v>
      </c>
      <c r="D16" s="94">
        <v>1</v>
      </c>
      <c r="E16" s="94">
        <f>+SUM(G16:L16)</f>
        <v>12</v>
      </c>
      <c r="F16" s="94">
        <f>+G16*32+H16*16+I16*10+J16*8+K16*6+L16*4</f>
        <v>58</v>
      </c>
      <c r="G16" s="94"/>
      <c r="H16" s="94"/>
      <c r="I16" s="94">
        <v>1</v>
      </c>
      <c r="J16" s="94">
        <v>1</v>
      </c>
      <c r="K16" s="94"/>
      <c r="L16" s="94">
        <v>10</v>
      </c>
      <c r="M16" s="94">
        <v>3</v>
      </c>
      <c r="N16" s="94"/>
      <c r="O16" s="94">
        <v>1</v>
      </c>
      <c r="P16" s="166">
        <f t="shared" si="0"/>
        <v>87</v>
      </c>
    </row>
    <row r="17" spans="1:16">
      <c r="A17" s="93" t="s">
        <v>153</v>
      </c>
      <c r="B17" s="94">
        <v>8</v>
      </c>
      <c r="C17" s="94">
        <v>7</v>
      </c>
      <c r="D17" s="94">
        <v>1</v>
      </c>
      <c r="E17" s="94">
        <f>+SUM(G17:L17)</f>
        <v>9</v>
      </c>
      <c r="F17" s="94">
        <f>+G17*32+H17*16+I17*10+J17*8+K17*6+L17*4</f>
        <v>38</v>
      </c>
      <c r="G17" s="94"/>
      <c r="H17" s="94"/>
      <c r="I17" s="94"/>
      <c r="J17" s="94"/>
      <c r="K17" s="94">
        <v>1</v>
      </c>
      <c r="L17" s="94">
        <v>8</v>
      </c>
      <c r="M17" s="94">
        <v>1</v>
      </c>
      <c r="N17" s="94"/>
      <c r="O17" s="94">
        <v>1</v>
      </c>
      <c r="P17" s="166">
        <f t="shared" si="0"/>
        <v>57</v>
      </c>
    </row>
    <row r="18" spans="1:16">
      <c r="A18" s="93" t="s">
        <v>154</v>
      </c>
      <c r="B18" s="96">
        <v>9</v>
      </c>
      <c r="C18" s="94">
        <v>11</v>
      </c>
      <c r="D18" s="94">
        <v>1</v>
      </c>
      <c r="E18" s="94">
        <f>+SUM(G18:L18)</f>
        <v>5</v>
      </c>
      <c r="F18" s="94">
        <f>+G18*32+H18*16+I18*10+J18*8+K18*6+L18*4</f>
        <v>24</v>
      </c>
      <c r="G18" s="94"/>
      <c r="H18" s="94"/>
      <c r="I18" s="94"/>
      <c r="J18" s="94">
        <v>1</v>
      </c>
      <c r="K18" s="94"/>
      <c r="L18" s="94">
        <v>4</v>
      </c>
      <c r="M18" s="94">
        <v>1</v>
      </c>
      <c r="N18" s="94"/>
      <c r="O18" s="94">
        <v>1</v>
      </c>
      <c r="P18" s="166">
        <f t="shared" si="0"/>
        <v>43</v>
      </c>
    </row>
    <row r="19" spans="1:16">
      <c r="A19" s="93" t="s">
        <v>155</v>
      </c>
      <c r="B19" s="94">
        <v>10</v>
      </c>
      <c r="C19" s="94">
        <v>4</v>
      </c>
      <c r="D19" s="94">
        <v>1</v>
      </c>
      <c r="E19" s="94">
        <f>+SUM(G19:L19)</f>
        <v>4</v>
      </c>
      <c r="F19" s="94">
        <f>+G19*32+H19*16+I19*10+J19*8+K19*6+L19*4</f>
        <v>22</v>
      </c>
      <c r="G19" s="94"/>
      <c r="H19" s="94"/>
      <c r="I19" s="94">
        <v>1</v>
      </c>
      <c r="J19" s="94"/>
      <c r="K19" s="94"/>
      <c r="L19" s="94">
        <v>3</v>
      </c>
      <c r="M19" s="94">
        <v>1</v>
      </c>
      <c r="N19" s="94"/>
      <c r="O19" s="94">
        <v>1</v>
      </c>
      <c r="P19" s="166">
        <f t="shared" si="0"/>
        <v>33</v>
      </c>
    </row>
    <row r="20" spans="1:16">
      <c r="A20" s="93" t="s">
        <v>156</v>
      </c>
      <c r="B20" s="94">
        <v>11</v>
      </c>
      <c r="C20" s="94">
        <v>6</v>
      </c>
      <c r="D20" s="94">
        <v>2</v>
      </c>
      <c r="E20" s="94">
        <f>+SUM(G20:L20)</f>
        <v>6</v>
      </c>
      <c r="F20" s="94">
        <f>+G20*32+H20*16+I20*10+J20*8+K20*6+L20*4</f>
        <v>46</v>
      </c>
      <c r="G20" s="94"/>
      <c r="H20" s="94"/>
      <c r="I20" s="94">
        <v>2</v>
      </c>
      <c r="J20" s="94">
        <v>1</v>
      </c>
      <c r="K20" s="94">
        <v>3</v>
      </c>
      <c r="L20" s="94"/>
      <c r="M20" s="94">
        <v>6</v>
      </c>
      <c r="N20" s="94"/>
      <c r="O20" s="94">
        <v>1</v>
      </c>
      <c r="P20" s="166">
        <f t="shared" si="0"/>
        <v>67</v>
      </c>
    </row>
    <row r="21" spans="1:16">
      <c r="A21" s="93" t="s">
        <v>157</v>
      </c>
      <c r="B21" s="96">
        <v>12</v>
      </c>
      <c r="C21" s="94">
        <v>5</v>
      </c>
      <c r="D21" s="94">
        <v>1</v>
      </c>
      <c r="E21" s="94">
        <f>+SUM(G21:L21)</f>
        <v>5</v>
      </c>
      <c r="F21" s="94">
        <f>+G21*32+H21*16+I21*10+J21*8+K21*6+L21*4</f>
        <v>30</v>
      </c>
      <c r="G21" s="94"/>
      <c r="H21" s="94"/>
      <c r="I21" s="94"/>
      <c r="J21" s="94"/>
      <c r="K21" s="94">
        <v>5</v>
      </c>
      <c r="L21" s="94"/>
      <c r="M21" s="94">
        <v>1</v>
      </c>
      <c r="N21" s="94"/>
      <c r="O21" s="94">
        <v>1</v>
      </c>
      <c r="P21" s="166">
        <f t="shared" si="0"/>
        <v>43</v>
      </c>
    </row>
    <row r="22" spans="1:16">
      <c r="A22" s="93" t="s">
        <v>158</v>
      </c>
      <c r="B22" s="94">
        <v>13</v>
      </c>
      <c r="C22" s="94">
        <v>10</v>
      </c>
      <c r="D22" s="94">
        <v>1</v>
      </c>
      <c r="E22" s="94">
        <f>+SUM(G22:L22)</f>
        <v>6</v>
      </c>
      <c r="F22" s="94">
        <f>+G22*32+H22*16+I22*10+J22*8+K22*6+L22*4</f>
        <v>38</v>
      </c>
      <c r="G22" s="94"/>
      <c r="H22" s="94"/>
      <c r="I22" s="94"/>
      <c r="J22" s="94">
        <v>1</v>
      </c>
      <c r="K22" s="94">
        <v>5</v>
      </c>
      <c r="L22" s="94"/>
      <c r="M22" s="94">
        <v>1</v>
      </c>
      <c r="N22" s="94"/>
      <c r="O22" s="94">
        <v>1</v>
      </c>
      <c r="P22" s="166">
        <f t="shared" si="0"/>
        <v>57</v>
      </c>
    </row>
    <row r="23" spans="1:16">
      <c r="A23" s="93" t="s">
        <v>159</v>
      </c>
      <c r="B23" s="94">
        <v>14</v>
      </c>
      <c r="C23" s="94">
        <v>9</v>
      </c>
      <c r="D23" s="94">
        <v>1</v>
      </c>
      <c r="E23" s="94">
        <f>+SUM(G23:L23)</f>
        <v>9</v>
      </c>
      <c r="F23" s="94">
        <f>+G23*32+H23*16+I23*10+J23*8+K23*6+L23*4</f>
        <v>38</v>
      </c>
      <c r="G23" s="94"/>
      <c r="H23" s="94"/>
      <c r="I23" s="94"/>
      <c r="J23" s="94"/>
      <c r="K23" s="94">
        <v>1</v>
      </c>
      <c r="L23" s="94">
        <v>8</v>
      </c>
      <c r="M23" s="94">
        <v>2</v>
      </c>
      <c r="N23" s="94"/>
      <c r="O23" s="94">
        <v>1</v>
      </c>
      <c r="P23" s="166">
        <f t="shared" si="0"/>
        <v>60</v>
      </c>
    </row>
    <row r="24" spans="1:16">
      <c r="A24" s="93" t="s">
        <v>160</v>
      </c>
      <c r="B24" s="96">
        <v>15</v>
      </c>
      <c r="C24" s="94">
        <v>1</v>
      </c>
      <c r="D24" s="94"/>
      <c r="E24" s="94">
        <f>+SUM(G24:L24)</f>
        <v>1</v>
      </c>
      <c r="F24" s="94">
        <f>+G24*32+H24*16+I24*10+J24*8+K24*6+L24*4</f>
        <v>4</v>
      </c>
      <c r="G24" s="94"/>
      <c r="H24" s="94"/>
      <c r="I24" s="94"/>
      <c r="J24" s="94"/>
      <c r="K24" s="94"/>
      <c r="L24" s="94">
        <v>1</v>
      </c>
      <c r="M24" s="94"/>
      <c r="N24" s="94"/>
      <c r="O24" s="94">
        <v>1</v>
      </c>
      <c r="P24" s="166">
        <f t="shared" si="0"/>
        <v>7</v>
      </c>
    </row>
    <row r="25" spans="1:16">
      <c r="A25" s="93" t="s">
        <v>161</v>
      </c>
      <c r="B25" s="94">
        <v>16</v>
      </c>
      <c r="C25" s="94">
        <v>6</v>
      </c>
      <c r="D25" s="94">
        <v>1</v>
      </c>
      <c r="E25" s="94">
        <f>+SUM(G25:L25)</f>
        <v>4</v>
      </c>
      <c r="F25" s="94">
        <f>+G25*32+H25*16+I25*10+J25*8+K25*6+L25*4</f>
        <v>22</v>
      </c>
      <c r="G25" s="94"/>
      <c r="H25" s="94"/>
      <c r="I25" s="94">
        <v>1</v>
      </c>
      <c r="J25" s="94"/>
      <c r="K25" s="94"/>
      <c r="L25" s="94">
        <v>3</v>
      </c>
      <c r="M25" s="94">
        <v>1</v>
      </c>
      <c r="N25" s="94"/>
      <c r="O25" s="94">
        <v>1</v>
      </c>
      <c r="P25" s="166">
        <f t="shared" si="0"/>
        <v>35</v>
      </c>
    </row>
    <row r="26" spans="1:16">
      <c r="A26" s="93" t="s">
        <v>162</v>
      </c>
      <c r="B26" s="94">
        <v>17</v>
      </c>
      <c r="C26" s="94"/>
      <c r="D26" s="94">
        <v>1</v>
      </c>
      <c r="E26" s="94">
        <f>+SUM(G26:L26)</f>
        <v>1</v>
      </c>
      <c r="F26" s="94">
        <f>+G26*32+H26*16+I26*10+J26*8+K26*6+L26*4</f>
        <v>6</v>
      </c>
      <c r="G26" s="94"/>
      <c r="H26" s="94"/>
      <c r="I26" s="94"/>
      <c r="J26" s="94"/>
      <c r="K26" s="94">
        <v>1</v>
      </c>
      <c r="L26" s="94"/>
      <c r="M26" s="94">
        <v>1</v>
      </c>
      <c r="N26" s="94"/>
      <c r="O26" s="94">
        <v>1</v>
      </c>
      <c r="P26" s="166">
        <f t="shared" si="0"/>
        <v>10</v>
      </c>
    </row>
    <row r="27" spans="1:16">
      <c r="A27" s="93" t="s">
        <v>163</v>
      </c>
      <c r="B27" s="96">
        <v>18</v>
      </c>
      <c r="C27" s="94">
        <v>6</v>
      </c>
      <c r="D27" s="94">
        <v>1</v>
      </c>
      <c r="E27" s="94">
        <f>+SUM(G27:L27)</f>
        <v>6</v>
      </c>
      <c r="F27" s="94">
        <f>+G27*32+H27*16+I27*10+J27*8+K27*6+L27*4</f>
        <v>28</v>
      </c>
      <c r="G27" s="94"/>
      <c r="H27" s="94"/>
      <c r="I27" s="94"/>
      <c r="J27" s="94">
        <v>1</v>
      </c>
      <c r="K27" s="94"/>
      <c r="L27" s="94">
        <v>5</v>
      </c>
      <c r="M27" s="94">
        <v>1</v>
      </c>
      <c r="N27" s="94"/>
      <c r="O27" s="94">
        <v>1</v>
      </c>
      <c r="P27" s="166">
        <f t="shared" si="0"/>
        <v>43</v>
      </c>
    </row>
    <row r="28" spans="1:16">
      <c r="A28" s="93" t="s">
        <v>164</v>
      </c>
      <c r="B28" s="94">
        <v>19</v>
      </c>
      <c r="C28" s="94">
        <v>9</v>
      </c>
      <c r="D28" s="94">
        <v>1</v>
      </c>
      <c r="E28" s="94">
        <f>+SUM(G28:L28)</f>
        <v>9</v>
      </c>
      <c r="F28" s="94">
        <f>+G28*32+H28*16+I28*10+J28*8+K28*6+L28*4</f>
        <v>42</v>
      </c>
      <c r="G28" s="94"/>
      <c r="H28" s="94"/>
      <c r="I28" s="94">
        <v>1</v>
      </c>
      <c r="J28" s="94"/>
      <c r="K28" s="94"/>
      <c r="L28" s="94">
        <v>8</v>
      </c>
      <c r="M28" s="94">
        <v>2</v>
      </c>
      <c r="N28" s="94"/>
      <c r="O28" s="94">
        <v>1</v>
      </c>
      <c r="P28" s="166">
        <f t="shared" si="0"/>
        <v>64</v>
      </c>
    </row>
    <row r="29" spans="1:16" s="166" customFormat="1">
      <c r="A29" s="93" t="s">
        <v>165</v>
      </c>
      <c r="B29" s="94">
        <v>20</v>
      </c>
      <c r="C29" s="94">
        <v>9</v>
      </c>
      <c r="D29" s="94"/>
      <c r="E29" s="94">
        <f>+SUM(G29:L29)</f>
        <v>9</v>
      </c>
      <c r="F29" s="94">
        <f>+G29*32+H29*16+I29*10+J29*8+K29*6+L29*4</f>
        <v>62</v>
      </c>
      <c r="G29" s="94"/>
      <c r="H29" s="94"/>
      <c r="I29" s="94">
        <v>2</v>
      </c>
      <c r="J29" s="94">
        <v>1</v>
      </c>
      <c r="K29" s="94">
        <v>5</v>
      </c>
      <c r="L29" s="94">
        <v>1</v>
      </c>
      <c r="M29" s="94"/>
      <c r="N29" s="94"/>
      <c r="O29" s="94">
        <v>3</v>
      </c>
      <c r="P29" s="166">
        <f t="shared" si="0"/>
        <v>83</v>
      </c>
    </row>
    <row r="30" spans="1:16">
      <c r="A30" s="93" t="s">
        <v>167</v>
      </c>
      <c r="B30" s="96">
        <v>21</v>
      </c>
      <c r="C30" s="94">
        <v>11</v>
      </c>
      <c r="D30" s="94">
        <v>2</v>
      </c>
      <c r="E30" s="94">
        <f>+SUM(G30:L30)</f>
        <v>11</v>
      </c>
      <c r="F30" s="94">
        <f>+G30*32+H30*16+I30*10+J30*8+K30*6+L30*4</f>
        <v>60</v>
      </c>
      <c r="G30" s="94"/>
      <c r="H30" s="94">
        <v>1</v>
      </c>
      <c r="I30" s="94"/>
      <c r="J30" s="94"/>
      <c r="K30" s="94">
        <v>2</v>
      </c>
      <c r="L30" s="94">
        <v>8</v>
      </c>
      <c r="M30" s="94">
        <v>2</v>
      </c>
      <c r="N30" s="94"/>
      <c r="O30" s="94">
        <v>1</v>
      </c>
      <c r="P30" s="166">
        <f t="shared" si="0"/>
        <v>87</v>
      </c>
    </row>
    <row r="31" spans="1:16" ht="33">
      <c r="A31" s="98" t="s">
        <v>166</v>
      </c>
      <c r="B31" s="94">
        <v>22</v>
      </c>
      <c r="C31" s="94">
        <v>8</v>
      </c>
      <c r="D31" s="94">
        <v>2</v>
      </c>
      <c r="E31" s="94">
        <f>+SUM(G31:L31)</f>
        <v>7</v>
      </c>
      <c r="F31" s="94">
        <f>+G31*32+H31*16+I31*10+J31*8+K31*6+L31*4</f>
        <v>30</v>
      </c>
      <c r="G31" s="94"/>
      <c r="H31" s="94"/>
      <c r="I31" s="94"/>
      <c r="J31" s="94"/>
      <c r="K31" s="94">
        <v>1</v>
      </c>
      <c r="L31" s="94">
        <v>6</v>
      </c>
      <c r="M31" s="94">
        <v>0</v>
      </c>
      <c r="N31" s="94">
        <v>1</v>
      </c>
      <c r="O31" s="94">
        <v>1</v>
      </c>
      <c r="P31" s="166">
        <f t="shared" si="0"/>
        <v>49</v>
      </c>
    </row>
    <row r="32" spans="1:16">
      <c r="A32" s="93" t="s">
        <v>168</v>
      </c>
      <c r="B32" s="94">
        <v>23</v>
      </c>
      <c r="C32" s="94">
        <v>8</v>
      </c>
      <c r="D32" s="94">
        <v>1</v>
      </c>
      <c r="E32" s="94">
        <f>+SUM(G32:L32)</f>
        <v>4</v>
      </c>
      <c r="F32" s="94">
        <f>+G32*32+H32*16+I32*10+J32*8+K32*6+L32*4</f>
        <v>18</v>
      </c>
      <c r="G32" s="94"/>
      <c r="H32" s="94"/>
      <c r="I32" s="94"/>
      <c r="J32" s="94"/>
      <c r="K32" s="94">
        <v>1</v>
      </c>
      <c r="L32" s="94">
        <v>3</v>
      </c>
      <c r="M32" s="94"/>
      <c r="N32" s="94"/>
      <c r="O32" s="94">
        <v>1</v>
      </c>
      <c r="P32" s="166">
        <f t="shared" si="0"/>
        <v>32</v>
      </c>
    </row>
    <row r="33" spans="1:16">
      <c r="A33" s="93" t="s">
        <v>169</v>
      </c>
      <c r="B33" s="96">
        <v>24</v>
      </c>
      <c r="C33" s="94">
        <v>4</v>
      </c>
      <c r="D33" s="94">
        <v>1</v>
      </c>
      <c r="E33" s="94">
        <f>+SUM(G33:L33)</f>
        <v>4</v>
      </c>
      <c r="F33" s="94">
        <f>+G33*32+H33*16+I33*10+J33*8+K33*6+L33*4</f>
        <v>22</v>
      </c>
      <c r="G33" s="94"/>
      <c r="H33" s="94"/>
      <c r="I33" s="94"/>
      <c r="J33" s="94">
        <v>1</v>
      </c>
      <c r="K33" s="94">
        <v>1</v>
      </c>
      <c r="L33" s="94">
        <v>2</v>
      </c>
      <c r="M33" s="94"/>
      <c r="N33" s="94"/>
      <c r="O33" s="94">
        <v>1</v>
      </c>
      <c r="P33" s="166">
        <f t="shared" si="0"/>
        <v>32</v>
      </c>
    </row>
    <row r="34" spans="1:16">
      <c r="A34" s="93" t="s">
        <v>170</v>
      </c>
      <c r="B34" s="94">
        <v>25</v>
      </c>
      <c r="C34" s="94">
        <v>6</v>
      </c>
      <c r="D34" s="94">
        <v>1</v>
      </c>
      <c r="E34" s="94">
        <f>+SUM(G34:L34)</f>
        <v>5</v>
      </c>
      <c r="F34" s="94">
        <f>+G34*32+H34*16+I34*10+J34*8+K34*6+L34*4</f>
        <v>32</v>
      </c>
      <c r="G34" s="94"/>
      <c r="H34" s="94">
        <v>1</v>
      </c>
      <c r="I34" s="94"/>
      <c r="J34" s="94"/>
      <c r="K34" s="94"/>
      <c r="L34" s="94">
        <v>4</v>
      </c>
      <c r="M34" s="94"/>
      <c r="N34" s="94">
        <v>6</v>
      </c>
      <c r="O34" s="94">
        <v>1</v>
      </c>
      <c r="P34" s="166">
        <f t="shared" si="0"/>
        <v>51</v>
      </c>
    </row>
    <row r="35" spans="1:16">
      <c r="A35" s="93" t="s">
        <v>171</v>
      </c>
      <c r="B35" s="94">
        <v>26</v>
      </c>
      <c r="C35" s="94">
        <v>2</v>
      </c>
      <c r="D35" s="94"/>
      <c r="E35" s="94">
        <f>+SUM(G35:L35)</f>
        <v>2</v>
      </c>
      <c r="F35" s="94">
        <f>+G35*32+H35*16+I35*10+J35*8+K35*6+L35*4</f>
        <v>12</v>
      </c>
      <c r="G35" s="94"/>
      <c r="H35" s="94"/>
      <c r="I35" s="94"/>
      <c r="J35" s="94">
        <v>1</v>
      </c>
      <c r="K35" s="94"/>
      <c r="L35" s="94">
        <v>1</v>
      </c>
      <c r="M35" s="94"/>
      <c r="N35" s="94"/>
      <c r="O35" s="94">
        <v>1</v>
      </c>
      <c r="P35" s="166">
        <f t="shared" si="0"/>
        <v>17</v>
      </c>
    </row>
    <row r="36" spans="1:16">
      <c r="A36" s="93" t="s">
        <v>172</v>
      </c>
      <c r="B36" s="96">
        <v>27</v>
      </c>
      <c r="C36" s="94">
        <v>12</v>
      </c>
      <c r="D36" s="94">
        <v>2</v>
      </c>
      <c r="E36" s="94">
        <f>+SUM(G36:L36)</f>
        <v>12</v>
      </c>
      <c r="F36" s="94">
        <f>+G36*32+H36*16+I36*10+J36*8+K36*6+L36*4</f>
        <v>50</v>
      </c>
      <c r="G36" s="94"/>
      <c r="H36" s="94"/>
      <c r="I36" s="94"/>
      <c r="J36" s="94"/>
      <c r="K36" s="94">
        <v>1</v>
      </c>
      <c r="L36" s="94">
        <v>11</v>
      </c>
      <c r="M36" s="94">
        <v>2</v>
      </c>
      <c r="N36" s="94"/>
      <c r="O36" s="94">
        <v>1</v>
      </c>
      <c r="P36" s="166">
        <f t="shared" si="0"/>
        <v>79</v>
      </c>
    </row>
    <row r="37" spans="1:16">
      <c r="A37" s="93" t="s">
        <v>173</v>
      </c>
      <c r="B37" s="94">
        <v>28</v>
      </c>
      <c r="C37" s="94">
        <v>5</v>
      </c>
      <c r="D37" s="94">
        <v>1</v>
      </c>
      <c r="E37" s="94">
        <f>+SUM(G37:L37)</f>
        <v>5</v>
      </c>
      <c r="F37" s="94">
        <f>+G37*32+H37*16+I37*10+J37*8+K37*6+L37*4</f>
        <v>22</v>
      </c>
      <c r="G37" s="94"/>
      <c r="H37" s="94"/>
      <c r="I37" s="94"/>
      <c r="J37" s="94"/>
      <c r="K37" s="94">
        <v>1</v>
      </c>
      <c r="L37" s="94">
        <v>4</v>
      </c>
      <c r="M37" s="94">
        <v>1</v>
      </c>
      <c r="N37" s="94"/>
      <c r="O37" s="94">
        <v>1</v>
      </c>
      <c r="P37" s="166">
        <f t="shared" si="0"/>
        <v>35</v>
      </c>
    </row>
    <row r="38" spans="1:16">
      <c r="A38" s="93" t="s">
        <v>174</v>
      </c>
      <c r="B38" s="94">
        <v>29</v>
      </c>
      <c r="C38" s="94">
        <v>11</v>
      </c>
      <c r="D38" s="94">
        <v>1</v>
      </c>
      <c r="E38" s="94">
        <f>+SUM(G38:L38)</f>
        <v>11</v>
      </c>
      <c r="F38" s="94">
        <f>+G38*32+H38*16+I38*10+J38*8+K38*6+L38*4</f>
        <v>88</v>
      </c>
      <c r="G38" s="94"/>
      <c r="H38" s="94">
        <v>1</v>
      </c>
      <c r="I38" s="94">
        <v>2</v>
      </c>
      <c r="J38" s="94">
        <v>3</v>
      </c>
      <c r="K38" s="94">
        <v>4</v>
      </c>
      <c r="L38" s="94">
        <v>1</v>
      </c>
      <c r="M38" s="94">
        <v>1</v>
      </c>
      <c r="N38" s="94"/>
      <c r="O38" s="94">
        <v>1</v>
      </c>
      <c r="P38" s="166">
        <f t="shared" si="0"/>
        <v>113</v>
      </c>
    </row>
    <row r="39" spans="1:16">
      <c r="A39" s="93" t="s">
        <v>175</v>
      </c>
      <c r="B39" s="96">
        <v>30</v>
      </c>
      <c r="C39" s="94">
        <v>15</v>
      </c>
      <c r="D39" s="94">
        <v>3</v>
      </c>
      <c r="E39" s="94">
        <f>+SUM(G39:L39)</f>
        <v>14</v>
      </c>
      <c r="F39" s="94">
        <f>+G39*32+H39*16+I39*10+J39*8+K39*6+L39*4</f>
        <v>130</v>
      </c>
      <c r="G39" s="94">
        <v>1</v>
      </c>
      <c r="H39" s="94"/>
      <c r="I39" s="94">
        <v>5</v>
      </c>
      <c r="J39" s="94"/>
      <c r="K39" s="94">
        <v>8</v>
      </c>
      <c r="L39" s="94"/>
      <c r="M39" s="94">
        <v>4</v>
      </c>
      <c r="N39" s="94"/>
      <c r="O39" s="94">
        <v>1</v>
      </c>
      <c r="P39" s="166">
        <f t="shared" si="0"/>
        <v>167</v>
      </c>
    </row>
    <row r="40" spans="1:16">
      <c r="A40" s="93" t="s">
        <v>176</v>
      </c>
      <c r="B40" s="94">
        <v>31</v>
      </c>
      <c r="C40" s="94">
        <v>2</v>
      </c>
      <c r="D40" s="94"/>
      <c r="E40" s="94">
        <f>+SUM(G40:L40)</f>
        <v>1</v>
      </c>
      <c r="F40" s="94">
        <f>+G40*32+H40*16+I40*10+J40*8+K40*6+L40*4</f>
        <v>4</v>
      </c>
      <c r="G40" s="94"/>
      <c r="H40" s="94"/>
      <c r="I40" s="94"/>
      <c r="J40" s="94"/>
      <c r="K40" s="94"/>
      <c r="L40" s="94">
        <v>1</v>
      </c>
      <c r="M40" s="94"/>
      <c r="N40" s="94"/>
      <c r="O40" s="94">
        <v>1</v>
      </c>
      <c r="P40" s="166">
        <f t="shared" si="0"/>
        <v>8</v>
      </c>
    </row>
    <row r="41" spans="1:16">
      <c r="A41" s="93" t="s">
        <v>177</v>
      </c>
      <c r="B41" s="94">
        <v>32</v>
      </c>
      <c r="C41" s="94">
        <v>1</v>
      </c>
      <c r="D41" s="94"/>
      <c r="E41" s="94">
        <f>+SUM(G41:L41)</f>
        <v>1</v>
      </c>
      <c r="F41" s="94">
        <f>+G41*32+H41*16+I41*10+J41*8+K41*6+L41*4</f>
        <v>8</v>
      </c>
      <c r="G41" s="94"/>
      <c r="H41" s="94"/>
      <c r="I41" s="94"/>
      <c r="J41" s="94">
        <v>1</v>
      </c>
      <c r="K41" s="94"/>
      <c r="L41" s="94"/>
      <c r="M41" s="94">
        <v>1</v>
      </c>
      <c r="N41" s="94"/>
      <c r="O41" s="94">
        <v>1</v>
      </c>
      <c r="P41" s="166">
        <f t="shared" si="0"/>
        <v>12</v>
      </c>
    </row>
    <row r="42" spans="1:16" s="101" customFormat="1">
      <c r="A42" s="99" t="s">
        <v>178</v>
      </c>
      <c r="B42" s="96">
        <v>33</v>
      </c>
      <c r="C42" s="100">
        <f>SUM(C11:C41)</f>
        <v>213</v>
      </c>
      <c r="D42" s="100">
        <f>SUM(D11:D41)</f>
        <v>33</v>
      </c>
      <c r="E42" s="100">
        <f>SUM(E11:E41)</f>
        <v>204</v>
      </c>
      <c r="F42" s="100">
        <f>SUM(F11:F41)</f>
        <v>1118</v>
      </c>
      <c r="G42" s="100">
        <f>SUM(G11:G41)</f>
        <v>1</v>
      </c>
      <c r="H42" s="100">
        <f>SUM(H11:H41)</f>
        <v>3</v>
      </c>
      <c r="I42" s="100">
        <f>SUM(I11:I41)</f>
        <v>17</v>
      </c>
      <c r="J42" s="100">
        <f>SUM(J11:J41)</f>
        <v>12</v>
      </c>
      <c r="K42" s="100">
        <f>SUM(K11:K41)</f>
        <v>44</v>
      </c>
      <c r="L42" s="100">
        <f>SUM(L11:L41)</f>
        <v>127</v>
      </c>
      <c r="M42" s="100">
        <f>SUM(M11:M41)</f>
        <v>42</v>
      </c>
      <c r="N42" s="100">
        <f>SUM(N11:N41)</f>
        <v>13</v>
      </c>
      <c r="O42" s="100">
        <f>SUM(O11:O41)</f>
        <v>33</v>
      </c>
      <c r="P42" s="166">
        <f t="shared" si="0"/>
        <v>1656</v>
      </c>
    </row>
    <row r="44" spans="1:16" s="102" customFormat="1">
      <c r="A44" s="91" t="s">
        <v>192</v>
      </c>
      <c r="B44" s="91"/>
      <c r="D44" s="103"/>
      <c r="E44" s="103"/>
      <c r="F44" s="103"/>
    </row>
    <row r="45" spans="1:16" s="102" customFormat="1">
      <c r="A45" s="91" t="s">
        <v>193</v>
      </c>
      <c r="B45" s="91"/>
      <c r="D45" s="103"/>
      <c r="E45" s="103"/>
      <c r="F45" s="103"/>
    </row>
    <row r="47" spans="1:16">
      <c r="L47" s="104"/>
    </row>
  </sheetData>
  <mergeCells count="7">
    <mergeCell ref="G9:L9"/>
    <mergeCell ref="A7:O7"/>
    <mergeCell ref="A1:O1"/>
    <mergeCell ref="A2:O2"/>
    <mergeCell ref="A3:O3"/>
    <mergeCell ref="A4:O4"/>
    <mergeCell ref="A5:O5"/>
  </mergeCells>
  <pageMargins left="2.15" right="0.23622047244094491" top="0.31496062992125984" bottom="0.31496062992125984" header="0.31496062992125984" footer="0.31496062992125984"/>
  <pageSetup paperSize="5" scale="70" orientation="landscape" horizontalDpi="4294967295" verticalDpi="4294967295" r:id="rId1"/>
</worksheet>
</file>

<file path=xl/worksheets/sheet6.xml><?xml version="1.0" encoding="utf-8"?>
<worksheet xmlns="http://schemas.openxmlformats.org/spreadsheetml/2006/main" xmlns:r="http://schemas.openxmlformats.org/officeDocument/2006/relationships">
  <dimension ref="B1:AF41"/>
  <sheetViews>
    <sheetView showGridLines="0" zoomScale="80" zoomScaleNormal="80" workbookViewId="0">
      <selection activeCell="I13" sqref="I13"/>
    </sheetView>
  </sheetViews>
  <sheetFormatPr baseColWidth="10" defaultRowHeight="12.75"/>
  <cols>
    <col min="1" max="1" width="2.42578125" style="78" customWidth="1"/>
    <col min="2" max="2" width="23.28515625" style="78" customWidth="1"/>
    <col min="3" max="3" width="3" style="78" bestFit="1" customWidth="1"/>
    <col min="4" max="4" width="6.140625" style="78" customWidth="1"/>
    <col min="5" max="5" width="11.7109375" style="78" bestFit="1" customWidth="1"/>
    <col min="6" max="6" width="13.140625" style="80" customWidth="1"/>
    <col min="7" max="7" width="43.5703125" style="78" customWidth="1"/>
    <col min="8" max="8" width="38.7109375" style="78" customWidth="1"/>
    <col min="9" max="11" width="42.42578125" style="78" customWidth="1"/>
    <col min="12" max="12" width="53.5703125" style="78" customWidth="1"/>
    <col min="13" max="13" width="55.42578125" style="78" customWidth="1"/>
    <col min="14" max="14" width="50.28515625" style="78" customWidth="1"/>
    <col min="15" max="15" width="42.42578125" style="78" customWidth="1"/>
    <col min="16" max="16" width="52.42578125" style="78" customWidth="1"/>
    <col min="17" max="17" width="54" style="78" customWidth="1"/>
    <col min="18" max="18" width="42.42578125" style="78" customWidth="1"/>
    <col min="19" max="19" width="55.5703125" style="78" customWidth="1"/>
    <col min="20" max="21" width="42.42578125" style="78" customWidth="1"/>
    <col min="22" max="22" width="61.140625" style="78" customWidth="1"/>
    <col min="23" max="24" width="42.42578125" style="78" customWidth="1"/>
    <col min="25" max="25" width="51.85546875" style="78" customWidth="1"/>
    <col min="26" max="26" width="42.42578125" style="78" customWidth="1"/>
    <col min="27" max="27" width="53.140625" style="78" customWidth="1"/>
    <col min="28" max="28" width="50.28515625" style="78" customWidth="1"/>
    <col min="29" max="29" width="52.85546875" style="78" customWidth="1"/>
    <col min="30" max="30" width="52.5703125" style="78" customWidth="1"/>
    <col min="31" max="31" width="42.42578125" style="78" customWidth="1"/>
    <col min="32" max="32" width="54.28515625" style="78" customWidth="1"/>
    <col min="33" max="33" width="18.5703125" style="78" bestFit="1" customWidth="1"/>
    <col min="34" max="16384" width="11.42578125" style="78"/>
  </cols>
  <sheetData>
    <row r="1" spans="2:32">
      <c r="C1" s="79"/>
      <c r="D1" s="79"/>
    </row>
    <row r="2" spans="2:32" s="83" customFormat="1">
      <c r="B2" s="78"/>
      <c r="C2" s="81"/>
      <c r="D2" s="81"/>
      <c r="E2" s="78"/>
      <c r="F2" s="80"/>
      <c r="G2" s="180">
        <v>1</v>
      </c>
      <c r="H2" s="179">
        <v>2</v>
      </c>
      <c r="I2" s="179">
        <v>3</v>
      </c>
      <c r="J2" s="179">
        <v>4</v>
      </c>
      <c r="K2" s="179">
        <v>5</v>
      </c>
      <c r="L2" s="179">
        <v>6</v>
      </c>
      <c r="M2" s="179">
        <v>7</v>
      </c>
      <c r="N2" s="179">
        <v>8</v>
      </c>
      <c r="O2" s="179">
        <v>9</v>
      </c>
      <c r="P2" s="179">
        <v>10</v>
      </c>
      <c r="Q2" s="179">
        <v>11</v>
      </c>
      <c r="R2" s="179">
        <v>12</v>
      </c>
      <c r="S2" s="179">
        <v>13</v>
      </c>
      <c r="T2" s="179">
        <v>14</v>
      </c>
      <c r="U2" s="179">
        <v>15</v>
      </c>
      <c r="V2" s="179">
        <v>16</v>
      </c>
      <c r="W2" s="179">
        <v>17</v>
      </c>
      <c r="X2" s="179">
        <v>18</v>
      </c>
      <c r="Y2" s="179">
        <v>19</v>
      </c>
      <c r="Z2" s="179">
        <v>20</v>
      </c>
      <c r="AA2" s="179">
        <v>21</v>
      </c>
      <c r="AB2" s="179">
        <v>22</v>
      </c>
      <c r="AC2" s="179">
        <v>23</v>
      </c>
      <c r="AD2" s="179">
        <v>24</v>
      </c>
      <c r="AE2" s="179">
        <v>25</v>
      </c>
      <c r="AF2" s="179">
        <v>26</v>
      </c>
    </row>
    <row r="3" spans="2:32" s="83" customFormat="1" ht="76.5">
      <c r="B3" s="78"/>
      <c r="C3" s="81"/>
      <c r="D3" s="81"/>
      <c r="E3" s="78"/>
      <c r="F3" s="80"/>
      <c r="G3" s="112" t="s">
        <v>124</v>
      </c>
      <c r="H3" s="165" t="s">
        <v>125</v>
      </c>
      <c r="I3" s="165" t="s">
        <v>126</v>
      </c>
      <c r="J3" s="165" t="s">
        <v>127</v>
      </c>
      <c r="K3" s="165" t="s">
        <v>128</v>
      </c>
      <c r="L3" s="165" t="s">
        <v>129</v>
      </c>
      <c r="M3" s="165" t="s">
        <v>130</v>
      </c>
      <c r="N3" s="165" t="s">
        <v>131</v>
      </c>
      <c r="O3" s="165" t="s">
        <v>132</v>
      </c>
      <c r="P3" s="165" t="s">
        <v>133</v>
      </c>
      <c r="Q3" s="165" t="s">
        <v>134</v>
      </c>
      <c r="R3" s="165" t="s">
        <v>135</v>
      </c>
      <c r="S3" s="165" t="s">
        <v>230</v>
      </c>
      <c r="T3" s="165" t="s">
        <v>136</v>
      </c>
      <c r="U3" s="165" t="s">
        <v>137</v>
      </c>
      <c r="V3" s="165" t="s">
        <v>231</v>
      </c>
      <c r="W3" s="112" t="s">
        <v>138</v>
      </c>
      <c r="X3" s="165" t="s">
        <v>139</v>
      </c>
      <c r="Y3" s="165" t="s">
        <v>232</v>
      </c>
      <c r="Z3" s="165" t="s">
        <v>140</v>
      </c>
      <c r="AA3" s="165" t="s">
        <v>141</v>
      </c>
      <c r="AB3" s="165" t="s">
        <v>142</v>
      </c>
      <c r="AC3" s="165" t="s">
        <v>143</v>
      </c>
      <c r="AD3" s="165" t="s">
        <v>233</v>
      </c>
      <c r="AE3" s="165" t="s">
        <v>144</v>
      </c>
      <c r="AF3" s="165" t="s">
        <v>145</v>
      </c>
    </row>
    <row r="4" spans="2:32" s="176" customFormat="1">
      <c r="B4" s="184" t="s">
        <v>123</v>
      </c>
      <c r="C4" s="113">
        <v>1</v>
      </c>
      <c r="D4" s="181" t="s">
        <v>197</v>
      </c>
      <c r="E4" s="186" t="s">
        <v>240</v>
      </c>
      <c r="F4" s="186" t="s">
        <v>239</v>
      </c>
      <c r="G4" s="178" t="s">
        <v>199</v>
      </c>
      <c r="H4" s="178" t="s">
        <v>200</v>
      </c>
      <c r="I4" s="178" t="s">
        <v>201</v>
      </c>
      <c r="J4" s="178" t="s">
        <v>202</v>
      </c>
      <c r="K4" s="178" t="s">
        <v>203</v>
      </c>
      <c r="L4" s="178" t="s">
        <v>204</v>
      </c>
      <c r="M4" s="178" t="s">
        <v>205</v>
      </c>
      <c r="N4" s="178" t="s">
        <v>206</v>
      </c>
      <c r="O4" s="178" t="s">
        <v>207</v>
      </c>
      <c r="P4" s="178" t="s">
        <v>208</v>
      </c>
      <c r="Q4" s="178" t="s">
        <v>209</v>
      </c>
      <c r="R4" s="178" t="s">
        <v>210</v>
      </c>
      <c r="S4" s="178" t="s">
        <v>235</v>
      </c>
      <c r="T4" s="178" t="s">
        <v>211</v>
      </c>
      <c r="U4" s="178" t="s">
        <v>212</v>
      </c>
      <c r="V4" s="178" t="s">
        <v>236</v>
      </c>
      <c r="W4" s="178" t="s">
        <v>213</v>
      </c>
      <c r="X4" s="178" t="s">
        <v>214</v>
      </c>
      <c r="Y4" s="178" t="s">
        <v>237</v>
      </c>
      <c r="Z4" s="178" t="s">
        <v>215</v>
      </c>
      <c r="AA4" s="178" t="s">
        <v>216</v>
      </c>
      <c r="AB4" s="178" t="s">
        <v>217</v>
      </c>
      <c r="AC4" s="178" t="s">
        <v>218</v>
      </c>
      <c r="AD4" s="178" t="s">
        <v>238</v>
      </c>
      <c r="AE4" s="178" t="s">
        <v>219</v>
      </c>
      <c r="AF4" s="177" t="s">
        <v>220</v>
      </c>
    </row>
    <row r="5" spans="2:32" ht="12.75" customHeight="1">
      <c r="B5" s="185"/>
      <c r="C5" s="113">
        <v>2</v>
      </c>
      <c r="D5" s="182"/>
      <c r="E5" s="186"/>
      <c r="F5" s="186"/>
      <c r="G5" s="84" t="s">
        <v>146</v>
      </c>
      <c r="H5" s="84" t="s">
        <v>146</v>
      </c>
      <c r="I5" s="84" t="s">
        <v>146</v>
      </c>
      <c r="J5" s="84" t="s">
        <v>146</v>
      </c>
      <c r="K5" s="84" t="s">
        <v>146</v>
      </c>
      <c r="L5" s="84" t="s">
        <v>146</v>
      </c>
      <c r="M5" s="84" t="s">
        <v>146</v>
      </c>
      <c r="N5" s="84" t="s">
        <v>146</v>
      </c>
      <c r="O5" s="84" t="s">
        <v>146</v>
      </c>
      <c r="P5" s="84" t="s">
        <v>146</v>
      </c>
      <c r="Q5" s="84" t="s">
        <v>146</v>
      </c>
      <c r="R5" s="84" t="s">
        <v>146</v>
      </c>
      <c r="S5" s="84" t="s">
        <v>146</v>
      </c>
      <c r="T5" s="84" t="s">
        <v>146</v>
      </c>
      <c r="U5" s="84" t="s">
        <v>146</v>
      </c>
      <c r="V5" s="84" t="s">
        <v>146</v>
      </c>
      <c r="W5" s="84" t="s">
        <v>146</v>
      </c>
      <c r="X5" s="84" t="s">
        <v>146</v>
      </c>
      <c r="Y5" s="84" t="s">
        <v>146</v>
      </c>
      <c r="Z5" s="84" t="s">
        <v>146</v>
      </c>
      <c r="AA5" s="84" t="s">
        <v>146</v>
      </c>
      <c r="AB5" s="84" t="s">
        <v>146</v>
      </c>
      <c r="AC5" s="84" t="s">
        <v>146</v>
      </c>
      <c r="AD5" s="84" t="s">
        <v>146</v>
      </c>
      <c r="AE5" s="84" t="s">
        <v>146</v>
      </c>
      <c r="AF5" s="84" t="s">
        <v>146</v>
      </c>
    </row>
    <row r="6" spans="2:32" ht="12.75" customHeight="1">
      <c r="B6" s="185"/>
      <c r="C6" s="113">
        <v>3</v>
      </c>
      <c r="D6" s="183"/>
      <c r="E6" s="186"/>
      <c r="F6" s="186"/>
      <c r="G6" s="85">
        <v>5797662</v>
      </c>
      <c r="H6" s="85">
        <v>5797662</v>
      </c>
      <c r="I6" s="85">
        <v>5706360</v>
      </c>
      <c r="J6" s="85">
        <v>5692250</v>
      </c>
      <c r="K6" s="85">
        <v>2595903</v>
      </c>
      <c r="L6" s="85">
        <v>1903662</v>
      </c>
      <c r="M6" s="85">
        <v>1869050</v>
      </c>
      <c r="N6" s="85">
        <v>2249783</v>
      </c>
      <c r="O6" s="85">
        <v>2548705</v>
      </c>
      <c r="P6" s="85">
        <v>1699136</v>
      </c>
      <c r="Q6" s="85">
        <v>1730602</v>
      </c>
      <c r="R6" s="85">
        <v>115374</v>
      </c>
      <c r="S6" s="85">
        <v>624561</v>
      </c>
      <c r="T6" s="85">
        <v>865301</v>
      </c>
      <c r="U6" s="85">
        <v>2336458</v>
      </c>
      <c r="V6" s="85">
        <v>1686420</v>
      </c>
      <c r="W6" s="85">
        <v>230747</v>
      </c>
      <c r="X6" s="85">
        <v>230747</v>
      </c>
      <c r="Y6" s="85">
        <v>1269108</v>
      </c>
      <c r="Z6" s="85">
        <v>1730602</v>
      </c>
      <c r="AA6" s="85">
        <v>1132758</v>
      </c>
      <c r="AB6" s="85">
        <v>1427746</v>
      </c>
      <c r="AC6" s="85">
        <v>1401787</v>
      </c>
      <c r="AD6" s="85">
        <v>1586385</v>
      </c>
      <c r="AE6" s="85">
        <v>2163253</v>
      </c>
      <c r="AF6" s="85">
        <v>2538216</v>
      </c>
    </row>
    <row r="7" spans="2:32" ht="12.75" customHeight="1">
      <c r="B7" s="86" t="s">
        <v>147</v>
      </c>
      <c r="C7" s="113">
        <v>4</v>
      </c>
      <c r="D7" s="119">
        <v>0</v>
      </c>
      <c r="E7" s="175">
        <v>42255501</v>
      </c>
      <c r="F7" s="87">
        <v>9</v>
      </c>
      <c r="G7" s="87"/>
      <c r="H7" s="87"/>
      <c r="I7" s="87">
        <v>7</v>
      </c>
      <c r="J7" s="87"/>
      <c r="K7" s="87"/>
      <c r="L7" s="87"/>
      <c r="M7" s="87"/>
      <c r="N7" s="87"/>
      <c r="O7" s="87"/>
      <c r="P7" s="87"/>
      <c r="Q7" s="87"/>
      <c r="R7" s="87"/>
      <c r="S7" s="87">
        <v>1</v>
      </c>
      <c r="T7" s="87"/>
      <c r="U7" s="87"/>
      <c r="V7" s="87">
        <v>1</v>
      </c>
      <c r="W7" s="87"/>
      <c r="X7" s="87"/>
      <c r="Y7" s="87"/>
      <c r="Z7" s="87"/>
      <c r="AA7" s="86"/>
      <c r="AB7" s="87"/>
      <c r="AC7" s="87"/>
      <c r="AD7" s="87"/>
      <c r="AE7" s="87"/>
      <c r="AF7" s="87"/>
    </row>
    <row r="8" spans="2:32" ht="12.75" customHeight="1">
      <c r="B8" s="86" t="s">
        <v>148</v>
      </c>
      <c r="C8" s="113">
        <v>5</v>
      </c>
      <c r="D8" s="119">
        <v>0.16</v>
      </c>
      <c r="E8" s="175">
        <v>125850708</v>
      </c>
      <c r="F8" s="87">
        <v>25</v>
      </c>
      <c r="G8" s="87">
        <v>1</v>
      </c>
      <c r="H8" s="87">
        <v>18</v>
      </c>
      <c r="I8" s="87"/>
      <c r="J8" s="87">
        <v>1</v>
      </c>
      <c r="K8" s="87"/>
      <c r="L8" s="87">
        <v>1</v>
      </c>
      <c r="M8" s="87">
        <v>1</v>
      </c>
      <c r="N8" s="87">
        <v>2</v>
      </c>
      <c r="O8" s="87"/>
      <c r="P8" s="87"/>
      <c r="Q8" s="87">
        <v>1</v>
      </c>
      <c r="R8" s="87"/>
      <c r="S8" s="87"/>
      <c r="T8" s="87"/>
      <c r="U8" s="87"/>
      <c r="V8" s="87"/>
      <c r="W8" s="87"/>
      <c r="X8" s="87"/>
      <c r="Y8" s="87"/>
      <c r="Z8" s="87"/>
      <c r="AA8" s="86"/>
      <c r="AB8" s="87"/>
      <c r="AC8" s="87"/>
      <c r="AD8" s="87"/>
      <c r="AE8" s="87"/>
      <c r="AF8" s="87"/>
    </row>
    <row r="9" spans="2:32" ht="12.75" customHeight="1">
      <c r="B9" s="86" t="s">
        <v>149</v>
      </c>
      <c r="C9" s="113">
        <v>6</v>
      </c>
      <c r="D9" s="119">
        <v>0.16</v>
      </c>
      <c r="E9" s="175">
        <v>19296648</v>
      </c>
      <c r="F9" s="87">
        <v>4</v>
      </c>
      <c r="G9" s="87"/>
      <c r="H9" s="87">
        <v>3</v>
      </c>
      <c r="I9" s="87"/>
      <c r="J9" s="87"/>
      <c r="K9" s="87"/>
      <c r="L9" s="87">
        <v>1</v>
      </c>
      <c r="M9" s="87"/>
      <c r="N9" s="87"/>
      <c r="O9" s="87"/>
      <c r="P9" s="87"/>
      <c r="Q9" s="87"/>
      <c r="R9" s="87"/>
      <c r="S9" s="87"/>
      <c r="T9" s="87"/>
      <c r="U9" s="87"/>
      <c r="V9" s="87"/>
      <c r="W9" s="87"/>
      <c r="X9" s="87"/>
      <c r="Y9" s="87"/>
      <c r="Z9" s="87"/>
      <c r="AA9" s="86"/>
      <c r="AB9" s="87"/>
      <c r="AC9" s="87"/>
      <c r="AD9" s="87"/>
      <c r="AE9" s="87"/>
      <c r="AF9" s="87"/>
    </row>
    <row r="10" spans="2:32" ht="12.75" customHeight="1">
      <c r="B10" s="86" t="s">
        <v>150</v>
      </c>
      <c r="C10" s="113">
        <v>7</v>
      </c>
      <c r="D10" s="119">
        <v>0.16</v>
      </c>
      <c r="E10" s="175">
        <v>84974592</v>
      </c>
      <c r="F10" s="87">
        <v>16</v>
      </c>
      <c r="G10" s="87">
        <v>1</v>
      </c>
      <c r="H10" s="87">
        <v>13</v>
      </c>
      <c r="I10" s="87"/>
      <c r="J10" s="87"/>
      <c r="K10" s="87"/>
      <c r="L10" s="87">
        <v>2</v>
      </c>
      <c r="M10" s="87"/>
      <c r="N10" s="87"/>
      <c r="O10" s="87"/>
      <c r="P10" s="87"/>
      <c r="Q10" s="87"/>
      <c r="R10" s="87"/>
      <c r="S10" s="87"/>
      <c r="T10" s="87"/>
      <c r="U10" s="87"/>
      <c r="V10" s="87"/>
      <c r="W10" s="87"/>
      <c r="X10" s="87"/>
      <c r="Y10" s="87"/>
      <c r="Z10" s="87"/>
      <c r="AA10" s="86"/>
      <c r="AB10" s="87"/>
      <c r="AC10" s="87"/>
      <c r="AD10" s="87"/>
      <c r="AE10" s="87"/>
      <c r="AF10" s="87"/>
    </row>
    <row r="11" spans="2:32" ht="12.75" customHeight="1">
      <c r="B11" s="86" t="s">
        <v>151</v>
      </c>
      <c r="C11" s="113">
        <v>8</v>
      </c>
      <c r="D11" s="119">
        <v>0.16</v>
      </c>
      <c r="E11" s="175">
        <v>71302546</v>
      </c>
      <c r="F11" s="87">
        <v>13</v>
      </c>
      <c r="G11" s="87">
        <v>1</v>
      </c>
      <c r="H11" s="87">
        <v>11</v>
      </c>
      <c r="I11" s="87"/>
      <c r="J11" s="87"/>
      <c r="K11" s="87"/>
      <c r="L11" s="87"/>
      <c r="M11" s="87"/>
      <c r="N11" s="87"/>
      <c r="O11" s="87"/>
      <c r="P11" s="87"/>
      <c r="Q11" s="87">
        <v>1</v>
      </c>
      <c r="R11" s="87"/>
      <c r="S11" s="87"/>
      <c r="T11" s="87"/>
      <c r="U11" s="87"/>
      <c r="V11" s="87"/>
      <c r="W11" s="87"/>
      <c r="X11" s="87"/>
      <c r="Y11" s="87"/>
      <c r="Z11" s="87"/>
      <c r="AA11" s="86"/>
      <c r="AB11" s="87"/>
      <c r="AC11" s="87"/>
      <c r="AD11" s="87"/>
      <c r="AE11" s="87"/>
      <c r="AF11" s="87"/>
    </row>
    <row r="12" spans="2:32" ht="12.75" customHeight="1">
      <c r="B12" s="86" t="s">
        <v>152</v>
      </c>
      <c r="C12" s="113">
        <v>9</v>
      </c>
      <c r="D12" s="119">
        <v>0.16</v>
      </c>
      <c r="E12" s="175">
        <v>92387483</v>
      </c>
      <c r="F12" s="87">
        <v>18</v>
      </c>
      <c r="G12" s="87">
        <v>1</v>
      </c>
      <c r="H12" s="87">
        <v>14</v>
      </c>
      <c r="I12" s="87"/>
      <c r="J12" s="87"/>
      <c r="K12" s="87">
        <v>2</v>
      </c>
      <c r="L12" s="87"/>
      <c r="M12" s="87"/>
      <c r="N12" s="87"/>
      <c r="O12" s="87"/>
      <c r="P12" s="87"/>
      <c r="Q12" s="87"/>
      <c r="R12" s="87"/>
      <c r="S12" s="87"/>
      <c r="T12" s="87"/>
      <c r="U12" s="87"/>
      <c r="V12" s="87"/>
      <c r="W12" s="87">
        <v>1</v>
      </c>
      <c r="X12" s="87"/>
      <c r="Y12" s="87"/>
      <c r="Z12" s="87"/>
      <c r="AA12" s="86"/>
      <c r="AB12" s="87"/>
      <c r="AC12" s="87"/>
      <c r="AD12" s="87"/>
      <c r="AE12" s="87"/>
      <c r="AF12" s="87"/>
    </row>
    <row r="13" spans="2:32" ht="12.75" customHeight="1">
      <c r="B13" s="86" t="s">
        <v>153</v>
      </c>
      <c r="C13" s="113">
        <v>10</v>
      </c>
      <c r="D13" s="119">
        <v>0.16</v>
      </c>
      <c r="E13" s="175">
        <v>40093005</v>
      </c>
      <c r="F13" s="87">
        <v>11</v>
      </c>
      <c r="G13" s="87">
        <v>1</v>
      </c>
      <c r="H13" s="87">
        <v>4</v>
      </c>
      <c r="I13" s="87"/>
      <c r="J13" s="87"/>
      <c r="K13" s="87"/>
      <c r="L13" s="87">
        <v>5</v>
      </c>
      <c r="M13" s="87"/>
      <c r="N13" s="87"/>
      <c r="O13" s="87"/>
      <c r="P13" s="87"/>
      <c r="Q13" s="87"/>
      <c r="R13" s="87"/>
      <c r="S13" s="87"/>
      <c r="T13" s="87"/>
      <c r="U13" s="87"/>
      <c r="V13" s="87"/>
      <c r="W13" s="87"/>
      <c r="X13" s="87"/>
      <c r="Y13" s="87"/>
      <c r="Z13" s="87"/>
      <c r="AA13" s="86"/>
      <c r="AB13" s="87"/>
      <c r="AC13" s="87"/>
      <c r="AD13" s="87">
        <v>1</v>
      </c>
      <c r="AE13" s="87"/>
      <c r="AF13" s="87"/>
    </row>
    <row r="14" spans="2:32" ht="12.75" customHeight="1">
      <c r="B14" s="86" t="s">
        <v>154</v>
      </c>
      <c r="C14" s="113">
        <v>11</v>
      </c>
      <c r="D14" s="119">
        <v>0.16</v>
      </c>
      <c r="E14" s="175">
        <v>41737369</v>
      </c>
      <c r="F14" s="87">
        <v>11</v>
      </c>
      <c r="G14" s="87">
        <v>1</v>
      </c>
      <c r="H14" s="87">
        <v>5</v>
      </c>
      <c r="I14" s="87"/>
      <c r="J14" s="87"/>
      <c r="K14" s="87"/>
      <c r="L14" s="87"/>
      <c r="M14" s="87"/>
      <c r="N14" s="87"/>
      <c r="O14" s="87"/>
      <c r="P14" s="87"/>
      <c r="Q14" s="87"/>
      <c r="R14" s="87">
        <v>1</v>
      </c>
      <c r="S14" s="87"/>
      <c r="T14" s="87"/>
      <c r="U14" s="87">
        <v>1</v>
      </c>
      <c r="V14" s="87"/>
      <c r="W14" s="87"/>
      <c r="X14" s="87">
        <v>1</v>
      </c>
      <c r="Y14" s="87"/>
      <c r="Z14" s="87">
        <v>1</v>
      </c>
      <c r="AA14" s="86"/>
      <c r="AB14" s="87"/>
      <c r="AC14" s="87"/>
      <c r="AD14" s="87"/>
      <c r="AE14" s="87"/>
      <c r="AF14" s="87">
        <v>1</v>
      </c>
    </row>
    <row r="15" spans="2:32" ht="12.75" customHeight="1">
      <c r="B15" s="86" t="s">
        <v>155</v>
      </c>
      <c r="C15" s="113">
        <v>12</v>
      </c>
      <c r="D15" s="119">
        <v>0.16</v>
      </c>
      <c r="E15" s="175">
        <v>30687446</v>
      </c>
      <c r="F15" s="87">
        <v>6</v>
      </c>
      <c r="G15" s="87">
        <v>1</v>
      </c>
      <c r="H15" s="87">
        <v>4</v>
      </c>
      <c r="I15" s="87"/>
      <c r="J15" s="87"/>
      <c r="K15" s="87"/>
      <c r="L15" s="87"/>
      <c r="M15" s="87"/>
      <c r="N15" s="87"/>
      <c r="O15" s="87"/>
      <c r="P15" s="87">
        <v>1</v>
      </c>
      <c r="Q15" s="87"/>
      <c r="R15" s="87"/>
      <c r="S15" s="87"/>
      <c r="T15" s="87"/>
      <c r="U15" s="87"/>
      <c r="V15" s="87"/>
      <c r="W15" s="87"/>
      <c r="X15" s="87"/>
      <c r="Y15" s="87"/>
      <c r="Z15" s="87"/>
      <c r="AA15" s="86"/>
      <c r="AB15" s="87"/>
      <c r="AC15" s="87"/>
      <c r="AD15" s="87"/>
      <c r="AE15" s="87"/>
      <c r="AF15" s="87"/>
    </row>
    <row r="16" spans="2:32" ht="12.75" customHeight="1">
      <c r="B16" s="86" t="s">
        <v>156</v>
      </c>
      <c r="C16" s="113">
        <v>13</v>
      </c>
      <c r="D16" s="119">
        <v>0.16</v>
      </c>
      <c r="E16" s="175">
        <v>46381296</v>
      </c>
      <c r="F16" s="87">
        <v>8</v>
      </c>
      <c r="G16" s="87">
        <v>1</v>
      </c>
      <c r="H16" s="87">
        <v>7</v>
      </c>
      <c r="I16" s="87"/>
      <c r="J16" s="87"/>
      <c r="K16" s="87"/>
      <c r="L16" s="87"/>
      <c r="M16" s="87"/>
      <c r="N16" s="87"/>
      <c r="O16" s="87"/>
      <c r="P16" s="87"/>
      <c r="Q16" s="87"/>
      <c r="R16" s="87"/>
      <c r="S16" s="87"/>
      <c r="T16" s="87"/>
      <c r="U16" s="87"/>
      <c r="V16" s="87"/>
      <c r="W16" s="87"/>
      <c r="X16" s="87"/>
      <c r="Y16" s="87"/>
      <c r="Z16" s="87"/>
      <c r="AA16" s="86"/>
      <c r="AB16" s="87"/>
      <c r="AC16" s="87"/>
      <c r="AD16" s="87"/>
      <c r="AE16" s="87"/>
      <c r="AF16" s="87"/>
    </row>
    <row r="17" spans="2:32" ht="12.75" customHeight="1">
      <c r="B17" s="86" t="s">
        <v>157</v>
      </c>
      <c r="C17" s="113">
        <v>14</v>
      </c>
      <c r="D17" s="119">
        <v>0.16</v>
      </c>
      <c r="E17" s="175">
        <v>52178958</v>
      </c>
      <c r="F17" s="87">
        <v>9</v>
      </c>
      <c r="G17" s="87"/>
      <c r="H17" s="87">
        <v>9</v>
      </c>
      <c r="I17" s="87"/>
      <c r="J17" s="87"/>
      <c r="K17" s="87"/>
      <c r="L17" s="87"/>
      <c r="M17" s="87"/>
      <c r="N17" s="87"/>
      <c r="O17" s="87"/>
      <c r="P17" s="87"/>
      <c r="Q17" s="87"/>
      <c r="R17" s="87"/>
      <c r="S17" s="87"/>
      <c r="T17" s="87"/>
      <c r="U17" s="87"/>
      <c r="V17" s="87"/>
      <c r="W17" s="87"/>
      <c r="X17" s="87"/>
      <c r="Y17" s="87"/>
      <c r="Z17" s="87"/>
      <c r="AA17" s="86"/>
      <c r="AB17" s="87"/>
      <c r="AC17" s="87"/>
      <c r="AD17" s="87"/>
      <c r="AE17" s="87"/>
      <c r="AF17" s="87"/>
    </row>
    <row r="18" spans="2:32" ht="12.75" customHeight="1">
      <c r="B18" s="86" t="s">
        <v>158</v>
      </c>
      <c r="C18" s="113">
        <v>15</v>
      </c>
      <c r="D18" s="119">
        <v>0.16</v>
      </c>
      <c r="E18" s="175">
        <v>54774861</v>
      </c>
      <c r="F18" s="87">
        <v>10</v>
      </c>
      <c r="G18" s="87">
        <v>1</v>
      </c>
      <c r="H18" s="87">
        <v>8</v>
      </c>
      <c r="I18" s="87"/>
      <c r="J18" s="87"/>
      <c r="K18" s="87">
        <v>1</v>
      </c>
      <c r="L18" s="87"/>
      <c r="M18" s="87"/>
      <c r="N18" s="87"/>
      <c r="O18" s="87"/>
      <c r="P18" s="87"/>
      <c r="Q18" s="87"/>
      <c r="R18" s="87"/>
      <c r="S18" s="87"/>
      <c r="T18" s="87"/>
      <c r="U18" s="87"/>
      <c r="V18" s="87"/>
      <c r="W18" s="87"/>
      <c r="X18" s="87"/>
      <c r="Y18" s="87"/>
      <c r="Z18" s="87"/>
      <c r="AA18" s="86"/>
      <c r="AB18" s="87"/>
      <c r="AC18" s="87"/>
      <c r="AD18" s="87"/>
      <c r="AE18" s="87"/>
      <c r="AF18" s="87"/>
    </row>
    <row r="19" spans="2:32" ht="12.75" customHeight="1">
      <c r="B19" s="86" t="s">
        <v>159</v>
      </c>
      <c r="C19" s="113">
        <v>16</v>
      </c>
      <c r="D19" s="119">
        <v>0.16</v>
      </c>
      <c r="E19" s="175">
        <v>59675756</v>
      </c>
      <c r="F19" s="87">
        <v>11</v>
      </c>
      <c r="G19" s="87">
        <v>1</v>
      </c>
      <c r="H19" s="87">
        <v>9</v>
      </c>
      <c r="I19" s="87"/>
      <c r="J19" s="87"/>
      <c r="K19" s="87"/>
      <c r="L19" s="87"/>
      <c r="M19" s="87"/>
      <c r="N19" s="87"/>
      <c r="O19" s="87"/>
      <c r="P19" s="87">
        <v>1</v>
      </c>
      <c r="Q19" s="87"/>
      <c r="R19" s="87"/>
      <c r="S19" s="87"/>
      <c r="T19" s="87"/>
      <c r="U19" s="87"/>
      <c r="V19" s="87"/>
      <c r="W19" s="87"/>
      <c r="X19" s="87"/>
      <c r="Y19" s="87"/>
      <c r="Z19" s="87"/>
      <c r="AA19" s="86"/>
      <c r="AB19" s="87"/>
      <c r="AC19" s="87"/>
      <c r="AD19" s="87"/>
      <c r="AE19" s="87"/>
      <c r="AF19" s="87"/>
    </row>
    <row r="20" spans="2:32" ht="12.75" customHeight="1">
      <c r="B20" s="86" t="s">
        <v>160</v>
      </c>
      <c r="C20" s="113">
        <v>17</v>
      </c>
      <c r="D20" s="119">
        <v>0.16</v>
      </c>
      <c r="E20" s="175">
        <v>11489912</v>
      </c>
      <c r="F20" s="87">
        <v>2</v>
      </c>
      <c r="G20" s="87"/>
      <c r="H20" s="87">
        <v>1</v>
      </c>
      <c r="I20" s="87"/>
      <c r="J20" s="87">
        <v>1</v>
      </c>
      <c r="K20" s="87"/>
      <c r="L20" s="87"/>
      <c r="M20" s="87"/>
      <c r="N20" s="87"/>
      <c r="O20" s="87"/>
      <c r="P20" s="87"/>
      <c r="Q20" s="87"/>
      <c r="R20" s="87"/>
      <c r="S20" s="87"/>
      <c r="T20" s="87"/>
      <c r="U20" s="87"/>
      <c r="V20" s="87"/>
      <c r="W20" s="87"/>
      <c r="X20" s="87"/>
      <c r="Y20" s="87"/>
      <c r="Z20" s="87"/>
      <c r="AA20" s="86"/>
      <c r="AB20" s="87"/>
      <c r="AC20" s="87"/>
      <c r="AD20" s="87"/>
      <c r="AE20" s="87"/>
      <c r="AF20" s="87"/>
    </row>
    <row r="21" spans="2:32" ht="12.75" customHeight="1">
      <c r="B21" s="86" t="s">
        <v>161</v>
      </c>
      <c r="C21" s="113">
        <v>18</v>
      </c>
      <c r="D21" s="119">
        <v>0.16</v>
      </c>
      <c r="E21" s="175">
        <v>36689634</v>
      </c>
      <c r="F21" s="87">
        <v>7</v>
      </c>
      <c r="G21" s="87">
        <v>1</v>
      </c>
      <c r="H21" s="87">
        <v>5</v>
      </c>
      <c r="I21" s="87"/>
      <c r="J21" s="87"/>
      <c r="K21" s="87"/>
      <c r="L21" s="87">
        <v>1</v>
      </c>
      <c r="M21" s="87"/>
      <c r="N21" s="87"/>
      <c r="O21" s="87"/>
      <c r="P21" s="87"/>
      <c r="Q21" s="87"/>
      <c r="R21" s="87"/>
      <c r="S21" s="87"/>
      <c r="T21" s="87"/>
      <c r="U21" s="87"/>
      <c r="V21" s="87"/>
      <c r="W21" s="87"/>
      <c r="X21" s="87"/>
      <c r="Y21" s="87"/>
      <c r="Z21" s="87"/>
      <c r="AA21" s="86"/>
      <c r="AB21" s="87"/>
      <c r="AC21" s="87"/>
      <c r="AD21" s="87"/>
      <c r="AE21" s="87"/>
      <c r="AF21" s="87"/>
    </row>
    <row r="22" spans="2:32">
      <c r="B22" s="86" t="s">
        <v>162</v>
      </c>
      <c r="C22" s="113">
        <v>19</v>
      </c>
      <c r="D22" s="119">
        <v>0.16</v>
      </c>
      <c r="E22" s="175">
        <v>5797662</v>
      </c>
      <c r="F22" s="87">
        <v>1</v>
      </c>
      <c r="G22" s="87"/>
      <c r="H22" s="87">
        <v>1</v>
      </c>
      <c r="I22" s="87"/>
      <c r="J22" s="87"/>
      <c r="K22" s="87"/>
      <c r="L22" s="87"/>
      <c r="M22" s="87"/>
      <c r="N22" s="87"/>
      <c r="O22" s="87"/>
      <c r="P22" s="87"/>
      <c r="Q22" s="87"/>
      <c r="R22" s="87"/>
      <c r="S22" s="87"/>
      <c r="T22" s="87"/>
      <c r="U22" s="87"/>
      <c r="V22" s="87"/>
      <c r="W22" s="87"/>
      <c r="X22" s="87"/>
      <c r="Y22" s="87"/>
      <c r="Z22" s="87"/>
      <c r="AA22" s="86"/>
      <c r="AB22" s="87"/>
      <c r="AC22" s="87"/>
      <c r="AD22" s="87"/>
      <c r="AE22" s="87"/>
      <c r="AF22" s="87"/>
    </row>
    <row r="23" spans="2:32" ht="12.75" customHeight="1">
      <c r="B23" s="86" t="s">
        <v>163</v>
      </c>
      <c r="C23" s="113">
        <v>20</v>
      </c>
      <c r="D23" s="119">
        <v>0.16</v>
      </c>
      <c r="E23" s="175">
        <v>50707802</v>
      </c>
      <c r="F23" s="87">
        <v>10</v>
      </c>
      <c r="G23" s="87">
        <v>1</v>
      </c>
      <c r="H23" s="87">
        <v>7</v>
      </c>
      <c r="I23" s="87"/>
      <c r="J23" s="87"/>
      <c r="K23" s="87"/>
      <c r="L23" s="87"/>
      <c r="M23" s="87"/>
      <c r="N23" s="87"/>
      <c r="O23" s="87"/>
      <c r="P23" s="87"/>
      <c r="Q23" s="87"/>
      <c r="R23" s="87"/>
      <c r="S23" s="87"/>
      <c r="T23" s="87"/>
      <c r="U23" s="87"/>
      <c r="V23" s="87"/>
      <c r="W23" s="87"/>
      <c r="X23" s="87"/>
      <c r="Y23" s="87"/>
      <c r="Z23" s="87"/>
      <c r="AA23" s="86"/>
      <c r="AB23" s="87"/>
      <c r="AC23" s="87"/>
      <c r="AD23" s="87"/>
      <c r="AE23" s="87">
        <v>2</v>
      </c>
      <c r="AF23" s="87"/>
    </row>
    <row r="24" spans="2:32" ht="12.75" customHeight="1">
      <c r="B24" s="86" t="s">
        <v>164</v>
      </c>
      <c r="C24" s="113">
        <v>21</v>
      </c>
      <c r="D24" s="119">
        <v>0.16</v>
      </c>
      <c r="E24" s="175">
        <v>52178958</v>
      </c>
      <c r="F24" s="87">
        <v>9</v>
      </c>
      <c r="G24" s="87">
        <v>1</v>
      </c>
      <c r="H24" s="87">
        <v>8</v>
      </c>
      <c r="I24" s="87"/>
      <c r="J24" s="87"/>
      <c r="K24" s="87"/>
      <c r="L24" s="87"/>
      <c r="M24" s="87"/>
      <c r="N24" s="87"/>
      <c r="O24" s="87"/>
      <c r="P24" s="87"/>
      <c r="Q24" s="87"/>
      <c r="R24" s="87"/>
      <c r="S24" s="87"/>
      <c r="T24" s="87"/>
      <c r="U24" s="87"/>
      <c r="V24" s="87"/>
      <c r="W24" s="87"/>
      <c r="X24" s="87"/>
      <c r="Y24" s="87"/>
      <c r="Z24" s="87"/>
      <c r="AA24" s="86"/>
      <c r="AB24" s="87"/>
      <c r="AC24" s="87"/>
      <c r="AD24" s="87"/>
      <c r="AE24" s="87"/>
      <c r="AF24" s="87"/>
    </row>
    <row r="25" spans="2:32" ht="12.75" customHeight="1">
      <c r="B25" s="86" t="s">
        <v>165</v>
      </c>
      <c r="C25" s="113">
        <v>22</v>
      </c>
      <c r="D25" s="119">
        <v>0.16</v>
      </c>
      <c r="E25" s="175">
        <v>57889944</v>
      </c>
      <c r="F25" s="87">
        <v>12</v>
      </c>
      <c r="G25" s="87">
        <v>1</v>
      </c>
      <c r="H25" s="87">
        <v>8</v>
      </c>
      <c r="I25" s="87"/>
      <c r="J25" s="87"/>
      <c r="K25" s="87"/>
      <c r="L25" s="87">
        <v>3</v>
      </c>
      <c r="M25" s="87"/>
      <c r="N25" s="87"/>
      <c r="O25" s="87"/>
      <c r="P25" s="87"/>
      <c r="Q25" s="87"/>
      <c r="R25" s="87"/>
      <c r="S25" s="87"/>
      <c r="T25" s="87"/>
      <c r="U25" s="87"/>
      <c r="V25" s="87"/>
      <c r="W25" s="87"/>
      <c r="X25" s="87"/>
      <c r="Y25" s="87"/>
      <c r="Z25" s="87"/>
      <c r="AA25" s="86"/>
      <c r="AB25" s="87"/>
      <c r="AC25" s="87"/>
      <c r="AD25" s="87"/>
      <c r="AE25" s="87"/>
      <c r="AF25" s="87"/>
    </row>
    <row r="26" spans="2:32">
      <c r="B26" s="88" t="s">
        <v>166</v>
      </c>
      <c r="C26" s="113">
        <v>23</v>
      </c>
      <c r="D26" s="119">
        <v>0.16</v>
      </c>
      <c r="E26" s="175">
        <v>71388930</v>
      </c>
      <c r="F26" s="87">
        <v>17</v>
      </c>
      <c r="G26" s="87">
        <v>1</v>
      </c>
      <c r="H26" s="87">
        <v>10</v>
      </c>
      <c r="I26" s="87"/>
      <c r="J26" s="87"/>
      <c r="K26" s="87"/>
      <c r="L26" s="87"/>
      <c r="M26" s="87"/>
      <c r="N26" s="87"/>
      <c r="O26" s="87"/>
      <c r="P26" s="87"/>
      <c r="Q26" s="87"/>
      <c r="R26" s="87"/>
      <c r="S26" s="87"/>
      <c r="T26" s="87"/>
      <c r="U26" s="87"/>
      <c r="V26" s="87"/>
      <c r="W26" s="87"/>
      <c r="X26" s="87"/>
      <c r="Y26" s="87">
        <v>6</v>
      </c>
      <c r="Z26" s="87"/>
      <c r="AA26" s="86"/>
      <c r="AB26" s="87"/>
      <c r="AC26" s="87"/>
      <c r="AD26" s="87"/>
      <c r="AE26" s="87"/>
      <c r="AF26" s="87"/>
    </row>
    <row r="27" spans="2:32" ht="12.75" customHeight="1">
      <c r="B27" s="86" t="s">
        <v>167</v>
      </c>
      <c r="C27" s="113">
        <v>24</v>
      </c>
      <c r="D27" s="119">
        <v>0.16</v>
      </c>
      <c r="E27" s="175">
        <v>82292014</v>
      </c>
      <c r="F27" s="87">
        <v>17</v>
      </c>
      <c r="G27" s="87">
        <v>1</v>
      </c>
      <c r="H27" s="87">
        <v>12</v>
      </c>
      <c r="I27" s="87"/>
      <c r="J27" s="87"/>
      <c r="K27" s="87"/>
      <c r="L27" s="87"/>
      <c r="M27" s="87"/>
      <c r="N27" s="87"/>
      <c r="O27" s="87"/>
      <c r="P27" s="87"/>
      <c r="Q27" s="87">
        <v>4</v>
      </c>
      <c r="R27" s="87"/>
      <c r="S27" s="87"/>
      <c r="T27" s="87"/>
      <c r="U27" s="87"/>
      <c r="V27" s="87"/>
      <c r="W27" s="87"/>
      <c r="X27" s="87"/>
      <c r="Y27" s="87"/>
      <c r="Z27" s="87"/>
      <c r="AA27" s="86"/>
      <c r="AB27" s="87"/>
      <c r="AC27" s="87"/>
      <c r="AD27" s="87"/>
      <c r="AE27" s="87"/>
      <c r="AF27" s="87"/>
    </row>
    <row r="28" spans="2:32" ht="12.75" customHeight="1">
      <c r="B28" s="86" t="s">
        <v>168</v>
      </c>
      <c r="C28" s="113">
        <v>25</v>
      </c>
      <c r="D28" s="119">
        <v>0.16</v>
      </c>
      <c r="E28" s="175">
        <v>51335662</v>
      </c>
      <c r="F28" s="87">
        <v>9</v>
      </c>
      <c r="G28" s="87"/>
      <c r="H28" s="87">
        <v>1</v>
      </c>
      <c r="I28" s="87"/>
      <c r="J28" s="87">
        <v>8</v>
      </c>
      <c r="K28" s="87"/>
      <c r="L28" s="87"/>
      <c r="M28" s="87"/>
      <c r="N28" s="87"/>
      <c r="O28" s="87"/>
      <c r="P28" s="87"/>
      <c r="Q28" s="87"/>
      <c r="R28" s="87"/>
      <c r="S28" s="87"/>
      <c r="T28" s="87"/>
      <c r="U28" s="87"/>
      <c r="V28" s="87"/>
      <c r="W28" s="87"/>
      <c r="X28" s="87"/>
      <c r="Y28" s="87"/>
      <c r="Z28" s="87"/>
      <c r="AA28" s="86"/>
      <c r="AB28" s="87"/>
      <c r="AC28" s="87"/>
      <c r="AD28" s="87"/>
      <c r="AE28" s="87"/>
      <c r="AF28" s="87"/>
    </row>
    <row r="29" spans="2:32" ht="12.75" customHeight="1">
      <c r="B29" s="86" t="s">
        <v>169</v>
      </c>
      <c r="C29" s="113">
        <v>26</v>
      </c>
      <c r="D29" s="119">
        <v>0.16</v>
      </c>
      <c r="E29" s="175">
        <v>34982487</v>
      </c>
      <c r="F29" s="87">
        <v>9</v>
      </c>
      <c r="G29" s="87">
        <v>1</v>
      </c>
      <c r="H29" s="87">
        <v>4</v>
      </c>
      <c r="I29" s="87"/>
      <c r="J29" s="87"/>
      <c r="K29" s="87">
        <v>1</v>
      </c>
      <c r="L29" s="87"/>
      <c r="M29" s="87"/>
      <c r="N29" s="87"/>
      <c r="O29" s="87"/>
      <c r="P29" s="87"/>
      <c r="Q29" s="87"/>
      <c r="R29" s="87"/>
      <c r="S29" s="87"/>
      <c r="T29" s="87"/>
      <c r="U29" s="87"/>
      <c r="V29" s="87"/>
      <c r="W29" s="87"/>
      <c r="X29" s="87"/>
      <c r="Y29" s="87"/>
      <c r="Z29" s="87"/>
      <c r="AA29" s="87">
        <v>3</v>
      </c>
      <c r="AB29" s="87"/>
      <c r="AC29" s="87"/>
      <c r="AD29" s="87"/>
      <c r="AE29" s="87"/>
      <c r="AF29" s="87"/>
    </row>
    <row r="30" spans="2:32" ht="12.75" customHeight="1">
      <c r="B30" s="86" t="s">
        <v>170</v>
      </c>
      <c r="C30" s="113">
        <v>27</v>
      </c>
      <c r="D30" s="119">
        <v>0.16</v>
      </c>
      <c r="E30" s="175">
        <v>42850575</v>
      </c>
      <c r="F30" s="87">
        <v>11</v>
      </c>
      <c r="G30" s="87">
        <v>1</v>
      </c>
      <c r="H30" s="87">
        <v>5</v>
      </c>
      <c r="I30" s="87"/>
      <c r="J30" s="87"/>
      <c r="K30" s="87"/>
      <c r="L30" s="87">
        <v>2</v>
      </c>
      <c r="M30" s="87"/>
      <c r="N30" s="87"/>
      <c r="O30" s="87"/>
      <c r="P30" s="87"/>
      <c r="Q30" s="87"/>
      <c r="R30" s="87"/>
      <c r="S30" s="87"/>
      <c r="T30" s="87"/>
      <c r="U30" s="87"/>
      <c r="V30" s="87"/>
      <c r="W30" s="87"/>
      <c r="X30" s="87"/>
      <c r="Y30" s="87"/>
      <c r="Z30" s="87"/>
      <c r="AA30" s="86"/>
      <c r="AB30" s="87">
        <v>2</v>
      </c>
      <c r="AC30" s="87">
        <v>1</v>
      </c>
      <c r="AD30" s="87"/>
      <c r="AE30" s="87"/>
      <c r="AF30" s="87"/>
    </row>
    <row r="31" spans="2:32" ht="12.75" customHeight="1">
      <c r="B31" s="86" t="s">
        <v>171</v>
      </c>
      <c r="C31" s="113">
        <v>28</v>
      </c>
      <c r="D31" s="119">
        <v>0</v>
      </c>
      <c r="E31" s="175">
        <v>22825440</v>
      </c>
      <c r="F31" s="87">
        <v>4</v>
      </c>
      <c r="G31" s="87"/>
      <c r="H31" s="87"/>
      <c r="I31" s="87">
        <v>4</v>
      </c>
      <c r="J31" s="87"/>
      <c r="K31" s="87"/>
      <c r="L31" s="87"/>
      <c r="M31" s="87"/>
      <c r="N31" s="87"/>
      <c r="O31" s="87"/>
      <c r="P31" s="87"/>
      <c r="Q31" s="87"/>
      <c r="R31" s="87"/>
      <c r="S31" s="87"/>
      <c r="T31" s="87"/>
      <c r="U31" s="87"/>
      <c r="V31" s="87"/>
      <c r="W31" s="87"/>
      <c r="X31" s="87"/>
      <c r="Y31" s="87"/>
      <c r="Z31" s="87"/>
      <c r="AA31" s="86"/>
      <c r="AB31" s="87"/>
      <c r="AC31" s="87"/>
      <c r="AD31" s="87"/>
      <c r="AE31" s="87"/>
      <c r="AF31" s="87"/>
    </row>
    <row r="32" spans="2:32" ht="12.75" customHeight="1">
      <c r="B32" s="86" t="s">
        <v>172</v>
      </c>
      <c r="C32" s="113">
        <v>29</v>
      </c>
      <c r="D32" s="119">
        <v>0.16</v>
      </c>
      <c r="E32" s="175">
        <v>81969637</v>
      </c>
      <c r="F32" s="87">
        <v>21</v>
      </c>
      <c r="G32" s="87">
        <v>1</v>
      </c>
      <c r="H32" s="87">
        <v>10</v>
      </c>
      <c r="I32" s="87"/>
      <c r="J32" s="87"/>
      <c r="K32" s="87">
        <v>2</v>
      </c>
      <c r="L32" s="87"/>
      <c r="M32" s="87"/>
      <c r="N32" s="87"/>
      <c r="O32" s="87"/>
      <c r="P32" s="87">
        <v>2</v>
      </c>
      <c r="Q32" s="87"/>
      <c r="R32" s="87"/>
      <c r="S32" s="87"/>
      <c r="T32" s="87">
        <v>3</v>
      </c>
      <c r="U32" s="87">
        <v>3</v>
      </c>
      <c r="V32" s="87"/>
      <c r="W32" s="87"/>
      <c r="X32" s="87"/>
      <c r="Y32" s="87"/>
      <c r="Z32" s="87"/>
      <c r="AA32" s="86"/>
      <c r="AB32" s="87"/>
      <c r="AC32" s="87"/>
      <c r="AD32" s="87"/>
      <c r="AE32" s="87"/>
      <c r="AF32" s="87"/>
    </row>
    <row r="33" spans="2:32" ht="12.75" customHeight="1">
      <c r="B33" s="86" t="s">
        <v>173</v>
      </c>
      <c r="C33" s="113">
        <v>30</v>
      </c>
      <c r="D33" s="119">
        <v>0.16</v>
      </c>
      <c r="E33" s="175">
        <v>30891972</v>
      </c>
      <c r="F33" s="87">
        <v>6</v>
      </c>
      <c r="G33" s="87">
        <v>1</v>
      </c>
      <c r="H33" s="87">
        <v>4</v>
      </c>
      <c r="I33" s="87"/>
      <c r="J33" s="87"/>
      <c r="K33" s="87"/>
      <c r="L33" s="87">
        <v>1</v>
      </c>
      <c r="M33" s="87"/>
      <c r="N33" s="87"/>
      <c r="O33" s="87"/>
      <c r="P33" s="87"/>
      <c r="Q33" s="87"/>
      <c r="R33" s="87"/>
      <c r="S33" s="87"/>
      <c r="T33" s="87"/>
      <c r="U33" s="87"/>
      <c r="V33" s="87"/>
      <c r="W33" s="87"/>
      <c r="X33" s="87"/>
      <c r="Y33" s="87"/>
      <c r="Z33" s="87"/>
      <c r="AA33" s="86"/>
      <c r="AB33" s="87"/>
      <c r="AC33" s="87"/>
      <c r="AD33" s="87"/>
      <c r="AE33" s="87"/>
      <c r="AF33" s="87"/>
    </row>
    <row r="34" spans="2:32" ht="12.75" customHeight="1">
      <c r="B34" s="86" t="s">
        <v>174</v>
      </c>
      <c r="C34" s="113">
        <v>31</v>
      </c>
      <c r="D34" s="119">
        <v>0.16</v>
      </c>
      <c r="E34" s="175">
        <v>88860579</v>
      </c>
      <c r="F34" s="87">
        <v>18</v>
      </c>
      <c r="G34" s="87">
        <v>1</v>
      </c>
      <c r="H34" s="87">
        <v>13</v>
      </c>
      <c r="I34" s="87"/>
      <c r="J34" s="87"/>
      <c r="K34" s="87">
        <v>1</v>
      </c>
      <c r="L34" s="87"/>
      <c r="M34" s="87"/>
      <c r="N34" s="87"/>
      <c r="O34" s="87"/>
      <c r="P34" s="87">
        <v>3</v>
      </c>
      <c r="Q34" s="87"/>
      <c r="R34" s="87"/>
      <c r="S34" s="87"/>
      <c r="T34" s="87"/>
      <c r="U34" s="87"/>
      <c r="V34" s="87"/>
      <c r="W34" s="87"/>
      <c r="X34" s="87"/>
      <c r="Y34" s="87"/>
      <c r="Z34" s="87"/>
      <c r="AA34" s="86"/>
      <c r="AB34" s="87"/>
      <c r="AC34" s="87"/>
      <c r="AD34" s="87"/>
      <c r="AE34" s="87"/>
      <c r="AF34" s="87"/>
    </row>
    <row r="35" spans="2:32" ht="12.75" customHeight="1">
      <c r="B35" s="86" t="s">
        <v>175</v>
      </c>
      <c r="C35" s="113">
        <v>32</v>
      </c>
      <c r="D35" s="119">
        <v>0.16</v>
      </c>
      <c r="E35" s="175">
        <v>115866564</v>
      </c>
      <c r="F35" s="87">
        <v>22</v>
      </c>
      <c r="G35" s="87">
        <v>1</v>
      </c>
      <c r="H35" s="87">
        <v>18</v>
      </c>
      <c r="I35" s="87"/>
      <c r="J35" s="87"/>
      <c r="K35" s="87"/>
      <c r="L35" s="87">
        <v>3</v>
      </c>
      <c r="M35" s="87"/>
      <c r="N35" s="87"/>
      <c r="O35" s="87"/>
      <c r="P35" s="87"/>
      <c r="Q35" s="87"/>
      <c r="R35" s="87"/>
      <c r="S35" s="87"/>
      <c r="T35" s="87"/>
      <c r="U35" s="87"/>
      <c r="V35" s="87"/>
      <c r="W35" s="87"/>
      <c r="X35" s="87"/>
      <c r="Y35" s="87"/>
      <c r="Z35" s="87"/>
      <c r="AA35" s="86"/>
      <c r="AB35" s="87"/>
      <c r="AC35" s="87"/>
      <c r="AD35" s="87"/>
      <c r="AE35" s="87"/>
      <c r="AF35" s="87"/>
    </row>
    <row r="36" spans="2:32" ht="12.75" customHeight="1">
      <c r="B36" s="86" t="s">
        <v>176</v>
      </c>
      <c r="C36" s="113">
        <v>33</v>
      </c>
      <c r="D36" s="119">
        <v>0.16</v>
      </c>
      <c r="E36" s="175">
        <v>15433824</v>
      </c>
      <c r="F36" s="87">
        <v>6</v>
      </c>
      <c r="G36" s="87"/>
      <c r="H36" s="87">
        <v>0</v>
      </c>
      <c r="I36" s="87"/>
      <c r="J36" s="87"/>
      <c r="K36" s="87">
        <v>3</v>
      </c>
      <c r="L36" s="87"/>
      <c r="M36" s="87"/>
      <c r="N36" s="87"/>
      <c r="O36" s="87">
        <v>3</v>
      </c>
      <c r="P36" s="87"/>
      <c r="Q36" s="87"/>
      <c r="R36" s="87"/>
      <c r="S36" s="87"/>
      <c r="T36" s="87"/>
      <c r="U36" s="87"/>
      <c r="V36" s="87"/>
      <c r="W36" s="87"/>
      <c r="X36" s="87"/>
      <c r="Y36" s="87"/>
      <c r="Z36" s="87"/>
      <c r="AA36" s="86"/>
      <c r="AB36" s="87"/>
      <c r="AC36" s="87"/>
      <c r="AD36" s="87"/>
      <c r="AE36" s="87"/>
      <c r="AF36" s="87"/>
    </row>
    <row r="37" spans="2:32" ht="12.75" customHeight="1">
      <c r="B37" s="86" t="s">
        <v>177</v>
      </c>
      <c r="C37" s="113">
        <v>34</v>
      </c>
      <c r="D37" s="119">
        <v>0.16</v>
      </c>
      <c r="E37" s="175">
        <v>24007170</v>
      </c>
      <c r="F37" s="87">
        <v>5</v>
      </c>
      <c r="G37" s="87">
        <v>1</v>
      </c>
      <c r="H37" s="87">
        <v>0</v>
      </c>
      <c r="I37" s="87"/>
      <c r="J37" s="87">
        <v>3</v>
      </c>
      <c r="K37" s="87"/>
      <c r="L37" s="87"/>
      <c r="M37" s="87"/>
      <c r="N37" s="87"/>
      <c r="O37" s="87"/>
      <c r="P37" s="87"/>
      <c r="Q37" s="87"/>
      <c r="R37" s="87"/>
      <c r="S37" s="87"/>
      <c r="T37" s="87"/>
      <c r="U37" s="87"/>
      <c r="V37" s="87"/>
      <c r="W37" s="87"/>
      <c r="X37" s="87"/>
      <c r="Y37" s="87"/>
      <c r="Z37" s="87"/>
      <c r="AA37" s="86">
        <v>1</v>
      </c>
      <c r="AB37" s="87"/>
      <c r="AC37" s="87"/>
      <c r="AD37" s="87"/>
      <c r="AE37" s="87"/>
      <c r="AF37" s="87"/>
    </row>
    <row r="38" spans="2:32" s="82" customFormat="1" ht="12.75" customHeight="1">
      <c r="B38" s="89" t="s">
        <v>178</v>
      </c>
      <c r="C38" s="113">
        <v>35</v>
      </c>
      <c r="D38" s="119">
        <v>0.16</v>
      </c>
      <c r="E38" s="175">
        <v>1634523903</v>
      </c>
      <c r="F38" s="90">
        <v>337</v>
      </c>
      <c r="G38" s="90">
        <v>23</v>
      </c>
      <c r="H38" s="90">
        <v>212</v>
      </c>
      <c r="I38" s="90">
        <v>11</v>
      </c>
      <c r="J38" s="90">
        <v>13</v>
      </c>
      <c r="K38" s="90">
        <v>10</v>
      </c>
      <c r="L38" s="90">
        <v>19</v>
      </c>
      <c r="M38" s="90">
        <v>1</v>
      </c>
      <c r="N38" s="90">
        <v>2</v>
      </c>
      <c r="O38" s="90">
        <v>3</v>
      </c>
      <c r="P38" s="90">
        <v>7</v>
      </c>
      <c r="Q38" s="90">
        <v>6</v>
      </c>
      <c r="R38" s="90">
        <v>1</v>
      </c>
      <c r="S38" s="90">
        <v>1</v>
      </c>
      <c r="T38" s="90">
        <v>3</v>
      </c>
      <c r="U38" s="90">
        <v>4</v>
      </c>
      <c r="V38" s="90">
        <v>1</v>
      </c>
      <c r="W38" s="90">
        <v>1</v>
      </c>
      <c r="X38" s="90">
        <v>1</v>
      </c>
      <c r="Y38" s="90">
        <v>6</v>
      </c>
      <c r="Z38" s="90">
        <v>1</v>
      </c>
      <c r="AA38" s="90">
        <v>4</v>
      </c>
      <c r="AB38" s="90">
        <v>2</v>
      </c>
      <c r="AC38" s="90">
        <v>1</v>
      </c>
      <c r="AD38" s="90">
        <v>1</v>
      </c>
      <c r="AE38" s="90">
        <v>2</v>
      </c>
      <c r="AF38" s="90">
        <v>1</v>
      </c>
    </row>
    <row r="40" spans="2:32" ht="13.5">
      <c r="B40" s="91"/>
      <c r="C40" s="91"/>
      <c r="D40" s="91"/>
    </row>
    <row r="41" spans="2:32" ht="13.5">
      <c r="B41" s="91"/>
      <c r="C41" s="91"/>
      <c r="D41" s="91"/>
    </row>
  </sheetData>
  <mergeCells count="4">
    <mergeCell ref="D4:D6"/>
    <mergeCell ref="B4:B6"/>
    <mergeCell ref="E4:E6"/>
    <mergeCell ref="F4:F6"/>
  </mergeCells>
  <pageMargins left="1" right="0.19685039370078741" top="0.27559055118110237" bottom="0.27559055118110237" header="0.31496062992125984" footer="0.27559055118110237"/>
  <pageSetup scale="80" orientation="landscape" horizontalDpi="4294967295" verticalDpi="4294967295" r:id="rId1"/>
  <headerFooter>
    <oddHeader>&amp;C&amp;"Arial Narrow,Negrita"República de Colombia
Instituto Colombiano de Bienestar Familiar
Cecilia De La Fuente De Lleras
Dirección Administrativa
Grupo Planeación Administrativa
LICITACIÓN DEL SERVICIO DE SEGURIDAD Y   VIGILANCIA A NIVEL NACIONAL</oddHeader>
    <oddFooter>&amp;L&amp;"Arial Narrow,Normal"&amp;8Revisó: Amparo Cárdenas
Coordinadora Grupo Planeación Administrativa
Elaboró: Profesionales Grupo Planeación Administrativa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SDC Vigilancia</vt:lpstr>
      <vt:lpstr>INFO GENERAL Y FINANCIERA</vt:lpstr>
      <vt:lpstr>POLIZAS</vt:lpstr>
      <vt:lpstr>Guia Circular 015</vt:lpstr>
      <vt:lpstr>Medios Tecnologicos 091113 </vt:lpstr>
      <vt:lpstr>Vigilancia 091213</vt:lpstr>
      <vt:lpstr>'INFO GENERAL Y FINANCIERA'!Área_de_impresión</vt:lpstr>
      <vt:lpstr>'Medios Tecnologicos 091113 '!Área_de_impresión</vt:lpstr>
      <vt:lpstr>POLIZAS!Área_de_impresión</vt:lpstr>
      <vt:lpstr>'SDC Vigilancia'!Área_de_impresión</vt:lpstr>
      <vt:lpstr>'Vigilancia 091213'!Área_de_impresión</vt:lpstr>
      <vt:lpstr>'SDC Vigilancia'!Títulos_a_imprimir</vt:lpstr>
      <vt:lpstr>'Vigilancia 091213'!Títulos_a_imprimir</vt:lpstr>
    </vt:vector>
  </TitlesOfParts>
  <Company>ICBF</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hector.arias</cp:lastModifiedBy>
  <cp:lastPrinted>2013-09-12T23:45:56Z</cp:lastPrinted>
  <dcterms:created xsi:type="dcterms:W3CDTF">2013-08-22T20:49:37Z</dcterms:created>
  <dcterms:modified xsi:type="dcterms:W3CDTF">2013-09-12T23:55:58Z</dcterms:modified>
</cp:coreProperties>
</file>