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615" windowWidth="20715" windowHeight="9465"/>
  </bookViews>
  <sheets>
    <sheet name="SDC Vigilancia" sheetId="4" r:id="rId1"/>
    <sheet name="POLIZAS" sheetId="1" r:id="rId2"/>
    <sheet name="INFO GENERAL Y FINANCIERA" sheetId="3" r:id="rId3"/>
    <sheet name="Guia Circular 015" sheetId="6" r:id="rId4"/>
  </sheets>
  <externalReferences>
    <externalReference r:id="rId5"/>
  </externalReferences>
  <definedNames>
    <definedName name="_xlnm._FilterDatabase" localSheetId="3" hidden="1">'Guia Circular 015'!$B$18:$E$25</definedName>
    <definedName name="_xlnm._FilterDatabase" localSheetId="2" hidden="1">'INFO GENERAL Y FINANCIERA'!$B$40:$M$40</definedName>
    <definedName name="_xlnm.Print_Area" localSheetId="2">'INFO GENERAL Y FINANCIERA'!$B$2:$G$52</definedName>
    <definedName name="_xlnm.Print_Area" localSheetId="1">POLIZAS!$B$2:$G$22</definedName>
    <definedName name="_xlnm.Print_Area" localSheetId="0">'SDC Vigilancia'!$B$2:$J$51</definedName>
    <definedName name="Decision">[1]lista!$A$6:$A$7</definedName>
    <definedName name="PARTICIPACION">[1]lista!$A$15:$A$17</definedName>
    <definedName name="Procedencia">[1]lista!$A$2:$A$3</definedName>
    <definedName name="tipo">[1]lista!$A$11:$A$13</definedName>
    <definedName name="_xlnm.Print_Titles" localSheetId="0">'SDC Vigilancia'!$2:$5</definedName>
  </definedNames>
  <calcPr calcId="125725"/>
</workbook>
</file>

<file path=xl/calcChain.xml><?xml version="1.0" encoding="utf-8"?>
<calcChain xmlns="http://schemas.openxmlformats.org/spreadsheetml/2006/main">
  <c r="I37" i="4"/>
  <c r="J37" s="1"/>
  <c r="F37"/>
  <c r="I33"/>
  <c r="J33" s="1"/>
  <c r="I34"/>
  <c r="J34" s="1"/>
  <c r="I35"/>
  <c r="I36"/>
  <c r="I38"/>
  <c r="I39"/>
  <c r="I40"/>
  <c r="I41"/>
  <c r="I32"/>
  <c r="F41" l="1"/>
  <c r="J41" s="1"/>
  <c r="J16" l="1"/>
  <c r="E25" i="6" l="1"/>
  <c r="D25"/>
  <c r="C25"/>
  <c r="E24"/>
  <c r="D24"/>
  <c r="C24"/>
  <c r="E23"/>
  <c r="D23"/>
  <c r="C23"/>
  <c r="E22"/>
  <c r="D22"/>
  <c r="C22"/>
  <c r="E21"/>
  <c r="D21"/>
  <c r="C21"/>
  <c r="E20" l="1"/>
  <c r="D20"/>
  <c r="C20"/>
  <c r="E19"/>
  <c r="D19"/>
  <c r="C19"/>
  <c r="F40" i="4"/>
  <c r="J40" s="1"/>
  <c r="F39"/>
  <c r="J39" s="1"/>
  <c r="F38"/>
  <c r="J38" s="1"/>
  <c r="F36"/>
  <c r="J36" s="1"/>
  <c r="F35"/>
  <c r="F32"/>
  <c r="J32" s="1"/>
  <c r="J35" l="1"/>
  <c r="J42" s="1"/>
  <c r="J43" s="1"/>
  <c r="J44" s="1"/>
  <c r="J45" s="1"/>
  <c r="E26"/>
  <c r="D26"/>
  <c r="C26"/>
  <c r="F25" l="1"/>
  <c r="F24"/>
  <c r="F23"/>
  <c r="F22"/>
  <c r="F21"/>
  <c r="F20" l="1"/>
  <c r="F19"/>
  <c r="F26" l="1"/>
  <c r="G25"/>
  <c r="G23"/>
  <c r="G21"/>
  <c r="H21" s="1"/>
  <c r="I21" s="1"/>
  <c r="J21" s="1"/>
  <c r="G24"/>
  <c r="G22"/>
  <c r="G20"/>
  <c r="G19"/>
  <c r="H19" s="1"/>
  <c r="I19" s="1"/>
  <c r="J19" s="1"/>
  <c r="H23"/>
  <c r="I23" s="1"/>
  <c r="J23" s="1"/>
  <c r="H25"/>
  <c r="I25" s="1"/>
  <c r="J25" s="1"/>
  <c r="H20"/>
  <c r="I20" s="1"/>
  <c r="J20" s="1"/>
  <c r="H22"/>
  <c r="I22" s="1"/>
  <c r="J22" s="1"/>
  <c r="H24"/>
  <c r="I24" s="1"/>
  <c r="J24" s="1"/>
  <c r="J26" l="1"/>
  <c r="J27" l="1"/>
  <c r="J28" s="1"/>
  <c r="J29" s="1"/>
</calcChain>
</file>

<file path=xl/sharedStrings.xml><?xml version="1.0" encoding="utf-8"?>
<sst xmlns="http://schemas.openxmlformats.org/spreadsheetml/2006/main" count="198" uniqueCount="154">
  <si>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</si>
  <si>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</si>
  <si>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</si>
  <si>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</si>
  <si>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</si>
  <si>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</si>
  <si>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</si>
  <si>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</si>
  <si>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</si>
  <si>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</si>
  <si>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</si>
  <si>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</si>
  <si>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</si>
  <si>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</si>
  <si>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</si>
  <si>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FORMATO INFORMACIÓN GENERAL Y FINANCIERA DE PROVEEDORES</t>
  </si>
  <si>
    <t>CIUDAD</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</si>
  <si>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</si>
  <si>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</si>
  <si>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</si>
  <si>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</si>
  <si>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</si>
  <si>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</si>
  <si>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</si>
  <si>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</si>
  <si>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</si>
  <si>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</si>
  <si>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</si>
  <si>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</si>
  <si>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</si>
  <si>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</si>
  <si>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</si>
  <si>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</si>
  <si>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</si>
  <si>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</si>
  <si>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</si>
  <si>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</si>
  <si>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</si>
  <si>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</si>
  <si>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</si>
  <si>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</si>
  <si>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</si>
  <si>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</si>
  <si>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</si>
  <si>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</si>
  <si>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</si>
  <si>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2. INFORMACIÓN FINANCIERA  - A DICIEMBRE 31 DE 2012</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</si>
  <si>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</si>
  <si>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</si>
  <si>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</si>
  <si>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</si>
  <si>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</si>
  <si>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</si>
  <si>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</si>
  <si>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</si>
  <si>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</si>
  <si>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</si>
  <si>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</si>
  <si>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</si>
  <si>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</si>
  <si>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</si>
  <si>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</si>
  <si>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</si>
  <si>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</si>
  <si>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</si>
  <si>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</si>
  <si>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</si>
  <si>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</si>
  <si>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(2012) sobre el EBITDA del año inmediatamente anterior (2011)</t>
  </si>
  <si>
    <t>Rotación del inventario</t>
  </si>
  <si>
    <t>Costos de ventas sobre inventario</t>
  </si>
  <si>
    <t>Ingresos brutos operacionales</t>
  </si>
  <si>
    <t>OTRA INFORMACION RELEVANTE</t>
  </si>
  <si>
    <t>Tarifa ICA por Mil
(incluir el valor que corresponda 
a la agrupación y a la actividad)</t>
  </si>
  <si>
    <r>
      <t xml:space="preserve">FECHA </t>
    </r>
    <r>
      <rPr>
        <sz val="11"/>
        <color theme="0" tint="-0.34998626667073579"/>
        <rFont val="Arial"/>
        <family val="2"/>
      </rPr>
      <t>DD/MM/AA</t>
    </r>
  </si>
  <si>
    <t>PERSONA NATURAL</t>
  </si>
  <si>
    <t>PERSONA JURIDICA</t>
  </si>
  <si>
    <t>TURNOS</t>
  </si>
  <si>
    <t>Sede de la Dirección General</t>
  </si>
  <si>
    <t>total</t>
  </si>
  <si>
    <t>valor unitario</t>
  </si>
  <si>
    <t>Regional  Bogotá</t>
  </si>
  <si>
    <t>24 horas lunes a domingo con arma</t>
  </si>
  <si>
    <t>12 horas diurnas sin arma lunes a domingo con canino</t>
  </si>
  <si>
    <t>12 horas diurnas sin arma lunes a viernes con canino incluye festivos</t>
  </si>
  <si>
    <t>04 horas diurnas sin arma lunes a viernes con canino incluye festivos (18:00-22:00)</t>
  </si>
  <si>
    <t>12 horas diurnas con arma lunes a viernes con festivos</t>
  </si>
  <si>
    <t>12 horas diurnas sin arma lunes a viernes con festivos</t>
  </si>
  <si>
    <t>10 horas diurnas sin arma lunes a viernes con festivos</t>
  </si>
  <si>
    <t>Notas:</t>
  </si>
  <si>
    <t>Total por sede</t>
  </si>
  <si>
    <t>valor unitario incluido A y S</t>
  </si>
  <si>
    <t>Sin armas</t>
  </si>
  <si>
    <t>Con Arma</t>
  </si>
  <si>
    <t>Con Canino</t>
  </si>
  <si>
    <t>Administración y Supervisión</t>
  </si>
  <si>
    <t>JORNDA LABORAL</t>
  </si>
  <si>
    <t>Variable de Proporcionalidad</t>
  </si>
  <si>
    <t>06:00 a.m. A 02:00 p.m. Turno de 8 Horas Diurno</t>
  </si>
  <si>
    <t>02:00 p.m. A 10:00 p.m. Turno de 8 Horas Diurno</t>
  </si>
  <si>
    <t>10:00 p.m. A 06:00 a.m. Turno de 8 Horas nocturno</t>
  </si>
  <si>
    <t>TARIFA MINIMA REGULADA PARA EL 2013</t>
  </si>
  <si>
    <t>Lunes a viernes sin festivos</t>
  </si>
  <si>
    <t>Lunes a sabados sin festivos</t>
  </si>
  <si>
    <t>Lunes a viernes con festivos</t>
  </si>
  <si>
    <t>Lunes a sabados con festivos</t>
  </si>
  <si>
    <t xml:space="preserve">Sabados y Domingos </t>
  </si>
  <si>
    <t xml:space="preserve">Sabados, Domingos y festivos </t>
  </si>
  <si>
    <t>CIRCULAR EXTERNA 015 DE 2013 SUPERVIGILANCIA</t>
  </si>
  <si>
    <t>valor A y S 
(8%, 10%, 11%)</t>
  </si>
  <si>
    <t>valor total 
antes de IVA</t>
  </si>
  <si>
    <t>SUBTOTAL 2013</t>
  </si>
  <si>
    <t>BASE DEL 10% PARA IMPUESTO IVA</t>
  </si>
  <si>
    <t>IVA 16%</t>
  </si>
  <si>
    <t>Monitoreo</t>
  </si>
  <si>
    <t>MEDIOS TÉCNOLOGICOS Y MONITOREO</t>
  </si>
  <si>
    <t>Detectores manuales de metales.</t>
  </si>
  <si>
    <t>Arcos Detectores de Metales con seis zonas de detección independiente, alarma audible, medidas del arco interno de 200cmX75cmX53cm</t>
  </si>
  <si>
    <t>Equipo de rayos X con Banda transportadora, Túnel de 50cm X 33cm</t>
  </si>
  <si>
    <t>Armerillos para el descargue de armas cortas y el almacenamiento de las mismas  (*)</t>
  </si>
  <si>
    <t>Linternas de batería recargable, una por cada puesto de 24 horas.</t>
  </si>
  <si>
    <t>Radioteléfonos portátiles con un alcance mínimo de cuatro (4) kilómetros (punto a punto), para la prestación del servicio y/o equipos Avantel y/o celulares abiertos para efectuar o recibir llamadas en cualquier momento. Por cada puesto de vigilancia.</t>
  </si>
  <si>
    <t>Lámparas de emergencia recargables para uso portátil o colocación fija con mínimo 30 LED, de operación automática. Por cada puesto de vigilancia indicado por el supervisor del contrato.</t>
  </si>
  <si>
    <t>CANTIDADES DE DIAS MES (CIRCULAR 015 DE 2013)</t>
  </si>
  <si>
    <t>Proporción del Mes</t>
  </si>
  <si>
    <t>TIEMPO DE EJECUCIÓN (meses)</t>
  </si>
  <si>
    <r>
      <rPr>
        <b/>
        <sz val="11"/>
        <color theme="1"/>
        <rFont val="Arial"/>
        <family val="2"/>
      </rPr>
      <t>Sede de la Dirección General</t>
    </r>
    <r>
      <rPr>
        <sz val="11"/>
        <color theme="1"/>
        <rFont val="Arial"/>
        <family val="2"/>
      </rPr>
      <t xml:space="preserve"> - Turno de 12 horas diurnas de lunes a domingo con canino: Especialidad en Antiexplosivos</t>
    </r>
  </si>
  <si>
    <r>
      <rPr>
        <b/>
        <sz val="11"/>
        <color theme="1"/>
        <rFont val="Arial"/>
        <family val="2"/>
      </rPr>
      <t>Sede de la Dirección General</t>
    </r>
    <r>
      <rPr>
        <sz val="11"/>
        <color theme="1"/>
        <rFont val="Arial"/>
        <family val="2"/>
      </rPr>
      <t xml:space="preserve"> - Turno de 4 horas de lunes a viernes con canino desde las 18:00 hasta las 22:00 horas: Especialidad Defensa Controlada
</t>
    </r>
    <r>
      <rPr>
        <b/>
        <sz val="11"/>
        <color theme="1"/>
        <rFont val="Arial"/>
        <family val="2"/>
      </rPr>
      <t>Regional  Bogotá</t>
    </r>
    <r>
      <rPr>
        <sz val="11"/>
        <color theme="1"/>
        <rFont val="Arial"/>
        <family val="2"/>
      </rPr>
      <t xml:space="preserve"> - Turno de 12 horas diurnas de lunes a viernes con canino: Especialidad en Antiexplosivos</t>
    </r>
  </si>
  <si>
    <t>No Aplica</t>
  </si>
  <si>
    <t>Regional Cundinamarca</t>
  </si>
  <si>
    <t>VALOR MENSUAL TURNOS SERVICIO DE VIGILANCIA Y SEGURIDAD PRIVADA 2013</t>
  </si>
  <si>
    <t>VALOR MENSUAL MEDIOS TÉCNOLOGICOS Y MONITOREO SERVICIO DE VIGILANCIA Y SEGURIDAD PRIVADA 2013</t>
  </si>
  <si>
    <t>(*) Dirección General: 1 (con capacidad para 10 armas cortas.)
(*) Regional Bogotá: 17 (1 con capacidad para 10 armas cortas y 16 con capacidad para 3 armas cortas) 
(*)Regional Cundinamarca: 1 (con capacidad para 10 armas cortas)</t>
  </si>
  <si>
    <r>
      <rPr>
        <b/>
        <sz val="10"/>
        <color theme="1"/>
        <rFont val="Arial"/>
        <family val="2"/>
      </rPr>
      <t>NOTA (1)</t>
    </r>
    <r>
      <rPr>
        <sz val="10"/>
        <color theme="1"/>
        <rFont val="Arial"/>
        <family val="2"/>
      </rPr>
      <t xml:space="preserve"> :por favor diligenciar solo las celdas en AMARILLO. se deben llenar todas las casillas.</t>
    </r>
  </si>
  <si>
    <r>
      <rPr>
        <b/>
        <sz val="10"/>
        <color theme="1"/>
        <rFont val="Arial"/>
        <family val="2"/>
      </rPr>
      <t>NOTA (2)</t>
    </r>
    <r>
      <rPr>
        <sz val="10"/>
        <color theme="1"/>
        <rFont val="Arial"/>
        <family val="2"/>
      </rPr>
      <t>: Revisar todos los requerimientos que se exponen en el documento "Ficha Tecnica" anexo.</t>
    </r>
  </si>
  <si>
    <r>
      <rPr>
        <b/>
        <sz val="10"/>
        <color theme="1"/>
        <rFont val="Arial"/>
        <family val="2"/>
      </rPr>
      <t>NOTA (3)</t>
    </r>
    <r>
      <rPr>
        <sz val="10"/>
        <color theme="1"/>
        <rFont val="Arial"/>
        <family val="2"/>
      </rPr>
      <t>: El valor de la cotización deber ser expresado en PESOS COLOMBIANOS.</t>
    </r>
  </si>
  <si>
    <r>
      <rPr>
        <b/>
        <sz val="10"/>
        <color theme="1"/>
        <rFont val="Arial"/>
        <family val="2"/>
      </rPr>
      <t>NOTA (5)</t>
    </r>
    <r>
      <rPr>
        <sz val="10"/>
        <color theme="1"/>
        <rFont val="Arial"/>
        <family val="2"/>
      </rPr>
      <t>: Los valores unitarios deberán aproximarse por exceso o por defecto al entero más cercano. si la cifra no está aproximada y aparece con 50 centavos, el ICBF aproximará al entero inferior</t>
    </r>
  </si>
  <si>
    <r>
      <rPr>
        <b/>
        <sz val="10"/>
        <color theme="1"/>
        <rFont val="Arial"/>
        <family val="2"/>
      </rPr>
      <t>NOTA (6)</t>
    </r>
    <r>
      <rPr>
        <sz val="10"/>
        <color theme="1"/>
        <rFont val="Arial"/>
        <family val="2"/>
      </rPr>
      <t>: no modificar , agregar o quitar ningún ítem o subitem</t>
    </r>
  </si>
  <si>
    <r>
      <rPr>
        <b/>
        <sz val="10"/>
        <color theme="1"/>
        <rFont val="Arial"/>
        <family val="2"/>
      </rPr>
      <t>NOTA (4)</t>
    </r>
    <r>
      <rPr>
        <sz val="10"/>
        <color theme="1"/>
        <rFont val="Arial"/>
        <family val="2"/>
      </rPr>
      <t>: Asignar precio sin incluir el IVA en las celdas de la columna "G"</t>
    </r>
  </si>
  <si>
    <t xml:space="preserve">EMPRESA: </t>
  </si>
  <si>
    <t>CONTACTO:</t>
  </si>
  <si>
    <t>FECHA:</t>
  </si>
  <si>
    <t>CARGO:</t>
  </si>
  <si>
    <t>E-MAIL: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</si>
  <si>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</si>
  <si>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</si>
  <si>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</si>
  <si>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SMLMV (**)</t>
  </si>
  <si>
    <t>La presente cotización tiene una vigencia de 90 días</t>
  </si>
  <si>
    <t xml:space="preserve">Circuitos Cerrados de TV </t>
  </si>
  <si>
    <t>30 + 8</t>
  </si>
  <si>
    <t>10 + 8</t>
  </si>
  <si>
    <t>computadores All in One con procesador mínimo de Intel core i5 de 2.9 GHZ o superior y memoria RAM de 6GB o superior, y disco duro de mínimo 800 GB o superior, con equipos de registro fotográfico para control del personal que solicita acceso a las instalaciones del Instituto Colombiano de Bienestar Familiar, con impresoras para la impresión de stickers y su software, debidamente licenciado para llevar el registro de control de acceso de visitantes en las recepciones de la Dirección General Avenida Carrera 68 No. 64C-75, de la Regional Bogotá Cra. 50 No. 26-51, de la Regional Cundinamarca Calle 53 No. 6–07/11, los cuales deberán ser instalados a la red del Instituto para tener acceso de consulta desde el equipo del funcionario encargado de la seguridad del Instituto</t>
  </si>
  <si>
    <t>(**) Se estima un incremento del 3% para el SMLMV del 2014 a partir de lo definido en la Circular No 7 de 2013 del Ministerio de Hacienda, Sin embargo para la vigencia 2014 en el contrato a suscribir se ajustara el porcentaje de incremento del SMLMV de acuerdo a la normatividad que regula el servicio de vigilancia.</t>
  </si>
</sst>
</file>

<file path=xl/styles.xml><?xml version="1.0" encoding="utf-8"?>
<styleSheet xmlns="http://schemas.openxmlformats.org/spreadsheetml/2006/main">
  <numFmts count="11">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0.0000%"/>
    <numFmt numFmtId="170" formatCode="[$$-240A]\ #,##0.000"/>
    <numFmt numFmtId="171" formatCode="[$$-240A]\ #,##0.000000"/>
    <numFmt numFmtId="172" formatCode="[$-240A]dddd\,\ dd&quot; de &quot;mmmm&quot; de &quot;yyyy;@"/>
  </numFmts>
  <fonts count="20">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7"/>
      <color theme="1"/>
      <name val="Arial"/>
      <family val="2"/>
    </font>
    <font>
      <sz val="11"/>
      <color theme="0" tint="-0.34998626667073579"/>
      <name val="Arial"/>
      <family val="2"/>
    </font>
    <font>
      <b/>
      <sz val="12"/>
      <color theme="1"/>
      <name val="Arial"/>
      <family val="2"/>
    </font>
    <font>
      <sz val="11"/>
      <color theme="1"/>
      <name val="Calibri"/>
      <family val="2"/>
      <scheme val="minor"/>
    </font>
    <font>
      <b/>
      <sz val="11"/>
      <color theme="1"/>
      <name val="Arial"/>
      <family val="2"/>
    </font>
    <font>
      <sz val="10"/>
      <color rgb="FF000000"/>
      <name val="Arial"/>
      <family val="2"/>
    </font>
    <font>
      <sz val="11"/>
      <color rgb="FF00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
      <patternFill patternType="solid">
        <fgColor rgb="FF00B05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4">
    <xf numFmtId="0" fontId="0" fillId="0" borderId="0"/>
    <xf numFmtId="0" fontId="1" fillId="0" borderId="0"/>
    <xf numFmtId="0" fontId="6" fillId="0" borderId="0"/>
    <xf numFmtId="9" fontId="6" fillId="0" borderId="0" applyFont="0" applyFill="0" applyBorder="0" applyAlignment="0" applyProtection="0"/>
    <xf numFmtId="43" fontId="1"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7" fillId="0" borderId="0"/>
    <xf numFmtId="0" fontId="1" fillId="0" borderId="0"/>
    <xf numFmtId="0" fontId="6" fillId="0" borderId="0"/>
    <xf numFmtId="9" fontId="1" fillId="0" borderId="0" applyFont="0" applyFill="0" applyBorder="0" applyAlignment="0" applyProtection="0"/>
    <xf numFmtId="9" fontId="16" fillId="0" borderId="0" applyFont="0" applyFill="0" applyBorder="0" applyAlignment="0" applyProtection="0"/>
    <xf numFmtId="44" fontId="1" fillId="0" borderId="0" applyFont="0" applyFill="0" applyBorder="0" applyAlignment="0" applyProtection="0"/>
  </cellStyleXfs>
  <cellXfs count="192">
    <xf numFmtId="0" fontId="0" fillId="0" borderId="0" xfId="0"/>
    <xf numFmtId="0" fontId="2" fillId="0" borderId="1"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2" borderId="0" xfId="1" applyFont="1" applyFill="1" applyBorder="1"/>
    <xf numFmtId="0" fontId="2" fillId="0" borderId="4"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3" fillId="2" borderId="5" xfId="1" applyFont="1" applyFill="1" applyBorder="1"/>
    <xf numFmtId="0" fontId="2" fillId="0" borderId="0" xfId="1" applyFont="1" applyFill="1" applyBorder="1" applyAlignment="1" applyProtection="1">
      <alignment horizontal="left" vertical="center"/>
      <protection locked="0"/>
    </xf>
    <xf numFmtId="0" fontId="2" fillId="0" borderId="0"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protection locked="0"/>
    </xf>
    <xf numFmtId="0" fontId="4" fillId="0" borderId="0" xfId="1" applyFont="1" applyFill="1" applyBorder="1" applyAlignment="1" applyProtection="1">
      <alignment horizontal="left" vertical="center" wrapText="1"/>
      <protection locked="0"/>
    </xf>
    <xf numFmtId="0" fontId="3" fillId="0" borderId="0" xfId="1" applyFont="1" applyFill="1" applyBorder="1"/>
    <xf numFmtId="0" fontId="2" fillId="0" borderId="0" xfId="1" applyFont="1"/>
    <xf numFmtId="0" fontId="3" fillId="0" borderId="0" xfId="1" applyFont="1"/>
    <xf numFmtId="0" fontId="3" fillId="0" borderId="0" xfId="1" applyFont="1" applyAlignment="1">
      <alignment wrapText="1"/>
    </xf>
    <xf numFmtId="0" fontId="4" fillId="3" borderId="9" xfId="2" applyFont="1" applyFill="1" applyBorder="1" applyAlignment="1">
      <alignment horizontal="center" vertical="center" wrapText="1"/>
    </xf>
    <xf numFmtId="10" fontId="7" fillId="0" borderId="9" xfId="3" applyNumberFormat="1" applyFont="1" applyFill="1" applyBorder="1" applyAlignment="1">
      <alignment horizontal="center" vertical="center"/>
    </xf>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0"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3" fillId="0" borderId="9" xfId="0" applyFont="1" applyBorder="1" applyAlignment="1">
      <alignment vertical="center" wrapText="1"/>
    </xf>
    <xf numFmtId="167" fontId="3" fillId="5" borderId="9" xfId="0" applyNumberFormat="1" applyFont="1" applyFill="1" applyBorder="1" applyAlignment="1">
      <alignment vertical="center" wrapText="1"/>
    </xf>
    <xf numFmtId="4" fontId="3" fillId="5" borderId="9" xfId="0" applyNumberFormat="1" applyFont="1" applyFill="1" applyBorder="1" applyAlignment="1">
      <alignment vertical="center" wrapText="1"/>
    </xf>
    <xf numFmtId="10" fontId="3" fillId="5" borderId="9" xfId="0" applyNumberFormat="1" applyFont="1" applyFill="1" applyBorder="1" applyAlignment="1">
      <alignment vertical="center" wrapText="1"/>
    </xf>
    <xf numFmtId="0" fontId="9" fillId="0" borderId="9" xfId="0" applyFont="1" applyBorder="1"/>
    <xf numFmtId="0" fontId="9" fillId="0" borderId="0" xfId="0" applyFont="1"/>
    <xf numFmtId="0" fontId="8" fillId="2" borderId="12" xfId="8" applyFont="1" applyFill="1" applyBorder="1" applyAlignment="1">
      <alignment horizontal="center" vertical="center" wrapText="1"/>
    </xf>
    <xf numFmtId="0" fontId="9" fillId="0" borderId="9" xfId="0" applyFont="1" applyBorder="1" applyAlignment="1">
      <alignment horizontal="center" vertical="center"/>
    </xf>
    <xf numFmtId="0" fontId="1" fillId="0" borderId="13" xfId="0" applyFont="1" applyBorder="1" applyAlignment="1">
      <alignment horizontal="center" vertical="center" wrapText="1"/>
    </xf>
    <xf numFmtId="0" fontId="10" fillId="0" borderId="9" xfId="0" applyFont="1" applyBorder="1" applyAlignment="1">
      <alignment horizontal="center" vertical="center"/>
    </xf>
    <xf numFmtId="0" fontId="1" fillId="0" borderId="0" xfId="0" applyFont="1" applyAlignment="1">
      <alignment horizontal="center" vertical="center"/>
    </xf>
    <xf numFmtId="0" fontId="10" fillId="0" borderId="11" xfId="0" applyFont="1" applyBorder="1" applyAlignment="1">
      <alignment horizontal="center" vertical="center"/>
    </xf>
    <xf numFmtId="0" fontId="13" fillId="0" borderId="9" xfId="0" applyFont="1" applyBorder="1" applyAlignment="1">
      <alignment horizontal="center" vertical="center"/>
    </xf>
    <xf numFmtId="0" fontId="1" fillId="0" borderId="9" xfId="0" applyFont="1" applyBorder="1" applyAlignment="1">
      <alignment horizontal="center"/>
    </xf>
    <xf numFmtId="3" fontId="10" fillId="0" borderId="9" xfId="0" applyNumberFormat="1" applyFont="1" applyBorder="1" applyAlignment="1">
      <alignment horizontal="center" vertical="center"/>
    </xf>
    <xf numFmtId="0" fontId="10" fillId="0" borderId="9" xfId="0" applyFont="1" applyBorder="1" applyAlignment="1">
      <alignment horizontal="left" vertical="center" indent="1"/>
    </xf>
    <xf numFmtId="0" fontId="10" fillId="0" borderId="9" xfId="0" applyFont="1" applyBorder="1" applyAlignment="1">
      <alignment vertical="center"/>
    </xf>
    <xf numFmtId="0" fontId="10" fillId="0" borderId="9" xfId="0" applyFont="1" applyBorder="1" applyAlignment="1">
      <alignment horizontal="left" indent="1"/>
    </xf>
    <xf numFmtId="0" fontId="17" fillId="0" borderId="0" xfId="0" applyFont="1" applyFill="1" applyBorder="1" applyAlignment="1" applyProtection="1">
      <alignment horizontal="left" vertical="center"/>
      <protection locked="0"/>
    </xf>
    <xf numFmtId="0" fontId="12" fillId="6" borderId="9" xfId="0" applyFont="1" applyFill="1" applyBorder="1" applyAlignment="1" applyProtection="1">
      <alignment horizontal="center" vertical="center"/>
      <protection locked="0"/>
    </xf>
    <xf numFmtId="0" fontId="0" fillId="0" borderId="9" xfId="0" applyBorder="1" applyAlignment="1">
      <alignment horizontal="center" vertical="center" wrapText="1"/>
    </xf>
    <xf numFmtId="0" fontId="0" fillId="0" borderId="9" xfId="0" applyBorder="1"/>
    <xf numFmtId="0" fontId="0" fillId="0" borderId="9" xfId="0" applyBorder="1" applyAlignment="1">
      <alignment horizontal="center" vertical="center"/>
    </xf>
    <xf numFmtId="9" fontId="0" fillId="0" borderId="9" xfId="0" applyNumberFormat="1" applyBorder="1"/>
    <xf numFmtId="10" fontId="0" fillId="0" borderId="9" xfId="0" applyNumberFormat="1" applyBorder="1"/>
    <xf numFmtId="169" fontId="0" fillId="0" borderId="9" xfId="0" applyNumberFormat="1" applyBorder="1"/>
    <xf numFmtId="9" fontId="0" fillId="7" borderId="9" xfId="0" applyNumberFormat="1" applyFill="1" applyBorder="1"/>
    <xf numFmtId="0" fontId="0" fillId="0" borderId="0" xfId="0" applyBorder="1"/>
    <xf numFmtId="10" fontId="0" fillId="0" borderId="0" xfId="0" applyNumberFormat="1" applyBorder="1"/>
    <xf numFmtId="9" fontId="0" fillId="0" borderId="0" xfId="0" applyNumberFormat="1" applyBorder="1"/>
    <xf numFmtId="10" fontId="0" fillId="0" borderId="9" xfId="12" applyNumberFormat="1" applyFont="1" applyBorder="1" applyAlignment="1">
      <alignment horizontal="center" vertical="center"/>
    </xf>
    <xf numFmtId="0" fontId="0" fillId="0" borderId="9" xfId="0" applyFill="1" applyBorder="1" applyAlignment="1">
      <alignment horizontal="center" vertical="center" wrapText="1"/>
    </xf>
    <xf numFmtId="167" fontId="3" fillId="0" borderId="9"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171" fontId="1" fillId="0" borderId="0" xfId="0" applyNumberFormat="1" applyFont="1"/>
    <xf numFmtId="0" fontId="1" fillId="0" borderId="0" xfId="0" applyFont="1" applyAlignment="1">
      <alignment horizontal="center" vertical="center" wrapText="1"/>
    </xf>
    <xf numFmtId="0" fontId="1" fillId="0" borderId="9" xfId="0" applyFont="1" applyBorder="1" applyAlignment="1">
      <alignment horizontal="center" vertical="center"/>
    </xf>
    <xf numFmtId="167" fontId="1" fillId="0" borderId="9" xfId="0" applyNumberFormat="1" applyFont="1" applyBorder="1" applyAlignment="1">
      <alignment vertical="center"/>
    </xf>
    <xf numFmtId="167" fontId="1" fillId="0" borderId="9" xfId="0" applyNumberFormat="1" applyFont="1" applyFill="1" applyBorder="1" applyAlignment="1">
      <alignment vertical="center"/>
    </xf>
    <xf numFmtId="0" fontId="3" fillId="0" borderId="9" xfId="0" applyNumberFormat="1" applyFont="1" applyBorder="1" applyAlignment="1">
      <alignment horizontal="left" vertical="top" wrapText="1"/>
    </xf>
    <xf numFmtId="167" fontId="1" fillId="0" borderId="9" xfId="0" applyNumberFormat="1" applyFont="1" applyBorder="1"/>
    <xf numFmtId="0" fontId="1" fillId="0" borderId="2" xfId="0" applyNumberFormat="1" applyFont="1" applyFill="1" applyBorder="1" applyAlignment="1">
      <alignment horizontal="left" wrapText="1"/>
    </xf>
    <xf numFmtId="0" fontId="1" fillId="0" borderId="0" xfId="0" applyFont="1" applyAlignment="1">
      <alignment horizontal="center"/>
    </xf>
    <xf numFmtId="167" fontId="17" fillId="0" borderId="9" xfId="0" applyNumberFormat="1" applyFont="1" applyBorder="1" applyAlignment="1">
      <alignment vertical="center"/>
    </xf>
    <xf numFmtId="0" fontId="1" fillId="0" borderId="0" xfId="0" applyFont="1" applyFill="1"/>
    <xf numFmtId="0" fontId="3" fillId="0" borderId="9" xfId="0" applyFont="1" applyBorder="1" applyAlignment="1">
      <alignment vertical="center"/>
    </xf>
    <xf numFmtId="0" fontId="3" fillId="0" borderId="9" xfId="0" applyFont="1" applyFill="1" applyBorder="1" applyAlignment="1">
      <alignment vertical="center" wrapText="1"/>
    </xf>
    <xf numFmtId="0" fontId="1" fillId="0" borderId="9" xfId="0" applyFont="1" applyFill="1" applyBorder="1" applyAlignment="1">
      <alignment horizontal="center" vertical="center"/>
    </xf>
    <xf numFmtId="167" fontId="1" fillId="0" borderId="9" xfId="0" applyNumberFormat="1" applyFont="1" applyBorder="1" applyAlignment="1">
      <alignment horizontal="center" vertical="center"/>
    </xf>
    <xf numFmtId="167" fontId="18" fillId="5" borderId="9" xfId="0" applyNumberFormat="1" applyFont="1" applyFill="1" applyBorder="1" applyAlignment="1">
      <alignment horizontal="right" vertical="center" wrapText="1" indent="1"/>
    </xf>
    <xf numFmtId="0" fontId="2" fillId="0" borderId="9" xfId="0"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1" xfId="0" applyFont="1" applyBorder="1" applyAlignment="1">
      <alignment horizontal="center" vertical="center" wrapText="1"/>
    </xf>
    <xf numFmtId="0" fontId="3" fillId="0" borderId="0" xfId="0" applyNumberFormat="1" applyFont="1"/>
    <xf numFmtId="0" fontId="3" fillId="0" borderId="0" xfId="0" applyFont="1"/>
    <xf numFmtId="0" fontId="3" fillId="5" borderId="10" xfId="0" applyFont="1" applyFill="1" applyBorder="1" applyAlignment="1">
      <alignment horizontal="left" vertical="center"/>
    </xf>
    <xf numFmtId="0" fontId="3" fillId="5" borderId="15" xfId="0" applyFont="1" applyFill="1" applyBorder="1" applyAlignment="1">
      <alignment horizontal="left"/>
    </xf>
    <xf numFmtId="0" fontId="0" fillId="5" borderId="15" xfId="0" applyFill="1" applyBorder="1"/>
    <xf numFmtId="0" fontId="3" fillId="5" borderId="10" xfId="0" applyFont="1" applyFill="1" applyBorder="1" applyAlignment="1"/>
    <xf numFmtId="0" fontId="3" fillId="5" borderId="11" xfId="0" applyFont="1" applyFill="1" applyBorder="1" applyAlignment="1">
      <alignment horizontal="left"/>
    </xf>
    <xf numFmtId="0" fontId="3" fillId="5" borderId="10" xfId="0" applyFont="1" applyFill="1" applyBorder="1"/>
    <xf numFmtId="0" fontId="0" fillId="0" borderId="0" xfId="0" applyFill="1"/>
    <xf numFmtId="0" fontId="3" fillId="0" borderId="0" xfId="0" applyFont="1" applyFill="1" applyBorder="1"/>
    <xf numFmtId="0" fontId="3" fillId="0" borderId="0" xfId="0" applyFont="1" applyFill="1" applyBorder="1" applyAlignment="1"/>
    <xf numFmtId="0" fontId="0" fillId="0" borderId="0" xfId="0" applyFill="1" applyBorder="1"/>
    <xf numFmtId="0" fontId="3" fillId="0" borderId="0" xfId="0" applyFont="1" applyFill="1" applyBorder="1" applyAlignment="1">
      <alignment horizontal="left"/>
    </xf>
    <xf numFmtId="0" fontId="19" fillId="0" borderId="0" xfId="0" applyFont="1" applyFill="1" applyBorder="1" applyAlignment="1" applyProtection="1">
      <alignment horizontal="left" vertical="center" wrapText="1"/>
      <protection locked="0"/>
    </xf>
    <xf numFmtId="172" fontId="0" fillId="0" borderId="0" xfId="0" applyNumberFormat="1" applyFill="1" applyBorder="1" applyAlignment="1">
      <alignment horizontal="center" vertical="center"/>
    </xf>
    <xf numFmtId="0" fontId="3" fillId="0" borderId="0" xfId="0" applyFont="1" applyAlignment="1">
      <alignment vertical="top" wrapText="1"/>
    </xf>
    <xf numFmtId="0" fontId="1" fillId="0" borderId="0" xfId="0" applyFont="1" applyBorder="1" applyAlignment="1">
      <alignment vertical="top" wrapText="1"/>
    </xf>
    <xf numFmtId="0" fontId="1" fillId="0" borderId="2" xfId="0" applyNumberFormat="1" applyFont="1" applyBorder="1" applyAlignment="1">
      <alignment horizontal="left" vertical="top"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0" xfId="0" applyFont="1" applyAlignment="1">
      <alignment horizontal="left" vertical="top" wrapText="1"/>
    </xf>
    <xf numFmtId="170" fontId="17" fillId="0" borderId="9" xfId="0" applyNumberFormat="1" applyFont="1" applyBorder="1" applyAlignment="1">
      <alignment horizontal="right" vertical="center" indent="1"/>
    </xf>
    <xf numFmtId="170" fontId="11" fillId="0" borderId="10" xfId="0" applyNumberFormat="1" applyFont="1" applyBorder="1" applyAlignment="1">
      <alignment horizontal="right" vertical="center" wrapText="1" indent="1"/>
    </xf>
    <xf numFmtId="170" fontId="11" fillId="0" borderId="15" xfId="0" applyNumberFormat="1" applyFont="1" applyBorder="1" applyAlignment="1">
      <alignment horizontal="right" vertical="center" wrapText="1" indent="1"/>
    </xf>
    <xf numFmtId="170" fontId="11" fillId="0" borderId="11" xfId="0" applyNumberFormat="1" applyFont="1" applyBorder="1" applyAlignment="1">
      <alignment horizontal="right" vertical="center" wrapText="1" indent="1"/>
    </xf>
    <xf numFmtId="0" fontId="1" fillId="0" borderId="0" xfId="0" applyFont="1" applyBorder="1" applyAlignment="1">
      <alignment horizontal="left" wrapText="1"/>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12" fillId="6" borderId="10" xfId="0" applyFont="1" applyFill="1" applyBorder="1" applyAlignment="1" applyProtection="1">
      <alignment horizontal="center" wrapText="1"/>
      <protection locked="0"/>
    </xf>
    <xf numFmtId="0" fontId="12" fillId="6" borderId="11" xfId="0" applyFont="1" applyFill="1" applyBorder="1" applyAlignment="1" applyProtection="1">
      <alignment horizontal="center" wrapText="1"/>
      <protection locked="0"/>
    </xf>
    <xf numFmtId="0" fontId="12" fillId="6" borderId="10" xfId="0" applyFont="1" applyFill="1" applyBorder="1" applyAlignment="1" applyProtection="1">
      <alignment horizontal="center" vertical="center" wrapText="1"/>
      <protection locked="0"/>
    </xf>
    <xf numFmtId="0" fontId="12" fillId="6" borderId="11" xfId="0" applyFont="1" applyFill="1" applyBorder="1" applyAlignment="1" applyProtection="1">
      <alignment horizontal="center" vertical="center" wrapText="1"/>
      <protection locked="0"/>
    </xf>
    <xf numFmtId="170" fontId="17" fillId="0" borderId="10" xfId="0" applyNumberFormat="1" applyFont="1" applyBorder="1" applyAlignment="1">
      <alignment horizontal="right" vertical="center" indent="1"/>
    </xf>
    <xf numFmtId="170" fontId="17" fillId="0" borderId="15" xfId="0" applyNumberFormat="1" applyFont="1" applyBorder="1" applyAlignment="1">
      <alignment horizontal="right" vertical="center" indent="1"/>
    </xf>
    <xf numFmtId="170" fontId="17" fillId="0" borderId="11" xfId="0" applyNumberFormat="1" applyFont="1" applyBorder="1" applyAlignment="1">
      <alignment horizontal="right" vertical="center" indent="1"/>
    </xf>
    <xf numFmtId="170" fontId="11" fillId="0" borderId="9" xfId="0" applyNumberFormat="1" applyFont="1" applyBorder="1" applyAlignment="1">
      <alignment horizontal="right" vertical="center" indent="1"/>
    </xf>
    <xf numFmtId="170" fontId="2" fillId="0" borderId="10" xfId="0" applyNumberFormat="1" applyFont="1" applyBorder="1" applyAlignment="1">
      <alignment horizontal="right" vertical="center" wrapText="1" indent="1"/>
    </xf>
    <xf numFmtId="170" fontId="2" fillId="0" borderId="15" xfId="0" applyNumberFormat="1" applyFont="1" applyBorder="1" applyAlignment="1">
      <alignment horizontal="right" vertical="center" wrapText="1" indent="1"/>
    </xf>
    <xf numFmtId="170" fontId="2" fillId="0" borderId="11" xfId="0" applyNumberFormat="1" applyFont="1" applyBorder="1" applyAlignment="1">
      <alignment horizontal="right" vertical="center" wrapText="1" indent="1"/>
    </xf>
    <xf numFmtId="0" fontId="1" fillId="0" borderId="0" xfId="0" applyNumberFormat="1" applyFont="1" applyFill="1" applyBorder="1" applyAlignment="1">
      <alignment horizontal="left" vertical="top" wrapText="1"/>
    </xf>
    <xf numFmtId="0" fontId="1" fillId="0" borderId="5" xfId="0" applyNumberFormat="1" applyFont="1" applyFill="1" applyBorder="1" applyAlignment="1">
      <alignment horizontal="left" vertical="top" wrapText="1"/>
    </xf>
    <xf numFmtId="0" fontId="19" fillId="5" borderId="9" xfId="0" applyFont="1" applyFill="1" applyBorder="1" applyAlignment="1" applyProtection="1">
      <alignment horizontal="left" vertical="center" wrapText="1"/>
      <protection locked="0"/>
    </xf>
    <xf numFmtId="172" fontId="0" fillId="5" borderId="9" xfId="0" applyNumberFormat="1" applyFill="1" applyBorder="1" applyAlignment="1">
      <alignment horizontal="center" vertical="center"/>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2" applyFont="1" applyFill="1" applyBorder="1" applyAlignment="1">
      <alignment horizontal="left" vertical="center"/>
    </xf>
    <xf numFmtId="0" fontId="7" fillId="2" borderId="10" xfId="2" applyFont="1" applyFill="1" applyBorder="1" applyAlignment="1">
      <alignment horizontal="left" vertical="center"/>
    </xf>
    <xf numFmtId="0" fontId="7" fillId="2" borderId="11" xfId="2" applyFont="1" applyFill="1" applyBorder="1" applyAlignment="1">
      <alignment horizontal="left" vertical="center"/>
    </xf>
    <xf numFmtId="164" fontId="7" fillId="0" borderId="9" xfId="2" applyNumberFormat="1" applyFont="1" applyFill="1" applyBorder="1" applyAlignment="1">
      <alignment horizontal="left" vertical="center" wrapText="1"/>
    </xf>
    <xf numFmtId="0" fontId="7" fillId="0" borderId="9" xfId="2" applyFont="1" applyFill="1" applyBorder="1" applyAlignment="1">
      <alignment horizontal="left" vertical="center" wrapText="1"/>
    </xf>
    <xf numFmtId="0" fontId="1" fillId="0" borderId="10" xfId="0" applyFont="1" applyBorder="1" applyAlignment="1">
      <alignment horizontal="left" vertical="top" wrapText="1"/>
    </xf>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2" fillId="4" borderId="9" xfId="0" applyFont="1" applyFill="1" applyBorder="1" applyAlignment="1">
      <alignment horizontal="center" vertical="center" wrapText="1"/>
    </xf>
    <xf numFmtId="0" fontId="10" fillId="0" borderId="10" xfId="0" applyFont="1" applyBorder="1" applyAlignment="1">
      <alignment horizontal="left" vertical="top"/>
    </xf>
    <xf numFmtId="0" fontId="10" fillId="0" borderId="11" xfId="0" applyFont="1" applyBorder="1" applyAlignment="1">
      <alignment horizontal="left" vertical="top"/>
    </xf>
    <xf numFmtId="0" fontId="11" fillId="0" borderId="9" xfId="0" applyFont="1" applyBorder="1" applyAlignment="1">
      <alignment horizontal="center" vertical="center"/>
    </xf>
    <xf numFmtId="0" fontId="12" fillId="4" borderId="9" xfId="0" applyFont="1" applyFill="1" applyBorder="1" applyAlignment="1">
      <alignment horizontal="center" vertical="center" wrapText="1"/>
    </xf>
    <xf numFmtId="0" fontId="9" fillId="0" borderId="9" xfId="0" applyFont="1" applyBorder="1" applyAlignment="1">
      <alignment horizontal="center" vertical="center" wrapText="1"/>
    </xf>
    <xf numFmtId="4" fontId="10" fillId="0" borderId="10" xfId="0" applyNumberFormat="1" applyFont="1" applyBorder="1" applyAlignment="1">
      <alignment horizontal="center" vertical="center"/>
    </xf>
    <xf numFmtId="4" fontId="10" fillId="0" borderId="11" xfId="0" applyNumberFormat="1"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9" fillId="0" borderId="10" xfId="0" applyFont="1" applyBorder="1" applyAlignment="1">
      <alignment horizontal="left"/>
    </xf>
    <xf numFmtId="0" fontId="9" fillId="0" borderId="11" xfId="0" applyFont="1" applyBorder="1" applyAlignment="1">
      <alignment horizontal="left"/>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0" fillId="0" borderId="9" xfId="0" applyFont="1" applyBorder="1" applyAlignment="1">
      <alignment horizontal="left"/>
    </xf>
    <xf numFmtId="0" fontId="10" fillId="0" borderId="13" xfId="0" applyFont="1" applyBorder="1" applyAlignment="1">
      <alignment horizontal="left" vertical="center"/>
    </xf>
    <xf numFmtId="0" fontId="1" fillId="0" borderId="9" xfId="0" applyFont="1" applyBorder="1" applyAlignment="1">
      <alignment horizontal="left" vertical="top" wrapText="1"/>
    </xf>
    <xf numFmtId="0" fontId="10" fillId="0" borderId="10" xfId="0" applyFont="1" applyBorder="1" applyAlignment="1">
      <alignment horizontal="left" vertical="center" indent="1"/>
    </xf>
    <xf numFmtId="0" fontId="10" fillId="0" borderId="11" xfId="0" applyFont="1" applyBorder="1" applyAlignment="1">
      <alignment horizontal="left" vertical="center" inden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15" xfId="0" applyFont="1" applyBorder="1" applyAlignment="1">
      <alignment horizontal="left" vertical="center" indent="1"/>
    </xf>
    <xf numFmtId="0" fontId="9" fillId="0" borderId="9" xfId="0" applyFont="1" applyBorder="1" applyAlignment="1">
      <alignment horizontal="center" vertical="center"/>
    </xf>
    <xf numFmtId="0" fontId="10" fillId="0" borderId="9" xfId="0" applyFont="1" applyBorder="1" applyAlignment="1">
      <alignment horizontal="left" vertical="center" inden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3" fillId="0" borderId="9" xfId="0" applyFont="1" applyBorder="1" applyAlignment="1">
      <alignment horizontal="center" vertical="center" textRotation="90" wrapText="1"/>
    </xf>
    <xf numFmtId="0" fontId="10" fillId="0" borderId="10" xfId="0" applyFont="1" applyBorder="1" applyAlignment="1">
      <alignment horizontal="center" vertical="center"/>
    </xf>
    <xf numFmtId="0" fontId="10" fillId="0" borderId="15" xfId="0" applyFont="1" applyBorder="1" applyAlignment="1">
      <alignment horizontal="center" vertical="center"/>
    </xf>
    <xf numFmtId="0" fontId="10" fillId="0" borderId="11" xfId="0" applyFont="1" applyBorder="1" applyAlignment="1">
      <alignment horizontal="center" vertical="center"/>
    </xf>
    <xf numFmtId="0" fontId="1" fillId="0" borderId="13" xfId="0" applyFont="1" applyBorder="1" applyAlignment="1">
      <alignment horizontal="left" vertical="center" indent="1"/>
    </xf>
    <xf numFmtId="0" fontId="1" fillId="0" borderId="14" xfId="0" applyFont="1" applyBorder="1" applyAlignment="1">
      <alignment horizontal="left" vertical="center" indent="1"/>
    </xf>
    <xf numFmtId="0" fontId="1" fillId="0" borderId="13" xfId="0" applyNumberFormat="1" applyFont="1" applyBorder="1" applyAlignment="1">
      <alignment horizontal="right" vertical="center"/>
    </xf>
    <xf numFmtId="0" fontId="1" fillId="0" borderId="14" xfId="0" applyNumberFormat="1" applyFont="1" applyBorder="1" applyAlignment="1">
      <alignment horizontal="right" vertical="center"/>
    </xf>
    <xf numFmtId="168" fontId="1" fillId="0" borderId="13" xfId="0" applyNumberFormat="1" applyFont="1" applyBorder="1" applyAlignment="1">
      <alignment horizontal="left" vertical="center" indent="1"/>
    </xf>
    <xf numFmtId="168" fontId="1" fillId="0" borderId="14" xfId="0" applyNumberFormat="1" applyFont="1" applyBorder="1" applyAlignment="1">
      <alignment horizontal="left" vertical="center" indent="1"/>
    </xf>
    <xf numFmtId="0" fontId="15" fillId="3" borderId="9" xfId="0" applyFont="1" applyFill="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0" fillId="0" borderId="9" xfId="0" applyBorder="1" applyAlignment="1">
      <alignment horizontal="center"/>
    </xf>
    <xf numFmtId="0" fontId="0" fillId="0" borderId="9" xfId="0" applyFill="1" applyBorder="1" applyAlignment="1">
      <alignment horizontal="center"/>
    </xf>
  </cellXfs>
  <cellStyles count="14">
    <cellStyle name="Millares 2" xfId="4"/>
    <cellStyle name="Millares 5" xfId="5"/>
    <cellStyle name="Moneda 2" xfId="13"/>
    <cellStyle name="Moneda 4" xfId="6"/>
    <cellStyle name="Moneda 5" xfId="7"/>
    <cellStyle name="Normal" xfId="0" builtinId="0"/>
    <cellStyle name="Normal 2" xfId="1"/>
    <cellStyle name="Normal 2 2" xfId="8"/>
    <cellStyle name="Normal 2 3" xfId="9"/>
    <cellStyle name="Normal 3" xfId="10"/>
    <cellStyle name="Normal 4" xfId="2"/>
    <cellStyle name="Porcentual" xfId="12" builtinId="5"/>
    <cellStyle name="Porcentual 2" xfId="11"/>
    <cellStyle name="Porcentual 5"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3026824</xdr:colOff>
      <xdr:row>1</xdr:row>
      <xdr:rowOff>31750</xdr:rowOff>
    </xdr:from>
    <xdr:to>
      <xdr:col>6</xdr:col>
      <xdr:colOff>936135</xdr:colOff>
      <xdr:row>1</xdr:row>
      <xdr:rowOff>963083</xdr:rowOff>
    </xdr:to>
    <xdr:sp macro="" textlink="">
      <xdr:nvSpPr>
        <xdr:cNvPr id="2" name="1 CuadroTexto"/>
        <xdr:cNvSpPr txBox="1"/>
      </xdr:nvSpPr>
      <xdr:spPr>
        <a:xfrm>
          <a:off x="3185574" y="222250"/>
          <a:ext cx="6312478" cy="9313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Logística y Abastecimiento Estratégico </a:t>
          </a:r>
        </a:p>
      </xdr:txBody>
    </xdr:sp>
    <xdr:clientData/>
  </xdr:twoCellAnchor>
  <xdr:twoCellAnchor editAs="oneCell">
    <xdr:from>
      <xdr:col>1</xdr:col>
      <xdr:colOff>211666</xdr:colOff>
      <xdr:row>1</xdr:row>
      <xdr:rowOff>84666</xdr:rowOff>
    </xdr:from>
    <xdr:to>
      <xdr:col>1</xdr:col>
      <xdr:colOff>857370</xdr:colOff>
      <xdr:row>1</xdr:row>
      <xdr:rowOff>889000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70416" y="275166"/>
          <a:ext cx="645704" cy="804334"/>
        </a:xfrm>
        <a:prstGeom prst="rect">
          <a:avLst/>
        </a:prstGeom>
        <a:noFill/>
        <a:ln w="9525">
          <a:noFill/>
          <a:miter lim="800000"/>
          <a:headEnd/>
          <a:tailEnd/>
        </a:ln>
      </xdr:spPr>
    </xdr:pic>
    <xdr:clientData/>
  </xdr:twoCellAnchor>
  <xdr:twoCellAnchor>
    <xdr:from>
      <xdr:col>9</xdr:col>
      <xdr:colOff>231561</xdr:colOff>
      <xdr:row>1</xdr:row>
      <xdr:rowOff>63499</xdr:rowOff>
    </xdr:from>
    <xdr:to>
      <xdr:col>9</xdr:col>
      <xdr:colOff>973666</xdr:colOff>
      <xdr:row>1</xdr:row>
      <xdr:rowOff>931332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1545144" y="253999"/>
          <a:ext cx="742105" cy="86783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285748</xdr:colOff>
      <xdr:row>1</xdr:row>
      <xdr:rowOff>59530</xdr:rowOff>
    </xdr:from>
    <xdr:to>
      <xdr:col>2</xdr:col>
      <xdr:colOff>466825</xdr:colOff>
      <xdr:row>5</xdr:row>
      <xdr:rowOff>142875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2436" y="238124"/>
          <a:ext cx="716858" cy="892970"/>
        </a:xfrm>
        <a:prstGeom prst="rect">
          <a:avLst/>
        </a:prstGeom>
        <a:noFill/>
        <a:ln w="9525">
          <a:noFill/>
          <a:miter lim="800000"/>
          <a:headEnd/>
          <a:tailEnd/>
        </a:ln>
      </xdr:spPr>
    </xdr:pic>
    <xdr:clientData/>
  </xdr:twoCellAnchor>
  <xdr:twoCellAnchor>
    <xdr:from>
      <xdr:col>6</xdr:col>
      <xdr:colOff>762001</xdr:colOff>
      <xdr:row>1</xdr:row>
      <xdr:rowOff>47623</xdr:rowOff>
    </xdr:from>
    <xdr:to>
      <xdr:col>6</xdr:col>
      <xdr:colOff>1479859</xdr:colOff>
      <xdr:row>5</xdr:row>
      <xdr:rowOff>177712</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548939" y="226217"/>
          <a:ext cx="717858" cy="939714"/>
        </a:xfrm>
        <a:prstGeom prst="rect">
          <a:avLst/>
        </a:prstGeom>
        <a:noFill/>
        <a:ln w="9525">
          <a:noFill/>
          <a:miter lim="800000"/>
          <a:headEnd/>
          <a:tailEnd/>
        </a:ln>
      </xdr:spPr>
    </xdr:pic>
    <xdr:clientData/>
  </xdr:twoCellAnchor>
  <xdr:twoCellAnchor>
    <xdr:from>
      <xdr:col>2</xdr:col>
      <xdr:colOff>2178850</xdr:colOff>
      <xdr:row>1</xdr:row>
      <xdr:rowOff>23823</xdr:rowOff>
    </xdr:from>
    <xdr:to>
      <xdr:col>5</xdr:col>
      <xdr:colOff>183412</xdr:colOff>
      <xdr:row>5</xdr:row>
      <xdr:rowOff>190499</xdr:rowOff>
    </xdr:to>
    <xdr:sp macro="" textlink="">
      <xdr:nvSpPr>
        <xdr:cNvPr id="4" name="3 CuadroTexto"/>
        <xdr:cNvSpPr txBox="1"/>
      </xdr:nvSpPr>
      <xdr:spPr>
        <a:xfrm>
          <a:off x="2881319" y="202417"/>
          <a:ext cx="6196062" cy="976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Logística y Abastecimiento Estratégico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Q245"/>
  <sheetViews>
    <sheetView showGridLines="0" tabSelected="1" view="pageBreakPreview" zoomScale="80" zoomScaleNormal="90" zoomScaleSheetLayoutView="80" workbookViewId="0">
      <selection activeCell="B48" sqref="B48:J48"/>
    </sheetView>
  </sheetViews>
  <sheetFormatPr baseColWidth="10" defaultColWidth="0" defaultRowHeight="15"/>
  <cols>
    <col min="1" max="1" width="2.42578125" customWidth="1"/>
    <col min="2" max="2" width="77.85546875" customWidth="1"/>
    <col min="3" max="3" width="11.28515625" customWidth="1"/>
    <col min="4" max="4" width="10.7109375" customWidth="1"/>
    <col min="5" max="5" width="15.140625" customWidth="1"/>
    <col min="6" max="6" width="9.42578125" customWidth="1"/>
    <col min="7" max="7" width="14.140625" bestFit="1" customWidth="1"/>
    <col min="8" max="8" width="15.28515625" customWidth="1"/>
    <col min="9" max="9" width="14.7109375" customWidth="1"/>
    <col min="10" max="10" width="17.42578125" customWidth="1"/>
    <col min="11" max="11" width="5.140625" customWidth="1"/>
    <col min="12" max="17" width="0" hidden="1" customWidth="1"/>
    <col min="18" max="16384" width="11.42578125" hidden="1"/>
  </cols>
  <sheetData>
    <row r="2" spans="2:10" ht="78" customHeight="1">
      <c r="B2" s="113"/>
      <c r="C2" s="114"/>
      <c r="D2" s="114"/>
      <c r="E2" s="114"/>
      <c r="F2" s="114"/>
      <c r="G2" s="114"/>
      <c r="H2" s="114"/>
      <c r="I2" s="114"/>
      <c r="J2" s="115"/>
    </row>
    <row r="3" spans="2:10" ht="7.5" customHeight="1"/>
    <row r="4" spans="2:10">
      <c r="B4" s="89" t="s">
        <v>139</v>
      </c>
      <c r="C4" s="92" t="s">
        <v>140</v>
      </c>
      <c r="D4" s="91"/>
      <c r="E4" s="91"/>
      <c r="F4" s="90"/>
      <c r="G4" s="93"/>
      <c r="H4" s="129" t="s">
        <v>141</v>
      </c>
      <c r="I4" s="130"/>
      <c r="J4" s="130"/>
    </row>
    <row r="5" spans="2:10">
      <c r="B5" s="94" t="s">
        <v>142</v>
      </c>
      <c r="C5" s="92" t="s">
        <v>143</v>
      </c>
      <c r="D5" s="91"/>
      <c r="E5" s="91"/>
      <c r="F5" s="90"/>
      <c r="G5" s="93"/>
      <c r="H5" s="129"/>
      <c r="I5" s="130"/>
      <c r="J5" s="130"/>
    </row>
    <row r="6" spans="2:10" s="95" customFormat="1" ht="9.75" customHeight="1">
      <c r="B6" s="96"/>
      <c r="C6" s="97"/>
      <c r="D6" s="98"/>
      <c r="E6" s="98"/>
      <c r="F6" s="99"/>
      <c r="G6" s="99"/>
      <c r="H6" s="100"/>
      <c r="I6" s="101"/>
      <c r="J6" s="101"/>
    </row>
    <row r="7" spans="2:10">
      <c r="B7" s="87" t="s">
        <v>133</v>
      </c>
    </row>
    <row r="8" spans="2:10">
      <c r="B8" s="88" t="s">
        <v>134</v>
      </c>
    </row>
    <row r="9" spans="2:10">
      <c r="B9" s="88" t="s">
        <v>135</v>
      </c>
    </row>
    <row r="10" spans="2:10">
      <c r="B10" s="88" t="s">
        <v>138</v>
      </c>
    </row>
    <row r="11" spans="2:10">
      <c r="B11" s="88" t="s">
        <v>136</v>
      </c>
    </row>
    <row r="12" spans="2:10">
      <c r="B12" s="87" t="s">
        <v>137</v>
      </c>
    </row>
    <row r="13" spans="2:10">
      <c r="B13" s="87"/>
    </row>
    <row r="14" spans="2:10" s="23" customFormat="1">
      <c r="B14" s="51"/>
      <c r="I14" s="52">
        <v>2013</v>
      </c>
      <c r="J14" s="52">
        <v>2014</v>
      </c>
    </row>
    <row r="15" spans="2:10" s="23" customFormat="1" ht="14.25">
      <c r="G15" s="116" t="s">
        <v>125</v>
      </c>
      <c r="H15" s="117"/>
      <c r="I15" s="66">
        <v>1</v>
      </c>
      <c r="J15" s="66">
        <v>7</v>
      </c>
    </row>
    <row r="16" spans="2:10" s="23" customFormat="1" ht="14.25">
      <c r="G16" s="118" t="s">
        <v>147</v>
      </c>
      <c r="H16" s="119"/>
      <c r="I16" s="65">
        <v>589500</v>
      </c>
      <c r="J16" s="65">
        <f>+I16*(1+3%)</f>
        <v>607185</v>
      </c>
    </row>
    <row r="17" spans="2:10" s="23" customFormat="1" ht="4.5" customHeight="1">
      <c r="J17" s="67"/>
    </row>
    <row r="18" spans="2:10" s="68" customFormat="1" ht="53.25" customHeight="1">
      <c r="B18" s="83" t="s">
        <v>77</v>
      </c>
      <c r="C18" s="83" t="s">
        <v>78</v>
      </c>
      <c r="D18" s="84" t="s">
        <v>81</v>
      </c>
      <c r="E18" s="84" t="s">
        <v>129</v>
      </c>
      <c r="F18" s="84" t="s">
        <v>79</v>
      </c>
      <c r="G18" s="84" t="s">
        <v>80</v>
      </c>
      <c r="H18" s="84" t="s">
        <v>109</v>
      </c>
      <c r="I18" s="84" t="s">
        <v>91</v>
      </c>
      <c r="J18" s="84" t="s">
        <v>110</v>
      </c>
    </row>
    <row r="19" spans="2:10" s="23" customFormat="1" ht="14.25">
      <c r="B19" s="72" t="s">
        <v>82</v>
      </c>
      <c r="C19" s="69">
        <v>6</v>
      </c>
      <c r="D19" s="69">
        <v>50</v>
      </c>
      <c r="E19" s="69">
        <v>23</v>
      </c>
      <c r="F19" s="69">
        <f>SUM(C19:E19)</f>
        <v>79</v>
      </c>
      <c r="G19" s="70">
        <f>+($I$16*8.8)*VLOOKUP($B19,'Guia Circular 015'!$B$19:$E$25,2,0)*VLOOKUP($B19,'Guia Circular 015'!$B$19:$E$25,3,0)</f>
        <v>5187600</v>
      </c>
      <c r="H19" s="71">
        <f>+G19*VLOOKUP($B19,'Guia Circular 015'!$B$19:$E$25,4,0)</f>
        <v>518760</v>
      </c>
      <c r="I19" s="70">
        <f>+ROUND(H19+G19,0)</f>
        <v>5706360</v>
      </c>
      <c r="J19" s="70">
        <f>+I19*F19</f>
        <v>450802440</v>
      </c>
    </row>
    <row r="20" spans="2:10" s="23" customFormat="1" ht="14.25">
      <c r="B20" s="72" t="s">
        <v>83</v>
      </c>
      <c r="C20" s="69">
        <v>1</v>
      </c>
      <c r="D20" s="69">
        <v>0</v>
      </c>
      <c r="E20" s="69">
        <v>0</v>
      </c>
      <c r="F20" s="69">
        <f t="shared" ref="F20:F25" si="0">SUM(C20:E20)</f>
        <v>1</v>
      </c>
      <c r="G20" s="70">
        <f>+($I$16*8.8)*VLOOKUP($B20,'Guia Circular 015'!$B$19:$E$25,2,0)*VLOOKUP($B20,'Guia Circular 015'!$B$19:$E$25,3,0)</f>
        <v>2322747.9</v>
      </c>
      <c r="H20" s="71">
        <f>+G20*VLOOKUP($B20,'Guia Circular 015'!$B$19:$E$25,4,0)</f>
        <v>255502.269</v>
      </c>
      <c r="I20" s="70">
        <f t="shared" ref="I20:I25" si="1">+ROUND(H20+G20,0)</f>
        <v>2578250</v>
      </c>
      <c r="J20" s="70">
        <f t="shared" ref="J20:J25" si="2">+I20*F20</f>
        <v>2578250</v>
      </c>
    </row>
    <row r="21" spans="2:10" s="23" customFormat="1" ht="14.25">
      <c r="B21" s="72" t="s">
        <v>84</v>
      </c>
      <c r="C21" s="69">
        <v>1</v>
      </c>
      <c r="D21" s="69">
        <v>1</v>
      </c>
      <c r="E21" s="69">
        <v>0</v>
      </c>
      <c r="F21" s="69">
        <f t="shared" si="0"/>
        <v>2</v>
      </c>
      <c r="G21" s="70">
        <f>+($I$16*8.8)*VLOOKUP($B21,'Guia Circular 015'!$B$19:$E$25,2,0)*VLOOKUP($B21,'Guia Circular 015'!$B$19:$E$25,3,0)</f>
        <v>1703348.4599999997</v>
      </c>
      <c r="H21" s="71">
        <f>+G21*VLOOKUP($B21,'Guia Circular 015'!$B$19:$E$25,4,0)</f>
        <v>187368.33059999996</v>
      </c>
      <c r="I21" s="70">
        <f t="shared" si="1"/>
        <v>1890717</v>
      </c>
      <c r="J21" s="70">
        <f t="shared" si="2"/>
        <v>3781434</v>
      </c>
    </row>
    <row r="22" spans="2:10" s="23" customFormat="1" ht="14.25">
      <c r="B22" s="72" t="s">
        <v>85</v>
      </c>
      <c r="C22" s="69">
        <v>1</v>
      </c>
      <c r="D22" s="69">
        <v>0</v>
      </c>
      <c r="E22" s="69">
        <v>0</v>
      </c>
      <c r="F22" s="69">
        <f t="shared" si="0"/>
        <v>1</v>
      </c>
      <c r="G22" s="70">
        <f>+($I$16*8.8)*VLOOKUP($B22,'Guia Circular 015'!$B$19:$E$25,2,0)*VLOOKUP($B22,'Guia Circular 015'!$B$19:$E$25,3,0)</f>
        <v>567782.81999999995</v>
      </c>
      <c r="H22" s="71">
        <f>+G22*VLOOKUP($B22,'Guia Circular 015'!$B$19:$E$25,4,0)</f>
        <v>62456.110199999996</v>
      </c>
      <c r="I22" s="70">
        <f t="shared" si="1"/>
        <v>630239</v>
      </c>
      <c r="J22" s="70">
        <f t="shared" si="2"/>
        <v>630239</v>
      </c>
    </row>
    <row r="23" spans="2:10" s="23" customFormat="1" ht="14.25">
      <c r="B23" s="72" t="s">
        <v>86</v>
      </c>
      <c r="C23" s="69">
        <v>2</v>
      </c>
      <c r="D23" s="69">
        <v>11</v>
      </c>
      <c r="E23" s="69">
        <v>1</v>
      </c>
      <c r="F23" s="69">
        <f t="shared" si="0"/>
        <v>14</v>
      </c>
      <c r="G23" s="70">
        <f>+($I$16*8.8)*VLOOKUP($B23,'Guia Circular 015'!$B$19:$E$25,2,0)*VLOOKUP($B23,'Guia Circular 015'!$B$19:$E$25,3,0)</f>
        <v>1703348.4599999997</v>
      </c>
      <c r="H23" s="71">
        <f>+G23*VLOOKUP($B23,'Guia Circular 015'!$B$19:$E$25,4,0)</f>
        <v>170334.84599999999</v>
      </c>
      <c r="I23" s="70">
        <f t="shared" si="1"/>
        <v>1873683</v>
      </c>
      <c r="J23" s="70">
        <f t="shared" si="2"/>
        <v>26231562</v>
      </c>
    </row>
    <row r="24" spans="2:10" s="23" customFormat="1" ht="14.25">
      <c r="B24" s="72" t="s">
        <v>87</v>
      </c>
      <c r="C24" s="69">
        <v>5</v>
      </c>
      <c r="D24" s="69">
        <v>10</v>
      </c>
      <c r="E24" s="69">
        <v>1</v>
      </c>
      <c r="F24" s="69">
        <f t="shared" si="0"/>
        <v>16</v>
      </c>
      <c r="G24" s="70">
        <f>+($I$16*8.8)*VLOOKUP($B24,'Guia Circular 015'!$B$19:$E$25,2,0)*VLOOKUP($B24,'Guia Circular 015'!$B$19:$E$25,3,0)</f>
        <v>1703348.4599999997</v>
      </c>
      <c r="H24" s="71">
        <f>+G24*VLOOKUP($B24,'Guia Circular 015'!$B$19:$E$25,4,0)</f>
        <v>136267.87679999997</v>
      </c>
      <c r="I24" s="70">
        <f t="shared" si="1"/>
        <v>1839616</v>
      </c>
      <c r="J24" s="70">
        <f t="shared" si="2"/>
        <v>29433856</v>
      </c>
    </row>
    <row r="25" spans="2:10" s="23" customFormat="1" ht="14.25">
      <c r="B25" s="72" t="s">
        <v>88</v>
      </c>
      <c r="C25" s="69">
        <v>1</v>
      </c>
      <c r="D25" s="69">
        <v>3</v>
      </c>
      <c r="E25" s="69">
        <v>0</v>
      </c>
      <c r="F25" s="69">
        <f t="shared" si="0"/>
        <v>4</v>
      </c>
      <c r="G25" s="70">
        <f>+($I$16*8.8)*VLOOKUP($B25,'Guia Circular 015'!$B$19:$E$25,2,0)*VLOOKUP($B25,'Guia Circular 015'!$B$19:$E$25,3,0)</f>
        <v>1419457.0499999998</v>
      </c>
      <c r="H25" s="71">
        <f>+G25*VLOOKUP($B25,'Guia Circular 015'!$B$19:$E$25,4,0)</f>
        <v>113556.56399999998</v>
      </c>
      <c r="I25" s="70">
        <f t="shared" si="1"/>
        <v>1533014</v>
      </c>
      <c r="J25" s="70">
        <f t="shared" si="2"/>
        <v>6132056</v>
      </c>
    </row>
    <row r="26" spans="2:10" s="23" customFormat="1">
      <c r="B26" s="72" t="s">
        <v>90</v>
      </c>
      <c r="C26" s="69">
        <f>SUM(C19:C25)</f>
        <v>17</v>
      </c>
      <c r="D26" s="69">
        <f>SUM(D19:D25)</f>
        <v>75</v>
      </c>
      <c r="E26" s="69">
        <f>SUM(E19:E25)</f>
        <v>25</v>
      </c>
      <c r="F26" s="69">
        <f>SUM(F19:F25)</f>
        <v>117</v>
      </c>
      <c r="G26" s="120" t="s">
        <v>111</v>
      </c>
      <c r="H26" s="121"/>
      <c r="I26" s="122"/>
      <c r="J26" s="73">
        <f>SUM(J19:J25)</f>
        <v>519589837</v>
      </c>
    </row>
    <row r="27" spans="2:10" s="23" customFormat="1" ht="17.25" customHeight="1">
      <c r="B27" s="74" t="s">
        <v>89</v>
      </c>
      <c r="C27" s="75"/>
      <c r="G27" s="108" t="s">
        <v>112</v>
      </c>
      <c r="H27" s="108"/>
      <c r="I27" s="108"/>
      <c r="J27" s="73">
        <f>+J26*10%</f>
        <v>51958983.700000003</v>
      </c>
    </row>
    <row r="28" spans="2:10" s="23" customFormat="1">
      <c r="B28" s="127" t="s">
        <v>126</v>
      </c>
      <c r="C28" s="127"/>
      <c r="D28" s="127"/>
      <c r="E28" s="127"/>
      <c r="F28" s="128"/>
      <c r="G28" s="108" t="s">
        <v>113</v>
      </c>
      <c r="H28" s="108"/>
      <c r="I28" s="108"/>
      <c r="J28" s="73">
        <f>+J27*16%</f>
        <v>8313437.3920000009</v>
      </c>
    </row>
    <row r="29" spans="2:10" s="23" customFormat="1" ht="51.75" customHeight="1">
      <c r="B29" s="127" t="s">
        <v>127</v>
      </c>
      <c r="C29" s="127"/>
      <c r="D29" s="127"/>
      <c r="E29" s="127"/>
      <c r="F29" s="128"/>
      <c r="G29" s="124" t="s">
        <v>130</v>
      </c>
      <c r="H29" s="125"/>
      <c r="I29" s="126"/>
      <c r="J29" s="76">
        <f>+ROUND(J26+J28,0)</f>
        <v>527903274</v>
      </c>
    </row>
    <row r="30" spans="2:10" s="77" customFormat="1" ht="14.25">
      <c r="B30" s="127"/>
      <c r="C30" s="127"/>
      <c r="D30" s="127"/>
      <c r="E30" s="127"/>
      <c r="F30" s="127"/>
    </row>
    <row r="31" spans="2:10" s="23" customFormat="1" ht="46.5" customHeight="1">
      <c r="B31" s="85" t="s">
        <v>115</v>
      </c>
      <c r="C31" s="86" t="s">
        <v>78</v>
      </c>
      <c r="D31" s="84" t="s">
        <v>81</v>
      </c>
      <c r="E31" s="84" t="s">
        <v>129</v>
      </c>
      <c r="F31" s="84" t="s">
        <v>79</v>
      </c>
      <c r="G31" s="84" t="s">
        <v>80</v>
      </c>
      <c r="H31" s="84" t="s">
        <v>109</v>
      </c>
      <c r="I31" s="84" t="s">
        <v>91</v>
      </c>
      <c r="J31" s="84" t="s">
        <v>110</v>
      </c>
    </row>
    <row r="32" spans="2:10" s="23" customFormat="1" ht="15.75" customHeight="1">
      <c r="B32" s="78" t="s">
        <v>114</v>
      </c>
      <c r="C32" s="69">
        <v>0</v>
      </c>
      <c r="D32" s="69">
        <v>0</v>
      </c>
      <c r="E32" s="69">
        <v>1</v>
      </c>
      <c r="F32" s="69">
        <f>SUM(C32:E32)</f>
        <v>1</v>
      </c>
      <c r="G32" s="82"/>
      <c r="H32" s="81" t="s">
        <v>128</v>
      </c>
      <c r="I32" s="70">
        <f>+G32</f>
        <v>0</v>
      </c>
      <c r="J32" s="70">
        <f>+I32*F32</f>
        <v>0</v>
      </c>
    </row>
    <row r="33" spans="2:11" s="23" customFormat="1" ht="15.75" customHeight="1">
      <c r="B33" s="78" t="s">
        <v>116</v>
      </c>
      <c r="C33" s="69"/>
      <c r="D33" s="69"/>
      <c r="E33" s="69"/>
      <c r="F33" s="69">
        <v>45</v>
      </c>
      <c r="G33" s="82"/>
      <c r="H33" s="81" t="s">
        <v>128</v>
      </c>
      <c r="I33" s="70">
        <f t="shared" ref="I33:I41" si="3">+G33</f>
        <v>0</v>
      </c>
      <c r="J33" s="70">
        <f t="shared" ref="J33:J41" si="4">+I33*F33</f>
        <v>0</v>
      </c>
    </row>
    <row r="34" spans="2:11" s="23" customFormat="1" ht="123" customHeight="1">
      <c r="B34" s="33" t="s">
        <v>152</v>
      </c>
      <c r="C34" s="80"/>
      <c r="D34" s="80"/>
      <c r="E34" s="80"/>
      <c r="F34" s="69">
        <v>4</v>
      </c>
      <c r="G34" s="82"/>
      <c r="H34" s="81" t="s">
        <v>128</v>
      </c>
      <c r="I34" s="70">
        <f t="shared" si="3"/>
        <v>0</v>
      </c>
      <c r="J34" s="70">
        <f t="shared" si="4"/>
        <v>0</v>
      </c>
    </row>
    <row r="35" spans="2:11" s="23" customFormat="1" ht="25.5">
      <c r="B35" s="33" t="s">
        <v>117</v>
      </c>
      <c r="C35" s="69">
        <v>1</v>
      </c>
      <c r="D35" s="69">
        <v>1</v>
      </c>
      <c r="E35" s="69">
        <v>1</v>
      </c>
      <c r="F35" s="69">
        <f t="shared" ref="F35:F41" si="5">SUM(C35:E35)</f>
        <v>3</v>
      </c>
      <c r="G35" s="82"/>
      <c r="H35" s="81" t="s">
        <v>128</v>
      </c>
      <c r="I35" s="70">
        <f t="shared" si="3"/>
        <v>0</v>
      </c>
      <c r="J35" s="70">
        <f t="shared" si="4"/>
        <v>0</v>
      </c>
    </row>
    <row r="36" spans="2:11" s="23" customFormat="1" ht="15.75" customHeight="1">
      <c r="B36" s="33" t="s">
        <v>118</v>
      </c>
      <c r="C36" s="69">
        <v>1</v>
      </c>
      <c r="D36" s="69">
        <v>0</v>
      </c>
      <c r="E36" s="69">
        <v>0</v>
      </c>
      <c r="F36" s="69">
        <f t="shared" si="5"/>
        <v>1</v>
      </c>
      <c r="G36" s="82"/>
      <c r="H36" s="81" t="s">
        <v>128</v>
      </c>
      <c r="I36" s="70">
        <f t="shared" si="3"/>
        <v>0</v>
      </c>
      <c r="J36" s="70">
        <f t="shared" si="4"/>
        <v>0</v>
      </c>
    </row>
    <row r="37" spans="2:11" s="23" customFormat="1" ht="15.75" customHeight="1">
      <c r="B37" s="33" t="s">
        <v>149</v>
      </c>
      <c r="C37" s="69" t="s">
        <v>150</v>
      </c>
      <c r="D37" s="69">
        <v>30</v>
      </c>
      <c r="E37" s="69" t="s">
        <v>151</v>
      </c>
      <c r="F37" s="69">
        <f>30+8+30+10+8</f>
        <v>86</v>
      </c>
      <c r="G37" s="82"/>
      <c r="H37" s="81" t="s">
        <v>128</v>
      </c>
      <c r="I37" s="70">
        <f t="shared" ref="I37" si="6">+G37</f>
        <v>0</v>
      </c>
      <c r="J37" s="70">
        <f t="shared" ref="J37" si="7">+I37*F37</f>
        <v>0</v>
      </c>
    </row>
    <row r="38" spans="2:11" s="23" customFormat="1" ht="15.75" customHeight="1">
      <c r="B38" s="33" t="s">
        <v>119</v>
      </c>
      <c r="C38" s="69">
        <v>1</v>
      </c>
      <c r="D38" s="69">
        <v>17</v>
      </c>
      <c r="E38" s="69">
        <v>1</v>
      </c>
      <c r="F38" s="69">
        <f t="shared" si="5"/>
        <v>19</v>
      </c>
      <c r="G38" s="82"/>
      <c r="H38" s="81" t="s">
        <v>128</v>
      </c>
      <c r="I38" s="70">
        <f t="shared" si="3"/>
        <v>0</v>
      </c>
      <c r="J38" s="70">
        <f t="shared" si="4"/>
        <v>0</v>
      </c>
    </row>
    <row r="39" spans="2:11" s="23" customFormat="1" ht="15.75" customHeight="1">
      <c r="B39" s="79" t="s">
        <v>120</v>
      </c>
      <c r="C39" s="80">
        <v>6</v>
      </c>
      <c r="D39" s="80">
        <v>50</v>
      </c>
      <c r="E39" s="80">
        <v>23</v>
      </c>
      <c r="F39" s="80">
        <f t="shared" si="5"/>
        <v>79</v>
      </c>
      <c r="G39" s="82"/>
      <c r="H39" s="81" t="s">
        <v>128</v>
      </c>
      <c r="I39" s="70">
        <f t="shared" si="3"/>
        <v>0</v>
      </c>
      <c r="J39" s="70">
        <f t="shared" si="4"/>
        <v>0</v>
      </c>
    </row>
    <row r="40" spans="2:11" s="77" customFormat="1" ht="44.25" customHeight="1">
      <c r="B40" s="79" t="s">
        <v>121</v>
      </c>
      <c r="C40" s="80">
        <v>17</v>
      </c>
      <c r="D40" s="80">
        <v>75</v>
      </c>
      <c r="E40" s="80">
        <v>25</v>
      </c>
      <c r="F40" s="80">
        <f t="shared" si="5"/>
        <v>117</v>
      </c>
      <c r="G40" s="82"/>
      <c r="H40" s="81" t="s">
        <v>128</v>
      </c>
      <c r="I40" s="70">
        <f t="shared" si="3"/>
        <v>0</v>
      </c>
      <c r="J40" s="70">
        <f t="shared" si="4"/>
        <v>0</v>
      </c>
    </row>
    <row r="41" spans="2:11" s="23" customFormat="1" ht="38.25">
      <c r="B41" s="79" t="s">
        <v>122</v>
      </c>
      <c r="C41" s="80">
        <v>17</v>
      </c>
      <c r="D41" s="80">
        <v>75</v>
      </c>
      <c r="E41" s="80">
        <v>25</v>
      </c>
      <c r="F41" s="80">
        <f t="shared" si="5"/>
        <v>117</v>
      </c>
      <c r="G41" s="82"/>
      <c r="H41" s="81" t="s">
        <v>128</v>
      </c>
      <c r="I41" s="70">
        <f t="shared" si="3"/>
        <v>0</v>
      </c>
      <c r="J41" s="70">
        <f t="shared" si="4"/>
        <v>0</v>
      </c>
    </row>
    <row r="42" spans="2:11" s="23" customFormat="1">
      <c r="B42" s="104"/>
      <c r="C42" s="105"/>
      <c r="D42" s="105"/>
      <c r="E42" s="105"/>
      <c r="F42" s="106"/>
      <c r="G42" s="120" t="s">
        <v>111</v>
      </c>
      <c r="H42" s="121"/>
      <c r="I42" s="122"/>
      <c r="J42" s="73">
        <f>SUM(J32:J41)</f>
        <v>0</v>
      </c>
    </row>
    <row r="43" spans="2:11" s="23" customFormat="1" ht="17.25" customHeight="1">
      <c r="B43" s="112" t="s">
        <v>132</v>
      </c>
      <c r="C43" s="112"/>
      <c r="D43" s="112"/>
      <c r="E43" s="112"/>
      <c r="F43" s="103"/>
      <c r="G43" s="123" t="s">
        <v>112</v>
      </c>
      <c r="H43" s="123"/>
      <c r="I43" s="123"/>
      <c r="J43" s="70">
        <f>+J42*10%</f>
        <v>0</v>
      </c>
    </row>
    <row r="44" spans="2:11" s="23" customFormat="1">
      <c r="B44" s="112"/>
      <c r="C44" s="112"/>
      <c r="D44" s="112"/>
      <c r="E44" s="112"/>
      <c r="G44" s="108" t="s">
        <v>113</v>
      </c>
      <c r="H44" s="108"/>
      <c r="I44" s="108"/>
      <c r="J44" s="73">
        <f>+J43*16%</f>
        <v>0</v>
      </c>
    </row>
    <row r="45" spans="2:11" s="23" customFormat="1" ht="39" customHeight="1">
      <c r="B45" s="112"/>
      <c r="C45" s="112"/>
      <c r="D45" s="112"/>
      <c r="E45" s="112"/>
      <c r="G45" s="109" t="s">
        <v>131</v>
      </c>
      <c r="H45" s="110"/>
      <c r="I45" s="111"/>
      <c r="J45" s="76">
        <f>+ROUND(J42+J44,0)</f>
        <v>0</v>
      </c>
    </row>
    <row r="46" spans="2:11" s="23" customFormat="1" ht="14.25"/>
    <row r="47" spans="2:11" s="23" customFormat="1" ht="36" customHeight="1">
      <c r="B47" s="107" t="s">
        <v>153</v>
      </c>
      <c r="C47" s="107"/>
      <c r="D47" s="107"/>
      <c r="E47" s="107"/>
      <c r="F47" s="107"/>
      <c r="G47" s="107"/>
      <c r="H47" s="107"/>
      <c r="I47" s="107"/>
      <c r="J47" s="107"/>
    </row>
    <row r="48" spans="2:11" s="23" customFormat="1" ht="28.5" customHeight="1">
      <c r="B48" s="107" t="s">
        <v>144</v>
      </c>
      <c r="C48" s="107"/>
      <c r="D48" s="107"/>
      <c r="E48" s="107"/>
      <c r="F48" s="107"/>
      <c r="G48" s="107"/>
      <c r="H48" s="107"/>
      <c r="I48" s="107"/>
      <c r="J48" s="107"/>
      <c r="K48" s="102"/>
    </row>
    <row r="49" spans="2:11" s="23" customFormat="1" ht="15.75" customHeight="1">
      <c r="B49" s="107" t="s">
        <v>145</v>
      </c>
      <c r="C49" s="107"/>
      <c r="D49" s="107"/>
      <c r="E49" s="107"/>
      <c r="F49" s="107"/>
      <c r="G49" s="107"/>
      <c r="H49" s="107"/>
      <c r="I49" s="107"/>
      <c r="J49" s="107"/>
      <c r="K49" s="102"/>
    </row>
    <row r="50" spans="2:11" s="23" customFormat="1" ht="15.75" customHeight="1">
      <c r="B50" s="107" t="s">
        <v>146</v>
      </c>
      <c r="C50" s="107"/>
      <c r="D50" s="107"/>
      <c r="E50" s="107"/>
      <c r="F50" s="107"/>
      <c r="G50" s="107"/>
      <c r="H50" s="107"/>
      <c r="I50" s="107"/>
      <c r="J50" s="107"/>
      <c r="K50" s="102"/>
    </row>
    <row r="51" spans="2:11" s="23" customFormat="1" ht="28.5" customHeight="1">
      <c r="B51" s="107" t="s">
        <v>148</v>
      </c>
      <c r="C51" s="107"/>
      <c r="D51" s="107"/>
      <c r="E51" s="107"/>
      <c r="F51" s="107"/>
      <c r="G51" s="107"/>
      <c r="H51" s="107"/>
      <c r="I51" s="107"/>
      <c r="J51" s="107"/>
      <c r="K51" s="102"/>
    </row>
    <row r="52" spans="2:11" s="23" customFormat="1" ht="14.25"/>
    <row r="53" spans="2:11" s="23" customFormat="1" ht="14.25"/>
    <row r="54" spans="2:11" s="23" customFormat="1" ht="14.25"/>
    <row r="55" spans="2:11" s="23" customFormat="1" ht="14.25"/>
    <row r="56" spans="2:11" s="23" customFormat="1" ht="14.25"/>
    <row r="57" spans="2:11" s="23" customFormat="1" ht="14.25"/>
    <row r="58" spans="2:11" s="23" customFormat="1" ht="14.25"/>
    <row r="59" spans="2:11" s="23" customFormat="1" ht="14.25"/>
    <row r="60" spans="2:11" s="23" customFormat="1" ht="14.25"/>
    <row r="61" spans="2:11" s="23" customFormat="1" ht="14.25"/>
    <row r="62" spans="2:11" s="23" customFormat="1" ht="14.25"/>
    <row r="63" spans="2:11" s="23" customFormat="1" ht="14.25"/>
    <row r="64" spans="2:11" s="23" customFormat="1" ht="14.25"/>
    <row r="65" s="23" customFormat="1" ht="14.25"/>
    <row r="66" s="23" customFormat="1" ht="14.25"/>
    <row r="67" s="23" customFormat="1" ht="14.25"/>
    <row r="68" s="23" customFormat="1" ht="14.25"/>
    <row r="69" s="23" customFormat="1" ht="14.25"/>
    <row r="70" s="23" customFormat="1" ht="14.25"/>
    <row r="71" s="23" customFormat="1" ht="14.25"/>
    <row r="72" s="23" customFormat="1" ht="14.25"/>
    <row r="73" s="23" customFormat="1" ht="14.25"/>
    <row r="74" s="23" customFormat="1" ht="14.25"/>
    <row r="75" s="23" customFormat="1" ht="14.25"/>
    <row r="76" s="23" customFormat="1" ht="14.25"/>
    <row r="77" s="23" customFormat="1" ht="14.25"/>
    <row r="78" s="23" customFormat="1" ht="14.25"/>
    <row r="79" s="23" customFormat="1" ht="14.25"/>
    <row r="80" s="23" customFormat="1" ht="14.25"/>
    <row r="81" s="23" customFormat="1" ht="14.25"/>
    <row r="82" s="23" customFormat="1" ht="14.25"/>
    <row r="83" s="23" customFormat="1" ht="14.25"/>
    <row r="84" s="23" customFormat="1" ht="14.25"/>
    <row r="85" s="23" customFormat="1" ht="14.25"/>
    <row r="86" s="23" customFormat="1" ht="14.25"/>
    <row r="87" s="23" customFormat="1" ht="14.25"/>
    <row r="88" s="23" customFormat="1" ht="14.25"/>
    <row r="89" s="23" customFormat="1" ht="14.25"/>
    <row r="90" s="23" customFormat="1" ht="14.25"/>
    <row r="91" s="23" customFormat="1" ht="14.25"/>
    <row r="92" s="23" customFormat="1" ht="14.25"/>
    <row r="93" s="23" customFormat="1" ht="14.25"/>
    <row r="94" s="23" customFormat="1" ht="14.25"/>
    <row r="95" s="23" customFormat="1" ht="14.25"/>
    <row r="96" s="23" customFormat="1" ht="14.25"/>
    <row r="97" s="23" customFormat="1" ht="14.25"/>
    <row r="98" s="23" customFormat="1" ht="14.25"/>
    <row r="99" s="23" customFormat="1" ht="14.25"/>
    <row r="100" s="23" customFormat="1" ht="14.25"/>
    <row r="101" s="23" customFormat="1" ht="14.25"/>
    <row r="102" s="23" customFormat="1" ht="14.25"/>
    <row r="103" s="23" customFormat="1" ht="14.25"/>
    <row r="104" s="23" customFormat="1" ht="14.25"/>
    <row r="105" s="23" customFormat="1" ht="14.25"/>
    <row r="106" s="23" customFormat="1" ht="14.25"/>
    <row r="107" s="23" customFormat="1" ht="14.25"/>
    <row r="108" s="23" customFormat="1" ht="14.25"/>
    <row r="109" s="23" customFormat="1" ht="14.25"/>
    <row r="110" s="23" customFormat="1" ht="14.25"/>
    <row r="111" s="23" customFormat="1" ht="14.25"/>
    <row r="112" s="23" customFormat="1" ht="14.25"/>
    <row r="113" s="23" customFormat="1" ht="14.25"/>
    <row r="114" s="23" customFormat="1" ht="14.25"/>
    <row r="115" s="23" customFormat="1" ht="14.25"/>
    <row r="116" s="23" customFormat="1" ht="14.25"/>
    <row r="117" s="23" customFormat="1" ht="14.25"/>
    <row r="118" s="23" customFormat="1" ht="14.25"/>
    <row r="119" s="23" customFormat="1" ht="14.25"/>
    <row r="120" s="23" customFormat="1" ht="14.25"/>
    <row r="121" s="23" customFormat="1" ht="14.25"/>
    <row r="122" s="23" customFormat="1" ht="14.25"/>
    <row r="123" s="23" customFormat="1" ht="14.25"/>
    <row r="124" s="23" customFormat="1" ht="14.25"/>
    <row r="125" s="23" customFormat="1" ht="14.25"/>
    <row r="126" s="23" customFormat="1" ht="14.25"/>
    <row r="127" s="23" customFormat="1" ht="14.25"/>
    <row r="128" s="23" customFormat="1" ht="14.25"/>
    <row r="129" s="23" customFormat="1" ht="14.25"/>
    <row r="130" s="23" customFormat="1" ht="14.25"/>
    <row r="131" s="23" customFormat="1" ht="14.25"/>
    <row r="132" s="23" customFormat="1" ht="14.25"/>
    <row r="133" s="23" customFormat="1" ht="14.25"/>
    <row r="134" s="23" customFormat="1" ht="14.25"/>
    <row r="135" s="23" customFormat="1" ht="14.25"/>
    <row r="136" s="23" customFormat="1" ht="14.25"/>
    <row r="137" s="23" customFormat="1" ht="14.25"/>
    <row r="138" s="23" customFormat="1" ht="14.25"/>
    <row r="139" s="23" customFormat="1" ht="14.25"/>
    <row r="140" s="23" customFormat="1" ht="14.25"/>
    <row r="141" s="23" customFormat="1" ht="14.25"/>
    <row r="142" s="23" customFormat="1" ht="14.25"/>
    <row r="143" s="23" customFormat="1" ht="14.25"/>
    <row r="144" s="23" customFormat="1" ht="14.25"/>
    <row r="145" s="23" customFormat="1" ht="14.25"/>
    <row r="146" s="23" customFormat="1" ht="14.25"/>
    <row r="147" s="23" customFormat="1" ht="14.25"/>
    <row r="148" s="23" customFormat="1" ht="14.25"/>
    <row r="149" s="23" customFormat="1" ht="14.25"/>
    <row r="150" s="23" customFormat="1" ht="14.25"/>
    <row r="151" s="23" customFormat="1" ht="14.25"/>
    <row r="152" s="23" customFormat="1" ht="14.25"/>
    <row r="153" s="23" customFormat="1" ht="14.25"/>
    <row r="154" s="23" customFormat="1" ht="14.25"/>
    <row r="155" s="23" customFormat="1" ht="14.25"/>
    <row r="156" s="23" customFormat="1" ht="14.25"/>
    <row r="157" s="23" customFormat="1" ht="14.25"/>
    <row r="158" s="23" customFormat="1" ht="14.25"/>
    <row r="159" s="23" customFormat="1" ht="14.25"/>
    <row r="160" s="23" customFormat="1" ht="14.25"/>
    <row r="161" s="23" customFormat="1" ht="14.25"/>
    <row r="162" s="23" customFormat="1" ht="14.25"/>
    <row r="163" s="23" customFormat="1" ht="14.25"/>
    <row r="164" s="23" customFormat="1" ht="14.25"/>
    <row r="165" s="23" customFormat="1" ht="14.25"/>
    <row r="166" s="23" customFormat="1" ht="14.25"/>
    <row r="167" s="23" customFormat="1" ht="14.25"/>
    <row r="168" s="23" customFormat="1" ht="14.25"/>
    <row r="169" s="23" customFormat="1" ht="14.25"/>
    <row r="170" s="23" customFormat="1" ht="14.25"/>
    <row r="171" s="23" customFormat="1" ht="14.25"/>
    <row r="172" s="23" customFormat="1" ht="14.25"/>
    <row r="173" s="23" customFormat="1" ht="14.25"/>
    <row r="174" s="23" customFormat="1" ht="14.25"/>
    <row r="175" s="23" customFormat="1" ht="14.25"/>
    <row r="176" s="23" customFormat="1" ht="14.25"/>
    <row r="177" s="23" customFormat="1" ht="14.25"/>
    <row r="178" s="23" customFormat="1" ht="14.25"/>
    <row r="179" s="23" customFormat="1" ht="14.25"/>
    <row r="180" s="23" customFormat="1" ht="14.25"/>
    <row r="181" s="23" customFormat="1" ht="14.25"/>
    <row r="182" s="23" customFormat="1" ht="14.25"/>
    <row r="183" s="23" customFormat="1" ht="14.25"/>
    <row r="184" s="23" customFormat="1" ht="14.25"/>
    <row r="185" s="23" customFormat="1" ht="14.25"/>
    <row r="186" s="23" customFormat="1" ht="14.25"/>
    <row r="187" s="23" customFormat="1" ht="14.25"/>
    <row r="188" s="23" customFormat="1" ht="14.25"/>
    <row r="189" s="23" customFormat="1" ht="14.25"/>
    <row r="190" s="23" customFormat="1" ht="14.25"/>
    <row r="191" s="23" customFormat="1" ht="14.25"/>
    <row r="192" s="23" customFormat="1" ht="14.25"/>
    <row r="193" s="23" customFormat="1" ht="14.25"/>
    <row r="194" s="23" customFormat="1" ht="14.25"/>
    <row r="195" s="23" customFormat="1" ht="14.25"/>
    <row r="196" s="23" customFormat="1" ht="14.25"/>
    <row r="197" s="23" customFormat="1" ht="14.25"/>
    <row r="198" s="23" customFormat="1" ht="14.25"/>
    <row r="199" s="23" customFormat="1" ht="14.25"/>
    <row r="200" s="23" customFormat="1" ht="14.25"/>
    <row r="201" s="23" customFormat="1" ht="14.25"/>
    <row r="202" s="23" customFormat="1" ht="14.25"/>
    <row r="203" s="23" customFormat="1" ht="14.25"/>
    <row r="204" s="23" customFormat="1" ht="14.25"/>
    <row r="205" s="23" customFormat="1" ht="14.25"/>
    <row r="206" s="23" customFormat="1" ht="14.25"/>
    <row r="207" s="23" customFormat="1" ht="14.25"/>
    <row r="208" s="23" customFormat="1" ht="14.25"/>
    <row r="209" s="23" customFormat="1" ht="14.25"/>
    <row r="210" s="23" customFormat="1" ht="14.25"/>
    <row r="211" s="23" customFormat="1" ht="14.25"/>
    <row r="212" s="23" customFormat="1" ht="14.25"/>
    <row r="213" s="23" customFormat="1" ht="14.25"/>
    <row r="214" s="23" customFormat="1" ht="14.25"/>
    <row r="215" s="23" customFormat="1" ht="14.25"/>
    <row r="216" s="23" customFormat="1" ht="14.25"/>
    <row r="217" s="23" customFormat="1" ht="14.25"/>
    <row r="218" s="23" customFormat="1" ht="14.25"/>
    <row r="219" s="23" customFormat="1" ht="14.25"/>
    <row r="220" s="23" customFormat="1" ht="14.25"/>
    <row r="221" s="23" customFormat="1" ht="14.25"/>
    <row r="222" s="23" customFormat="1" ht="14.25"/>
    <row r="223" s="23" customFormat="1" ht="14.25"/>
    <row r="224" s="23" customFormat="1" ht="14.25"/>
    <row r="225" s="23" customFormat="1" ht="14.25"/>
    <row r="226" s="23" customFormat="1" ht="14.25"/>
    <row r="227" s="23" customFormat="1" ht="14.25"/>
    <row r="228" s="23" customFormat="1" ht="14.25"/>
    <row r="229" s="23" customFormat="1" ht="14.25"/>
    <row r="230" s="23" customFormat="1" ht="14.25"/>
    <row r="231" s="23" customFormat="1" ht="14.25"/>
    <row r="232" s="23" customFormat="1" ht="14.25"/>
    <row r="233" s="23" customFormat="1" ht="14.25"/>
    <row r="234" s="23" customFormat="1" ht="14.25"/>
    <row r="235" s="23" customFormat="1" ht="14.25"/>
    <row r="236" s="23" customFormat="1" ht="14.25"/>
    <row r="237" s="23" customFormat="1" ht="14.25"/>
    <row r="238" s="23" customFormat="1" ht="14.25"/>
    <row r="239" s="23" customFormat="1" ht="14.25"/>
    <row r="240" s="23" customFormat="1" ht="14.25"/>
    <row r="241" s="23" customFormat="1" ht="14.25"/>
    <row r="242" s="23" customFormat="1" ht="14.25"/>
    <row r="243" s="23" customFormat="1" ht="14.25"/>
    <row r="244" s="23" customFormat="1" ht="14.25"/>
    <row r="245" s="23" customFormat="1" ht="14.25"/>
  </sheetData>
  <mergeCells count="22">
    <mergeCell ref="B2:J2"/>
    <mergeCell ref="G15:H15"/>
    <mergeCell ref="G16:H16"/>
    <mergeCell ref="G42:I42"/>
    <mergeCell ref="G43:I43"/>
    <mergeCell ref="G26:I26"/>
    <mergeCell ref="G27:I27"/>
    <mergeCell ref="G28:I28"/>
    <mergeCell ref="G29:I29"/>
    <mergeCell ref="B29:F29"/>
    <mergeCell ref="B30:F30"/>
    <mergeCell ref="B28:F28"/>
    <mergeCell ref="H4:H5"/>
    <mergeCell ref="I4:J5"/>
    <mergeCell ref="B50:J50"/>
    <mergeCell ref="B51:J51"/>
    <mergeCell ref="B47:J47"/>
    <mergeCell ref="G44:I44"/>
    <mergeCell ref="G45:I45"/>
    <mergeCell ref="B43:E45"/>
    <mergeCell ref="B48:J48"/>
    <mergeCell ref="B49:J49"/>
  </mergeCells>
  <pageMargins left="0.23622047244094491" right="0.23622047244094491" top="0.74803149606299213" bottom="0.74803149606299213" header="0.31496062992125984" footer="0.31496062992125984"/>
  <pageSetup scale="72" orientation="landscape" r:id="rId1"/>
  <rowBreaks count="1" manualBreakCount="1">
    <brk id="30" min="1" max="9" man="1"/>
  </rowBreaks>
  <drawing r:id="rId2"/>
</worksheet>
</file>

<file path=xl/worksheets/sheet2.xml><?xml version="1.0" encoding="utf-8"?>
<worksheet xmlns="http://schemas.openxmlformats.org/spreadsheetml/2006/main" xmlns:r="http://schemas.openxmlformats.org/officeDocument/2006/relationships">
  <dimension ref="B2:G22"/>
  <sheetViews>
    <sheetView showGridLines="0" zoomScale="80" zoomScaleNormal="80" workbookViewId="0">
      <selection activeCell="J20" sqref="J20"/>
    </sheetView>
  </sheetViews>
  <sheetFormatPr baseColWidth="10" defaultRowHeight="12.75"/>
  <cols>
    <col min="1" max="1" width="4" style="19" customWidth="1"/>
    <col min="2" max="2" width="47.42578125" style="19" customWidth="1"/>
    <col min="3" max="3" width="7.140625" style="19" bestFit="1" customWidth="1"/>
    <col min="4" max="4" width="11.42578125" style="19"/>
    <col min="5" max="5" width="21" style="20" customWidth="1"/>
    <col min="6" max="16384" width="11.42578125" style="19"/>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9" customHeight="1">
      <c r="B9" s="131" t="s">
        <v>0</v>
      </c>
      <c r="C9" s="132"/>
      <c r="D9" s="132"/>
      <c r="E9" s="132"/>
      <c r="F9" s="132"/>
      <c r="G9" s="133"/>
    </row>
    <row r="10" spans="2:7" s="6" customFormat="1" ht="9" customHeight="1">
      <c r="B10" s="134"/>
      <c r="C10" s="135"/>
      <c r="D10" s="135"/>
      <c r="E10" s="135"/>
      <c r="F10" s="135"/>
      <c r="G10" s="136"/>
    </row>
    <row r="11" spans="2:7" s="17" customFormat="1" ht="15.75" customHeight="1">
      <c r="B11" s="13"/>
      <c r="C11" s="13"/>
      <c r="D11" s="13"/>
      <c r="E11" s="14"/>
      <c r="F11" s="15"/>
      <c r="G11" s="16"/>
    </row>
    <row r="12" spans="2:7" s="17" customFormat="1" ht="34.5" customHeight="1">
      <c r="B12" s="137" t="s">
        <v>1</v>
      </c>
      <c r="C12" s="137"/>
      <c r="D12" s="137"/>
      <c r="E12" s="137"/>
      <c r="F12" s="137"/>
      <c r="G12" s="137"/>
    </row>
    <row r="14" spans="2:7">
      <c r="B14" s="18" t="s">
        <v>2</v>
      </c>
    </row>
    <row r="16" spans="2:7" ht="25.5">
      <c r="B16" s="138" t="s">
        <v>3</v>
      </c>
      <c r="C16" s="138"/>
      <c r="D16" s="21" t="s">
        <v>4</v>
      </c>
      <c r="E16" s="138" t="s">
        <v>5</v>
      </c>
      <c r="F16" s="138"/>
      <c r="G16" s="138"/>
    </row>
    <row r="17" spans="2:7" ht="22.5" customHeight="1">
      <c r="B17" s="139" t="s">
        <v>6</v>
      </c>
      <c r="C17" s="139"/>
      <c r="D17" s="22">
        <v>0.1</v>
      </c>
      <c r="E17" s="142" t="s">
        <v>7</v>
      </c>
      <c r="F17" s="142"/>
      <c r="G17" s="142"/>
    </row>
    <row r="18" spans="2:7" ht="28.5" customHeight="1">
      <c r="B18" s="139" t="s">
        <v>8</v>
      </c>
      <c r="C18" s="139"/>
      <c r="D18" s="22">
        <v>0.2</v>
      </c>
      <c r="E18" s="143" t="s">
        <v>9</v>
      </c>
      <c r="F18" s="143"/>
      <c r="G18" s="143"/>
    </row>
    <row r="19" spans="2:7" ht="29.25" customHeight="1">
      <c r="B19" s="139" t="s">
        <v>10</v>
      </c>
      <c r="C19" s="139"/>
      <c r="D19" s="22">
        <v>0.1</v>
      </c>
      <c r="E19" s="143" t="s">
        <v>11</v>
      </c>
      <c r="F19" s="143"/>
      <c r="G19" s="143"/>
    </row>
    <row r="20" spans="2:7" ht="25.5" customHeight="1">
      <c r="B20" s="139" t="s">
        <v>12</v>
      </c>
      <c r="C20" s="139"/>
      <c r="D20" s="22">
        <v>0.2</v>
      </c>
      <c r="E20" s="143" t="s">
        <v>9</v>
      </c>
      <c r="F20" s="143"/>
      <c r="G20" s="143"/>
    </row>
    <row r="21" spans="2:7" ht="23.25" customHeight="1">
      <c r="B21" s="140" t="s">
        <v>13</v>
      </c>
      <c r="C21" s="141"/>
      <c r="D21" s="22">
        <v>0.1</v>
      </c>
      <c r="E21" s="142" t="s">
        <v>7</v>
      </c>
      <c r="F21" s="142"/>
      <c r="G21" s="142"/>
    </row>
    <row r="22" spans="2:7" ht="27" customHeight="1">
      <c r="B22" s="19" t="s">
        <v>14</v>
      </c>
    </row>
  </sheetData>
  <mergeCells count="14">
    <mergeCell ref="B20:C20"/>
    <mergeCell ref="B21:C21"/>
    <mergeCell ref="E16:G16"/>
    <mergeCell ref="E17:G17"/>
    <mergeCell ref="E18:G18"/>
    <mergeCell ref="E19:G19"/>
    <mergeCell ref="E20:G20"/>
    <mergeCell ref="E21:G21"/>
    <mergeCell ref="B19:C19"/>
    <mergeCell ref="B9:G10"/>
    <mergeCell ref="B12:G12"/>
    <mergeCell ref="B16:C16"/>
    <mergeCell ref="B17:C17"/>
    <mergeCell ref="B18:C18"/>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H65"/>
  <sheetViews>
    <sheetView showGridLines="0" zoomScale="80" zoomScaleNormal="80" workbookViewId="0">
      <selection activeCell="E19" sqref="E19"/>
    </sheetView>
  </sheetViews>
  <sheetFormatPr baseColWidth="10" defaultColWidth="0" defaultRowHeight="14.25" zeroHeight="1"/>
  <cols>
    <col min="1" max="1" width="2.42578125" style="23" customWidth="1"/>
    <col min="2" max="2" width="8" style="23" customWidth="1"/>
    <col min="3" max="3" width="37.42578125" style="23" customWidth="1"/>
    <col min="4" max="5" width="42.7109375" style="23" customWidth="1"/>
    <col min="6" max="6" width="13.42578125" style="23" customWidth="1"/>
    <col min="7" max="7" width="27.140625" style="23" customWidth="1"/>
    <col min="8" max="8" width="2.140625" style="23" customWidth="1"/>
    <col min="9" max="16384" width="11.42578125" style="23" hidden="1"/>
  </cols>
  <sheetData>
    <row r="1" spans="2:7"/>
    <row r="2" spans="2:7" ht="15.75" customHeight="1">
      <c r="B2" s="24"/>
      <c r="C2" s="25"/>
      <c r="D2" s="25"/>
      <c r="E2" s="25"/>
      <c r="F2" s="25"/>
      <c r="G2" s="26"/>
    </row>
    <row r="3" spans="2:7" ht="15.75" customHeight="1">
      <c r="B3" s="27"/>
      <c r="C3" s="28"/>
      <c r="D3" s="28"/>
      <c r="E3" s="28"/>
      <c r="F3" s="28"/>
      <c r="G3" s="29"/>
    </row>
    <row r="4" spans="2:7" ht="15.75" customHeight="1">
      <c r="B4" s="27"/>
      <c r="C4" s="28"/>
      <c r="D4" s="28"/>
      <c r="E4" s="28"/>
      <c r="F4" s="28"/>
      <c r="G4" s="29"/>
    </row>
    <row r="5" spans="2:7" ht="15.75" customHeight="1">
      <c r="B5" s="27"/>
      <c r="C5" s="28"/>
      <c r="D5" s="28"/>
      <c r="E5" s="28"/>
      <c r="F5" s="28"/>
      <c r="G5" s="29"/>
    </row>
    <row r="6" spans="2:7" ht="15.75" customHeight="1">
      <c r="B6" s="30"/>
      <c r="C6" s="31"/>
      <c r="D6" s="31"/>
      <c r="E6" s="31"/>
      <c r="F6" s="31"/>
      <c r="G6" s="32"/>
    </row>
    <row r="7" spans="2:7" ht="8.25" customHeight="1"/>
    <row r="8" spans="2:7" ht="30.75" customHeight="1">
      <c r="B8" s="187" t="s">
        <v>15</v>
      </c>
      <c r="C8" s="187"/>
      <c r="D8" s="187"/>
      <c r="E8" s="187"/>
      <c r="F8" s="187"/>
      <c r="G8" s="187"/>
    </row>
    <row r="9" spans="2:7"/>
    <row r="10" spans="2:7">
      <c r="B10" s="188" t="s">
        <v>16</v>
      </c>
      <c r="C10" s="181"/>
      <c r="D10" s="183" t="s">
        <v>74</v>
      </c>
      <c r="E10" s="185"/>
      <c r="F10" s="45" t="s">
        <v>75</v>
      </c>
      <c r="G10" s="46"/>
    </row>
    <row r="11" spans="2:7">
      <c r="B11" s="189"/>
      <c r="C11" s="182"/>
      <c r="D11" s="184"/>
      <c r="E11" s="186"/>
      <c r="F11" s="45" t="s">
        <v>76</v>
      </c>
      <c r="G11" s="46"/>
    </row>
    <row r="12" spans="2:7">
      <c r="B12" s="147" t="s">
        <v>17</v>
      </c>
      <c r="C12" s="147"/>
      <c r="D12" s="147"/>
      <c r="E12" s="147"/>
      <c r="F12" s="147"/>
      <c r="G12" s="147"/>
    </row>
    <row r="13" spans="2:7">
      <c r="B13" s="147" t="s">
        <v>18</v>
      </c>
      <c r="C13" s="147"/>
      <c r="D13" s="147"/>
      <c r="E13" s="147"/>
      <c r="F13" s="147"/>
      <c r="G13" s="147"/>
    </row>
    <row r="14" spans="2:7" ht="18" customHeight="1">
      <c r="B14" s="177" t="s">
        <v>19</v>
      </c>
      <c r="C14" s="175" t="s">
        <v>20</v>
      </c>
      <c r="D14" s="176"/>
      <c r="E14" s="175" t="s">
        <v>21</v>
      </c>
      <c r="F14" s="176"/>
      <c r="G14" s="40" t="s">
        <v>22</v>
      </c>
    </row>
    <row r="15" spans="2:7" ht="29.25" customHeight="1">
      <c r="B15" s="177"/>
      <c r="C15" s="166"/>
      <c r="D15" s="167"/>
      <c r="E15" s="166"/>
      <c r="F15" s="167"/>
      <c r="G15" s="47"/>
    </row>
    <row r="16" spans="2:7">
      <c r="B16" s="177" t="s">
        <v>23</v>
      </c>
      <c r="C16" s="173" t="s">
        <v>24</v>
      </c>
      <c r="D16" s="173"/>
      <c r="E16" s="173"/>
      <c r="F16" s="40" t="s">
        <v>25</v>
      </c>
      <c r="G16" s="40" t="s">
        <v>26</v>
      </c>
    </row>
    <row r="17" spans="2:7" ht="29.25" customHeight="1">
      <c r="B17" s="177"/>
      <c r="C17" s="174"/>
      <c r="D17" s="174"/>
      <c r="E17" s="174"/>
      <c r="F17" s="44"/>
      <c r="G17" s="48"/>
    </row>
    <row r="18" spans="2:7" s="43" customFormat="1">
      <c r="B18" s="178" t="s">
        <v>27</v>
      </c>
      <c r="C18" s="179"/>
      <c r="D18" s="180"/>
      <c r="E18" s="42" t="s">
        <v>28</v>
      </c>
      <c r="F18" s="42" t="s">
        <v>29</v>
      </c>
      <c r="G18" s="42" t="s">
        <v>16</v>
      </c>
    </row>
    <row r="19" spans="2:7" ht="30" customHeight="1">
      <c r="B19" s="166"/>
      <c r="C19" s="172"/>
      <c r="D19" s="167"/>
      <c r="E19" s="48"/>
      <c r="F19" s="42"/>
      <c r="G19" s="48"/>
    </row>
    <row r="20" spans="2:7" s="43" customFormat="1">
      <c r="B20" s="178" t="s">
        <v>30</v>
      </c>
      <c r="C20" s="179"/>
      <c r="D20" s="180"/>
      <c r="E20" s="178" t="s">
        <v>31</v>
      </c>
      <c r="F20" s="180"/>
      <c r="G20" s="42" t="s">
        <v>32</v>
      </c>
    </row>
    <row r="21" spans="2:7" ht="28.5" customHeight="1">
      <c r="B21" s="166"/>
      <c r="C21" s="172"/>
      <c r="D21" s="167"/>
      <c r="E21" s="166"/>
      <c r="F21" s="167"/>
      <c r="G21" s="48"/>
    </row>
    <row r="22" spans="2:7">
      <c r="B22" s="147" t="s">
        <v>33</v>
      </c>
      <c r="C22" s="147"/>
      <c r="D22" s="147"/>
      <c r="E22" s="147"/>
      <c r="F22" s="147"/>
      <c r="G22" s="147"/>
    </row>
    <row r="23" spans="2:7">
      <c r="B23" s="159" t="s">
        <v>34</v>
      </c>
      <c r="C23" s="160"/>
      <c r="D23" s="37" t="s">
        <v>35</v>
      </c>
      <c r="E23" s="37" t="s">
        <v>36</v>
      </c>
      <c r="F23" s="38" t="s">
        <v>37</v>
      </c>
      <c r="G23" s="37" t="s">
        <v>38</v>
      </c>
    </row>
    <row r="24" spans="2:7">
      <c r="B24" s="148"/>
      <c r="C24" s="149"/>
      <c r="D24" s="49"/>
      <c r="E24" s="50"/>
      <c r="F24" s="42"/>
      <c r="G24" s="48"/>
    </row>
    <row r="25" spans="2:7">
      <c r="B25" s="148"/>
      <c r="C25" s="149"/>
      <c r="D25" s="49"/>
      <c r="E25" s="50"/>
      <c r="F25" s="42"/>
      <c r="G25" s="48"/>
    </row>
    <row r="26" spans="2:7">
      <c r="B26" s="159" t="s">
        <v>39</v>
      </c>
      <c r="C26" s="160"/>
      <c r="D26" s="37" t="s">
        <v>35</v>
      </c>
      <c r="E26" s="37" t="s">
        <v>36</v>
      </c>
      <c r="F26" s="38" t="s">
        <v>37</v>
      </c>
      <c r="G26" s="37" t="s">
        <v>38</v>
      </c>
    </row>
    <row r="27" spans="2:7">
      <c r="B27" s="148"/>
      <c r="C27" s="149"/>
      <c r="D27" s="49"/>
      <c r="E27" s="50"/>
      <c r="F27" s="42"/>
      <c r="G27" s="48"/>
    </row>
    <row r="28" spans="2:7">
      <c r="B28" s="148"/>
      <c r="C28" s="149"/>
      <c r="D28" s="49"/>
      <c r="E28" s="50"/>
      <c r="F28" s="42"/>
      <c r="G28" s="48"/>
    </row>
    <row r="29" spans="2:7">
      <c r="B29" s="147" t="s">
        <v>40</v>
      </c>
      <c r="C29" s="147"/>
      <c r="D29" s="147"/>
      <c r="E29" s="147"/>
      <c r="F29" s="147"/>
      <c r="G29" s="147"/>
    </row>
    <row r="30" spans="2:7">
      <c r="B30" s="164" t="s">
        <v>41</v>
      </c>
      <c r="C30" s="164"/>
      <c r="D30" s="164"/>
      <c r="E30" s="164"/>
      <c r="F30" s="164"/>
      <c r="G30" s="39" t="s">
        <v>42</v>
      </c>
    </row>
    <row r="31" spans="2:7" ht="42.75" customHeight="1">
      <c r="B31" s="165"/>
      <c r="C31" s="165"/>
      <c r="D31" s="165"/>
      <c r="E31" s="165"/>
      <c r="F31" s="165"/>
      <c r="G31" s="41"/>
    </row>
    <row r="32" spans="2:7">
      <c r="B32" s="163" t="s">
        <v>43</v>
      </c>
      <c r="C32" s="163"/>
      <c r="D32" s="163"/>
      <c r="E32" s="163"/>
      <c r="F32" s="163"/>
      <c r="G32" s="163"/>
    </row>
    <row r="33" spans="2:7" ht="84" customHeight="1">
      <c r="B33" s="155" t="s">
        <v>44</v>
      </c>
      <c r="C33" s="156"/>
      <c r="D33" s="155" t="s">
        <v>45</v>
      </c>
      <c r="E33" s="156"/>
      <c r="F33" s="152" t="s">
        <v>73</v>
      </c>
      <c r="G33" s="152"/>
    </row>
    <row r="34" spans="2:7">
      <c r="B34" s="166"/>
      <c r="C34" s="167"/>
      <c r="D34" s="166"/>
      <c r="E34" s="167"/>
      <c r="F34" s="153"/>
      <c r="G34" s="154"/>
    </row>
    <row r="35" spans="2:7">
      <c r="B35" s="166"/>
      <c r="C35" s="167"/>
      <c r="D35" s="166"/>
      <c r="E35" s="167"/>
      <c r="F35" s="153"/>
      <c r="G35" s="154"/>
    </row>
    <row r="36" spans="2:7">
      <c r="B36" s="166"/>
      <c r="C36" s="167"/>
      <c r="D36" s="166"/>
      <c r="E36" s="167"/>
      <c r="F36" s="153"/>
      <c r="G36" s="154"/>
    </row>
    <row r="37" spans="2:7">
      <c r="B37" s="166"/>
      <c r="C37" s="167"/>
      <c r="D37" s="166"/>
      <c r="E37" s="167"/>
      <c r="F37" s="153"/>
      <c r="G37" s="154"/>
    </row>
    <row r="38" spans="2:7">
      <c r="B38" s="166"/>
      <c r="C38" s="167"/>
      <c r="D38" s="166"/>
      <c r="E38" s="167"/>
      <c r="F38" s="153"/>
      <c r="G38" s="154"/>
    </row>
    <row r="39" spans="2:7">
      <c r="B39" s="151" t="s">
        <v>46</v>
      </c>
      <c r="C39" s="151"/>
      <c r="D39" s="151"/>
      <c r="E39" s="151"/>
      <c r="F39" s="151"/>
      <c r="G39" s="151"/>
    </row>
    <row r="40" spans="2:7" ht="20.25" customHeight="1">
      <c r="B40" s="168" t="s">
        <v>47</v>
      </c>
      <c r="C40" s="169"/>
      <c r="D40" s="170" t="s">
        <v>48</v>
      </c>
      <c r="E40" s="171"/>
      <c r="F40" s="150" t="s">
        <v>49</v>
      </c>
      <c r="G40" s="150"/>
    </row>
    <row r="41" spans="2:7" ht="28.5" customHeight="1">
      <c r="B41" s="161" t="s">
        <v>50</v>
      </c>
      <c r="C41" s="162"/>
      <c r="D41" s="157" t="s">
        <v>51</v>
      </c>
      <c r="E41" s="158"/>
      <c r="F41" s="33" t="s">
        <v>52</v>
      </c>
      <c r="G41" s="34"/>
    </row>
    <row r="42" spans="2:7" ht="28.5" customHeight="1">
      <c r="B42" s="161" t="s">
        <v>53</v>
      </c>
      <c r="C42" s="162"/>
      <c r="D42" s="157" t="s">
        <v>54</v>
      </c>
      <c r="E42" s="158"/>
      <c r="F42" s="33" t="s">
        <v>52</v>
      </c>
      <c r="G42" s="34"/>
    </row>
    <row r="43" spans="2:7" ht="28.5" customHeight="1">
      <c r="B43" s="161" t="s">
        <v>55</v>
      </c>
      <c r="C43" s="162"/>
      <c r="D43" s="157" t="s">
        <v>56</v>
      </c>
      <c r="E43" s="158"/>
      <c r="F43" s="33" t="s">
        <v>57</v>
      </c>
      <c r="G43" s="35"/>
    </row>
    <row r="44" spans="2:7" ht="28.5" customHeight="1">
      <c r="B44" s="161" t="s">
        <v>58</v>
      </c>
      <c r="C44" s="162"/>
      <c r="D44" s="157" t="s">
        <v>59</v>
      </c>
      <c r="E44" s="158"/>
      <c r="F44" s="33" t="s">
        <v>60</v>
      </c>
      <c r="G44" s="36"/>
    </row>
    <row r="45" spans="2:7" ht="28.5" customHeight="1">
      <c r="B45" s="161" t="s">
        <v>61</v>
      </c>
      <c r="C45" s="162"/>
      <c r="D45" s="157" t="s">
        <v>62</v>
      </c>
      <c r="E45" s="158"/>
      <c r="F45" s="33" t="s">
        <v>52</v>
      </c>
      <c r="G45" s="34"/>
    </row>
    <row r="46" spans="2:7" ht="28.5" customHeight="1">
      <c r="B46" s="161" t="s">
        <v>63</v>
      </c>
      <c r="C46" s="162"/>
      <c r="D46" s="157" t="s">
        <v>64</v>
      </c>
      <c r="E46" s="158"/>
      <c r="F46" s="33" t="s">
        <v>60</v>
      </c>
      <c r="G46" s="36"/>
    </row>
    <row r="47" spans="2:7" ht="28.5" customHeight="1">
      <c r="B47" s="161" t="s">
        <v>65</v>
      </c>
      <c r="C47" s="162"/>
      <c r="D47" s="157" t="s">
        <v>66</v>
      </c>
      <c r="E47" s="158"/>
      <c r="F47" s="33" t="s">
        <v>52</v>
      </c>
      <c r="G47" s="34"/>
    </row>
    <row r="48" spans="2:7" ht="28.5" customHeight="1">
      <c r="B48" s="161" t="s">
        <v>67</v>
      </c>
      <c r="C48" s="162"/>
      <c r="D48" s="157" t="s">
        <v>68</v>
      </c>
      <c r="E48" s="158"/>
      <c r="F48" s="33" t="s">
        <v>57</v>
      </c>
      <c r="G48" s="35"/>
    </row>
    <row r="49" spans="2:7" ht="28.5" customHeight="1">
      <c r="B49" s="161" t="s">
        <v>69</v>
      </c>
      <c r="C49" s="162"/>
      <c r="D49" s="157" t="s">
        <v>70</v>
      </c>
      <c r="E49" s="158"/>
      <c r="F49" s="33" t="s">
        <v>57</v>
      </c>
      <c r="G49" s="35"/>
    </row>
    <row r="50" spans="2:7" ht="28.5" customHeight="1">
      <c r="B50" s="161" t="s">
        <v>71</v>
      </c>
      <c r="C50" s="162"/>
      <c r="D50" s="157"/>
      <c r="E50" s="158"/>
      <c r="F50" s="33" t="s">
        <v>52</v>
      </c>
      <c r="G50" s="34"/>
    </row>
    <row r="51" spans="2:7">
      <c r="B51" s="151" t="s">
        <v>72</v>
      </c>
      <c r="C51" s="151"/>
      <c r="D51" s="151"/>
      <c r="E51" s="151"/>
      <c r="F51" s="151"/>
      <c r="G51" s="151"/>
    </row>
    <row r="52" spans="2:7" ht="153.75" customHeight="1">
      <c r="B52" s="144"/>
      <c r="C52" s="145"/>
      <c r="D52" s="145"/>
      <c r="E52" s="145"/>
      <c r="F52" s="145"/>
      <c r="G52" s="146"/>
    </row>
    <row r="53" spans="2:7"/>
    <row r="54" spans="2:7" hidden="1"/>
    <row r="55" spans="2:7" hidden="1"/>
    <row r="56" spans="2:7" hidden="1"/>
    <row r="57" spans="2:7" hidden="1"/>
    <row r="58" spans="2:7" hidden="1"/>
    <row r="59" spans="2:7" hidden="1"/>
    <row r="60" spans="2:7" hidden="1"/>
    <row r="61" spans="2:7" hidden="1"/>
    <row r="62" spans="2:7" hidden="1"/>
    <row r="63" spans="2:7" hidden="1"/>
    <row r="64" spans="2:7" hidden="1"/>
    <row r="65" hidden="1"/>
  </sheetData>
  <mergeCells count="76">
    <mergeCell ref="C10:C11"/>
    <mergeCell ref="D10:D11"/>
    <mergeCell ref="E10:E11"/>
    <mergeCell ref="B8:G8"/>
    <mergeCell ref="E20:F20"/>
    <mergeCell ref="B19:D19"/>
    <mergeCell ref="B12:G12"/>
    <mergeCell ref="B10:B11"/>
    <mergeCell ref="E21:F21"/>
    <mergeCell ref="B21:D21"/>
    <mergeCell ref="C16:E16"/>
    <mergeCell ref="C17:E17"/>
    <mergeCell ref="E14:F14"/>
    <mergeCell ref="E15:F15"/>
    <mergeCell ref="C14:D14"/>
    <mergeCell ref="C15:D15"/>
    <mergeCell ref="B14:B15"/>
    <mergeCell ref="B16:B17"/>
    <mergeCell ref="B18:D18"/>
    <mergeCell ref="B20:D20"/>
    <mergeCell ref="B46:C46"/>
    <mergeCell ref="B47:C47"/>
    <mergeCell ref="B48:C48"/>
    <mergeCell ref="B49:C49"/>
    <mergeCell ref="B50:C50"/>
    <mergeCell ref="B40:C40"/>
    <mergeCell ref="B41:C41"/>
    <mergeCell ref="B42:C42"/>
    <mergeCell ref="B43:C43"/>
    <mergeCell ref="D34:E34"/>
    <mergeCell ref="D35:E35"/>
    <mergeCell ref="D36:E36"/>
    <mergeCell ref="D37:E37"/>
    <mergeCell ref="D38:E38"/>
    <mergeCell ref="D40:E40"/>
    <mergeCell ref="B35:C35"/>
    <mergeCell ref="B36:C36"/>
    <mergeCell ref="B37:C37"/>
    <mergeCell ref="B38:C38"/>
    <mergeCell ref="B32:G32"/>
    <mergeCell ref="B30:F30"/>
    <mergeCell ref="B31:F31"/>
    <mergeCell ref="B29:G29"/>
    <mergeCell ref="B34:C34"/>
    <mergeCell ref="D50:E50"/>
    <mergeCell ref="B13:G13"/>
    <mergeCell ref="B23:C23"/>
    <mergeCell ref="B26:C26"/>
    <mergeCell ref="B24:C24"/>
    <mergeCell ref="B25:C25"/>
    <mergeCell ref="B27:C27"/>
    <mergeCell ref="D41:E41"/>
    <mergeCell ref="D42:E42"/>
    <mergeCell ref="D43:E43"/>
    <mergeCell ref="D44:E44"/>
    <mergeCell ref="D45:E45"/>
    <mergeCell ref="D46:E46"/>
    <mergeCell ref="B44:C44"/>
    <mergeCell ref="B45:C45"/>
    <mergeCell ref="B33:C33"/>
    <mergeCell ref="B52:G52"/>
    <mergeCell ref="B22:G22"/>
    <mergeCell ref="B28:C28"/>
    <mergeCell ref="F40:G40"/>
    <mergeCell ref="B51:G51"/>
    <mergeCell ref="B39:G39"/>
    <mergeCell ref="F33:G33"/>
    <mergeCell ref="F34:G34"/>
    <mergeCell ref="F35:G35"/>
    <mergeCell ref="F36:G36"/>
    <mergeCell ref="F37:G37"/>
    <mergeCell ref="F38:G38"/>
    <mergeCell ref="D33:E33"/>
    <mergeCell ref="D47:E47"/>
    <mergeCell ref="D48:E48"/>
    <mergeCell ref="D49:E49"/>
  </mergeCells>
  <pageMargins left="0.25" right="0.25" top="0.75" bottom="0.75" header="0.3" footer="0.3"/>
  <pageSetup scale="59" orientation="portrait" r:id="rId1"/>
  <drawing r:id="rId2"/>
</worksheet>
</file>

<file path=xl/worksheets/sheet4.xml><?xml version="1.0" encoding="utf-8"?>
<worksheet xmlns="http://schemas.openxmlformats.org/spreadsheetml/2006/main" xmlns:r="http://schemas.openxmlformats.org/officeDocument/2006/relationships">
  <dimension ref="B2:F25"/>
  <sheetViews>
    <sheetView showGridLines="0" workbookViewId="0">
      <selection activeCell="B30" sqref="B30"/>
    </sheetView>
  </sheetViews>
  <sheetFormatPr baseColWidth="10" defaultRowHeight="15"/>
  <cols>
    <col min="1" max="1" width="3.5703125" customWidth="1"/>
    <col min="2" max="2" width="74.42578125" bestFit="1" customWidth="1"/>
    <col min="3" max="3" width="16.85546875" customWidth="1"/>
    <col min="5" max="5" width="20.7109375" customWidth="1"/>
    <col min="6" max="6" width="8.5703125" customWidth="1"/>
  </cols>
  <sheetData>
    <row r="2" spans="2:6">
      <c r="B2" s="190" t="s">
        <v>108</v>
      </c>
      <c r="C2" s="190"/>
    </row>
    <row r="3" spans="2:6" ht="7.5" customHeight="1"/>
    <row r="4" spans="2:6">
      <c r="B4" s="190" t="s">
        <v>101</v>
      </c>
      <c r="C4" s="190"/>
    </row>
    <row r="5" spans="2:6" ht="30">
      <c r="B5" s="55" t="s">
        <v>96</v>
      </c>
      <c r="C5" s="53" t="s">
        <v>97</v>
      </c>
      <c r="E5" s="113" t="s">
        <v>95</v>
      </c>
      <c r="F5" s="115"/>
    </row>
    <row r="6" spans="2:6">
      <c r="B6" s="54" t="s">
        <v>98</v>
      </c>
      <c r="C6" s="57">
        <v>0.29849999999999999</v>
      </c>
      <c r="E6" s="54" t="s">
        <v>92</v>
      </c>
      <c r="F6" s="56">
        <v>0.08</v>
      </c>
    </row>
    <row r="7" spans="2:6">
      <c r="B7" s="54" t="s">
        <v>99</v>
      </c>
      <c r="C7" s="57">
        <v>0.29849999999999999</v>
      </c>
      <c r="E7" s="54" t="s">
        <v>93</v>
      </c>
      <c r="F7" s="56">
        <v>0.1</v>
      </c>
    </row>
    <row r="8" spans="2:6">
      <c r="B8" s="54" t="s">
        <v>100</v>
      </c>
      <c r="C8" s="57">
        <v>0.40300000000000002</v>
      </c>
      <c r="E8" s="54" t="s">
        <v>94</v>
      </c>
      <c r="F8" s="56">
        <v>0.11</v>
      </c>
    </row>
    <row r="9" spans="2:6">
      <c r="B9" s="60"/>
      <c r="C9" s="61"/>
      <c r="E9" s="60"/>
      <c r="F9" s="62"/>
    </row>
    <row r="10" spans="2:6">
      <c r="B10" s="191" t="s">
        <v>123</v>
      </c>
      <c r="C10" s="191"/>
    </row>
    <row r="11" spans="2:6">
      <c r="B11" s="54" t="s">
        <v>102</v>
      </c>
      <c r="C11" s="54">
        <v>20</v>
      </c>
    </row>
    <row r="12" spans="2:6">
      <c r="B12" s="54" t="s">
        <v>103</v>
      </c>
      <c r="C12" s="54">
        <v>24</v>
      </c>
    </row>
    <row r="13" spans="2:6">
      <c r="B13" s="54" t="s">
        <v>104</v>
      </c>
      <c r="C13" s="54">
        <v>22</v>
      </c>
    </row>
    <row r="14" spans="2:6">
      <c r="B14" s="54" t="s">
        <v>105</v>
      </c>
      <c r="C14" s="54">
        <v>26</v>
      </c>
    </row>
    <row r="15" spans="2:6">
      <c r="B15" s="54" t="s">
        <v>106</v>
      </c>
      <c r="C15" s="54">
        <v>8</v>
      </c>
    </row>
    <row r="16" spans="2:6">
      <c r="B16" s="54" t="s">
        <v>107</v>
      </c>
      <c r="C16" s="54">
        <v>10</v>
      </c>
    </row>
    <row r="18" spans="2:5" ht="30">
      <c r="B18" s="53" t="s">
        <v>77</v>
      </c>
      <c r="C18" s="53" t="s">
        <v>97</v>
      </c>
      <c r="D18" s="64" t="s">
        <v>124</v>
      </c>
      <c r="E18" s="53" t="s">
        <v>95</v>
      </c>
    </row>
    <row r="19" spans="2:5">
      <c r="B19" s="54" t="s">
        <v>82</v>
      </c>
      <c r="C19" s="58">
        <f>+SUM(C6:C8)</f>
        <v>1</v>
      </c>
      <c r="D19" s="63">
        <f>30/30</f>
        <v>1</v>
      </c>
      <c r="E19" s="56">
        <f>+F7</f>
        <v>0.1</v>
      </c>
    </row>
    <row r="20" spans="2:5">
      <c r="B20" s="54" t="s">
        <v>83</v>
      </c>
      <c r="C20" s="58">
        <f>+($C$6/8)*12</f>
        <v>0.44774999999999998</v>
      </c>
      <c r="D20" s="63">
        <f>30/30</f>
        <v>1</v>
      </c>
      <c r="E20" s="59">
        <f>+F8</f>
        <v>0.11</v>
      </c>
    </row>
    <row r="21" spans="2:5">
      <c r="B21" s="54" t="s">
        <v>84</v>
      </c>
      <c r="C21" s="58">
        <f>+($C$6/8)*12</f>
        <v>0.44774999999999998</v>
      </c>
      <c r="D21" s="63">
        <f>+$C$13/30</f>
        <v>0.73333333333333328</v>
      </c>
      <c r="E21" s="59">
        <f>+F8</f>
        <v>0.11</v>
      </c>
    </row>
    <row r="22" spans="2:5">
      <c r="B22" s="54" t="s">
        <v>85</v>
      </c>
      <c r="C22" s="58">
        <f>+($C$6/8)*4</f>
        <v>0.14924999999999999</v>
      </c>
      <c r="D22" s="63">
        <f>+$C$13/30</f>
        <v>0.73333333333333328</v>
      </c>
      <c r="E22" s="59">
        <f>+F8</f>
        <v>0.11</v>
      </c>
    </row>
    <row r="23" spans="2:5">
      <c r="B23" s="54" t="s">
        <v>86</v>
      </c>
      <c r="C23" s="58">
        <f>+($C$6/8)*12</f>
        <v>0.44774999999999998</v>
      </c>
      <c r="D23" s="63">
        <f>+$C$13/30</f>
        <v>0.73333333333333328</v>
      </c>
      <c r="E23" s="56">
        <f>+F7</f>
        <v>0.1</v>
      </c>
    </row>
    <row r="24" spans="2:5">
      <c r="B24" s="54" t="s">
        <v>87</v>
      </c>
      <c r="C24" s="58">
        <f>+($C$6/8)*12</f>
        <v>0.44774999999999998</v>
      </c>
      <c r="D24" s="63">
        <f>+$C$13/30</f>
        <v>0.73333333333333328</v>
      </c>
      <c r="E24" s="56">
        <f>+F6</f>
        <v>0.08</v>
      </c>
    </row>
    <row r="25" spans="2:5">
      <c r="B25" s="54" t="s">
        <v>88</v>
      </c>
      <c r="C25" s="58">
        <f>+($C$6/8)*10</f>
        <v>0.37312499999999998</v>
      </c>
      <c r="D25" s="63">
        <f>+$C$13/30</f>
        <v>0.73333333333333328</v>
      </c>
      <c r="E25" s="56">
        <f>+F6</f>
        <v>0.08</v>
      </c>
    </row>
  </sheetData>
  <autoFilter ref="B18:E25"/>
  <mergeCells count="4">
    <mergeCell ref="B4:C4"/>
    <mergeCell ref="B2:C2"/>
    <mergeCell ref="E5:F5"/>
    <mergeCell ref="B10: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SDC Vigilancia</vt:lpstr>
      <vt:lpstr>POLIZAS</vt:lpstr>
      <vt:lpstr>INFO GENERAL Y FINANCIERA</vt:lpstr>
      <vt:lpstr>Guia Circular 015</vt:lpstr>
      <vt:lpstr>'INFO GENERAL Y FINANCIERA'!Área_de_impresión</vt:lpstr>
      <vt:lpstr>POLIZAS!Área_de_impresión</vt:lpstr>
      <vt:lpstr>'SDC Vigilancia'!Área_de_impresión</vt:lpstr>
      <vt:lpstr>'SDC Vigilancia'!Títulos_a_imprimir</vt:lpstr>
    </vt:vector>
  </TitlesOfParts>
  <Company>ICBF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hector.arias</cp:lastModifiedBy>
  <cp:lastPrinted>2013-09-03T21:06:48Z</cp:lastPrinted>
  <dcterms:created xsi:type="dcterms:W3CDTF">2013-08-22T20:49:37Z</dcterms:created>
  <dcterms:modified xsi:type="dcterms:W3CDTF">2013-09-03T21:07:03Z</dcterms:modified>
</cp:coreProperties>
</file>