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4880" windowHeight="7815" tabRatio="931" activeTab="1"/>
  </bookViews>
  <sheets>
    <sheet name="Plan de Acción" sheetId="15" r:id="rId1"/>
    <sheet name="Funcionales" sheetId="2" r:id="rId2"/>
    <sheet name="Funcionales calculo" sheetId="13" state="hidden" r:id="rId3"/>
    <sheet name="Obligacionesy compromisos" sheetId="5" r:id="rId4"/>
    <sheet name="Mejoramiento CGR" sheetId="9" r:id="rId5"/>
    <sheet name="Liquidación de Contratos" sheetId="10" r:id="rId6"/>
    <sheet name="Recaudo" sheetId="6" r:id="rId7"/>
    <sheet name="Rendición" sheetId="4" r:id="rId8"/>
    <sheet name="EPICO" sheetId="7" r:id="rId9"/>
    <sheet name="Consolidado" sheetId="8" r:id="rId10"/>
    <sheet name="Consolidado (2)" sheetId="14" state="hidden" r:id="rId11"/>
    <sheet name="Acuerdos de G" sheetId="11" state="hidden" r:id="rId12"/>
    <sheet name="Hoja1" sheetId="12" state="hidden" r:id="rId13"/>
  </sheets>
  <definedNames>
    <definedName name="_xlnm._FilterDatabase" localSheetId="9" hidden="1">Consolidado!$B$2:$J$35</definedName>
    <definedName name="_xlnm._FilterDatabase" localSheetId="10" hidden="1">'Consolidado (2)'!$A$1:$I$34</definedName>
    <definedName name="_xlnm._FilterDatabase" localSheetId="1" hidden="1">Funcionales!$A$4:$RU$41</definedName>
    <definedName name="_xlnm._FilterDatabase" localSheetId="2" hidden="1">'Funcionales calculo'!$A$4:$DO$41</definedName>
    <definedName name="_xlnm._FilterDatabase" localSheetId="5" hidden="1">'Liquidación de Contratos'!$A$2:$K$39</definedName>
    <definedName name="_xlnm._FilterDatabase" localSheetId="4" hidden="1">'Mejoramiento CGR'!$A$3:$J$36</definedName>
    <definedName name="_xlnm._FilterDatabase" localSheetId="3" hidden="1">'Obligacionesy compromisos'!$A$3:$Q$41</definedName>
  </definedNames>
  <calcPr calcId="125725"/>
</workbook>
</file>

<file path=xl/calcChain.xml><?xml version="1.0" encoding="utf-8"?>
<calcChain xmlns="http://schemas.openxmlformats.org/spreadsheetml/2006/main">
  <c r="MU37" i="2"/>
  <c r="MU36"/>
  <c r="MU35"/>
  <c r="MU34"/>
  <c r="MU33"/>
  <c r="MU32"/>
  <c r="MU31"/>
  <c r="MU30"/>
  <c r="MU29"/>
  <c r="MU28"/>
  <c r="MU27"/>
  <c r="MU26"/>
  <c r="MU25"/>
  <c r="MU24"/>
  <c r="MU23"/>
  <c r="MU22"/>
  <c r="MU21"/>
  <c r="MU20"/>
  <c r="MU19"/>
  <c r="MU18"/>
  <c r="MU17"/>
  <c r="MU16"/>
  <c r="MU15"/>
  <c r="MU14"/>
  <c r="MU13"/>
  <c r="MU12"/>
  <c r="MU11"/>
  <c r="MU10"/>
  <c r="MU9"/>
  <c r="MU8"/>
  <c r="MU7"/>
  <c r="MU6"/>
  <c r="MU5"/>
  <c r="MP37"/>
  <c r="MP36"/>
  <c r="MP35"/>
  <c r="MP34"/>
  <c r="MP33"/>
  <c r="MP32"/>
  <c r="MP31"/>
  <c r="MP30"/>
  <c r="MP29"/>
  <c r="MP28"/>
  <c r="MP27"/>
  <c r="MP26"/>
  <c r="MP25"/>
  <c r="MP24"/>
  <c r="MP23"/>
  <c r="MP22"/>
  <c r="MP21"/>
  <c r="MP20"/>
  <c r="MP19"/>
  <c r="MP18"/>
  <c r="MP17"/>
  <c r="MP16"/>
  <c r="MP15"/>
  <c r="MP14"/>
  <c r="MP13"/>
  <c r="MP12"/>
  <c r="MP11"/>
  <c r="MP10"/>
  <c r="MP9"/>
  <c r="MP8"/>
  <c r="MP7"/>
  <c r="MP6"/>
  <c r="MP5"/>
  <c r="FO37"/>
  <c r="FO36"/>
  <c r="FO35"/>
  <c r="FO34"/>
  <c r="FO33"/>
  <c r="FO32"/>
  <c r="FO31"/>
  <c r="FO30"/>
  <c r="FO28"/>
  <c r="FO27"/>
  <c r="FO26"/>
  <c r="FO25"/>
  <c r="FO24"/>
  <c r="FO23"/>
  <c r="FO22"/>
  <c r="FO21"/>
  <c r="FO20"/>
  <c r="FO19"/>
  <c r="FO18"/>
  <c r="FO17"/>
  <c r="FO16"/>
  <c r="FO15"/>
  <c r="FO13"/>
  <c r="FO12"/>
  <c r="FO10"/>
  <c r="FO9"/>
  <c r="FO8"/>
  <c r="FO7"/>
  <c r="FO6"/>
  <c r="FO5"/>
  <c r="MJ6"/>
  <c r="MJ7"/>
  <c r="MJ8"/>
  <c r="MJ9"/>
  <c r="MJ10"/>
  <c r="MJ11"/>
  <c r="MJ12"/>
  <c r="MJ13"/>
  <c r="MJ14"/>
  <c r="MJ15"/>
  <c r="MJ16"/>
  <c r="MJ17"/>
  <c r="MJ18"/>
  <c r="MJ19"/>
  <c r="MJ20"/>
  <c r="MJ21"/>
  <c r="MJ22"/>
  <c r="MJ23"/>
  <c r="MJ24"/>
  <c r="MJ25"/>
  <c r="MJ26"/>
  <c r="MJ27"/>
  <c r="MJ28"/>
  <c r="MJ29"/>
  <c r="MJ30"/>
  <c r="MJ31"/>
  <c r="MJ32"/>
  <c r="MJ33"/>
  <c r="MJ34"/>
  <c r="MJ35"/>
  <c r="MJ36"/>
  <c r="MJ37"/>
  <c r="MJ5"/>
  <c r="MB37"/>
  <c r="MB36"/>
  <c r="MB35"/>
  <c r="MB34"/>
  <c r="MB33"/>
  <c r="MB32"/>
  <c r="MB31"/>
  <c r="MB30"/>
  <c r="MB29"/>
  <c r="MB28"/>
  <c r="MB27"/>
  <c r="MB26"/>
  <c r="MB25"/>
  <c r="MB24"/>
  <c r="MB23"/>
  <c r="MB22"/>
  <c r="MB21"/>
  <c r="MB20"/>
  <c r="MB19"/>
  <c r="MB18"/>
  <c r="MB17"/>
  <c r="MB16"/>
  <c r="MB15"/>
  <c r="MB14"/>
  <c r="MB13"/>
  <c r="MB12"/>
  <c r="MB11"/>
  <c r="MB10"/>
  <c r="MB9"/>
  <c r="MB8"/>
  <c r="MB7"/>
  <c r="MB6"/>
  <c r="MB5"/>
  <c r="H4" i="8" l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"/>
  <c r="I5" i="6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4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U38" i="15" l="1"/>
  <c r="CU37"/>
  <c r="CU36"/>
  <c r="CU35"/>
  <c r="CU34"/>
  <c r="CU33"/>
  <c r="CU32"/>
  <c r="CU31"/>
  <c r="CU30"/>
  <c r="CU29"/>
  <c r="CU28"/>
  <c r="CU27"/>
  <c r="CU26"/>
  <c r="CU25"/>
  <c r="CU24"/>
  <c r="CU23"/>
  <c r="CU22"/>
  <c r="CU21"/>
  <c r="CU20"/>
  <c r="CU19"/>
  <c r="CU18"/>
  <c r="CU17"/>
  <c r="CU16"/>
  <c r="CU15"/>
  <c r="CU14"/>
  <c r="CU13"/>
  <c r="CU12"/>
  <c r="CU11"/>
  <c r="CU10"/>
  <c r="CU9"/>
  <c r="CU8"/>
  <c r="CU7"/>
  <c r="CU6"/>
  <c r="N19" i="5" l="1"/>
  <c r="P19"/>
  <c r="E3" i="8"/>
  <c r="I37" i="2" l="1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G18" i="8" l="1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"/>
  <c r="G4"/>
  <c r="G5"/>
  <c r="G6"/>
  <c r="G7"/>
  <c r="G8"/>
  <c r="G9"/>
  <c r="G10"/>
  <c r="G11"/>
  <c r="G12"/>
  <c r="G13"/>
  <c r="G14"/>
  <c r="G15"/>
  <c r="G16"/>
  <c r="G17"/>
  <c r="G19"/>
  <c r="G20"/>
  <c r="G21"/>
  <c r="G22"/>
  <c r="G23"/>
  <c r="G24"/>
  <c r="G25"/>
  <c r="G26"/>
  <c r="G27"/>
  <c r="G28"/>
  <c r="G29"/>
  <c r="G30"/>
  <c r="G31"/>
  <c r="G32"/>
  <c r="G33"/>
  <c r="G34"/>
  <c r="G35"/>
  <c r="G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"/>
  <c r="DH39" i="15"/>
  <c r="DG39"/>
  <c r="DF39"/>
  <c r="DE39"/>
  <c r="CY39"/>
  <c r="CX39"/>
  <c r="CT39"/>
  <c r="CS39"/>
  <c r="CO39"/>
  <c r="CN39"/>
  <c r="CP39" s="1"/>
  <c r="CJ39"/>
  <c r="CI39"/>
  <c r="CE39"/>
  <c r="CD39"/>
  <c r="CF39" s="1"/>
  <c r="BZ39"/>
  <c r="BY39"/>
  <c r="CA39" s="1"/>
  <c r="BU39"/>
  <c r="BT39"/>
  <c r="BV39" s="1"/>
  <c r="BP39"/>
  <c r="BO39"/>
  <c r="BQ39" s="1"/>
  <c r="BK39"/>
  <c r="BJ39"/>
  <c r="BL39" s="1"/>
  <c r="BG39"/>
  <c r="BA39"/>
  <c r="AZ39"/>
  <c r="AV39"/>
  <c r="AU39"/>
  <c r="AQ39"/>
  <c r="AP39"/>
  <c r="AK39"/>
  <c r="AM39" s="1"/>
  <c r="AG39"/>
  <c r="AF39"/>
  <c r="AH39" s="1"/>
  <c r="W39"/>
  <c r="V39"/>
  <c r="X39" s="1"/>
  <c r="Q39"/>
  <c r="S39" s="1"/>
  <c r="M39"/>
  <c r="L39"/>
  <c r="H39"/>
  <c r="G39"/>
  <c r="C39"/>
  <c r="B39"/>
  <c r="DH38"/>
  <c r="DG38"/>
  <c r="DF38"/>
  <c r="DE38"/>
  <c r="CP38"/>
  <c r="CK38"/>
  <c r="CF38"/>
  <c r="CA38"/>
  <c r="BV38"/>
  <c r="BQ38"/>
  <c r="AW38"/>
  <c r="AH38"/>
  <c r="X38"/>
  <c r="S38"/>
  <c r="I38"/>
  <c r="D38"/>
  <c r="DH37"/>
  <c r="DI37" s="1"/>
  <c r="C34" i="8" s="1"/>
  <c r="DG37" i="15"/>
  <c r="DF37"/>
  <c r="DE37"/>
  <c r="CP37"/>
  <c r="CK37"/>
  <c r="CF37"/>
  <c r="CA37"/>
  <c r="BV37"/>
  <c r="AW37"/>
  <c r="AR37"/>
  <c r="AH37"/>
  <c r="X37"/>
  <c r="S37"/>
  <c r="I37"/>
  <c r="D37"/>
  <c r="DH36"/>
  <c r="DG36"/>
  <c r="DF36"/>
  <c r="DE36"/>
  <c r="CZ36"/>
  <c r="CP36"/>
  <c r="CK36"/>
  <c r="CF36"/>
  <c r="CA36"/>
  <c r="BV36"/>
  <c r="BQ36"/>
  <c r="BL36"/>
  <c r="BG36"/>
  <c r="BB36"/>
  <c r="AW36"/>
  <c r="AR36"/>
  <c r="AM36"/>
  <c r="AH36"/>
  <c r="X36"/>
  <c r="S36"/>
  <c r="N36"/>
  <c r="I36"/>
  <c r="D36"/>
  <c r="DH35"/>
  <c r="DG35"/>
  <c r="DI35" s="1"/>
  <c r="C32" i="8" s="1"/>
  <c r="DF35" i="15"/>
  <c r="DE35"/>
  <c r="CZ35"/>
  <c r="CP35"/>
  <c r="CK35"/>
  <c r="CF35"/>
  <c r="CA35"/>
  <c r="BV35"/>
  <c r="BQ35"/>
  <c r="BL35"/>
  <c r="BG35"/>
  <c r="BB35"/>
  <c r="AW35"/>
  <c r="AR35"/>
  <c r="AM35"/>
  <c r="AH35"/>
  <c r="X35"/>
  <c r="S35"/>
  <c r="N35"/>
  <c r="I35"/>
  <c r="D35"/>
  <c r="DH34"/>
  <c r="DG34"/>
  <c r="DF34"/>
  <c r="DE34"/>
  <c r="CZ34"/>
  <c r="CP34"/>
  <c r="CK34"/>
  <c r="CF34"/>
  <c r="CA34"/>
  <c r="BV34"/>
  <c r="BQ34"/>
  <c r="BL34"/>
  <c r="BG34"/>
  <c r="BB34"/>
  <c r="AW34"/>
  <c r="AR34"/>
  <c r="AM34"/>
  <c r="AH34"/>
  <c r="X34"/>
  <c r="S34"/>
  <c r="N34"/>
  <c r="I34"/>
  <c r="D34"/>
  <c r="DH33"/>
  <c r="DG33"/>
  <c r="DI33" s="1"/>
  <c r="C30" i="8" s="1"/>
  <c r="DF33" i="15"/>
  <c r="DE33"/>
  <c r="CZ33"/>
  <c r="CP33"/>
  <c r="CK33"/>
  <c r="CF33"/>
  <c r="CA33"/>
  <c r="BV33"/>
  <c r="BQ33"/>
  <c r="BL33"/>
  <c r="BG33"/>
  <c r="BB33"/>
  <c r="AW33"/>
  <c r="AR33"/>
  <c r="AM33"/>
  <c r="AH33"/>
  <c r="X33"/>
  <c r="S33"/>
  <c r="N33"/>
  <c r="I33"/>
  <c r="D33"/>
  <c r="DH32"/>
  <c r="DG32"/>
  <c r="DF32"/>
  <c r="DE32"/>
  <c r="CZ32"/>
  <c r="CP32"/>
  <c r="CK32"/>
  <c r="CF32"/>
  <c r="CA32"/>
  <c r="BV32"/>
  <c r="BQ32"/>
  <c r="BL32"/>
  <c r="BG32"/>
  <c r="BB32"/>
  <c r="AR32"/>
  <c r="X32"/>
  <c r="S32"/>
  <c r="I32"/>
  <c r="D32"/>
  <c r="DH31"/>
  <c r="DG31"/>
  <c r="DI31" s="1"/>
  <c r="C28" i="8" s="1"/>
  <c r="DF31" i="15"/>
  <c r="DE31"/>
  <c r="CZ31"/>
  <c r="CP31"/>
  <c r="CK31"/>
  <c r="CF31"/>
  <c r="CA31"/>
  <c r="BV31"/>
  <c r="BQ31"/>
  <c r="BL31"/>
  <c r="BG31"/>
  <c r="BB31"/>
  <c r="AW31"/>
  <c r="AR31"/>
  <c r="AM31"/>
  <c r="AH31"/>
  <c r="X31"/>
  <c r="S31"/>
  <c r="N31"/>
  <c r="I31"/>
  <c r="D31"/>
  <c r="DH30"/>
  <c r="DG30"/>
  <c r="DF30"/>
  <c r="DE30"/>
  <c r="CZ30"/>
  <c r="CP30"/>
  <c r="CK30"/>
  <c r="CF30"/>
  <c r="CA30"/>
  <c r="BV30"/>
  <c r="BQ30"/>
  <c r="BL30"/>
  <c r="BG30"/>
  <c r="BB30"/>
  <c r="AW30"/>
  <c r="AR30"/>
  <c r="AM30"/>
  <c r="AH30"/>
  <c r="X30"/>
  <c r="S30"/>
  <c r="N30"/>
  <c r="I30"/>
  <c r="D30"/>
  <c r="DH29"/>
  <c r="DG29"/>
  <c r="DI29" s="1"/>
  <c r="C26" i="8" s="1"/>
  <c r="DF29" i="15"/>
  <c r="DE29"/>
  <c r="CP29"/>
  <c r="CK29"/>
  <c r="CF29"/>
  <c r="CA29"/>
  <c r="BV29"/>
  <c r="BQ29"/>
  <c r="BL29"/>
  <c r="BG29"/>
  <c r="BB29"/>
  <c r="AW29"/>
  <c r="AR29"/>
  <c r="AM29"/>
  <c r="AH29"/>
  <c r="X29"/>
  <c r="S29"/>
  <c r="N29"/>
  <c r="I29"/>
  <c r="D29"/>
  <c r="DH28"/>
  <c r="DG28"/>
  <c r="DF28"/>
  <c r="DE28"/>
  <c r="CZ28"/>
  <c r="CP28"/>
  <c r="CK28"/>
  <c r="CF28"/>
  <c r="CA28"/>
  <c r="BV28"/>
  <c r="BQ28"/>
  <c r="BL28"/>
  <c r="BG28"/>
  <c r="BB28"/>
  <c r="AW28"/>
  <c r="AR28"/>
  <c r="AM28"/>
  <c r="AH28"/>
  <c r="X28"/>
  <c r="S28"/>
  <c r="N28"/>
  <c r="I28"/>
  <c r="D28"/>
  <c r="DH27"/>
  <c r="DI27" s="1"/>
  <c r="C24" i="8" s="1"/>
  <c r="DG27" i="15"/>
  <c r="DF27"/>
  <c r="DE27"/>
  <c r="CZ27"/>
  <c r="CP27"/>
  <c r="CK27"/>
  <c r="CF27"/>
  <c r="CA27"/>
  <c r="BV27"/>
  <c r="BQ27"/>
  <c r="BL27"/>
  <c r="BG27"/>
  <c r="BB27"/>
  <c r="AW27"/>
  <c r="AR27"/>
  <c r="AM27"/>
  <c r="AH27"/>
  <c r="X27"/>
  <c r="S27"/>
  <c r="N27"/>
  <c r="I27"/>
  <c r="D27"/>
  <c r="DH26"/>
  <c r="DG26"/>
  <c r="DF26"/>
  <c r="DE26"/>
  <c r="CZ26"/>
  <c r="CP26"/>
  <c r="CK26"/>
  <c r="CF26"/>
  <c r="CA26"/>
  <c r="BV26"/>
  <c r="BQ26"/>
  <c r="BL26"/>
  <c r="BG26"/>
  <c r="BB26"/>
  <c r="AW26"/>
  <c r="AR26"/>
  <c r="AM26"/>
  <c r="AH26"/>
  <c r="X26"/>
  <c r="S26"/>
  <c r="N26"/>
  <c r="I26"/>
  <c r="D26"/>
  <c r="DH25"/>
  <c r="DI25" s="1"/>
  <c r="C22" i="8" s="1"/>
  <c r="DG25" i="15"/>
  <c r="DF25"/>
  <c r="DE25"/>
  <c r="CZ25"/>
  <c r="CP25"/>
  <c r="CK25"/>
  <c r="CF25"/>
  <c r="CA25"/>
  <c r="BV25"/>
  <c r="BQ25"/>
  <c r="BL25"/>
  <c r="BG25"/>
  <c r="AW25"/>
  <c r="AR25"/>
  <c r="AM25"/>
  <c r="AH25"/>
  <c r="X25"/>
  <c r="S25"/>
  <c r="N25"/>
  <c r="I25"/>
  <c r="D25"/>
  <c r="DH24"/>
  <c r="DG24"/>
  <c r="DF24"/>
  <c r="DE24"/>
  <c r="CP24"/>
  <c r="CK24"/>
  <c r="CF24"/>
  <c r="CA24"/>
  <c r="BV24"/>
  <c r="BQ24"/>
  <c r="BL24"/>
  <c r="BB24"/>
  <c r="AW24"/>
  <c r="AR24"/>
  <c r="AM24"/>
  <c r="AH24"/>
  <c r="X24"/>
  <c r="S24"/>
  <c r="N24"/>
  <c r="I24"/>
  <c r="D24"/>
  <c r="DH23"/>
  <c r="DG23"/>
  <c r="DI23" s="1"/>
  <c r="C20" i="8" s="1"/>
  <c r="DF23" i="15"/>
  <c r="DE23"/>
  <c r="CZ23"/>
  <c r="CP23"/>
  <c r="CK23"/>
  <c r="CF23"/>
  <c r="CA23"/>
  <c r="BV23"/>
  <c r="BQ23"/>
  <c r="BL23"/>
  <c r="BG23"/>
  <c r="BB23"/>
  <c r="AW23"/>
  <c r="AR23"/>
  <c r="AM23"/>
  <c r="AH23"/>
  <c r="X23"/>
  <c r="S23"/>
  <c r="N23"/>
  <c r="I23"/>
  <c r="D23"/>
  <c r="DH22"/>
  <c r="DG22"/>
  <c r="DF22"/>
  <c r="DE22"/>
  <c r="CP22"/>
  <c r="CK22"/>
  <c r="CF22"/>
  <c r="CA22"/>
  <c r="BV22"/>
  <c r="BQ22"/>
  <c r="BL22"/>
  <c r="BG22"/>
  <c r="AW22"/>
  <c r="AR22"/>
  <c r="AM22"/>
  <c r="AH22"/>
  <c r="X22"/>
  <c r="S22"/>
  <c r="I22"/>
  <c r="D22"/>
  <c r="DH21"/>
  <c r="DI21" s="1"/>
  <c r="C18" i="8" s="1"/>
  <c r="DG21" i="15"/>
  <c r="DF21"/>
  <c r="DE21"/>
  <c r="CP21"/>
  <c r="CK21"/>
  <c r="CF21"/>
  <c r="CA21"/>
  <c r="BV21"/>
  <c r="BQ21"/>
  <c r="BL21"/>
  <c r="AW21"/>
  <c r="X21"/>
  <c r="S21"/>
  <c r="I21"/>
  <c r="D21"/>
  <c r="DH20"/>
  <c r="DG20"/>
  <c r="DF20"/>
  <c r="DE20"/>
  <c r="CZ20"/>
  <c r="CP20"/>
  <c r="CF20"/>
  <c r="CA20"/>
  <c r="BV20"/>
  <c r="BQ20"/>
  <c r="BL20"/>
  <c r="BG20"/>
  <c r="BB20"/>
  <c r="AW20"/>
  <c r="AR20"/>
  <c r="AM20"/>
  <c r="AH20"/>
  <c r="X20"/>
  <c r="S20"/>
  <c r="N20"/>
  <c r="I20"/>
  <c r="D20"/>
  <c r="DH19"/>
  <c r="DI19" s="1"/>
  <c r="C16" i="8" s="1"/>
  <c r="DG19" i="15"/>
  <c r="DF19"/>
  <c r="DE19"/>
  <c r="CZ19"/>
  <c r="CP19"/>
  <c r="CK19"/>
  <c r="CF19"/>
  <c r="CA19"/>
  <c r="BV19"/>
  <c r="BQ19"/>
  <c r="BL19"/>
  <c r="BG19"/>
  <c r="BB19"/>
  <c r="AW19"/>
  <c r="AR19"/>
  <c r="AM19"/>
  <c r="AH19"/>
  <c r="X19"/>
  <c r="S19"/>
  <c r="N19"/>
  <c r="I19"/>
  <c r="D19"/>
  <c r="DH18"/>
  <c r="DG18"/>
  <c r="DF18"/>
  <c r="DE18"/>
  <c r="CZ18"/>
  <c r="CP18"/>
  <c r="CK18"/>
  <c r="CF18"/>
  <c r="CA18"/>
  <c r="BV18"/>
  <c r="BQ18"/>
  <c r="BL18"/>
  <c r="BG18"/>
  <c r="BB18"/>
  <c r="AW18"/>
  <c r="AR18"/>
  <c r="AM18"/>
  <c r="AH18"/>
  <c r="X18"/>
  <c r="S18"/>
  <c r="N18"/>
  <c r="I18"/>
  <c r="D18"/>
  <c r="DH17"/>
  <c r="DI17" s="1"/>
  <c r="C14" i="8" s="1"/>
  <c r="DG17" i="15"/>
  <c r="DF17"/>
  <c r="DE17"/>
  <c r="CZ17"/>
  <c r="CP17"/>
  <c r="CK17"/>
  <c r="CF17"/>
  <c r="CA17"/>
  <c r="BV17"/>
  <c r="BQ17"/>
  <c r="BL17"/>
  <c r="BG17"/>
  <c r="BB17"/>
  <c r="AW17"/>
  <c r="AR17"/>
  <c r="AM17"/>
  <c r="AH17"/>
  <c r="X17"/>
  <c r="S17"/>
  <c r="N17"/>
  <c r="I17"/>
  <c r="D17"/>
  <c r="DH16"/>
  <c r="DG16"/>
  <c r="DF16"/>
  <c r="DE16"/>
  <c r="CZ16"/>
  <c r="CP16"/>
  <c r="CK16"/>
  <c r="CF16"/>
  <c r="CA16"/>
  <c r="BV16"/>
  <c r="BQ16"/>
  <c r="BL16"/>
  <c r="BG16"/>
  <c r="BB16"/>
  <c r="AW16"/>
  <c r="AR16"/>
  <c r="AM16"/>
  <c r="AH16"/>
  <c r="X16"/>
  <c r="S16"/>
  <c r="N16"/>
  <c r="I16"/>
  <c r="D16"/>
  <c r="DH15"/>
  <c r="DI15" s="1"/>
  <c r="C12" i="8" s="1"/>
  <c r="DG15" i="15"/>
  <c r="DF15"/>
  <c r="DE15"/>
  <c r="CP15"/>
  <c r="CK15"/>
  <c r="CF15"/>
  <c r="CA15"/>
  <c r="BV15"/>
  <c r="BQ15"/>
  <c r="BL15"/>
  <c r="BG15"/>
  <c r="BB15"/>
  <c r="AW15"/>
  <c r="AR15"/>
  <c r="AM15"/>
  <c r="AH15"/>
  <c r="X15"/>
  <c r="S15"/>
  <c r="I15"/>
  <c r="D15"/>
  <c r="DH14"/>
  <c r="DG14"/>
  <c r="DF14"/>
  <c r="DE14"/>
  <c r="CZ14"/>
  <c r="CP14"/>
  <c r="CK14"/>
  <c r="CF14"/>
  <c r="CA14"/>
  <c r="BV14"/>
  <c r="BQ14"/>
  <c r="BL14"/>
  <c r="BG14"/>
  <c r="BB14"/>
  <c r="AW14"/>
  <c r="AR14"/>
  <c r="AM14"/>
  <c r="AH14"/>
  <c r="X14"/>
  <c r="S14"/>
  <c r="N14"/>
  <c r="I14"/>
  <c r="D14"/>
  <c r="DH13"/>
  <c r="DI13" s="1"/>
  <c r="C10" i="8" s="1"/>
  <c r="DG13" i="15"/>
  <c r="DF13"/>
  <c r="DE13"/>
  <c r="CZ13"/>
  <c r="CP13"/>
  <c r="CK13"/>
  <c r="CF13"/>
  <c r="CA13"/>
  <c r="BV13"/>
  <c r="BQ13"/>
  <c r="BL13"/>
  <c r="BG13"/>
  <c r="BB13"/>
  <c r="AW13"/>
  <c r="AR13"/>
  <c r="AM13"/>
  <c r="AH13"/>
  <c r="X13"/>
  <c r="S13"/>
  <c r="N13"/>
  <c r="I13"/>
  <c r="D13"/>
  <c r="DH12"/>
  <c r="DG12"/>
  <c r="DF12"/>
  <c r="DE12"/>
  <c r="CZ12"/>
  <c r="CP12"/>
  <c r="CK12"/>
  <c r="CF12"/>
  <c r="CA12"/>
  <c r="BV12"/>
  <c r="BQ12"/>
  <c r="BL12"/>
  <c r="BG12"/>
  <c r="BB12"/>
  <c r="AW12"/>
  <c r="AR12"/>
  <c r="AM12"/>
  <c r="AH12"/>
  <c r="X12"/>
  <c r="S12"/>
  <c r="N12"/>
  <c r="I12"/>
  <c r="D12"/>
  <c r="DH11"/>
  <c r="DI11" s="1"/>
  <c r="C8" i="8" s="1"/>
  <c r="DG11" i="15"/>
  <c r="DF11"/>
  <c r="DE11"/>
  <c r="CZ11"/>
  <c r="CP11"/>
  <c r="CK11"/>
  <c r="CF11"/>
  <c r="CA11"/>
  <c r="BV11"/>
  <c r="BQ11"/>
  <c r="BL11"/>
  <c r="BG11"/>
  <c r="BB11"/>
  <c r="AW11"/>
  <c r="AR11"/>
  <c r="AM11"/>
  <c r="AH11"/>
  <c r="X11"/>
  <c r="S11"/>
  <c r="N11"/>
  <c r="I11"/>
  <c r="D11"/>
  <c r="DH10"/>
  <c r="DG10"/>
  <c r="DF10"/>
  <c r="DE10"/>
  <c r="CZ10"/>
  <c r="CA10"/>
  <c r="BV10"/>
  <c r="BQ10"/>
  <c r="BL10"/>
  <c r="BG10"/>
  <c r="BB10"/>
  <c r="AW10"/>
  <c r="AR10"/>
  <c r="AM10"/>
  <c r="AH10"/>
  <c r="X10"/>
  <c r="S10"/>
  <c r="N10"/>
  <c r="I10"/>
  <c r="D10"/>
  <c r="DH9"/>
  <c r="DI9" s="1"/>
  <c r="C6" i="8" s="1"/>
  <c r="DG9" i="15"/>
  <c r="DF9"/>
  <c r="DE9"/>
  <c r="CZ9"/>
  <c r="CP9"/>
  <c r="CK9"/>
  <c r="CF9"/>
  <c r="CA9"/>
  <c r="BV9"/>
  <c r="BQ9"/>
  <c r="BL9"/>
  <c r="BG9"/>
  <c r="BB9"/>
  <c r="AW9"/>
  <c r="AR9"/>
  <c r="AM9"/>
  <c r="AH9"/>
  <c r="X9"/>
  <c r="S9"/>
  <c r="N9"/>
  <c r="I9"/>
  <c r="D9"/>
  <c r="DH8"/>
  <c r="DG8"/>
  <c r="DF8"/>
  <c r="DE8"/>
  <c r="CZ8"/>
  <c r="CP8"/>
  <c r="CK8"/>
  <c r="CF8"/>
  <c r="CA8"/>
  <c r="BV8"/>
  <c r="BQ8"/>
  <c r="BL8"/>
  <c r="BG8"/>
  <c r="BB8"/>
  <c r="AW8"/>
  <c r="AR8"/>
  <c r="AM8"/>
  <c r="AH8"/>
  <c r="X8"/>
  <c r="S8"/>
  <c r="N8"/>
  <c r="I8"/>
  <c r="D8"/>
  <c r="DH7"/>
  <c r="DI7" s="1"/>
  <c r="C4" i="8" s="1"/>
  <c r="DG7" i="15"/>
  <c r="DF7"/>
  <c r="DE7"/>
  <c r="CZ7"/>
  <c r="CP7"/>
  <c r="CK7"/>
  <c r="CF7"/>
  <c r="CA7"/>
  <c r="BV7"/>
  <c r="BQ7"/>
  <c r="BL7"/>
  <c r="BG7"/>
  <c r="BB7"/>
  <c r="AW7"/>
  <c r="AR7"/>
  <c r="AM7"/>
  <c r="AH7"/>
  <c r="X7"/>
  <c r="S7"/>
  <c r="N7"/>
  <c r="I7"/>
  <c r="D7"/>
  <c r="DH6"/>
  <c r="DG6"/>
  <c r="DF6"/>
  <c r="DE6"/>
  <c r="CP6"/>
  <c r="CK6"/>
  <c r="CF6"/>
  <c r="CA6"/>
  <c r="BV6"/>
  <c r="BQ6"/>
  <c r="BL6"/>
  <c r="BB6"/>
  <c r="AW6"/>
  <c r="AR6"/>
  <c r="AH6"/>
  <c r="X6"/>
  <c r="S6"/>
  <c r="I6"/>
  <c r="D6"/>
  <c r="CK39" l="1"/>
  <c r="CU39"/>
  <c r="CZ39"/>
  <c r="DI6"/>
  <c r="C3" i="8" s="1"/>
  <c r="DI8" i="15"/>
  <c r="C5" i="8" s="1"/>
  <c r="DI10" i="15"/>
  <c r="C7" i="8" s="1"/>
  <c r="DI12" i="15"/>
  <c r="C9" i="8" s="1"/>
  <c r="DI14" i="15"/>
  <c r="C11" i="8" s="1"/>
  <c r="DI16" i="15"/>
  <c r="C13" i="8" s="1"/>
  <c r="DI18" i="15"/>
  <c r="C15" i="8" s="1"/>
  <c r="DI20" i="15"/>
  <c r="C17" i="8" s="1"/>
  <c r="DI22" i="15"/>
  <c r="C19" i="8" s="1"/>
  <c r="DI24" i="15"/>
  <c r="C21" i="8" s="1"/>
  <c r="DI26" i="15"/>
  <c r="C23" i="8" s="1"/>
  <c r="DI28" i="15"/>
  <c r="C25" i="8" s="1"/>
  <c r="DI30" i="15"/>
  <c r="C27" i="8" s="1"/>
  <c r="DI32" i="15"/>
  <c r="C29" i="8" s="1"/>
  <c r="DI34" i="15"/>
  <c r="C31" i="8" s="1"/>
  <c r="DI36" i="15"/>
  <c r="C33" i="8" s="1"/>
  <c r="DI38" i="15"/>
  <c r="C35" i="8" s="1"/>
  <c r="D39" i="15"/>
  <c r="I39"/>
  <c r="N39"/>
  <c r="AR39"/>
  <c r="AW39"/>
  <c r="BB39"/>
  <c r="DI39" l="1"/>
  <c r="TI6" i="2" l="1"/>
  <c r="TI7"/>
  <c r="TI8"/>
  <c r="TI9"/>
  <c r="TI10"/>
  <c r="TI11"/>
  <c r="TI12"/>
  <c r="TI13"/>
  <c r="TI14"/>
  <c r="TI15"/>
  <c r="TI16"/>
  <c r="TI17"/>
  <c r="TI18"/>
  <c r="TI19"/>
  <c r="TI20"/>
  <c r="TI21"/>
  <c r="TI22"/>
  <c r="TI23"/>
  <c r="TI24"/>
  <c r="TI25"/>
  <c r="TI26"/>
  <c r="TI27"/>
  <c r="TI28"/>
  <c r="TI29"/>
  <c r="TI30"/>
  <c r="TI31"/>
  <c r="TI32"/>
  <c r="TI33"/>
  <c r="TI34"/>
  <c r="TI35"/>
  <c r="TH6"/>
  <c r="TH7"/>
  <c r="TH8"/>
  <c r="TH9"/>
  <c r="TH10"/>
  <c r="TH11"/>
  <c r="TH12"/>
  <c r="TH13"/>
  <c r="TH14"/>
  <c r="TH15"/>
  <c r="TH16"/>
  <c r="TH17"/>
  <c r="TH18"/>
  <c r="TH19"/>
  <c r="TH21"/>
  <c r="TH22"/>
  <c r="TH23"/>
  <c r="TH24"/>
  <c r="TH25"/>
  <c r="TH26"/>
  <c r="TH27"/>
  <c r="TH28"/>
  <c r="TH29"/>
  <c r="TH30"/>
  <c r="TH31"/>
  <c r="TH32"/>
  <c r="TH33"/>
  <c r="TH34"/>
  <c r="TH35"/>
  <c r="TH36"/>
  <c r="TH37"/>
  <c r="TG6"/>
  <c r="TG7"/>
  <c r="TG8"/>
  <c r="TG9"/>
  <c r="TG10"/>
  <c r="TG11"/>
  <c r="TG12"/>
  <c r="TG13"/>
  <c r="TG14"/>
  <c r="TG15"/>
  <c r="TG16"/>
  <c r="TG17"/>
  <c r="TG18"/>
  <c r="TG19"/>
  <c r="TG20"/>
  <c r="TG21"/>
  <c r="TG22"/>
  <c r="TG23"/>
  <c r="TG24"/>
  <c r="TG25"/>
  <c r="TG26"/>
  <c r="TG27"/>
  <c r="TG28"/>
  <c r="TG29"/>
  <c r="TG30"/>
  <c r="TG31"/>
  <c r="TG32"/>
  <c r="TG33"/>
  <c r="TG34"/>
  <c r="TG35"/>
  <c r="TG36"/>
  <c r="TG37"/>
  <c r="TF6"/>
  <c r="TF7"/>
  <c r="TF8"/>
  <c r="TF9"/>
  <c r="TF10"/>
  <c r="TF11"/>
  <c r="TF12"/>
  <c r="TF13"/>
  <c r="TF14"/>
  <c r="TF15"/>
  <c r="TF16"/>
  <c r="TF17"/>
  <c r="TF18"/>
  <c r="TF19"/>
  <c r="TF20"/>
  <c r="TF21"/>
  <c r="TF22"/>
  <c r="TF23"/>
  <c r="TF24"/>
  <c r="TF25"/>
  <c r="TF26"/>
  <c r="TF27"/>
  <c r="TF28"/>
  <c r="TF29"/>
  <c r="TF30"/>
  <c r="TF31"/>
  <c r="TF32"/>
  <c r="TF33"/>
  <c r="TF34"/>
  <c r="TF35"/>
  <c r="TF36"/>
  <c r="TF37"/>
  <c r="TE6"/>
  <c r="TE7"/>
  <c r="TE8"/>
  <c r="TE9"/>
  <c r="TE10"/>
  <c r="TE11"/>
  <c r="TE12"/>
  <c r="TE13"/>
  <c r="TE14"/>
  <c r="TE15"/>
  <c r="TE16"/>
  <c r="TE17"/>
  <c r="TE18"/>
  <c r="TE19"/>
  <c r="TE20"/>
  <c r="TE21"/>
  <c r="TE22"/>
  <c r="TE23"/>
  <c r="TE24"/>
  <c r="TE25"/>
  <c r="TE26"/>
  <c r="TE27"/>
  <c r="TE28"/>
  <c r="TE29"/>
  <c r="TE30"/>
  <c r="TE31"/>
  <c r="TE32"/>
  <c r="TE33"/>
  <c r="TE34"/>
  <c r="TE35"/>
  <c r="TE36"/>
  <c r="TE37"/>
  <c r="TI5"/>
  <c r="TH5"/>
  <c r="TG5"/>
  <c r="TF5"/>
  <c r="TE5"/>
  <c r="TL37"/>
  <c r="TL36"/>
  <c r="TL35"/>
  <c r="TL34"/>
  <c r="TL33"/>
  <c r="TL32"/>
  <c r="TL31"/>
  <c r="TL30"/>
  <c r="TL29"/>
  <c r="TL28"/>
  <c r="TL27"/>
  <c r="TL26"/>
  <c r="TL25"/>
  <c r="TL24"/>
  <c r="TL23"/>
  <c r="TL22"/>
  <c r="TL21"/>
  <c r="TL20"/>
  <c r="TL19"/>
  <c r="TL18"/>
  <c r="TL17"/>
  <c r="TL16"/>
  <c r="TJ16"/>
  <c r="TK16" s="1"/>
  <c r="TL15"/>
  <c r="TL14"/>
  <c r="TJ13"/>
  <c r="TK13" s="1"/>
  <c r="TL13"/>
  <c r="TL12"/>
  <c r="TL11"/>
  <c r="TL10"/>
  <c r="TL9"/>
  <c r="TL8"/>
  <c r="TJ7"/>
  <c r="TK7" s="1"/>
  <c r="TL7"/>
  <c r="TL6"/>
  <c r="TL5"/>
  <c r="TB35"/>
  <c r="TB34"/>
  <c r="TB33"/>
  <c r="TB32"/>
  <c r="TB31"/>
  <c r="TB30"/>
  <c r="TB29"/>
  <c r="TB27"/>
  <c r="TB25"/>
  <c r="TB24"/>
  <c r="TB23"/>
  <c r="TB22"/>
  <c r="TB20"/>
  <c r="TB19"/>
  <c r="TB18"/>
  <c r="TB17"/>
  <c r="TB16"/>
  <c r="TB14"/>
  <c r="TB13"/>
  <c r="TB12"/>
  <c r="TB11"/>
  <c r="TB10"/>
  <c r="TB9"/>
  <c r="TB8"/>
  <c r="TB7"/>
  <c r="TB6"/>
  <c r="TB5"/>
  <c r="SW37"/>
  <c r="SW36"/>
  <c r="SW35"/>
  <c r="SW34"/>
  <c r="SW33"/>
  <c r="SW32"/>
  <c r="SW31"/>
  <c r="SW30"/>
  <c r="SW29"/>
  <c r="SW28"/>
  <c r="SW27"/>
  <c r="SW26"/>
  <c r="SW25"/>
  <c r="SW24"/>
  <c r="SW23"/>
  <c r="SW22"/>
  <c r="SW21"/>
  <c r="SW19"/>
  <c r="SW18"/>
  <c r="SW17"/>
  <c r="SW16"/>
  <c r="SW15"/>
  <c r="SW14"/>
  <c r="SW13"/>
  <c r="SW12"/>
  <c r="SW11"/>
  <c r="SW10"/>
  <c r="SW9"/>
  <c r="SW8"/>
  <c r="SW7"/>
  <c r="SW6"/>
  <c r="SW5"/>
  <c r="SR37"/>
  <c r="SR36"/>
  <c r="SR35"/>
  <c r="SR34"/>
  <c r="SR33"/>
  <c r="SR32"/>
  <c r="SR31"/>
  <c r="SR30"/>
  <c r="SR29"/>
  <c r="SR28"/>
  <c r="SR27"/>
  <c r="SR26"/>
  <c r="SR25"/>
  <c r="SR24"/>
  <c r="SR23"/>
  <c r="SR22"/>
  <c r="SR21"/>
  <c r="SR20"/>
  <c r="SR19"/>
  <c r="SR18"/>
  <c r="SR17"/>
  <c r="SR16"/>
  <c r="SR15"/>
  <c r="SR14"/>
  <c r="SR13"/>
  <c r="SR12"/>
  <c r="SR11"/>
  <c r="SR10"/>
  <c r="SR9"/>
  <c r="SR8"/>
  <c r="SR7"/>
  <c r="SR6"/>
  <c r="SR5"/>
  <c r="SM36"/>
  <c r="SM35"/>
  <c r="SM34"/>
  <c r="SM33"/>
  <c r="SM32"/>
  <c r="SM31"/>
  <c r="SM30"/>
  <c r="SM29"/>
  <c r="SM28"/>
  <c r="SM27"/>
  <c r="SM26"/>
  <c r="SM25"/>
  <c r="SM24"/>
  <c r="SM23"/>
  <c r="SM22"/>
  <c r="SM21"/>
  <c r="SM20"/>
  <c r="SM19"/>
  <c r="SM18"/>
  <c r="SM17"/>
  <c r="SM16"/>
  <c r="SM15"/>
  <c r="SM14"/>
  <c r="SM13"/>
  <c r="SM12"/>
  <c r="SM11"/>
  <c r="SM9"/>
  <c r="SM8"/>
  <c r="SM7"/>
  <c r="SM6"/>
  <c r="SM5"/>
  <c r="TM7" l="1"/>
  <c r="UU7" s="1"/>
  <c r="UV7" s="1"/>
  <c r="TM13"/>
  <c r="UU13" s="1"/>
  <c r="UV13" s="1"/>
  <c r="TM16"/>
  <c r="UU16" s="1"/>
  <c r="UV16" s="1"/>
  <c r="TJ5"/>
  <c r="TJ6"/>
  <c r="TJ8"/>
  <c r="TJ9"/>
  <c r="TJ10"/>
  <c r="TJ11"/>
  <c r="TJ12"/>
  <c r="TJ14"/>
  <c r="TJ15"/>
  <c r="TJ17"/>
  <c r="TJ18"/>
  <c r="TJ19"/>
  <c r="TJ20"/>
  <c r="TJ21"/>
  <c r="TJ22"/>
  <c r="TJ23"/>
  <c r="TJ24"/>
  <c r="TJ25"/>
  <c r="TJ26"/>
  <c r="TJ27"/>
  <c r="TJ28"/>
  <c r="TJ29"/>
  <c r="TJ30"/>
  <c r="TJ31"/>
  <c r="TJ32"/>
  <c r="TJ33"/>
  <c r="TJ34"/>
  <c r="TJ35"/>
  <c r="TJ36"/>
  <c r="TJ37"/>
  <c r="TK35" l="1"/>
  <c r="TM35" s="1"/>
  <c r="UU35" s="1"/>
  <c r="UV35" s="1"/>
  <c r="TK33"/>
  <c r="TM33" s="1"/>
  <c r="UU33" s="1"/>
  <c r="UV33" s="1"/>
  <c r="TK31"/>
  <c r="TM31" s="1"/>
  <c r="UU31" s="1"/>
  <c r="UV31" s="1"/>
  <c r="TK29"/>
  <c r="TM29" s="1"/>
  <c r="UU29" s="1"/>
  <c r="UV29" s="1"/>
  <c r="TK27"/>
  <c r="TM27" s="1"/>
  <c r="UU27" s="1"/>
  <c r="UV27" s="1"/>
  <c r="TK25"/>
  <c r="TM25" s="1"/>
  <c r="UU25" s="1"/>
  <c r="UV25" s="1"/>
  <c r="TK23"/>
  <c r="TM23" s="1"/>
  <c r="UU23" s="1"/>
  <c r="UV23" s="1"/>
  <c r="TK21"/>
  <c r="TM21" s="1"/>
  <c r="UU21" s="1"/>
  <c r="UV21" s="1"/>
  <c r="TK19"/>
  <c r="TM19" s="1"/>
  <c r="UU19" s="1"/>
  <c r="UV19" s="1"/>
  <c r="TK17"/>
  <c r="TM17" s="1"/>
  <c r="UU17" s="1"/>
  <c r="UV17" s="1"/>
  <c r="TK14"/>
  <c r="TM14" s="1"/>
  <c r="UU14" s="1"/>
  <c r="UV14" s="1"/>
  <c r="TK11"/>
  <c r="TM11" s="1"/>
  <c r="UU11" s="1"/>
  <c r="UV11" s="1"/>
  <c r="TK9"/>
  <c r="TM9" s="1"/>
  <c r="UU9" s="1"/>
  <c r="UV9" s="1"/>
  <c r="TK6"/>
  <c r="TM6" s="1"/>
  <c r="UU6" s="1"/>
  <c r="UV6" s="1"/>
  <c r="TK34"/>
  <c r="TM34" s="1"/>
  <c r="UU34" s="1"/>
  <c r="UV34" s="1"/>
  <c r="TK32"/>
  <c r="TM32" s="1"/>
  <c r="UU32" s="1"/>
  <c r="UV32" s="1"/>
  <c r="TK30"/>
  <c r="TM30" s="1"/>
  <c r="UU30" s="1"/>
  <c r="UV30" s="1"/>
  <c r="TK28"/>
  <c r="TM28" s="1"/>
  <c r="UU28" s="1"/>
  <c r="UV28" s="1"/>
  <c r="TK26"/>
  <c r="TM26" s="1"/>
  <c r="UU26" s="1"/>
  <c r="UV26" s="1"/>
  <c r="TK24"/>
  <c r="TM24" s="1"/>
  <c r="UU24" s="1"/>
  <c r="UV24" s="1"/>
  <c r="TK22"/>
  <c r="TM22" s="1"/>
  <c r="UU22" s="1"/>
  <c r="UV22" s="1"/>
  <c r="TK20"/>
  <c r="TM20" s="1"/>
  <c r="UU20" s="1"/>
  <c r="UV20" s="1"/>
  <c r="TK18"/>
  <c r="TM18" s="1"/>
  <c r="UU18" s="1"/>
  <c r="UV18" s="1"/>
  <c r="TK15"/>
  <c r="TM15" s="1"/>
  <c r="UU15" s="1"/>
  <c r="UV15" s="1"/>
  <c r="TK12"/>
  <c r="TM12" s="1"/>
  <c r="UU12" s="1"/>
  <c r="UV12" s="1"/>
  <c r="TK10"/>
  <c r="TM10" s="1"/>
  <c r="UU10" s="1"/>
  <c r="UV10" s="1"/>
  <c r="TK8"/>
  <c r="TM8" s="1"/>
  <c r="UU8" s="1"/>
  <c r="UV8" s="1"/>
  <c r="TK5"/>
  <c r="TM5" s="1"/>
  <c r="UU5" s="1"/>
  <c r="UV5" s="1"/>
  <c r="TK37"/>
  <c r="TM37" s="1"/>
  <c r="UU37" s="1"/>
  <c r="UV37" s="1"/>
  <c r="TK36"/>
  <c r="TM36" s="1"/>
  <c r="UU36" s="1"/>
  <c r="UV36" s="1"/>
  <c r="SB6" l="1"/>
  <c r="SB7"/>
  <c r="SB8"/>
  <c r="SB9"/>
  <c r="SB10"/>
  <c r="SB11"/>
  <c r="SB12"/>
  <c r="SB13"/>
  <c r="SB14"/>
  <c r="SB15"/>
  <c r="SB16"/>
  <c r="SB17"/>
  <c r="SB18"/>
  <c r="SB19"/>
  <c r="SB20"/>
  <c r="SB21"/>
  <c r="SB22"/>
  <c r="SB23"/>
  <c r="SB24"/>
  <c r="SB25"/>
  <c r="SB26"/>
  <c r="SB27"/>
  <c r="SB28"/>
  <c r="SB29"/>
  <c r="SB30"/>
  <c r="SB31"/>
  <c r="SB32"/>
  <c r="SB33"/>
  <c r="SB34"/>
  <c r="SB35"/>
  <c r="SB36"/>
  <c r="SB37"/>
  <c r="SB5"/>
  <c r="SA5"/>
  <c r="SA6"/>
  <c r="SA7"/>
  <c r="SA8"/>
  <c r="SA9"/>
  <c r="SA10"/>
  <c r="SA11"/>
  <c r="SA12"/>
  <c r="SA13"/>
  <c r="SA14"/>
  <c r="SA15"/>
  <c r="SA16"/>
  <c r="SA17"/>
  <c r="SA18"/>
  <c r="SA19"/>
  <c r="SA20"/>
  <c r="SA21"/>
  <c r="SA22"/>
  <c r="SA23"/>
  <c r="SA24"/>
  <c r="SA25"/>
  <c r="SA26"/>
  <c r="SA27"/>
  <c r="SA28"/>
  <c r="SA29"/>
  <c r="SA30"/>
  <c r="SA31"/>
  <c r="SA32"/>
  <c r="SA33"/>
  <c r="SA34"/>
  <c r="SA35"/>
  <c r="SA36"/>
  <c r="SA37"/>
  <c r="RX37"/>
  <c r="RX36"/>
  <c r="RX35"/>
  <c r="RX34"/>
  <c r="RX33"/>
  <c r="RX32"/>
  <c r="RX31"/>
  <c r="RX30"/>
  <c r="RX29"/>
  <c r="RX28"/>
  <c r="RX27"/>
  <c r="RX26"/>
  <c r="RX25"/>
  <c r="RX24"/>
  <c r="RX23"/>
  <c r="RX22"/>
  <c r="RX21"/>
  <c r="RX20"/>
  <c r="RX19"/>
  <c r="RX18"/>
  <c r="RX17"/>
  <c r="RX16"/>
  <c r="RX15"/>
  <c r="RX14"/>
  <c r="RX13"/>
  <c r="RX12"/>
  <c r="RX11"/>
  <c r="RX10"/>
  <c r="RX9"/>
  <c r="RX8"/>
  <c r="RX7"/>
  <c r="RX6"/>
  <c r="RX5"/>
  <c r="RS37"/>
  <c r="RS36"/>
  <c r="RS35"/>
  <c r="RS34"/>
  <c r="RS33"/>
  <c r="RS32"/>
  <c r="RS31"/>
  <c r="RS30"/>
  <c r="RS29"/>
  <c r="RS28"/>
  <c r="RS27"/>
  <c r="RS26"/>
  <c r="RS25"/>
  <c r="RS24"/>
  <c r="RS23"/>
  <c r="RS22"/>
  <c r="RS21"/>
  <c r="RS20"/>
  <c r="RS19"/>
  <c r="RS18"/>
  <c r="RS17"/>
  <c r="RS16"/>
  <c r="RS15"/>
  <c r="RS14"/>
  <c r="RS13"/>
  <c r="RS12"/>
  <c r="RS11"/>
  <c r="RS10"/>
  <c r="RS9"/>
  <c r="RS8"/>
  <c r="RS7"/>
  <c r="RS6"/>
  <c r="RS5"/>
  <c r="SE5" l="1"/>
  <c r="SE36"/>
  <c r="SE34"/>
  <c r="SE32"/>
  <c r="SE30"/>
  <c r="SE28"/>
  <c r="SE26"/>
  <c r="SE24"/>
  <c r="SE22"/>
  <c r="SE20"/>
  <c r="SE18"/>
  <c r="SE16"/>
  <c r="SE14"/>
  <c r="SE12"/>
  <c r="SE10"/>
  <c r="SE8"/>
  <c r="SE6"/>
  <c r="SE37"/>
  <c r="SE35"/>
  <c r="SE33"/>
  <c r="SE31"/>
  <c r="SE29"/>
  <c r="SE27"/>
  <c r="SE25"/>
  <c r="SE23"/>
  <c r="SE21"/>
  <c r="SE19"/>
  <c r="SE17"/>
  <c r="SE15"/>
  <c r="SE13"/>
  <c r="SE11"/>
  <c r="SE9"/>
  <c r="SE7"/>
  <c r="SC37"/>
  <c r="SD37" s="1"/>
  <c r="SC35"/>
  <c r="SD35" s="1"/>
  <c r="SC33"/>
  <c r="SD33" s="1"/>
  <c r="SC31"/>
  <c r="SD31" s="1"/>
  <c r="SC29"/>
  <c r="SD29" s="1"/>
  <c r="SC27"/>
  <c r="SD27" s="1"/>
  <c r="SC25"/>
  <c r="SD25" s="1"/>
  <c r="SC23"/>
  <c r="SD23" s="1"/>
  <c r="SC21"/>
  <c r="SD21" s="1"/>
  <c r="SC19"/>
  <c r="SD19" s="1"/>
  <c r="SC17"/>
  <c r="SD17" s="1"/>
  <c r="SC15"/>
  <c r="SD15" s="1"/>
  <c r="SC13"/>
  <c r="SD13" s="1"/>
  <c r="SC11"/>
  <c r="SD11" s="1"/>
  <c r="SC9"/>
  <c r="SD9" s="1"/>
  <c r="SC7"/>
  <c r="SD7" s="1"/>
  <c r="SC5"/>
  <c r="SD5" s="1"/>
  <c r="SC36"/>
  <c r="SD36" s="1"/>
  <c r="SC34"/>
  <c r="SD34" s="1"/>
  <c r="SC32"/>
  <c r="SD32" s="1"/>
  <c r="SC30"/>
  <c r="SD30" s="1"/>
  <c r="SC28"/>
  <c r="SD28" s="1"/>
  <c r="SC26"/>
  <c r="SD26" s="1"/>
  <c r="SC24"/>
  <c r="SD24" s="1"/>
  <c r="SC22"/>
  <c r="SD22" s="1"/>
  <c r="SC20"/>
  <c r="SD20" s="1"/>
  <c r="SC18"/>
  <c r="SD18" s="1"/>
  <c r="SC16"/>
  <c r="SD16" s="1"/>
  <c r="SC14"/>
  <c r="SD14" s="1"/>
  <c r="SC12"/>
  <c r="SD12" s="1"/>
  <c r="SC10"/>
  <c r="SD10" s="1"/>
  <c r="SC8"/>
  <c r="SD8" s="1"/>
  <c r="SC6"/>
  <c r="SD6" s="1"/>
  <c r="SF7" l="1"/>
  <c r="US7" s="1"/>
  <c r="SF11"/>
  <c r="US11" s="1"/>
  <c r="SF15"/>
  <c r="US15" s="1"/>
  <c r="SF19"/>
  <c r="US19" s="1"/>
  <c r="SF23"/>
  <c r="US23" s="1"/>
  <c r="SF27"/>
  <c r="US27" s="1"/>
  <c r="SF31"/>
  <c r="US31" s="1"/>
  <c r="SF35"/>
  <c r="US35" s="1"/>
  <c r="SF6"/>
  <c r="US6" s="1"/>
  <c r="SF10"/>
  <c r="US10" s="1"/>
  <c r="SF14"/>
  <c r="US14" s="1"/>
  <c r="SF18"/>
  <c r="US18" s="1"/>
  <c r="SF22"/>
  <c r="US22" s="1"/>
  <c r="SF26"/>
  <c r="US26" s="1"/>
  <c r="SF30"/>
  <c r="US30" s="1"/>
  <c r="SF34"/>
  <c r="US34" s="1"/>
  <c r="SF9"/>
  <c r="US9" s="1"/>
  <c r="SF13"/>
  <c r="US13" s="1"/>
  <c r="SF17"/>
  <c r="US17" s="1"/>
  <c r="SF21"/>
  <c r="US21" s="1"/>
  <c r="SF25"/>
  <c r="US25" s="1"/>
  <c r="SF29"/>
  <c r="US29" s="1"/>
  <c r="SF33"/>
  <c r="US33" s="1"/>
  <c r="SF37"/>
  <c r="US37" s="1"/>
  <c r="SF8"/>
  <c r="US8" s="1"/>
  <c r="SF12"/>
  <c r="US12" s="1"/>
  <c r="SF16"/>
  <c r="US16" s="1"/>
  <c r="SF20"/>
  <c r="US20" s="1"/>
  <c r="SF24"/>
  <c r="US24" s="1"/>
  <c r="SF28"/>
  <c r="US28" s="1"/>
  <c r="SF32"/>
  <c r="US32" s="1"/>
  <c r="SF36"/>
  <c r="US36" s="1"/>
  <c r="SF5"/>
  <c r="US5" s="1"/>
  <c r="RI5"/>
  <c r="RJ5"/>
  <c r="RK5"/>
  <c r="RK6" l="1"/>
  <c r="RK7"/>
  <c r="RK8"/>
  <c r="RK9"/>
  <c r="RK10"/>
  <c r="RK11"/>
  <c r="RK12"/>
  <c r="RK13"/>
  <c r="RK14"/>
  <c r="RK15"/>
  <c r="RK16"/>
  <c r="RK17"/>
  <c r="RK18"/>
  <c r="RK19"/>
  <c r="RK20"/>
  <c r="RK21"/>
  <c r="RK22"/>
  <c r="RK23"/>
  <c r="RK24"/>
  <c r="RK25"/>
  <c r="RK26"/>
  <c r="RK27"/>
  <c r="RK28"/>
  <c r="RK30"/>
  <c r="RK31"/>
  <c r="RK32"/>
  <c r="RK34"/>
  <c r="RK35"/>
  <c r="RK36"/>
  <c r="RJ6"/>
  <c r="RJ7"/>
  <c r="RJ8"/>
  <c r="RJ9"/>
  <c r="RJ10"/>
  <c r="RJ11"/>
  <c r="RJ12"/>
  <c r="RJ13"/>
  <c r="RJ14"/>
  <c r="RJ15"/>
  <c r="RJ16"/>
  <c r="RJ17"/>
  <c r="RJ18"/>
  <c r="RJ19"/>
  <c r="RJ20"/>
  <c r="RJ21"/>
  <c r="RJ22"/>
  <c r="RJ23"/>
  <c r="RJ24"/>
  <c r="RJ25"/>
  <c r="RJ26"/>
  <c r="RJ27"/>
  <c r="RJ28"/>
  <c r="RJ29"/>
  <c r="RJ30"/>
  <c r="RJ31"/>
  <c r="RJ32"/>
  <c r="RJ33"/>
  <c r="RJ34"/>
  <c r="RJ35"/>
  <c r="RJ36"/>
  <c r="RJ37"/>
  <c r="RI6"/>
  <c r="RI7"/>
  <c r="RI8"/>
  <c r="RI9"/>
  <c r="RI10"/>
  <c r="RI11"/>
  <c r="RI12"/>
  <c r="RI13"/>
  <c r="RI14"/>
  <c r="RI15"/>
  <c r="RI16"/>
  <c r="RI17"/>
  <c r="RI18"/>
  <c r="RI19"/>
  <c r="RI20"/>
  <c r="RI21"/>
  <c r="RI22"/>
  <c r="RI23"/>
  <c r="RI24"/>
  <c r="RI25"/>
  <c r="RI26"/>
  <c r="RI27"/>
  <c r="RI28"/>
  <c r="RI29"/>
  <c r="RI30"/>
  <c r="RI31"/>
  <c r="RI32"/>
  <c r="RI33"/>
  <c r="RI34"/>
  <c r="RI35"/>
  <c r="RI36"/>
  <c r="RI37"/>
  <c r="RL5"/>
  <c r="RM5" s="1"/>
  <c r="RL6"/>
  <c r="RM6" s="1"/>
  <c r="RL7"/>
  <c r="RM7" s="1"/>
  <c r="RL8"/>
  <c r="RM8" s="1"/>
  <c r="RL9"/>
  <c r="RM9" s="1"/>
  <c r="RL10"/>
  <c r="RM10" s="1"/>
  <c r="RL11"/>
  <c r="RM11" s="1"/>
  <c r="RL12"/>
  <c r="RM12" s="1"/>
  <c r="RL13"/>
  <c r="RM13" s="1"/>
  <c r="RL14"/>
  <c r="RM14" s="1"/>
  <c r="RL15"/>
  <c r="RM15" s="1"/>
  <c r="RL16"/>
  <c r="RM16" s="1"/>
  <c r="RL17"/>
  <c r="RM17" s="1"/>
  <c r="RL18"/>
  <c r="RM18" s="1"/>
  <c r="RL19"/>
  <c r="RM19" s="1"/>
  <c r="RL20"/>
  <c r="RM20" s="1"/>
  <c r="RL21"/>
  <c r="RM21" s="1"/>
  <c r="RL22"/>
  <c r="RM22" s="1"/>
  <c r="RL23"/>
  <c r="RM23" s="1"/>
  <c r="RL24"/>
  <c r="RM24" s="1"/>
  <c r="RL25"/>
  <c r="RM25" s="1"/>
  <c r="RL26"/>
  <c r="RM26" s="1"/>
  <c r="RL27"/>
  <c r="RM27" s="1"/>
  <c r="RL28"/>
  <c r="RM28" s="1"/>
  <c r="RL29"/>
  <c r="RM29" s="1"/>
  <c r="RL30"/>
  <c r="RM30" s="1"/>
  <c r="RL31"/>
  <c r="RM31" s="1"/>
  <c r="RL32"/>
  <c r="RM32" s="1"/>
  <c r="RL33"/>
  <c r="RM33" s="1"/>
  <c r="RL34"/>
  <c r="RM34" s="1"/>
  <c r="RL35"/>
  <c r="RM35" s="1"/>
  <c r="RL36"/>
  <c r="RM36" s="1"/>
  <c r="RL37"/>
  <c r="RM37" s="1"/>
  <c r="RN36"/>
  <c r="RN28"/>
  <c r="RN26"/>
  <c r="RN20"/>
  <c r="RN16"/>
  <c r="RN15"/>
  <c r="RN14"/>
  <c r="RN7"/>
  <c r="RF36"/>
  <c r="RF35"/>
  <c r="RF34"/>
  <c r="RF32"/>
  <c r="RF31"/>
  <c r="RF30"/>
  <c r="RF28"/>
  <c r="RF27"/>
  <c r="RF26"/>
  <c r="RF25"/>
  <c r="RF24"/>
  <c r="RF23"/>
  <c r="RF22"/>
  <c r="RF21"/>
  <c r="RF20"/>
  <c r="RF19"/>
  <c r="RF18"/>
  <c r="RF17"/>
  <c r="RF16"/>
  <c r="RF15"/>
  <c r="RF14"/>
  <c r="RF13"/>
  <c r="RF12"/>
  <c r="RF11"/>
  <c r="RF10"/>
  <c r="RF9"/>
  <c r="RF8"/>
  <c r="RF7"/>
  <c r="RF6"/>
  <c r="RF5"/>
  <c r="RA37"/>
  <c r="RA36"/>
  <c r="RA35"/>
  <c r="RA34"/>
  <c r="RA33"/>
  <c r="RA32"/>
  <c r="RA31"/>
  <c r="RA30"/>
  <c r="RA29"/>
  <c r="RA28"/>
  <c r="RA27"/>
  <c r="RA26"/>
  <c r="RA25"/>
  <c r="RA24"/>
  <c r="RA23"/>
  <c r="RA22"/>
  <c r="RA21"/>
  <c r="RA20"/>
  <c r="RA19"/>
  <c r="RA18"/>
  <c r="RA17"/>
  <c r="RA16"/>
  <c r="RA15"/>
  <c r="RA14"/>
  <c r="RA13"/>
  <c r="RA12"/>
  <c r="RA11"/>
  <c r="RA10"/>
  <c r="RA9"/>
  <c r="RA8"/>
  <c r="RA7"/>
  <c r="RA6"/>
  <c r="RA5"/>
  <c r="QV37"/>
  <c r="QV36"/>
  <c r="QV35"/>
  <c r="QV34"/>
  <c r="QV33"/>
  <c r="QV32"/>
  <c r="QV31"/>
  <c r="QV30"/>
  <c r="QV29"/>
  <c r="QV28"/>
  <c r="QV27"/>
  <c r="QV26"/>
  <c r="QV25"/>
  <c r="QV24"/>
  <c r="QV23"/>
  <c r="QV22"/>
  <c r="QV21"/>
  <c r="QV20"/>
  <c r="QV19"/>
  <c r="QV18"/>
  <c r="QV17"/>
  <c r="QV16"/>
  <c r="QV15"/>
  <c r="QV14"/>
  <c r="QV13"/>
  <c r="QV12"/>
  <c r="QV11"/>
  <c r="QV10"/>
  <c r="QV9"/>
  <c r="QV8"/>
  <c r="QV7"/>
  <c r="QV6"/>
  <c r="QV5"/>
  <c r="RO7" l="1"/>
  <c r="UR7" s="1"/>
  <c r="RO14"/>
  <c r="UR14" s="1"/>
  <c r="RO20"/>
  <c r="UR20" s="1"/>
  <c r="RO36"/>
  <c r="UR36" s="1"/>
  <c r="RN5"/>
  <c r="RN8"/>
  <c r="RO15"/>
  <c r="UR15" s="1"/>
  <c r="RO16"/>
  <c r="UR16" s="1"/>
  <c r="RO26"/>
  <c r="UR26" s="1"/>
  <c r="RO28"/>
  <c r="UR28" s="1"/>
  <c r="RO5"/>
  <c r="UR5" s="1"/>
  <c r="RO8"/>
  <c r="UR8" s="1"/>
  <c r="QN6" l="1"/>
  <c r="QN8"/>
  <c r="QN9"/>
  <c r="QN10"/>
  <c r="QN12"/>
  <c r="QN16"/>
  <c r="QN17"/>
  <c r="QN18"/>
  <c r="QN19"/>
  <c r="QN23"/>
  <c r="QN24"/>
  <c r="QN25"/>
  <c r="QN29"/>
  <c r="QN30"/>
  <c r="QN31"/>
  <c r="QN33"/>
  <c r="QN34"/>
  <c r="QN35"/>
  <c r="QM6"/>
  <c r="QM9"/>
  <c r="QM10"/>
  <c r="QM12"/>
  <c r="QM13"/>
  <c r="QM18"/>
  <c r="QM21"/>
  <c r="QM22"/>
  <c r="QM24"/>
  <c r="QM25"/>
  <c r="QM26"/>
  <c r="QM27"/>
  <c r="QM29"/>
  <c r="QM31"/>
  <c r="QM32"/>
  <c r="QM33"/>
  <c r="QM35"/>
  <c r="QM37"/>
  <c r="QL6"/>
  <c r="QL8"/>
  <c r="QL9"/>
  <c r="QL10"/>
  <c r="QL24"/>
  <c r="QL25"/>
  <c r="QL27"/>
  <c r="QL30"/>
  <c r="QL31"/>
  <c r="QL33"/>
  <c r="QL34"/>
  <c r="QL35"/>
  <c r="QL37"/>
  <c r="QK6"/>
  <c r="QK9"/>
  <c r="QK12"/>
  <c r="QK13"/>
  <c r="QK19"/>
  <c r="QK21"/>
  <c r="QK25"/>
  <c r="QK33"/>
  <c r="QK35"/>
  <c r="QJ6"/>
  <c r="QJ8"/>
  <c r="QJ9"/>
  <c r="QJ12"/>
  <c r="QJ13"/>
  <c r="QJ18"/>
  <c r="QJ21"/>
  <c r="QJ23"/>
  <c r="QJ25"/>
  <c r="QJ27"/>
  <c r="QJ31"/>
  <c r="QJ33"/>
  <c r="QJ34"/>
  <c r="QJ35"/>
  <c r="QJ37"/>
  <c r="QI6"/>
  <c r="QI7"/>
  <c r="QI9"/>
  <c r="QI10"/>
  <c r="QI11"/>
  <c r="QQ11" s="1"/>
  <c r="QI12"/>
  <c r="QI13"/>
  <c r="QQ13" s="1"/>
  <c r="QI17"/>
  <c r="QI18"/>
  <c r="QI19"/>
  <c r="QI22"/>
  <c r="QI23"/>
  <c r="QI24"/>
  <c r="QI25"/>
  <c r="QI26"/>
  <c r="QI27"/>
  <c r="QI29"/>
  <c r="QI30"/>
  <c r="QI31"/>
  <c r="QI32"/>
  <c r="QI33"/>
  <c r="QI34"/>
  <c r="QI35"/>
  <c r="QH6"/>
  <c r="QH8"/>
  <c r="QQ8" s="1"/>
  <c r="QH9"/>
  <c r="QH10"/>
  <c r="QQ10" s="1"/>
  <c r="QH11"/>
  <c r="QH12"/>
  <c r="QQ12" s="1"/>
  <c r="QH13"/>
  <c r="QH14"/>
  <c r="QH15"/>
  <c r="QH16"/>
  <c r="QH17"/>
  <c r="QH18"/>
  <c r="QH19"/>
  <c r="QH22"/>
  <c r="QH23"/>
  <c r="QH24"/>
  <c r="QH25"/>
  <c r="QH27"/>
  <c r="QH28"/>
  <c r="QH29"/>
  <c r="QH30"/>
  <c r="QH31"/>
  <c r="QH32"/>
  <c r="QH33"/>
  <c r="QH34"/>
  <c r="QH35"/>
  <c r="QL5"/>
  <c r="QJ5"/>
  <c r="QQ5" s="1"/>
  <c r="QH5"/>
  <c r="QQ36"/>
  <c r="QQ21"/>
  <c r="QQ16"/>
  <c r="QQ15"/>
  <c r="QQ14"/>
  <c r="QQ7"/>
  <c r="QQ6"/>
  <c r="QE35"/>
  <c r="QE34"/>
  <c r="QE33"/>
  <c r="QE31"/>
  <c r="QE30"/>
  <c r="QE29"/>
  <c r="QE25"/>
  <c r="QE24"/>
  <c r="QE23"/>
  <c r="QE19"/>
  <c r="QE18"/>
  <c r="QE17"/>
  <c r="QE16"/>
  <c r="QE12"/>
  <c r="QE10"/>
  <c r="QE9"/>
  <c r="QE8"/>
  <c r="QE6"/>
  <c r="PZ37"/>
  <c r="PZ35"/>
  <c r="PZ33"/>
  <c r="PZ32"/>
  <c r="PZ31"/>
  <c r="PZ29"/>
  <c r="PZ27"/>
  <c r="PZ26"/>
  <c r="PZ24"/>
  <c r="PZ22"/>
  <c r="PZ18"/>
  <c r="PZ12"/>
  <c r="PZ10"/>
  <c r="PZ9"/>
  <c r="PU37"/>
  <c r="PU35"/>
  <c r="PU34"/>
  <c r="PU33"/>
  <c r="PU31"/>
  <c r="PU30"/>
  <c r="PU27"/>
  <c r="PU24"/>
  <c r="PU10"/>
  <c r="PU9"/>
  <c r="PU8"/>
  <c r="PU5"/>
  <c r="PP35"/>
  <c r="PP33"/>
  <c r="PP19"/>
  <c r="PP12"/>
  <c r="PP9"/>
  <c r="PK37"/>
  <c r="PK35"/>
  <c r="PK34"/>
  <c r="PK33"/>
  <c r="PK31"/>
  <c r="PK27"/>
  <c r="PK23"/>
  <c r="PK18"/>
  <c r="PK12"/>
  <c r="PK9"/>
  <c r="PK8"/>
  <c r="PK5"/>
  <c r="PF35"/>
  <c r="PF34"/>
  <c r="PF33"/>
  <c r="PF32"/>
  <c r="PF31"/>
  <c r="PF30"/>
  <c r="PF29"/>
  <c r="PF27"/>
  <c r="PF26"/>
  <c r="PF25"/>
  <c r="PF24"/>
  <c r="PF23"/>
  <c r="PF22"/>
  <c r="PF19"/>
  <c r="PF18"/>
  <c r="PF17"/>
  <c r="PF13"/>
  <c r="PF12"/>
  <c r="PF11"/>
  <c r="PF10"/>
  <c r="PF9"/>
  <c r="PF7"/>
  <c r="PA35"/>
  <c r="PA34"/>
  <c r="PA33"/>
  <c r="PA32"/>
  <c r="PA31"/>
  <c r="PA30"/>
  <c r="PA29"/>
  <c r="PA28"/>
  <c r="PA27"/>
  <c r="PA25"/>
  <c r="PA24"/>
  <c r="PA23"/>
  <c r="PA22"/>
  <c r="PA19"/>
  <c r="PA18"/>
  <c r="PA17"/>
  <c r="PA16"/>
  <c r="PA15"/>
  <c r="PA14"/>
  <c r="PA13"/>
  <c r="PA12"/>
  <c r="PA11"/>
  <c r="PA10"/>
  <c r="PA9"/>
  <c r="PA8"/>
  <c r="PA5"/>
  <c r="QQ9" l="1"/>
  <c r="QQ37"/>
  <c r="RN34"/>
  <c r="RN32"/>
  <c r="RN30"/>
  <c r="RN23"/>
  <c r="RN17"/>
  <c r="RN11"/>
  <c r="RN37"/>
  <c r="RN31"/>
  <c r="RN27"/>
  <c r="RN18"/>
  <c r="QQ17"/>
  <c r="QQ18"/>
  <c r="QQ19"/>
  <c r="QQ20"/>
  <c r="QO36"/>
  <c r="QQ22"/>
  <c r="QQ23"/>
  <c r="QQ24"/>
  <c r="QQ25"/>
  <c r="QQ26"/>
  <c r="QQ27"/>
  <c r="QQ28"/>
  <c r="QQ29"/>
  <c r="QQ30"/>
  <c r="QQ31"/>
  <c r="QQ32"/>
  <c r="QQ33"/>
  <c r="QQ34"/>
  <c r="QQ35"/>
  <c r="QO21"/>
  <c r="QO22"/>
  <c r="QO23"/>
  <c r="QP23" s="1"/>
  <c r="QO24"/>
  <c r="QO25"/>
  <c r="QP25" s="1"/>
  <c r="QO26"/>
  <c r="QO27"/>
  <c r="QP27" s="1"/>
  <c r="QO28"/>
  <c r="QO29"/>
  <c r="QP29" s="1"/>
  <c r="QO30"/>
  <c r="QO31"/>
  <c r="QP31" s="1"/>
  <c r="QO32"/>
  <c r="QO33"/>
  <c r="QP33" s="1"/>
  <c r="QO34"/>
  <c r="QO35"/>
  <c r="QP35" s="1"/>
  <c r="QO5"/>
  <c r="QO6"/>
  <c r="QO7"/>
  <c r="QO8"/>
  <c r="QO9"/>
  <c r="QO10"/>
  <c r="QO11"/>
  <c r="QO12"/>
  <c r="QO13"/>
  <c r="QO14"/>
  <c r="QO15"/>
  <c r="QO16"/>
  <c r="QO17"/>
  <c r="QO18"/>
  <c r="QO19"/>
  <c r="QO20"/>
  <c r="QO37"/>
  <c r="RO18" l="1"/>
  <c r="UR18" s="1"/>
  <c r="RO27"/>
  <c r="UR27" s="1"/>
  <c r="RO31"/>
  <c r="UR31" s="1"/>
  <c r="RO11"/>
  <c r="UR11" s="1"/>
  <c r="RO17"/>
  <c r="UR17" s="1"/>
  <c r="RO23"/>
  <c r="UR23" s="1"/>
  <c r="RO30"/>
  <c r="UR30" s="1"/>
  <c r="RO32"/>
  <c r="UR32" s="1"/>
  <c r="RO34"/>
  <c r="UR34" s="1"/>
  <c r="RN10"/>
  <c r="RO10" s="1"/>
  <c r="UR10" s="1"/>
  <c r="RN22"/>
  <c r="RO22" s="1"/>
  <c r="UR22" s="1"/>
  <c r="RN24"/>
  <c r="RO24" s="1"/>
  <c r="UR24" s="1"/>
  <c r="RN29"/>
  <c r="RO29" s="1"/>
  <c r="UR29" s="1"/>
  <c r="RO37"/>
  <c r="UR37" s="1"/>
  <c r="QP9"/>
  <c r="QR9" s="1"/>
  <c r="UQ9" s="1"/>
  <c r="QP6"/>
  <c r="QR6" s="1"/>
  <c r="UQ6" s="1"/>
  <c r="QP13"/>
  <c r="QR13" s="1"/>
  <c r="UQ13" s="1"/>
  <c r="QP12"/>
  <c r="QR12" s="1"/>
  <c r="UQ12" s="1"/>
  <c r="QP18"/>
  <c r="QR18" s="1"/>
  <c r="UQ18" s="1"/>
  <c r="QP34"/>
  <c r="QR34" s="1"/>
  <c r="UQ34" s="1"/>
  <c r="QP32"/>
  <c r="QR32" s="1"/>
  <c r="UQ32" s="1"/>
  <c r="QP30"/>
  <c r="QR30" s="1"/>
  <c r="UQ30" s="1"/>
  <c r="QP24"/>
  <c r="QR24" s="1"/>
  <c r="UQ24" s="1"/>
  <c r="QP22"/>
  <c r="QR22" s="1"/>
  <c r="UQ22" s="1"/>
  <c r="QP19"/>
  <c r="QR19" s="1"/>
  <c r="UQ19" s="1"/>
  <c r="QP17"/>
  <c r="QR17" s="1"/>
  <c r="UQ17" s="1"/>
  <c r="QP11"/>
  <c r="QR11" s="1"/>
  <c r="UQ11" s="1"/>
  <c r="QP10"/>
  <c r="QR10" s="1"/>
  <c r="UQ10" s="1"/>
  <c r="QP28"/>
  <c r="QR28" s="1"/>
  <c r="UQ28" s="1"/>
  <c r="QP37"/>
  <c r="QR37" s="1"/>
  <c r="UQ37" s="1"/>
  <c r="QP36"/>
  <c r="QR36" s="1"/>
  <c r="UQ36" s="1"/>
  <c r="QP26"/>
  <c r="QR26" s="1"/>
  <c r="UQ26" s="1"/>
  <c r="QP21"/>
  <c r="QR21" s="1"/>
  <c r="UQ21" s="1"/>
  <c r="QP20"/>
  <c r="QR20" s="1"/>
  <c r="UQ20" s="1"/>
  <c r="QP16"/>
  <c r="QR16" s="1"/>
  <c r="UQ16" s="1"/>
  <c r="QP15"/>
  <c r="QR15" s="1"/>
  <c r="UQ15" s="1"/>
  <c r="QP14"/>
  <c r="QR14" s="1"/>
  <c r="UQ14" s="1"/>
  <c r="QP8"/>
  <c r="QR8" s="1"/>
  <c r="UQ8" s="1"/>
  <c r="QP7"/>
  <c r="QR7" s="1"/>
  <c r="UQ7" s="1"/>
  <c r="QP5"/>
  <c r="QR5" s="1"/>
  <c r="UQ5" s="1"/>
  <c r="QR35"/>
  <c r="UQ35" s="1"/>
  <c r="QR33"/>
  <c r="UQ33" s="1"/>
  <c r="QR31"/>
  <c r="UQ31" s="1"/>
  <c r="QR29"/>
  <c r="UQ29" s="1"/>
  <c r="QR27"/>
  <c r="UQ27" s="1"/>
  <c r="QR25"/>
  <c r="UQ25" s="1"/>
  <c r="QR23"/>
  <c r="UQ23" s="1"/>
  <c r="RN25" l="1"/>
  <c r="RN33"/>
  <c r="RN35"/>
  <c r="RN21"/>
  <c r="RN19"/>
  <c r="RN12"/>
  <c r="RN9"/>
  <c r="RN13"/>
  <c r="RN6"/>
  <c r="OS6"/>
  <c r="OS7"/>
  <c r="OS8"/>
  <c r="OS9"/>
  <c r="OS10"/>
  <c r="OS11"/>
  <c r="OS12"/>
  <c r="OS13"/>
  <c r="OS14"/>
  <c r="OS15"/>
  <c r="OS16"/>
  <c r="OS17"/>
  <c r="OS18"/>
  <c r="OS19"/>
  <c r="OS20"/>
  <c r="OS22"/>
  <c r="OS23"/>
  <c r="OS24"/>
  <c r="OS25"/>
  <c r="OS26"/>
  <c r="OS27"/>
  <c r="OS28"/>
  <c r="OS29"/>
  <c r="OS30"/>
  <c r="OS31"/>
  <c r="OS32"/>
  <c r="OS33"/>
  <c r="OS34"/>
  <c r="OS35"/>
  <c r="OS37"/>
  <c r="OS5"/>
  <c r="OR6"/>
  <c r="OR7"/>
  <c r="OR8"/>
  <c r="OR9"/>
  <c r="OR10"/>
  <c r="OR11"/>
  <c r="OR12"/>
  <c r="OR13"/>
  <c r="OR14"/>
  <c r="OR15"/>
  <c r="OR16"/>
  <c r="OR17"/>
  <c r="OR18"/>
  <c r="OR19"/>
  <c r="OR20"/>
  <c r="OR21"/>
  <c r="OR22"/>
  <c r="OR23"/>
  <c r="OR24"/>
  <c r="OR25"/>
  <c r="OR26"/>
  <c r="OR27"/>
  <c r="OR28"/>
  <c r="OR29"/>
  <c r="OR30"/>
  <c r="OR31"/>
  <c r="OR32"/>
  <c r="OR33"/>
  <c r="OR34"/>
  <c r="OR35"/>
  <c r="OR36"/>
  <c r="OR37"/>
  <c r="OR5"/>
  <c r="RO6" l="1"/>
  <c r="UR6" s="1"/>
  <c r="RO13"/>
  <c r="UR13" s="1"/>
  <c r="RO9"/>
  <c r="UR9" s="1"/>
  <c r="RO12"/>
  <c r="UR12" s="1"/>
  <c r="RO19"/>
  <c r="UR19" s="1"/>
  <c r="RO21"/>
  <c r="UR21" s="1"/>
  <c r="RO35"/>
  <c r="UR35" s="1"/>
  <c r="RO33"/>
  <c r="UR33" s="1"/>
  <c r="RO25"/>
  <c r="UR25" s="1"/>
  <c r="OT37"/>
  <c r="OU37" s="1"/>
  <c r="OV36"/>
  <c r="OT36"/>
  <c r="OU36" s="1"/>
  <c r="OV20"/>
  <c r="OV18"/>
  <c r="OV16"/>
  <c r="OT15"/>
  <c r="OU15" s="1"/>
  <c r="OV13"/>
  <c r="OT13"/>
  <c r="OU13" s="1"/>
  <c r="OV11"/>
  <c r="OV9"/>
  <c r="OV7"/>
  <c r="OT5"/>
  <c r="OU5" s="1"/>
  <c r="OJ37"/>
  <c r="OJ36"/>
  <c r="OJ35"/>
  <c r="OJ33"/>
  <c r="OJ32"/>
  <c r="OJ30"/>
  <c r="OJ29"/>
  <c r="OJ28"/>
  <c r="OJ27"/>
  <c r="OJ26"/>
  <c r="OJ25"/>
  <c r="OJ24"/>
  <c r="OJ23"/>
  <c r="OJ22"/>
  <c r="OJ21"/>
  <c r="OJ20"/>
  <c r="OJ19"/>
  <c r="OJ18"/>
  <c r="OJ17"/>
  <c r="OJ15"/>
  <c r="OJ14"/>
  <c r="OJ12"/>
  <c r="OJ11"/>
  <c r="OJ10"/>
  <c r="OJ9"/>
  <c r="OJ8"/>
  <c r="OJ7"/>
  <c r="OJ6"/>
  <c r="OJ5"/>
  <c r="OV6" l="1"/>
  <c r="OV8"/>
  <c r="OV10"/>
  <c r="OV12"/>
  <c r="OW36"/>
  <c r="OV14"/>
  <c r="OV15"/>
  <c r="OW15" s="1"/>
  <c r="OV17"/>
  <c r="OV19"/>
  <c r="OV21"/>
  <c r="OV22"/>
  <c r="OV23"/>
  <c r="OV24"/>
  <c r="OV25"/>
  <c r="OV26"/>
  <c r="OV27"/>
  <c r="OV28"/>
  <c r="OV29"/>
  <c r="OV30"/>
  <c r="OV31"/>
  <c r="OV32"/>
  <c r="OV33"/>
  <c r="OV34"/>
  <c r="OV35"/>
  <c r="OV37"/>
  <c r="OW37" s="1"/>
  <c r="OW13"/>
  <c r="OT18"/>
  <c r="OV5"/>
  <c r="OW5" s="1"/>
  <c r="OT6"/>
  <c r="OT8"/>
  <c r="OT10"/>
  <c r="OT12"/>
  <c r="OT14"/>
  <c r="OT16"/>
  <c r="OT17"/>
  <c r="OT19"/>
  <c r="OT20"/>
  <c r="OT22"/>
  <c r="OT24"/>
  <c r="OT26"/>
  <c r="OT29"/>
  <c r="OT31"/>
  <c r="OT33"/>
  <c r="OT35"/>
  <c r="OT7"/>
  <c r="OT9"/>
  <c r="OT11"/>
  <c r="OT21"/>
  <c r="OT23"/>
  <c r="OT25"/>
  <c r="OT27"/>
  <c r="OT28"/>
  <c r="OT30"/>
  <c r="OT32"/>
  <c r="OT34"/>
  <c r="OU32" l="1"/>
  <c r="OW32" s="1"/>
  <c r="OU21"/>
  <c r="OW21" s="1"/>
  <c r="OU35"/>
  <c r="OW35" s="1"/>
  <c r="OU31"/>
  <c r="OW31" s="1"/>
  <c r="OU26"/>
  <c r="OW26" s="1"/>
  <c r="OU22"/>
  <c r="OW22" s="1"/>
  <c r="OU19"/>
  <c r="OW19" s="1"/>
  <c r="OU16"/>
  <c r="OW16" s="1"/>
  <c r="OU12"/>
  <c r="OW12" s="1"/>
  <c r="OU8"/>
  <c r="OW8" s="1"/>
  <c r="OU18"/>
  <c r="OW18" s="1"/>
  <c r="OU28"/>
  <c r="OW28" s="1"/>
  <c r="OU25"/>
  <c r="OW25" s="1"/>
  <c r="OU9"/>
  <c r="OW9" s="1"/>
  <c r="OU34"/>
  <c r="OW34" s="1"/>
  <c r="OU30"/>
  <c r="OW30" s="1"/>
  <c r="OU27"/>
  <c r="OW27" s="1"/>
  <c r="OU23"/>
  <c r="OW23" s="1"/>
  <c r="OU11"/>
  <c r="OW11" s="1"/>
  <c r="OU7"/>
  <c r="OW7" s="1"/>
  <c r="OU33"/>
  <c r="OW33" s="1"/>
  <c r="OU29"/>
  <c r="OW29" s="1"/>
  <c r="OU24"/>
  <c r="OW24" s="1"/>
  <c r="OU20"/>
  <c r="OW20" s="1"/>
  <c r="OU17"/>
  <c r="OW17" s="1"/>
  <c r="OU14"/>
  <c r="OW14" s="1"/>
  <c r="OU10"/>
  <c r="OW10" s="1"/>
  <c r="OU6"/>
  <c r="OW6" s="1"/>
  <c r="OA6" l="1"/>
  <c r="OA7"/>
  <c r="OA8"/>
  <c r="OA9"/>
  <c r="OA10"/>
  <c r="OA11"/>
  <c r="OA12"/>
  <c r="OA13"/>
  <c r="OA14"/>
  <c r="OA15"/>
  <c r="OA16"/>
  <c r="OA17"/>
  <c r="OA18"/>
  <c r="OA19"/>
  <c r="OA20"/>
  <c r="OA21"/>
  <c r="OA22"/>
  <c r="OA23"/>
  <c r="OA24"/>
  <c r="OA25"/>
  <c r="OA26"/>
  <c r="OA27"/>
  <c r="OA28"/>
  <c r="OA29"/>
  <c r="OA30"/>
  <c r="OA31"/>
  <c r="OA32"/>
  <c r="OA33"/>
  <c r="OA34"/>
  <c r="OA35"/>
  <c r="OA37"/>
  <c r="OA5"/>
  <c r="NZ6"/>
  <c r="NZ7"/>
  <c r="NZ8"/>
  <c r="NZ9"/>
  <c r="NZ10"/>
  <c r="NZ11"/>
  <c r="NZ12"/>
  <c r="NZ13"/>
  <c r="NZ14"/>
  <c r="NZ15"/>
  <c r="NZ16"/>
  <c r="NZ18"/>
  <c r="NZ19"/>
  <c r="NZ21"/>
  <c r="NZ22"/>
  <c r="NZ23"/>
  <c r="NZ24"/>
  <c r="NZ25"/>
  <c r="NZ26"/>
  <c r="NZ27"/>
  <c r="NZ29"/>
  <c r="NZ30"/>
  <c r="NZ31"/>
  <c r="NZ32"/>
  <c r="NZ33"/>
  <c r="NZ34"/>
  <c r="NZ35"/>
  <c r="NZ37"/>
  <c r="NR37"/>
  <c r="OB37" s="1"/>
  <c r="NR35"/>
  <c r="OB35" s="1"/>
  <c r="NR34"/>
  <c r="OB34" s="1"/>
  <c r="NR33"/>
  <c r="OB33" s="1"/>
  <c r="NR32"/>
  <c r="OB32" s="1"/>
  <c r="NR31"/>
  <c r="OB31" s="1"/>
  <c r="NR30"/>
  <c r="OB30" s="1"/>
  <c r="NR29"/>
  <c r="OB29" s="1"/>
  <c r="NR28"/>
  <c r="OB28" s="1"/>
  <c r="NR27"/>
  <c r="OB27" s="1"/>
  <c r="NR26"/>
  <c r="OB26" s="1"/>
  <c r="NR25"/>
  <c r="OB25" s="1"/>
  <c r="NR24"/>
  <c r="OB24" s="1"/>
  <c r="NR23"/>
  <c r="OB23" s="1"/>
  <c r="NR22"/>
  <c r="OB22" s="1"/>
  <c r="NR21"/>
  <c r="OB21" s="1"/>
  <c r="NR20"/>
  <c r="OB20" s="1"/>
  <c r="NR19"/>
  <c r="OB19" s="1"/>
  <c r="NR18"/>
  <c r="OB18" s="1"/>
  <c r="NR17"/>
  <c r="OB17" s="1"/>
  <c r="NR16"/>
  <c r="OB16" s="1"/>
  <c r="NR15"/>
  <c r="OB15" s="1"/>
  <c r="NR14"/>
  <c r="OB14" s="1"/>
  <c r="NR13"/>
  <c r="OB13" s="1"/>
  <c r="NR12"/>
  <c r="OB12" s="1"/>
  <c r="NR11"/>
  <c r="OB11" s="1"/>
  <c r="NR10"/>
  <c r="OB10" s="1"/>
  <c r="NR9"/>
  <c r="OB9" s="1"/>
  <c r="NR8"/>
  <c r="OB8" s="1"/>
  <c r="NR7"/>
  <c r="OB7" s="1"/>
  <c r="NR6"/>
  <c r="OB6" s="1"/>
  <c r="NR5"/>
  <c r="OB5" s="1"/>
  <c r="NM37"/>
  <c r="NM35"/>
  <c r="NM34"/>
  <c r="NM33"/>
  <c r="NM32"/>
  <c r="NM31"/>
  <c r="NM30"/>
  <c r="NM29"/>
  <c r="NM27"/>
  <c r="NM26"/>
  <c r="NM25"/>
  <c r="NM24"/>
  <c r="NM23"/>
  <c r="NM22"/>
  <c r="NM21"/>
  <c r="NM19"/>
  <c r="NM18"/>
  <c r="NM16"/>
  <c r="NM15"/>
  <c r="NM14"/>
  <c r="NM13"/>
  <c r="NM12"/>
  <c r="NM11"/>
  <c r="NM10"/>
  <c r="NM9"/>
  <c r="NM8"/>
  <c r="NM7"/>
  <c r="NM6"/>
  <c r="OE37" l="1"/>
  <c r="OE21"/>
  <c r="OE20"/>
  <c r="OE19"/>
  <c r="OE18"/>
  <c r="OE17"/>
  <c r="OE16"/>
  <c r="OE15"/>
  <c r="OE14"/>
  <c r="OE13"/>
  <c r="OE12"/>
  <c r="OE11"/>
  <c r="OE10"/>
  <c r="OE9"/>
  <c r="OE8"/>
  <c r="OE7"/>
  <c r="OE6"/>
  <c r="OE5"/>
  <c r="ND6"/>
  <c r="ND7"/>
  <c r="ND8"/>
  <c r="ND9"/>
  <c r="ND10"/>
  <c r="ND11"/>
  <c r="ND12"/>
  <c r="ND13"/>
  <c r="ND14"/>
  <c r="ND15"/>
  <c r="ND16"/>
  <c r="ND17"/>
  <c r="ND18"/>
  <c r="ND19"/>
  <c r="ND20"/>
  <c r="ND21"/>
  <c r="ND22"/>
  <c r="ND23"/>
  <c r="ND24"/>
  <c r="ND25"/>
  <c r="ND26"/>
  <c r="ND27"/>
  <c r="ND28"/>
  <c r="ND29"/>
  <c r="ND30"/>
  <c r="ND31"/>
  <c r="ND32"/>
  <c r="ND33"/>
  <c r="ND34"/>
  <c r="ND35"/>
  <c r="ND36"/>
  <c r="ND37"/>
  <c r="NC6"/>
  <c r="NC7"/>
  <c r="NC8"/>
  <c r="NC9"/>
  <c r="NC10"/>
  <c r="NC11"/>
  <c r="NC12"/>
  <c r="NC13"/>
  <c r="NC14"/>
  <c r="NC15"/>
  <c r="NC16"/>
  <c r="NC17"/>
  <c r="NC18"/>
  <c r="NC19"/>
  <c r="NC20"/>
  <c r="NC21"/>
  <c r="NC22"/>
  <c r="NC23"/>
  <c r="NC24"/>
  <c r="NC25"/>
  <c r="NC26"/>
  <c r="NC27"/>
  <c r="NC28"/>
  <c r="NC29"/>
  <c r="NC30"/>
  <c r="NC31"/>
  <c r="NC32"/>
  <c r="NC33"/>
  <c r="NC34"/>
  <c r="NC35"/>
  <c r="NC36"/>
  <c r="NC37"/>
  <c r="ND5"/>
  <c r="NC5"/>
  <c r="OE22" l="1"/>
  <c r="OE23"/>
  <c r="OE24"/>
  <c r="OE25"/>
  <c r="OE26"/>
  <c r="OE27"/>
  <c r="OE28"/>
  <c r="OE29"/>
  <c r="OE30"/>
  <c r="OE31"/>
  <c r="OE32"/>
  <c r="OE33"/>
  <c r="OE34"/>
  <c r="OE35"/>
  <c r="OE36"/>
  <c r="OC7"/>
  <c r="OD7" s="1"/>
  <c r="OF7" s="1"/>
  <c r="OC5"/>
  <c r="OD5" s="1"/>
  <c r="OF5" s="1"/>
  <c r="OC6"/>
  <c r="OD6" s="1"/>
  <c r="OF6" s="1"/>
  <c r="OC8"/>
  <c r="OD8" s="1"/>
  <c r="OF8" s="1"/>
  <c r="OC9"/>
  <c r="OD9" s="1"/>
  <c r="OF9" s="1"/>
  <c r="OC10"/>
  <c r="OD10" s="1"/>
  <c r="OF10" s="1"/>
  <c r="OC11"/>
  <c r="OD11" s="1"/>
  <c r="OF11" s="1"/>
  <c r="OC12"/>
  <c r="OD12" s="1"/>
  <c r="OF12" s="1"/>
  <c r="OC13"/>
  <c r="OD13" s="1"/>
  <c r="OF13" s="1"/>
  <c r="OC14"/>
  <c r="OD14" s="1"/>
  <c r="OF14" s="1"/>
  <c r="OC15"/>
  <c r="OD15" s="1"/>
  <c r="OF15" s="1"/>
  <c r="OC16"/>
  <c r="OD16" s="1"/>
  <c r="OF16" s="1"/>
  <c r="OC17"/>
  <c r="OD17" s="1"/>
  <c r="OF17" s="1"/>
  <c r="OC18"/>
  <c r="OD18" s="1"/>
  <c r="OF18" s="1"/>
  <c r="OC19"/>
  <c r="OD19" s="1"/>
  <c r="OF19" s="1"/>
  <c r="OC20"/>
  <c r="OD20" s="1"/>
  <c r="OF20" s="1"/>
  <c r="OC21"/>
  <c r="OD21" s="1"/>
  <c r="OF21" s="1"/>
  <c r="OC22"/>
  <c r="OD22" s="1"/>
  <c r="OF22" s="1"/>
  <c r="OC23"/>
  <c r="OD23" s="1"/>
  <c r="OF23" s="1"/>
  <c r="OC24"/>
  <c r="OD24" s="1"/>
  <c r="OF24" s="1"/>
  <c r="OC25"/>
  <c r="OD25" s="1"/>
  <c r="OF25" s="1"/>
  <c r="OC26"/>
  <c r="OD26" s="1"/>
  <c r="OF26" s="1"/>
  <c r="OC27"/>
  <c r="OD27" s="1"/>
  <c r="OF27" s="1"/>
  <c r="OC28"/>
  <c r="OD28" s="1"/>
  <c r="OF28" s="1"/>
  <c r="OC29"/>
  <c r="OD29" s="1"/>
  <c r="OF29" s="1"/>
  <c r="OC30"/>
  <c r="OD30" s="1"/>
  <c r="OF30" s="1"/>
  <c r="OC31"/>
  <c r="OD31" s="1"/>
  <c r="OF31" s="1"/>
  <c r="OC32"/>
  <c r="OD32" s="1"/>
  <c r="OF32" s="1"/>
  <c r="OC33"/>
  <c r="OD33" s="1"/>
  <c r="OF33" s="1"/>
  <c r="OC34"/>
  <c r="OD34" s="1"/>
  <c r="OF34" s="1"/>
  <c r="OC35"/>
  <c r="OD35" s="1"/>
  <c r="OF35" s="1"/>
  <c r="OC36"/>
  <c r="OD36" s="1"/>
  <c r="OF36" s="1"/>
  <c r="OC37"/>
  <c r="OD37" s="1"/>
  <c r="OF37" s="1"/>
  <c r="ME5" l="1"/>
  <c r="MH6"/>
  <c r="MH7"/>
  <c r="MH8"/>
  <c r="MH9"/>
  <c r="MH10"/>
  <c r="MH11"/>
  <c r="MH12"/>
  <c r="MH13"/>
  <c r="MH14"/>
  <c r="MH15"/>
  <c r="MH16"/>
  <c r="MH17"/>
  <c r="MH18"/>
  <c r="MH19"/>
  <c r="MH20"/>
  <c r="MH21"/>
  <c r="MH22"/>
  <c r="MH23"/>
  <c r="MH24"/>
  <c r="MH25"/>
  <c r="MH26"/>
  <c r="MH27"/>
  <c r="MH28"/>
  <c r="MH29"/>
  <c r="MH30"/>
  <c r="MH31"/>
  <c r="MH32"/>
  <c r="MH33"/>
  <c r="MH34"/>
  <c r="MH35"/>
  <c r="MH36"/>
  <c r="MH37"/>
  <c r="MG6"/>
  <c r="MG7"/>
  <c r="MG8"/>
  <c r="MG9"/>
  <c r="MG10"/>
  <c r="MG11"/>
  <c r="MG12"/>
  <c r="MG13"/>
  <c r="MG14"/>
  <c r="MG15"/>
  <c r="MG16"/>
  <c r="MG17"/>
  <c r="MG18"/>
  <c r="MG19"/>
  <c r="MG20"/>
  <c r="MG21"/>
  <c r="MG22"/>
  <c r="MG23"/>
  <c r="MG24"/>
  <c r="MG25"/>
  <c r="MG26"/>
  <c r="MG27"/>
  <c r="MG28"/>
  <c r="MG29"/>
  <c r="MG30"/>
  <c r="MG31"/>
  <c r="MG32"/>
  <c r="MG33"/>
  <c r="MG34"/>
  <c r="MG35"/>
  <c r="MG36"/>
  <c r="MG37"/>
  <c r="MF6"/>
  <c r="MF7"/>
  <c r="MF8"/>
  <c r="MF9"/>
  <c r="MF10"/>
  <c r="MF11"/>
  <c r="MF12"/>
  <c r="MF13"/>
  <c r="MF14"/>
  <c r="MF15"/>
  <c r="MF16"/>
  <c r="MF17"/>
  <c r="MF18"/>
  <c r="MF19"/>
  <c r="MF20"/>
  <c r="MF21"/>
  <c r="MF22"/>
  <c r="MF23"/>
  <c r="MF24"/>
  <c r="MF25"/>
  <c r="MF26"/>
  <c r="MF27"/>
  <c r="MF28"/>
  <c r="MF29"/>
  <c r="MF30"/>
  <c r="MF31"/>
  <c r="MF32"/>
  <c r="MF33"/>
  <c r="MF34"/>
  <c r="MF35"/>
  <c r="MF36"/>
  <c r="MF37"/>
  <c r="ME6"/>
  <c r="ME7"/>
  <c r="ME8"/>
  <c r="ME9"/>
  <c r="ME10"/>
  <c r="ME11"/>
  <c r="ME12"/>
  <c r="ME13"/>
  <c r="ME14"/>
  <c r="ME15"/>
  <c r="ME16"/>
  <c r="ME17"/>
  <c r="ME18"/>
  <c r="ME19"/>
  <c r="ME20"/>
  <c r="ME21"/>
  <c r="ME22"/>
  <c r="ME23"/>
  <c r="ME24"/>
  <c r="ME25"/>
  <c r="ME26"/>
  <c r="ME27"/>
  <c r="ME28"/>
  <c r="ME29"/>
  <c r="ME30"/>
  <c r="ME31"/>
  <c r="ME32"/>
  <c r="ME33"/>
  <c r="ME34"/>
  <c r="ME35"/>
  <c r="ME36"/>
  <c r="ME37"/>
  <c r="MH5"/>
  <c r="MG5"/>
  <c r="MF5"/>
  <c r="MK37" l="1"/>
  <c r="MI36"/>
  <c r="MK36"/>
  <c r="MK35"/>
  <c r="MK34"/>
  <c r="MK33"/>
  <c r="MK32"/>
  <c r="MK31"/>
  <c r="MK30"/>
  <c r="MK29"/>
  <c r="MK28"/>
  <c r="MK27"/>
  <c r="MK26"/>
  <c r="MK25"/>
  <c r="MK24"/>
  <c r="MK23"/>
  <c r="MK22"/>
  <c r="MK21"/>
  <c r="MK20"/>
  <c r="MK19"/>
  <c r="MK18"/>
  <c r="MK17"/>
  <c r="MK16"/>
  <c r="MK15"/>
  <c r="MK14"/>
  <c r="MK13"/>
  <c r="MK12"/>
  <c r="MK11"/>
  <c r="MK10"/>
  <c r="MK9"/>
  <c r="MK8"/>
  <c r="MK7"/>
  <c r="MI6"/>
  <c r="LE6"/>
  <c r="LE7"/>
  <c r="LE8"/>
  <c r="LE9"/>
  <c r="LE10"/>
  <c r="LE11"/>
  <c r="LE12"/>
  <c r="LE13"/>
  <c r="LE14"/>
  <c r="LE15"/>
  <c r="LE16"/>
  <c r="LE17"/>
  <c r="LE18"/>
  <c r="LE19"/>
  <c r="LE20"/>
  <c r="LE21"/>
  <c r="LE22"/>
  <c r="LE23"/>
  <c r="LE24"/>
  <c r="LE25"/>
  <c r="LE26"/>
  <c r="LE27"/>
  <c r="LE28"/>
  <c r="LE29"/>
  <c r="LE30"/>
  <c r="LE31"/>
  <c r="LE32"/>
  <c r="LE33"/>
  <c r="LE34"/>
  <c r="LE35"/>
  <c r="LE36"/>
  <c r="LE37"/>
  <c r="LD6"/>
  <c r="LD7"/>
  <c r="LD8"/>
  <c r="LD9"/>
  <c r="LD10"/>
  <c r="LD11"/>
  <c r="LD12"/>
  <c r="LD13"/>
  <c r="LD14"/>
  <c r="LD15"/>
  <c r="LD16"/>
  <c r="LD17"/>
  <c r="LD18"/>
  <c r="LD19"/>
  <c r="LD20"/>
  <c r="LD21"/>
  <c r="LD22"/>
  <c r="LD23"/>
  <c r="LD24"/>
  <c r="LD25"/>
  <c r="LD26"/>
  <c r="LD27"/>
  <c r="LD28"/>
  <c r="LD29"/>
  <c r="LD30"/>
  <c r="LD31"/>
  <c r="LD32"/>
  <c r="LD33"/>
  <c r="LD34"/>
  <c r="LD35"/>
  <c r="LD36"/>
  <c r="LD37"/>
  <c r="LC6"/>
  <c r="LC7"/>
  <c r="LC8"/>
  <c r="LC9"/>
  <c r="LC10"/>
  <c r="LC11"/>
  <c r="LC12"/>
  <c r="LC13"/>
  <c r="LC14"/>
  <c r="LH14" s="1"/>
  <c r="LC15"/>
  <c r="LC16"/>
  <c r="LC17"/>
  <c r="LC18"/>
  <c r="LC19"/>
  <c r="LC20"/>
  <c r="LC21"/>
  <c r="LC22"/>
  <c r="LC23"/>
  <c r="LC24"/>
  <c r="LC25"/>
  <c r="LC26"/>
  <c r="LC27"/>
  <c r="LC28"/>
  <c r="LC29"/>
  <c r="LC30"/>
  <c r="LC31"/>
  <c r="LC32"/>
  <c r="LC33"/>
  <c r="LC34"/>
  <c r="LC35"/>
  <c r="LC36"/>
  <c r="LC37"/>
  <c r="LE5"/>
  <c r="LD5"/>
  <c r="LC5"/>
  <c r="LH37"/>
  <c r="LH28"/>
  <c r="KZ37"/>
  <c r="KZ36"/>
  <c r="KZ35"/>
  <c r="KZ34"/>
  <c r="KZ33"/>
  <c r="KZ32"/>
  <c r="KZ31"/>
  <c r="KZ30"/>
  <c r="KZ29"/>
  <c r="KZ28"/>
  <c r="KZ27"/>
  <c r="KZ26"/>
  <c r="KZ25"/>
  <c r="KZ24"/>
  <c r="KZ23"/>
  <c r="KZ22"/>
  <c r="KZ21"/>
  <c r="KZ20"/>
  <c r="KZ19"/>
  <c r="KZ18"/>
  <c r="KZ17"/>
  <c r="KZ16"/>
  <c r="KZ15"/>
  <c r="KZ14"/>
  <c r="KZ13"/>
  <c r="KZ12"/>
  <c r="KZ11"/>
  <c r="KZ10"/>
  <c r="KZ9"/>
  <c r="KZ8"/>
  <c r="KZ7"/>
  <c r="KZ6"/>
  <c r="KZ5"/>
  <c r="KU37"/>
  <c r="KU35"/>
  <c r="KU34"/>
  <c r="KU33"/>
  <c r="KU32"/>
  <c r="KU31"/>
  <c r="KU30"/>
  <c r="KU29"/>
  <c r="KU28"/>
  <c r="KU27"/>
  <c r="KU26"/>
  <c r="KU25"/>
  <c r="KU24"/>
  <c r="KU23"/>
  <c r="KU22"/>
  <c r="KU20"/>
  <c r="KU19"/>
  <c r="KU18"/>
  <c r="KU17"/>
  <c r="KU16"/>
  <c r="KU15"/>
  <c r="KU14"/>
  <c r="KU13"/>
  <c r="KU12"/>
  <c r="KU11"/>
  <c r="KU10"/>
  <c r="KU9"/>
  <c r="KU8"/>
  <c r="KU7"/>
  <c r="KU6"/>
  <c r="KU5"/>
  <c r="LH5" l="1"/>
  <c r="MK5"/>
  <c r="MK6"/>
  <c r="ML6" s="1"/>
  <c r="ML36"/>
  <c r="MI8"/>
  <c r="MI10"/>
  <c r="MI12"/>
  <c r="MI14"/>
  <c r="MI16"/>
  <c r="MI18"/>
  <c r="MI20"/>
  <c r="MI22"/>
  <c r="MI24"/>
  <c r="MI26"/>
  <c r="MI28"/>
  <c r="MI30"/>
  <c r="MI32"/>
  <c r="MI34"/>
  <c r="MI5"/>
  <c r="MI7"/>
  <c r="MI9"/>
  <c r="MI11"/>
  <c r="MI13"/>
  <c r="MI15"/>
  <c r="MI17"/>
  <c r="MI19"/>
  <c r="MI21"/>
  <c r="MI23"/>
  <c r="MI25"/>
  <c r="MI27"/>
  <c r="MI29"/>
  <c r="MI31"/>
  <c r="MI33"/>
  <c r="MI35"/>
  <c r="MI37"/>
  <c r="LF14"/>
  <c r="LF28"/>
  <c r="LF5"/>
  <c r="LF37"/>
  <c r="KH6"/>
  <c r="KH7"/>
  <c r="KH8"/>
  <c r="KH9"/>
  <c r="KH10"/>
  <c r="KH11"/>
  <c r="KH12"/>
  <c r="KH13"/>
  <c r="KH15"/>
  <c r="KH16"/>
  <c r="KH17"/>
  <c r="KH18"/>
  <c r="KH19"/>
  <c r="KH20"/>
  <c r="KH21"/>
  <c r="KH22"/>
  <c r="KH23"/>
  <c r="KH24"/>
  <c r="KH25"/>
  <c r="KH26"/>
  <c r="KH27"/>
  <c r="KH29"/>
  <c r="KH30"/>
  <c r="KH31"/>
  <c r="KH32"/>
  <c r="KH33"/>
  <c r="KH34"/>
  <c r="KH35"/>
  <c r="KH36"/>
  <c r="KH37"/>
  <c r="KH5"/>
  <c r="KG6"/>
  <c r="KG7"/>
  <c r="KG8"/>
  <c r="KG9"/>
  <c r="KG10"/>
  <c r="KG11"/>
  <c r="KG12"/>
  <c r="KG13"/>
  <c r="KG14"/>
  <c r="KK14" s="1"/>
  <c r="KG15"/>
  <c r="KK15" s="1"/>
  <c r="KG16"/>
  <c r="KK16" s="1"/>
  <c r="KG17"/>
  <c r="KK17" s="1"/>
  <c r="KG18"/>
  <c r="KK18" s="1"/>
  <c r="KG19"/>
  <c r="KK19" s="1"/>
  <c r="KG20"/>
  <c r="KK20" s="1"/>
  <c r="KG21"/>
  <c r="KK21" s="1"/>
  <c r="KG22"/>
  <c r="KK22" s="1"/>
  <c r="KG23"/>
  <c r="KK23" s="1"/>
  <c r="KG24"/>
  <c r="KK24" s="1"/>
  <c r="KG25"/>
  <c r="KK25" s="1"/>
  <c r="KG26"/>
  <c r="KK26" s="1"/>
  <c r="KG27"/>
  <c r="KK27" s="1"/>
  <c r="KG28"/>
  <c r="KK28" s="1"/>
  <c r="KG29"/>
  <c r="KG30"/>
  <c r="KG31"/>
  <c r="KG32"/>
  <c r="KG33"/>
  <c r="KG34"/>
  <c r="KG35"/>
  <c r="KG36"/>
  <c r="KG37"/>
  <c r="KG5"/>
  <c r="JY37"/>
  <c r="JY36"/>
  <c r="JY35"/>
  <c r="JY34"/>
  <c r="JY33"/>
  <c r="JY32"/>
  <c r="JY31"/>
  <c r="JY30"/>
  <c r="JY29"/>
  <c r="JY28"/>
  <c r="JY27"/>
  <c r="JY26"/>
  <c r="JY25"/>
  <c r="JY24"/>
  <c r="JY23"/>
  <c r="JY22"/>
  <c r="JY21"/>
  <c r="JY20"/>
  <c r="JY19"/>
  <c r="JY18"/>
  <c r="JY17"/>
  <c r="JY16"/>
  <c r="JY15"/>
  <c r="JY14"/>
  <c r="JY13"/>
  <c r="JY12"/>
  <c r="JY11"/>
  <c r="JY10"/>
  <c r="JY9"/>
  <c r="JY8"/>
  <c r="JY7"/>
  <c r="JY6"/>
  <c r="JY5"/>
  <c r="KD37"/>
  <c r="KD36"/>
  <c r="KD35"/>
  <c r="KD34"/>
  <c r="KD33"/>
  <c r="KD32"/>
  <c r="KD31"/>
  <c r="KD30"/>
  <c r="KD29"/>
  <c r="KD27"/>
  <c r="KD26"/>
  <c r="KD25"/>
  <c r="KD24"/>
  <c r="KD23"/>
  <c r="KD22"/>
  <c r="KD21"/>
  <c r="KD20"/>
  <c r="KD19"/>
  <c r="KD18"/>
  <c r="KD17"/>
  <c r="KD16"/>
  <c r="KD15"/>
  <c r="KD13"/>
  <c r="KD12"/>
  <c r="KD11"/>
  <c r="KD10"/>
  <c r="KD9"/>
  <c r="KD8"/>
  <c r="KD6"/>
  <c r="KD5"/>
  <c r="KK36" l="1"/>
  <c r="KK34"/>
  <c r="KK32"/>
  <c r="KK30"/>
  <c r="KK12"/>
  <c r="KK10"/>
  <c r="KK8"/>
  <c r="KK6"/>
  <c r="NH36"/>
  <c r="NF36"/>
  <c r="NH6"/>
  <c r="NF6"/>
  <c r="ML35"/>
  <c r="ML31"/>
  <c r="ML27"/>
  <c r="ML23"/>
  <c r="ML19"/>
  <c r="ML15"/>
  <c r="ML11"/>
  <c r="ML7"/>
  <c r="ML34"/>
  <c r="ML30"/>
  <c r="ML26"/>
  <c r="ML22"/>
  <c r="ML18"/>
  <c r="ML14"/>
  <c r="ML10"/>
  <c r="ML37"/>
  <c r="ML33"/>
  <c r="ML29"/>
  <c r="ML25"/>
  <c r="ML21"/>
  <c r="ML17"/>
  <c r="ML13"/>
  <c r="ML9"/>
  <c r="ML32"/>
  <c r="ML28"/>
  <c r="ML24"/>
  <c r="ML20"/>
  <c r="ML16"/>
  <c r="ML12"/>
  <c r="ML8"/>
  <c r="ML5"/>
  <c r="LG5"/>
  <c r="LI5" s="1"/>
  <c r="LG14"/>
  <c r="LI14" s="1"/>
  <c r="LG37"/>
  <c r="LI37" s="1"/>
  <c r="LG28"/>
  <c r="LI28" s="1"/>
  <c r="KK37"/>
  <c r="KK35"/>
  <c r="KK33"/>
  <c r="KK31"/>
  <c r="KK29"/>
  <c r="KK13"/>
  <c r="KK11"/>
  <c r="KK9"/>
  <c r="KK7"/>
  <c r="KI37"/>
  <c r="KJ37" s="1"/>
  <c r="KI36"/>
  <c r="KJ36" s="1"/>
  <c r="KI25"/>
  <c r="KJ25" s="1"/>
  <c r="KI21"/>
  <c r="KI20"/>
  <c r="KJ20" s="1"/>
  <c r="KL20" s="1"/>
  <c r="KI16"/>
  <c r="KJ16" s="1"/>
  <c r="KK5"/>
  <c r="JQ6"/>
  <c r="JQ7"/>
  <c r="JQ8"/>
  <c r="JQ9"/>
  <c r="JQ10"/>
  <c r="JQ12"/>
  <c r="JQ13"/>
  <c r="JQ14"/>
  <c r="JQ16"/>
  <c r="JQ17"/>
  <c r="JQ19"/>
  <c r="JQ22"/>
  <c r="JQ24"/>
  <c r="JQ26"/>
  <c r="JQ27"/>
  <c r="JQ29"/>
  <c r="JQ30"/>
  <c r="JQ32"/>
  <c r="JQ33"/>
  <c r="JQ34"/>
  <c r="JQ35"/>
  <c r="JP6"/>
  <c r="JP7"/>
  <c r="JP8"/>
  <c r="JP9"/>
  <c r="JP10"/>
  <c r="JP11"/>
  <c r="JP12"/>
  <c r="JP13"/>
  <c r="JP14"/>
  <c r="JP15"/>
  <c r="JP16"/>
  <c r="JP17"/>
  <c r="JP18"/>
  <c r="JP19"/>
  <c r="JP22"/>
  <c r="JP23"/>
  <c r="JP25"/>
  <c r="JP26"/>
  <c r="JP27"/>
  <c r="JP28"/>
  <c r="JP29"/>
  <c r="JP30"/>
  <c r="JT30" s="1"/>
  <c r="JP31"/>
  <c r="JP32"/>
  <c r="JP33"/>
  <c r="JP34"/>
  <c r="JP35"/>
  <c r="JP5"/>
  <c r="JT37"/>
  <c r="JM35"/>
  <c r="JM34"/>
  <c r="JM33"/>
  <c r="JM32"/>
  <c r="JM30"/>
  <c r="JM29"/>
  <c r="JM27"/>
  <c r="JM26"/>
  <c r="JM24"/>
  <c r="JM22"/>
  <c r="JM19"/>
  <c r="JM17"/>
  <c r="JM16"/>
  <c r="JM14"/>
  <c r="JM13"/>
  <c r="JM12"/>
  <c r="JM10"/>
  <c r="JM9"/>
  <c r="JM8"/>
  <c r="JM7"/>
  <c r="JM6"/>
  <c r="JH35"/>
  <c r="JH34"/>
  <c r="JH33"/>
  <c r="JH32"/>
  <c r="JH31"/>
  <c r="JH30"/>
  <c r="JH29"/>
  <c r="JH28"/>
  <c r="JH27"/>
  <c r="JH26"/>
  <c r="JH25"/>
  <c r="JH23"/>
  <c r="JH22"/>
  <c r="JH19"/>
  <c r="JH18"/>
  <c r="JH17"/>
  <c r="JH16"/>
  <c r="JH15"/>
  <c r="JH14"/>
  <c r="JH13"/>
  <c r="JH12"/>
  <c r="JH11"/>
  <c r="JH10"/>
  <c r="JH9"/>
  <c r="JH8"/>
  <c r="JH7"/>
  <c r="JH6"/>
  <c r="JH5"/>
  <c r="NG6" l="1"/>
  <c r="NI6" s="1"/>
  <c r="NG36"/>
  <c r="NI36" s="1"/>
  <c r="NH5"/>
  <c r="NF5"/>
  <c r="NH12"/>
  <c r="NF12"/>
  <c r="NH20"/>
  <c r="NF20"/>
  <c r="NH28"/>
  <c r="NF28"/>
  <c r="NF9"/>
  <c r="NG9" s="1"/>
  <c r="NH9"/>
  <c r="NH17"/>
  <c r="NF17"/>
  <c r="NG17" s="1"/>
  <c r="NH25"/>
  <c r="NF25"/>
  <c r="NH33"/>
  <c r="NF33"/>
  <c r="NH10"/>
  <c r="NF10"/>
  <c r="NF18"/>
  <c r="NG18" s="1"/>
  <c r="NH18"/>
  <c r="NH26"/>
  <c r="NF26"/>
  <c r="NH34"/>
  <c r="NF34"/>
  <c r="NF11"/>
  <c r="NG11" s="1"/>
  <c r="NH11"/>
  <c r="NH19"/>
  <c r="NF19"/>
  <c r="NH27"/>
  <c r="NF27"/>
  <c r="NH35"/>
  <c r="NF35"/>
  <c r="NH8"/>
  <c r="NF8"/>
  <c r="NH16"/>
  <c r="NF16"/>
  <c r="NH24"/>
  <c r="NF24"/>
  <c r="NH32"/>
  <c r="NF32"/>
  <c r="NF13"/>
  <c r="NG13" s="1"/>
  <c r="NH13"/>
  <c r="NH21"/>
  <c r="NF21"/>
  <c r="NH29"/>
  <c r="NF29"/>
  <c r="NH37"/>
  <c r="NF37"/>
  <c r="NH14"/>
  <c r="NF14"/>
  <c r="NH22"/>
  <c r="NF22"/>
  <c r="NH30"/>
  <c r="NF30"/>
  <c r="NF7"/>
  <c r="NG7" s="1"/>
  <c r="NH7"/>
  <c r="NF15"/>
  <c r="NG15" s="1"/>
  <c r="NH15"/>
  <c r="NI15" s="1"/>
  <c r="NH23"/>
  <c r="NF23"/>
  <c r="NH31"/>
  <c r="NF31"/>
  <c r="LF20"/>
  <c r="LG20" s="1"/>
  <c r="LH20"/>
  <c r="KJ21"/>
  <c r="KL21" s="1"/>
  <c r="KI5"/>
  <c r="KJ5" s="1"/>
  <c r="KL5" s="1"/>
  <c r="KI15"/>
  <c r="KJ15" s="1"/>
  <c r="KI23"/>
  <c r="KL25"/>
  <c r="KI31"/>
  <c r="KL36"/>
  <c r="KL37"/>
  <c r="KL15"/>
  <c r="KI6"/>
  <c r="KI7"/>
  <c r="KI8"/>
  <c r="KI9"/>
  <c r="KI10"/>
  <c r="KL16"/>
  <c r="KI11"/>
  <c r="KI12"/>
  <c r="KI13"/>
  <c r="KI14"/>
  <c r="KJ14" s="1"/>
  <c r="KI18"/>
  <c r="KI19"/>
  <c r="KI22"/>
  <c r="KI24"/>
  <c r="KI28"/>
  <c r="KI29"/>
  <c r="KI30"/>
  <c r="KI17"/>
  <c r="KI26"/>
  <c r="KI27"/>
  <c r="KI32"/>
  <c r="KI33"/>
  <c r="KI34"/>
  <c r="KI35"/>
  <c r="JT5"/>
  <c r="JR5"/>
  <c r="JS5" s="1"/>
  <c r="JR37"/>
  <c r="IZ6"/>
  <c r="IZ8"/>
  <c r="IZ9"/>
  <c r="IZ10"/>
  <c r="IZ11"/>
  <c r="IZ12"/>
  <c r="IZ13"/>
  <c r="IZ14"/>
  <c r="IZ15"/>
  <c r="IZ16"/>
  <c r="IZ18"/>
  <c r="IZ19"/>
  <c r="IZ22"/>
  <c r="IZ23"/>
  <c r="IZ24"/>
  <c r="IZ25"/>
  <c r="IZ26"/>
  <c r="IZ27"/>
  <c r="IZ28"/>
  <c r="IZ29"/>
  <c r="IZ30"/>
  <c r="IZ31"/>
  <c r="IZ32"/>
  <c r="IZ33"/>
  <c r="IZ34"/>
  <c r="IZ35"/>
  <c r="IZ36"/>
  <c r="IY6"/>
  <c r="IY7"/>
  <c r="IY8"/>
  <c r="IY9"/>
  <c r="IY10"/>
  <c r="IY11"/>
  <c r="IY12"/>
  <c r="IY13"/>
  <c r="IY14"/>
  <c r="IY15"/>
  <c r="IY16"/>
  <c r="IY17"/>
  <c r="IY18"/>
  <c r="IY19"/>
  <c r="IY20"/>
  <c r="IY22"/>
  <c r="IY23"/>
  <c r="IY24"/>
  <c r="IY25"/>
  <c r="IY26"/>
  <c r="IY27"/>
  <c r="IY28"/>
  <c r="IY29"/>
  <c r="IY30"/>
  <c r="IY32"/>
  <c r="IY33"/>
  <c r="IY34"/>
  <c r="IY35"/>
  <c r="IY36"/>
  <c r="IX6"/>
  <c r="IX7"/>
  <c r="IX8"/>
  <c r="IX9"/>
  <c r="IX10"/>
  <c r="IX11"/>
  <c r="IX12"/>
  <c r="IX13"/>
  <c r="IX14"/>
  <c r="IX15"/>
  <c r="IX16"/>
  <c r="IX17"/>
  <c r="IX18"/>
  <c r="IX19"/>
  <c r="IX20"/>
  <c r="IX21"/>
  <c r="IX22"/>
  <c r="IX23"/>
  <c r="IX24"/>
  <c r="IX25"/>
  <c r="IX26"/>
  <c r="IX27"/>
  <c r="IX28"/>
  <c r="IX29"/>
  <c r="IX30"/>
  <c r="IX31"/>
  <c r="IX32"/>
  <c r="IX33"/>
  <c r="IX34"/>
  <c r="IX35"/>
  <c r="IX36"/>
  <c r="IW6"/>
  <c r="IW7"/>
  <c r="IW8"/>
  <c r="IW9"/>
  <c r="IW10"/>
  <c r="IW11"/>
  <c r="IW12"/>
  <c r="IW13"/>
  <c r="IW14"/>
  <c r="IW15"/>
  <c r="IW16"/>
  <c r="IW17"/>
  <c r="IW18"/>
  <c r="IW19"/>
  <c r="IW20"/>
  <c r="IW21"/>
  <c r="IW22"/>
  <c r="IW23"/>
  <c r="IW24"/>
  <c r="IW25"/>
  <c r="IW26"/>
  <c r="IW27"/>
  <c r="IW28"/>
  <c r="IW29"/>
  <c r="IW30"/>
  <c r="IW31"/>
  <c r="IW32"/>
  <c r="IW33"/>
  <c r="IW34"/>
  <c r="IW35"/>
  <c r="IW36"/>
  <c r="IV6"/>
  <c r="IV7"/>
  <c r="IV8"/>
  <c r="IV9"/>
  <c r="IV10"/>
  <c r="IV11"/>
  <c r="IV12"/>
  <c r="IV13"/>
  <c r="IV14"/>
  <c r="IV15"/>
  <c r="IV16"/>
  <c r="IV17"/>
  <c r="IV18"/>
  <c r="IV19"/>
  <c r="IV20"/>
  <c r="IV21"/>
  <c r="IV22"/>
  <c r="IV23"/>
  <c r="IV24"/>
  <c r="IV25"/>
  <c r="IV26"/>
  <c r="IV27"/>
  <c r="IV28"/>
  <c r="IV29"/>
  <c r="IV30"/>
  <c r="IV31"/>
  <c r="IV32"/>
  <c r="IV33"/>
  <c r="IV34"/>
  <c r="IV35"/>
  <c r="IV36"/>
  <c r="IV37"/>
  <c r="IU6"/>
  <c r="IU7"/>
  <c r="IU8"/>
  <c r="IU9"/>
  <c r="IU10"/>
  <c r="IU11"/>
  <c r="IU12"/>
  <c r="IU13"/>
  <c r="IU14"/>
  <c r="IU15"/>
  <c r="IU16"/>
  <c r="IU17"/>
  <c r="IU18"/>
  <c r="IU19"/>
  <c r="IU20"/>
  <c r="IU21"/>
  <c r="IU22"/>
  <c r="IU23"/>
  <c r="IU24"/>
  <c r="IU25"/>
  <c r="IU26"/>
  <c r="IU27"/>
  <c r="IU28"/>
  <c r="IU29"/>
  <c r="IU30"/>
  <c r="IU31"/>
  <c r="IU32"/>
  <c r="IU33"/>
  <c r="IU34"/>
  <c r="IU35"/>
  <c r="IU36"/>
  <c r="IU37"/>
  <c r="JC37" s="1"/>
  <c r="IZ5"/>
  <c r="IY5"/>
  <c r="IW5"/>
  <c r="IX5"/>
  <c r="IV5"/>
  <c r="IU5"/>
  <c r="IR36"/>
  <c r="IR35"/>
  <c r="IR34"/>
  <c r="IR33"/>
  <c r="IR32"/>
  <c r="IR31"/>
  <c r="IR30"/>
  <c r="IR29"/>
  <c r="IR28"/>
  <c r="IR27"/>
  <c r="IR26"/>
  <c r="IR25"/>
  <c r="IR24"/>
  <c r="IR23"/>
  <c r="IR22"/>
  <c r="IR19"/>
  <c r="IR18"/>
  <c r="IR16"/>
  <c r="IR15"/>
  <c r="IR14"/>
  <c r="IR13"/>
  <c r="IR12"/>
  <c r="IR11"/>
  <c r="IR10"/>
  <c r="IR9"/>
  <c r="IR8"/>
  <c r="IR6"/>
  <c r="IR5"/>
  <c r="IM36"/>
  <c r="IM35"/>
  <c r="IM34"/>
  <c r="IM33"/>
  <c r="IM32"/>
  <c r="IM30"/>
  <c r="IM29"/>
  <c r="IM28"/>
  <c r="IM27"/>
  <c r="IM26"/>
  <c r="IM25"/>
  <c r="IM24"/>
  <c r="IM23"/>
  <c r="IM22"/>
  <c r="IM20"/>
  <c r="IM19"/>
  <c r="IM18"/>
  <c r="IM17"/>
  <c r="IM16"/>
  <c r="IM15"/>
  <c r="IM14"/>
  <c r="IM13"/>
  <c r="IM12"/>
  <c r="IM11"/>
  <c r="IM10"/>
  <c r="IM9"/>
  <c r="IM8"/>
  <c r="IM7"/>
  <c r="IM6"/>
  <c r="IM5"/>
  <c r="IH36"/>
  <c r="IH35"/>
  <c r="IH34"/>
  <c r="IH33"/>
  <c r="IH32"/>
  <c r="IH31"/>
  <c r="IH30"/>
  <c r="IH29"/>
  <c r="IH28"/>
  <c r="IH27"/>
  <c r="IH26"/>
  <c r="IH25"/>
  <c r="IH24"/>
  <c r="IH23"/>
  <c r="IH22"/>
  <c r="IH21"/>
  <c r="IH20"/>
  <c r="IH19"/>
  <c r="IH18"/>
  <c r="IH17"/>
  <c r="IH16"/>
  <c r="IH15"/>
  <c r="IH14"/>
  <c r="IH13"/>
  <c r="IH12"/>
  <c r="IH11"/>
  <c r="IH10"/>
  <c r="IH9"/>
  <c r="IH8"/>
  <c r="IH7"/>
  <c r="IH6"/>
  <c r="IH5"/>
  <c r="IC36"/>
  <c r="IC35"/>
  <c r="IC34"/>
  <c r="IC33"/>
  <c r="IC32"/>
  <c r="IC31"/>
  <c r="IC30"/>
  <c r="IC29"/>
  <c r="IC28"/>
  <c r="IC27"/>
  <c r="IC26"/>
  <c r="IC25"/>
  <c r="IC24"/>
  <c r="IC23"/>
  <c r="IC22"/>
  <c r="IC21"/>
  <c r="IC20"/>
  <c r="IC19"/>
  <c r="IC18"/>
  <c r="IC17"/>
  <c r="IC16"/>
  <c r="IC15"/>
  <c r="IC14"/>
  <c r="IC13"/>
  <c r="IC12"/>
  <c r="IC11"/>
  <c r="IC10"/>
  <c r="IC9"/>
  <c r="IC8"/>
  <c r="IC7"/>
  <c r="IC6"/>
  <c r="IC5"/>
  <c r="JC31" l="1"/>
  <c r="NG31"/>
  <c r="NI31" s="1"/>
  <c r="NG23"/>
  <c r="NI23" s="1"/>
  <c r="NG30"/>
  <c r="NI30" s="1"/>
  <c r="NG22"/>
  <c r="NI22" s="1"/>
  <c r="NG14"/>
  <c r="NI14" s="1"/>
  <c r="UP14" s="1"/>
  <c r="UT14" s="1"/>
  <c r="NG37"/>
  <c r="NI37" s="1"/>
  <c r="UP37" s="1"/>
  <c r="UT37" s="1"/>
  <c r="NG29"/>
  <c r="NI29" s="1"/>
  <c r="NG21"/>
  <c r="NI21" s="1"/>
  <c r="NG32"/>
  <c r="NI32" s="1"/>
  <c r="NG24"/>
  <c r="NI24" s="1"/>
  <c r="NG16"/>
  <c r="NI16" s="1"/>
  <c r="NG8"/>
  <c r="NI8" s="1"/>
  <c r="NG35"/>
  <c r="NI35" s="1"/>
  <c r="NG27"/>
  <c r="NI27" s="1"/>
  <c r="NG19"/>
  <c r="NI19" s="1"/>
  <c r="NG34"/>
  <c r="NI34" s="1"/>
  <c r="NG26"/>
  <c r="NI26" s="1"/>
  <c r="NG10"/>
  <c r="NI10" s="1"/>
  <c r="NG33"/>
  <c r="NI33" s="1"/>
  <c r="NG25"/>
  <c r="NI25" s="1"/>
  <c r="NG28"/>
  <c r="NI28" s="1"/>
  <c r="UP28" s="1"/>
  <c r="UT28" s="1"/>
  <c r="NG20"/>
  <c r="NI20" s="1"/>
  <c r="NG12"/>
  <c r="NI12" s="1"/>
  <c r="NI18"/>
  <c r="NG5"/>
  <c r="NI5" s="1"/>
  <c r="NI17"/>
  <c r="JC26"/>
  <c r="JC20"/>
  <c r="JC16"/>
  <c r="JC12"/>
  <c r="JC8"/>
  <c r="JC6"/>
  <c r="NI7"/>
  <c r="NI13"/>
  <c r="NI11"/>
  <c r="NI9"/>
  <c r="JA5"/>
  <c r="JB5" s="1"/>
  <c r="LI20"/>
  <c r="UP20" s="1"/>
  <c r="UT20" s="1"/>
  <c r="LH16"/>
  <c r="LF16"/>
  <c r="LG16" s="1"/>
  <c r="LH15"/>
  <c r="LF15"/>
  <c r="LG15" s="1"/>
  <c r="LH36"/>
  <c r="LF36"/>
  <c r="LG36" s="1"/>
  <c r="LH25"/>
  <c r="LF25"/>
  <c r="LG25" s="1"/>
  <c r="LH21"/>
  <c r="LF21"/>
  <c r="LG21" s="1"/>
  <c r="KJ34"/>
  <c r="KL34" s="1"/>
  <c r="KJ32"/>
  <c r="KL32" s="1"/>
  <c r="KJ26"/>
  <c r="KL26" s="1"/>
  <c r="KJ30"/>
  <c r="KL30" s="1"/>
  <c r="KJ28"/>
  <c r="KL28" s="1"/>
  <c r="KJ22"/>
  <c r="KL22" s="1"/>
  <c r="KJ18"/>
  <c r="KL18" s="1"/>
  <c r="KJ13"/>
  <c r="KL13" s="1"/>
  <c r="KJ11"/>
  <c r="KL11" s="1"/>
  <c r="KJ10"/>
  <c r="KL10" s="1"/>
  <c r="KJ8"/>
  <c r="KL8" s="1"/>
  <c r="KJ6"/>
  <c r="KL6" s="1"/>
  <c r="KJ31"/>
  <c r="KL31" s="1"/>
  <c r="KJ23"/>
  <c r="KL23" s="1"/>
  <c r="JC5"/>
  <c r="JD5" s="1"/>
  <c r="JC35"/>
  <c r="JC33"/>
  <c r="JC7"/>
  <c r="JC30"/>
  <c r="JC22"/>
  <c r="JC18"/>
  <c r="JC14"/>
  <c r="JC10"/>
  <c r="KJ35"/>
  <c r="KL35" s="1"/>
  <c r="KJ33"/>
  <c r="KL33" s="1"/>
  <c r="KJ27"/>
  <c r="KL27" s="1"/>
  <c r="KJ17"/>
  <c r="KL17" s="1"/>
  <c r="KJ29"/>
  <c r="KL29" s="1"/>
  <c r="KJ24"/>
  <c r="KL24" s="1"/>
  <c r="KJ19"/>
  <c r="KL19" s="1"/>
  <c r="KJ12"/>
  <c r="KL12" s="1"/>
  <c r="KJ9"/>
  <c r="KL9" s="1"/>
  <c r="KJ7"/>
  <c r="KL7" s="1"/>
  <c r="KL14"/>
  <c r="JC28"/>
  <c r="JC24"/>
  <c r="JS37"/>
  <c r="JU37" s="1"/>
  <c r="JU5"/>
  <c r="JC34"/>
  <c r="JC32"/>
  <c r="JA31"/>
  <c r="JB31" s="1"/>
  <c r="JD31" s="1"/>
  <c r="JC29"/>
  <c r="JC27"/>
  <c r="JC25"/>
  <c r="JC23"/>
  <c r="JC21"/>
  <c r="JC19"/>
  <c r="JC17"/>
  <c r="JC15"/>
  <c r="JC13"/>
  <c r="JC11"/>
  <c r="JC9"/>
  <c r="JC36"/>
  <c r="JA6"/>
  <c r="JA8"/>
  <c r="JA11"/>
  <c r="JA12"/>
  <c r="JA20"/>
  <c r="JA23"/>
  <c r="JA24"/>
  <c r="JA25"/>
  <c r="JA26"/>
  <c r="JA27"/>
  <c r="JA28"/>
  <c r="JA30"/>
  <c r="JA32"/>
  <c r="JA33"/>
  <c r="JA7"/>
  <c r="JA9"/>
  <c r="JA10"/>
  <c r="JA13"/>
  <c r="JA14"/>
  <c r="JA15"/>
  <c r="JA16"/>
  <c r="JA17"/>
  <c r="JA18"/>
  <c r="JA19"/>
  <c r="JA21"/>
  <c r="JA22"/>
  <c r="JA29"/>
  <c r="JA34"/>
  <c r="JA35"/>
  <c r="JA36"/>
  <c r="JA37"/>
  <c r="UP5" l="1"/>
  <c r="UT5" s="1"/>
  <c r="UN5"/>
  <c r="LH31"/>
  <c r="LF31"/>
  <c r="LG31" s="1"/>
  <c r="LH8"/>
  <c r="LF8"/>
  <c r="LG8" s="1"/>
  <c r="LF11"/>
  <c r="LG11" s="1"/>
  <c r="LH11"/>
  <c r="LH18"/>
  <c r="LF18"/>
  <c r="LG18" s="1"/>
  <c r="LH26"/>
  <c r="LF26"/>
  <c r="LG26" s="1"/>
  <c r="LH34"/>
  <c r="LF34"/>
  <c r="LG34" s="1"/>
  <c r="LI21"/>
  <c r="UP21" s="1"/>
  <c r="UT21" s="1"/>
  <c r="LI25"/>
  <c r="UP25" s="1"/>
  <c r="UT25" s="1"/>
  <c r="LI36"/>
  <c r="UP36" s="1"/>
  <c r="UT36" s="1"/>
  <c r="LI15"/>
  <c r="UP15" s="1"/>
  <c r="UT15" s="1"/>
  <c r="LI16"/>
  <c r="UP16" s="1"/>
  <c r="UT16" s="1"/>
  <c r="LF7"/>
  <c r="LG7" s="1"/>
  <c r="LH7"/>
  <c r="LH9"/>
  <c r="LF9"/>
  <c r="LG9" s="1"/>
  <c r="LH12"/>
  <c r="LF12"/>
  <c r="LG12" s="1"/>
  <c r="LH19"/>
  <c r="LF19"/>
  <c r="LG19" s="1"/>
  <c r="LF24"/>
  <c r="LG24" s="1"/>
  <c r="LH24"/>
  <c r="LH29"/>
  <c r="LF29"/>
  <c r="LG29" s="1"/>
  <c r="LH17"/>
  <c r="LF17"/>
  <c r="LG17" s="1"/>
  <c r="LH27"/>
  <c r="LF27"/>
  <c r="LG27" s="1"/>
  <c r="LF33"/>
  <c r="LG33" s="1"/>
  <c r="LH33"/>
  <c r="LH35"/>
  <c r="LF35"/>
  <c r="LG35" s="1"/>
  <c r="LH23"/>
  <c r="LF23"/>
  <c r="LG23" s="1"/>
  <c r="LH6"/>
  <c r="LF6"/>
  <c r="LG6" s="1"/>
  <c r="LH10"/>
  <c r="LF10"/>
  <c r="LG10" s="1"/>
  <c r="LH13"/>
  <c r="LF13"/>
  <c r="LG13" s="1"/>
  <c r="LH22"/>
  <c r="LF22"/>
  <c r="LG22" s="1"/>
  <c r="LF30"/>
  <c r="LG30" s="1"/>
  <c r="LH30"/>
  <c r="LH32"/>
  <c r="LF32"/>
  <c r="LG32" s="1"/>
  <c r="JT31"/>
  <c r="JR31"/>
  <c r="JS31" s="1"/>
  <c r="JB34"/>
  <c r="JD34" s="1"/>
  <c r="JB22"/>
  <c r="JD22" s="1"/>
  <c r="JB17"/>
  <c r="JD17" s="1"/>
  <c r="JB37"/>
  <c r="JD37" s="1"/>
  <c r="UN37" s="1"/>
  <c r="JB35"/>
  <c r="JD35" s="1"/>
  <c r="JB29"/>
  <c r="JD29" s="1"/>
  <c r="JB21"/>
  <c r="JD21" s="1"/>
  <c r="JB18"/>
  <c r="JD18" s="1"/>
  <c r="JB16"/>
  <c r="JD16" s="1"/>
  <c r="JB14"/>
  <c r="JD14" s="1"/>
  <c r="JB10"/>
  <c r="JD10" s="1"/>
  <c r="JB7"/>
  <c r="JD7" s="1"/>
  <c r="JB32"/>
  <c r="JD32" s="1"/>
  <c r="JB28"/>
  <c r="JD28" s="1"/>
  <c r="JB26"/>
  <c r="JD26" s="1"/>
  <c r="JB24"/>
  <c r="JD24" s="1"/>
  <c r="JB20"/>
  <c r="JD20" s="1"/>
  <c r="JB11"/>
  <c r="JD11" s="1"/>
  <c r="JB6"/>
  <c r="JD6" s="1"/>
  <c r="JB36"/>
  <c r="JD36" s="1"/>
  <c r="JB19"/>
  <c r="JD19" s="1"/>
  <c r="JB15"/>
  <c r="JD15" s="1"/>
  <c r="JB13"/>
  <c r="JD13" s="1"/>
  <c r="JB9"/>
  <c r="JD9" s="1"/>
  <c r="JB33"/>
  <c r="JD33" s="1"/>
  <c r="JB30"/>
  <c r="JD30" s="1"/>
  <c r="JB27"/>
  <c r="JD27" s="1"/>
  <c r="JB25"/>
  <c r="JD25" s="1"/>
  <c r="JB23"/>
  <c r="JD23" s="1"/>
  <c r="JB12"/>
  <c r="JD12" s="1"/>
  <c r="JB8"/>
  <c r="JD8" s="1"/>
  <c r="HO35"/>
  <c r="HO34"/>
  <c r="HO33"/>
  <c r="HO30"/>
  <c r="HO27"/>
  <c r="HO26"/>
  <c r="HO25"/>
  <c r="HO24"/>
  <c r="HO23"/>
  <c r="HO22"/>
  <c r="HO21"/>
  <c r="HO20"/>
  <c r="HO19"/>
  <c r="HO18"/>
  <c r="HO17"/>
  <c r="HO16"/>
  <c r="HO14"/>
  <c r="HO13"/>
  <c r="HO12"/>
  <c r="HO11"/>
  <c r="HO10"/>
  <c r="HO9"/>
  <c r="HO8"/>
  <c r="HO7"/>
  <c r="HO6"/>
  <c r="HN6"/>
  <c r="HN7"/>
  <c r="HN8"/>
  <c r="HN9"/>
  <c r="HN10"/>
  <c r="HN13"/>
  <c r="HN15"/>
  <c r="HN23"/>
  <c r="HN28"/>
  <c r="HN30"/>
  <c r="HN34"/>
  <c r="HM6"/>
  <c r="HM8"/>
  <c r="HM9"/>
  <c r="HM10"/>
  <c r="HM11"/>
  <c r="HM12"/>
  <c r="HM13"/>
  <c r="HM14"/>
  <c r="HM15"/>
  <c r="HM16"/>
  <c r="HM17"/>
  <c r="HM18"/>
  <c r="HM19"/>
  <c r="HM20"/>
  <c r="HM22"/>
  <c r="HM23"/>
  <c r="HM24"/>
  <c r="HM25"/>
  <c r="HM26"/>
  <c r="HM27"/>
  <c r="HM28"/>
  <c r="HM29"/>
  <c r="HM30"/>
  <c r="HM32"/>
  <c r="HM33"/>
  <c r="HM34"/>
  <c r="HM35"/>
  <c r="HM36"/>
  <c r="HM37"/>
  <c r="HL6"/>
  <c r="HL8"/>
  <c r="HL9"/>
  <c r="HL12"/>
  <c r="HL13"/>
  <c r="HL14"/>
  <c r="HL15"/>
  <c r="HL16"/>
  <c r="HL17"/>
  <c r="HL18"/>
  <c r="HL19"/>
  <c r="HL21"/>
  <c r="HL22"/>
  <c r="HL23"/>
  <c r="HL24"/>
  <c r="HL25"/>
  <c r="HL26"/>
  <c r="HL27"/>
  <c r="HL28"/>
  <c r="HL29"/>
  <c r="HL30"/>
  <c r="HL32"/>
  <c r="HL33"/>
  <c r="HL34"/>
  <c r="HL35"/>
  <c r="HK6"/>
  <c r="HK7"/>
  <c r="HK8"/>
  <c r="HK9"/>
  <c r="HK10"/>
  <c r="HK11"/>
  <c r="HK12"/>
  <c r="HK13"/>
  <c r="HK14"/>
  <c r="HK15"/>
  <c r="HK16"/>
  <c r="HK17"/>
  <c r="HK18"/>
  <c r="HK19"/>
  <c r="HK20"/>
  <c r="HK21"/>
  <c r="HK22"/>
  <c r="HK23"/>
  <c r="HK24"/>
  <c r="HK25"/>
  <c r="HK26"/>
  <c r="HK27"/>
  <c r="HK28"/>
  <c r="HK29"/>
  <c r="HK30"/>
  <c r="HK31"/>
  <c r="HR31" s="1"/>
  <c r="HK32"/>
  <c r="HK33"/>
  <c r="HK34"/>
  <c r="HK35"/>
  <c r="HK36"/>
  <c r="HK37"/>
  <c r="HK5"/>
  <c r="HR5" s="1"/>
  <c r="HH35"/>
  <c r="HH34"/>
  <c r="HH33"/>
  <c r="HH30"/>
  <c r="HH27"/>
  <c r="HH26"/>
  <c r="HH25"/>
  <c r="HH24"/>
  <c r="HH23"/>
  <c r="HH22"/>
  <c r="HH21"/>
  <c r="HH20"/>
  <c r="HH19"/>
  <c r="HH18"/>
  <c r="HH17"/>
  <c r="HH16"/>
  <c r="HH14"/>
  <c r="HH13"/>
  <c r="HH12"/>
  <c r="HH11"/>
  <c r="HH10"/>
  <c r="HH9"/>
  <c r="HH8"/>
  <c r="HH7"/>
  <c r="HH6"/>
  <c r="HC34"/>
  <c r="HC30"/>
  <c r="HC28"/>
  <c r="HC23"/>
  <c r="HC15"/>
  <c r="HC13"/>
  <c r="HC10"/>
  <c r="HC9"/>
  <c r="HC8"/>
  <c r="HC6"/>
  <c r="GX37"/>
  <c r="GX36"/>
  <c r="GX35"/>
  <c r="GX34"/>
  <c r="GX33"/>
  <c r="GX32"/>
  <c r="GX30"/>
  <c r="GX29"/>
  <c r="GX28"/>
  <c r="GX27"/>
  <c r="GX26"/>
  <c r="GX25"/>
  <c r="GX24"/>
  <c r="GX23"/>
  <c r="GX22"/>
  <c r="GX20"/>
  <c r="GX19"/>
  <c r="GX18"/>
  <c r="GX17"/>
  <c r="GX16"/>
  <c r="GX15"/>
  <c r="GX14"/>
  <c r="GX13"/>
  <c r="GX12"/>
  <c r="GX11"/>
  <c r="GX10"/>
  <c r="GX9"/>
  <c r="GX8"/>
  <c r="GX6"/>
  <c r="GS35"/>
  <c r="GS34"/>
  <c r="GS33"/>
  <c r="GS32"/>
  <c r="GS30"/>
  <c r="GS29"/>
  <c r="GS28"/>
  <c r="GS27"/>
  <c r="GS26"/>
  <c r="GS25"/>
  <c r="GS24"/>
  <c r="GS23"/>
  <c r="GS22"/>
  <c r="GS21"/>
  <c r="GS19"/>
  <c r="GS18"/>
  <c r="GS17"/>
  <c r="GS16"/>
  <c r="GS15"/>
  <c r="GS14"/>
  <c r="GS13"/>
  <c r="GS12"/>
  <c r="GS9"/>
  <c r="GS8"/>
  <c r="GS6"/>
  <c r="HR22" l="1"/>
  <c r="HR17"/>
  <c r="HR33"/>
  <c r="HR13"/>
  <c r="LI32"/>
  <c r="UP32" s="1"/>
  <c r="UT32" s="1"/>
  <c r="LI10"/>
  <c r="UP10" s="1"/>
  <c r="UT10" s="1"/>
  <c r="LI6"/>
  <c r="UP6" s="1"/>
  <c r="UT6" s="1"/>
  <c r="LI23"/>
  <c r="UP23" s="1"/>
  <c r="UT23" s="1"/>
  <c r="LI35"/>
  <c r="UP35" s="1"/>
  <c r="UT35" s="1"/>
  <c r="LI27"/>
  <c r="UP27" s="1"/>
  <c r="UT27" s="1"/>
  <c r="LI17"/>
  <c r="UP17" s="1"/>
  <c r="UT17" s="1"/>
  <c r="LI29"/>
  <c r="UP29" s="1"/>
  <c r="UT29" s="1"/>
  <c r="LI19"/>
  <c r="UP19" s="1"/>
  <c r="UT19" s="1"/>
  <c r="LI12"/>
  <c r="UP12" s="1"/>
  <c r="UT12" s="1"/>
  <c r="LI9"/>
  <c r="UP9" s="1"/>
  <c r="UT9" s="1"/>
  <c r="LI22"/>
  <c r="UP22" s="1"/>
  <c r="UT22" s="1"/>
  <c r="LI13"/>
  <c r="UP13" s="1"/>
  <c r="UT13" s="1"/>
  <c r="LI11"/>
  <c r="UP11" s="1"/>
  <c r="UT11" s="1"/>
  <c r="LI30"/>
  <c r="UP30" s="1"/>
  <c r="UT30" s="1"/>
  <c r="LI33"/>
  <c r="UP33" s="1"/>
  <c r="UT33" s="1"/>
  <c r="LI24"/>
  <c r="UP24" s="1"/>
  <c r="UT24" s="1"/>
  <c r="LI7"/>
  <c r="UP7" s="1"/>
  <c r="UT7" s="1"/>
  <c r="LI34"/>
  <c r="UP34" s="1"/>
  <c r="UT34" s="1"/>
  <c r="LI26"/>
  <c r="UP26" s="1"/>
  <c r="UT26" s="1"/>
  <c r="LI18"/>
  <c r="UP18" s="1"/>
  <c r="UT18" s="1"/>
  <c r="LI8"/>
  <c r="UP8" s="1"/>
  <c r="UT8" s="1"/>
  <c r="LI31"/>
  <c r="UP31" s="1"/>
  <c r="UT31" s="1"/>
  <c r="HR29"/>
  <c r="HR6"/>
  <c r="HR36"/>
  <c r="HR34"/>
  <c r="HR32"/>
  <c r="HR30"/>
  <c r="HR28"/>
  <c r="HR26"/>
  <c r="HR24"/>
  <c r="HR20"/>
  <c r="HR18"/>
  <c r="HR16"/>
  <c r="HR14"/>
  <c r="HR12"/>
  <c r="HR10"/>
  <c r="HR8"/>
  <c r="HR25"/>
  <c r="HR21"/>
  <c r="HR35"/>
  <c r="HR9"/>
  <c r="JT8"/>
  <c r="JR8"/>
  <c r="JS8" s="1"/>
  <c r="JT23"/>
  <c r="JR23"/>
  <c r="JS23" s="1"/>
  <c r="JT27"/>
  <c r="JR27"/>
  <c r="JS27" s="1"/>
  <c r="JR33"/>
  <c r="JS33" s="1"/>
  <c r="JT33"/>
  <c r="JR13"/>
  <c r="JS13" s="1"/>
  <c r="JT13"/>
  <c r="JT19"/>
  <c r="JR19"/>
  <c r="JS19" s="1"/>
  <c r="JR6"/>
  <c r="JS6" s="1"/>
  <c r="JT6"/>
  <c r="JT20"/>
  <c r="JR20"/>
  <c r="JS20" s="1"/>
  <c r="JR26"/>
  <c r="JS26" s="1"/>
  <c r="JT26"/>
  <c r="JT32"/>
  <c r="JR32"/>
  <c r="JS32" s="1"/>
  <c r="JT10"/>
  <c r="JR10"/>
  <c r="JS10" s="1"/>
  <c r="JT16"/>
  <c r="JR16"/>
  <c r="JS16" s="1"/>
  <c r="JT21"/>
  <c r="JR21"/>
  <c r="JS21" s="1"/>
  <c r="JR35"/>
  <c r="JS35" s="1"/>
  <c r="JT35"/>
  <c r="JT17"/>
  <c r="JR17"/>
  <c r="JS17" s="1"/>
  <c r="JT34"/>
  <c r="JR34"/>
  <c r="JS34" s="1"/>
  <c r="JU31"/>
  <c r="UN31" s="1"/>
  <c r="JT12"/>
  <c r="JR12"/>
  <c r="JS12" s="1"/>
  <c r="JT25"/>
  <c r="JR25"/>
  <c r="JS25" s="1"/>
  <c r="JR30"/>
  <c r="JS30" s="1"/>
  <c r="JR9"/>
  <c r="JS9" s="1"/>
  <c r="JT9"/>
  <c r="JR15"/>
  <c r="JS15" s="1"/>
  <c r="JT15"/>
  <c r="JT36"/>
  <c r="JR36"/>
  <c r="JS36" s="1"/>
  <c r="JR11"/>
  <c r="JS11" s="1"/>
  <c r="JT11"/>
  <c r="JR24"/>
  <c r="JS24" s="1"/>
  <c r="JT24"/>
  <c r="JR28"/>
  <c r="JS28" s="1"/>
  <c r="JT28"/>
  <c r="JR7"/>
  <c r="JS7" s="1"/>
  <c r="JT7"/>
  <c r="JT14"/>
  <c r="JR14"/>
  <c r="JS14" s="1"/>
  <c r="JT18"/>
  <c r="JR18"/>
  <c r="JS18" s="1"/>
  <c r="JT29"/>
  <c r="JR29"/>
  <c r="JS29" s="1"/>
  <c r="JR22"/>
  <c r="JS22" s="1"/>
  <c r="JT22"/>
  <c r="HR27"/>
  <c r="HR23"/>
  <c r="HR37"/>
  <c r="HR19"/>
  <c r="HR15"/>
  <c r="HR11"/>
  <c r="HR7"/>
  <c r="HP35"/>
  <c r="HQ35" s="1"/>
  <c r="HP5"/>
  <c r="HQ5" s="1"/>
  <c r="HS5" s="1"/>
  <c r="UM5" s="1"/>
  <c r="HP7"/>
  <c r="HQ7" s="1"/>
  <c r="HP9"/>
  <c r="HQ9" s="1"/>
  <c r="HS9" s="1"/>
  <c r="UM9" s="1"/>
  <c r="HP12"/>
  <c r="HQ12" s="1"/>
  <c r="HS12" s="1"/>
  <c r="UM12" s="1"/>
  <c r="HP15"/>
  <c r="HQ15" s="1"/>
  <c r="HS15" s="1"/>
  <c r="UM15" s="1"/>
  <c r="HP17"/>
  <c r="HQ17" s="1"/>
  <c r="HS17" s="1"/>
  <c r="UM17" s="1"/>
  <c r="HP19"/>
  <c r="HQ19" s="1"/>
  <c r="HP20"/>
  <c r="HQ20" s="1"/>
  <c r="HS20" s="1"/>
  <c r="UM20" s="1"/>
  <c r="HP22"/>
  <c r="HQ22" s="1"/>
  <c r="HS22" s="1"/>
  <c r="UM22" s="1"/>
  <c r="HP24"/>
  <c r="HQ24" s="1"/>
  <c r="HP26"/>
  <c r="HQ26" s="1"/>
  <c r="HS26" s="1"/>
  <c r="UM26" s="1"/>
  <c r="HP28"/>
  <c r="HQ28" s="1"/>
  <c r="HP29"/>
  <c r="HQ29" s="1"/>
  <c r="HS29" s="1"/>
  <c r="UM29" s="1"/>
  <c r="HP31"/>
  <c r="HQ31" s="1"/>
  <c r="HS31" s="1"/>
  <c r="UM31" s="1"/>
  <c r="HP33"/>
  <c r="HQ33" s="1"/>
  <c r="HS33" s="1"/>
  <c r="UM33" s="1"/>
  <c r="HP6"/>
  <c r="HQ6" s="1"/>
  <c r="HS6" s="1"/>
  <c r="UM6" s="1"/>
  <c r="HP8"/>
  <c r="HQ8" s="1"/>
  <c r="HS8" s="1"/>
  <c r="UM8" s="1"/>
  <c r="HP10"/>
  <c r="HQ10" s="1"/>
  <c r="HP11"/>
  <c r="HQ11" s="1"/>
  <c r="HP13"/>
  <c r="HQ13" s="1"/>
  <c r="HS13" s="1"/>
  <c r="UM13" s="1"/>
  <c r="HP14"/>
  <c r="HQ14" s="1"/>
  <c r="HS14" s="1"/>
  <c r="UM14" s="1"/>
  <c r="HP16"/>
  <c r="HQ16" s="1"/>
  <c r="HS16" s="1"/>
  <c r="UM16" s="1"/>
  <c r="HP18"/>
  <c r="HQ18" s="1"/>
  <c r="HS18" s="1"/>
  <c r="UM18" s="1"/>
  <c r="HP21"/>
  <c r="HQ21" s="1"/>
  <c r="HS21" s="1"/>
  <c r="UM21" s="1"/>
  <c r="HP23"/>
  <c r="HQ23" s="1"/>
  <c r="HS23" s="1"/>
  <c r="UM23" s="1"/>
  <c r="HP25"/>
  <c r="HQ25" s="1"/>
  <c r="HP27"/>
  <c r="HQ27" s="1"/>
  <c r="HS27" s="1"/>
  <c r="UM27" s="1"/>
  <c r="HP30"/>
  <c r="HQ30" s="1"/>
  <c r="HS30" s="1"/>
  <c r="UM30" s="1"/>
  <c r="HP32"/>
  <c r="HQ32" s="1"/>
  <c r="HS32" s="1"/>
  <c r="UM32" s="1"/>
  <c r="HP34"/>
  <c r="HQ34" s="1"/>
  <c r="HS34" s="1"/>
  <c r="UM34" s="1"/>
  <c r="HP36"/>
  <c r="HQ36" s="1"/>
  <c r="HS36" s="1"/>
  <c r="UM36" s="1"/>
  <c r="HP37"/>
  <c r="HQ37" s="1"/>
  <c r="HS11" l="1"/>
  <c r="UM11" s="1"/>
  <c r="HS19"/>
  <c r="UM19" s="1"/>
  <c r="HS25"/>
  <c r="UM25" s="1"/>
  <c r="HS10"/>
  <c r="UM10" s="1"/>
  <c r="HS28"/>
  <c r="UM28" s="1"/>
  <c r="HS24"/>
  <c r="UM24" s="1"/>
  <c r="HS35"/>
  <c r="UM35" s="1"/>
  <c r="JU12"/>
  <c r="UN12" s="1"/>
  <c r="JU35"/>
  <c r="UN35" s="1"/>
  <c r="JU26"/>
  <c r="UN26" s="1"/>
  <c r="JU6"/>
  <c r="UN6" s="1"/>
  <c r="JU13"/>
  <c r="UN13" s="1"/>
  <c r="JU33"/>
  <c r="UN33" s="1"/>
  <c r="HS37"/>
  <c r="UM37" s="1"/>
  <c r="HS7"/>
  <c r="UM7" s="1"/>
  <c r="JU22"/>
  <c r="UN22" s="1"/>
  <c r="JU7"/>
  <c r="UN7" s="1"/>
  <c r="JU28"/>
  <c r="UN28" s="1"/>
  <c r="JU24"/>
  <c r="UN24" s="1"/>
  <c r="JU11"/>
  <c r="UN11" s="1"/>
  <c r="JU15"/>
  <c r="UN15" s="1"/>
  <c r="JU9"/>
  <c r="UN9" s="1"/>
  <c r="JU30"/>
  <c r="UN30" s="1"/>
  <c r="JU34"/>
  <c r="UN34" s="1"/>
  <c r="JU17"/>
  <c r="UN17" s="1"/>
  <c r="JU21"/>
  <c r="UN21" s="1"/>
  <c r="JU16"/>
  <c r="UN16" s="1"/>
  <c r="JU10"/>
  <c r="UN10" s="1"/>
  <c r="JU32"/>
  <c r="UN32" s="1"/>
  <c r="JU20"/>
  <c r="UN20" s="1"/>
  <c r="JU19"/>
  <c r="UN19" s="1"/>
  <c r="JU27"/>
  <c r="UN27" s="1"/>
  <c r="JU23"/>
  <c r="UN23" s="1"/>
  <c r="JU8"/>
  <c r="UN8" s="1"/>
  <c r="JU29"/>
  <c r="UN29" s="1"/>
  <c r="JU18"/>
  <c r="UN18" s="1"/>
  <c r="JU14"/>
  <c r="UN14" s="1"/>
  <c r="JU36"/>
  <c r="UN36" s="1"/>
  <c r="JU25"/>
  <c r="UN25" s="1"/>
  <c r="EW6"/>
  <c r="EW7"/>
  <c r="EW8"/>
  <c r="EW9"/>
  <c r="EW10"/>
  <c r="EW11"/>
  <c r="EW12"/>
  <c r="EW13"/>
  <c r="EW14"/>
  <c r="EW15"/>
  <c r="EW16"/>
  <c r="EW17"/>
  <c r="EW18"/>
  <c r="EW19"/>
  <c r="EW20"/>
  <c r="EW21"/>
  <c r="EW22"/>
  <c r="EW23"/>
  <c r="EW24"/>
  <c r="EW25"/>
  <c r="EW26"/>
  <c r="EW27"/>
  <c r="EW28"/>
  <c r="EW29"/>
  <c r="EW30"/>
  <c r="EW31"/>
  <c r="EW32"/>
  <c r="EW33"/>
  <c r="EW34"/>
  <c r="EW35"/>
  <c r="EW36"/>
  <c r="EW37"/>
  <c r="EW5"/>
  <c r="EN37"/>
  <c r="EN36"/>
  <c r="EN35"/>
  <c r="EN34"/>
  <c r="EN33"/>
  <c r="EN32"/>
  <c r="EN31"/>
  <c r="EN30"/>
  <c r="EN29"/>
  <c r="EN28"/>
  <c r="EN27"/>
  <c r="EN26"/>
  <c r="EN25"/>
  <c r="EN24"/>
  <c r="EN23"/>
  <c r="EN22"/>
  <c r="EN21"/>
  <c r="EN20"/>
  <c r="EN19"/>
  <c r="EN18"/>
  <c r="EN17"/>
  <c r="EN16"/>
  <c r="EN15"/>
  <c r="EN14"/>
  <c r="EN13"/>
  <c r="EN12"/>
  <c r="EN11"/>
  <c r="EN10"/>
  <c r="EN9"/>
  <c r="EN8"/>
  <c r="EN7"/>
  <c r="EN6"/>
  <c r="EN5"/>
  <c r="EV6"/>
  <c r="EV7"/>
  <c r="EV8"/>
  <c r="EV9"/>
  <c r="EV10"/>
  <c r="EV11"/>
  <c r="EV12"/>
  <c r="EV13"/>
  <c r="EV14"/>
  <c r="EV15"/>
  <c r="EV16"/>
  <c r="EV17"/>
  <c r="EV18"/>
  <c r="EV19"/>
  <c r="EV20"/>
  <c r="EV21"/>
  <c r="EV22"/>
  <c r="EV23"/>
  <c r="EV24"/>
  <c r="EV25"/>
  <c r="EV26"/>
  <c r="EV27"/>
  <c r="EV28"/>
  <c r="EV29"/>
  <c r="EV30"/>
  <c r="EV31"/>
  <c r="EV32"/>
  <c r="EV33"/>
  <c r="EV34"/>
  <c r="EV35"/>
  <c r="EV36"/>
  <c r="EV37"/>
  <c r="EV5"/>
  <c r="EI37"/>
  <c r="EI36"/>
  <c r="EI35"/>
  <c r="EI34"/>
  <c r="EI33"/>
  <c r="EI32"/>
  <c r="EI31"/>
  <c r="EI30"/>
  <c r="EI29"/>
  <c r="EI28"/>
  <c r="EI27"/>
  <c r="EI26"/>
  <c r="EI25"/>
  <c r="EI24"/>
  <c r="EI23"/>
  <c r="EI22"/>
  <c r="EI21"/>
  <c r="EI20"/>
  <c r="EI19"/>
  <c r="EI18"/>
  <c r="EI17"/>
  <c r="EI16"/>
  <c r="EI15"/>
  <c r="EI14"/>
  <c r="EI13"/>
  <c r="EI12"/>
  <c r="EI11"/>
  <c r="EI10"/>
  <c r="EI9"/>
  <c r="EI8"/>
  <c r="EI7"/>
  <c r="EI6"/>
  <c r="EI5"/>
  <c r="EU7"/>
  <c r="EU8"/>
  <c r="EU9"/>
  <c r="EU10"/>
  <c r="EU11"/>
  <c r="EU12"/>
  <c r="EU13"/>
  <c r="EU14"/>
  <c r="EU15"/>
  <c r="EU16"/>
  <c r="EU17"/>
  <c r="EU18"/>
  <c r="EU19"/>
  <c r="EU20"/>
  <c r="EU21"/>
  <c r="EU22"/>
  <c r="EU23"/>
  <c r="EU24"/>
  <c r="EU25"/>
  <c r="EU26"/>
  <c r="EU27"/>
  <c r="EU28"/>
  <c r="EU29"/>
  <c r="EU30"/>
  <c r="EU31"/>
  <c r="EU32"/>
  <c r="EU33"/>
  <c r="EU34"/>
  <c r="EU35"/>
  <c r="EU36"/>
  <c r="EU37"/>
  <c r="EU6"/>
  <c r="EU5"/>
  <c r="ED37"/>
  <c r="ED36"/>
  <c r="ED35"/>
  <c r="ED34"/>
  <c r="ED33"/>
  <c r="ED32"/>
  <c r="ED31"/>
  <c r="ED30"/>
  <c r="ED29"/>
  <c r="ED28"/>
  <c r="ED27"/>
  <c r="ED26"/>
  <c r="ED25"/>
  <c r="ED24"/>
  <c r="ED23"/>
  <c r="ED22"/>
  <c r="ED21"/>
  <c r="ED20"/>
  <c r="ED19"/>
  <c r="ED18"/>
  <c r="ED17"/>
  <c r="ED16"/>
  <c r="ED15"/>
  <c r="ED14"/>
  <c r="ED13"/>
  <c r="ED12"/>
  <c r="ED11"/>
  <c r="ED10"/>
  <c r="ED9"/>
  <c r="ED8"/>
  <c r="ED7"/>
  <c r="ED6"/>
  <c r="ED5"/>
  <c r="GN37"/>
  <c r="GN36"/>
  <c r="GN35"/>
  <c r="GN34"/>
  <c r="GN33"/>
  <c r="GN32"/>
  <c r="GN31"/>
  <c r="GN30"/>
  <c r="GN29"/>
  <c r="GN28"/>
  <c r="GN27"/>
  <c r="GN26"/>
  <c r="GN25"/>
  <c r="GN24"/>
  <c r="GN23"/>
  <c r="GN22"/>
  <c r="GN21"/>
  <c r="GN20"/>
  <c r="GN19"/>
  <c r="GN18"/>
  <c r="GN17"/>
  <c r="GN16"/>
  <c r="GN15"/>
  <c r="GN14"/>
  <c r="GN13"/>
  <c r="GN12"/>
  <c r="GN11"/>
  <c r="GN10"/>
  <c r="GN9"/>
  <c r="GN8"/>
  <c r="GN7"/>
  <c r="GN6"/>
  <c r="GN5"/>
  <c r="GF6" l="1"/>
  <c r="GF7"/>
  <c r="GF8"/>
  <c r="GF9"/>
  <c r="GF10"/>
  <c r="GF11"/>
  <c r="GF12"/>
  <c r="GF13"/>
  <c r="GF14"/>
  <c r="GF15"/>
  <c r="GF16"/>
  <c r="GF17"/>
  <c r="GF18"/>
  <c r="GF19"/>
  <c r="GF21"/>
  <c r="GF22"/>
  <c r="GF23"/>
  <c r="GF24"/>
  <c r="GF25"/>
  <c r="GF26"/>
  <c r="GF27"/>
  <c r="GF28"/>
  <c r="GF29"/>
  <c r="GF30"/>
  <c r="GF32"/>
  <c r="GF33"/>
  <c r="GF34"/>
  <c r="GF35"/>
  <c r="GF5"/>
  <c r="GE6"/>
  <c r="GE7"/>
  <c r="GE8"/>
  <c r="GE9"/>
  <c r="GE10"/>
  <c r="GE11"/>
  <c r="GI11" s="1"/>
  <c r="GE12"/>
  <c r="GE13"/>
  <c r="GE14"/>
  <c r="GE15"/>
  <c r="GE16"/>
  <c r="GE17"/>
  <c r="GE18"/>
  <c r="GE19"/>
  <c r="GE20"/>
  <c r="GE21"/>
  <c r="GE22"/>
  <c r="GE23"/>
  <c r="GE24"/>
  <c r="GE25"/>
  <c r="GE26"/>
  <c r="GE27"/>
  <c r="GE28"/>
  <c r="GE29"/>
  <c r="GE30"/>
  <c r="GE32"/>
  <c r="GE33"/>
  <c r="GE34"/>
  <c r="GE35"/>
  <c r="GE37"/>
  <c r="GD6"/>
  <c r="GD7"/>
  <c r="GD8"/>
  <c r="GD9"/>
  <c r="GD10"/>
  <c r="GD12"/>
  <c r="GD13"/>
  <c r="GD15"/>
  <c r="GD16"/>
  <c r="GD17"/>
  <c r="GD18"/>
  <c r="GD19"/>
  <c r="GD20"/>
  <c r="GD21"/>
  <c r="GD22"/>
  <c r="GD23"/>
  <c r="GD24"/>
  <c r="GD25"/>
  <c r="GD26"/>
  <c r="GD27"/>
  <c r="GD28"/>
  <c r="GD30"/>
  <c r="GD31"/>
  <c r="GD32"/>
  <c r="GD33"/>
  <c r="GD34"/>
  <c r="GD35"/>
  <c r="GD36"/>
  <c r="GD37"/>
  <c r="GD5"/>
  <c r="GC6"/>
  <c r="GC7"/>
  <c r="GC12"/>
  <c r="GC15"/>
  <c r="GC17"/>
  <c r="GC18"/>
  <c r="GC19"/>
  <c r="GC20"/>
  <c r="GC21"/>
  <c r="GC23"/>
  <c r="GC24"/>
  <c r="GC26"/>
  <c r="GC28"/>
  <c r="GC29"/>
  <c r="GC30"/>
  <c r="GC31"/>
  <c r="GC33"/>
  <c r="GC35"/>
  <c r="GC36"/>
  <c r="GC37"/>
  <c r="GC5"/>
  <c r="GB6"/>
  <c r="GB7"/>
  <c r="GB12"/>
  <c r="GB15"/>
  <c r="GB17"/>
  <c r="GB18"/>
  <c r="GB19"/>
  <c r="GB20"/>
  <c r="GB21"/>
  <c r="GB23"/>
  <c r="GB24"/>
  <c r="GB26"/>
  <c r="GB28"/>
  <c r="GB29"/>
  <c r="GB30"/>
  <c r="GB31"/>
  <c r="GB33"/>
  <c r="GB35"/>
  <c r="GB36"/>
  <c r="GI36" s="1"/>
  <c r="GB37"/>
  <c r="GB5"/>
  <c r="GG5" s="1"/>
  <c r="GH5" s="1"/>
  <c r="FY35"/>
  <c r="FY34"/>
  <c r="FY33"/>
  <c r="FY32"/>
  <c r="FY30"/>
  <c r="FY29"/>
  <c r="FY28"/>
  <c r="FY27"/>
  <c r="FY26"/>
  <c r="FY25"/>
  <c r="FY24"/>
  <c r="FY23"/>
  <c r="FY22"/>
  <c r="FY21"/>
  <c r="FY19"/>
  <c r="FY18"/>
  <c r="FY17"/>
  <c r="FY16"/>
  <c r="FY15"/>
  <c r="FY14"/>
  <c r="FY13"/>
  <c r="FY12"/>
  <c r="FY11"/>
  <c r="FY10"/>
  <c r="FY9"/>
  <c r="FY8"/>
  <c r="FY7"/>
  <c r="FY6"/>
  <c r="FT37"/>
  <c r="FT35"/>
  <c r="FT34"/>
  <c r="FT33"/>
  <c r="FT32"/>
  <c r="FT30"/>
  <c r="FT29"/>
  <c r="FT28"/>
  <c r="FT27"/>
  <c r="FT26"/>
  <c r="FT25"/>
  <c r="FT24"/>
  <c r="FT23"/>
  <c r="FT22"/>
  <c r="FT21"/>
  <c r="FT20"/>
  <c r="FT19"/>
  <c r="FT18"/>
  <c r="FT17"/>
  <c r="FT16"/>
  <c r="FT15"/>
  <c r="FT14"/>
  <c r="FT13"/>
  <c r="FT12"/>
  <c r="FT11"/>
  <c r="FT10"/>
  <c r="FT9"/>
  <c r="FT8"/>
  <c r="FT7"/>
  <c r="FT6"/>
  <c r="FE37"/>
  <c r="FE36"/>
  <c r="FE35"/>
  <c r="FE33"/>
  <c r="FE31"/>
  <c r="FE30"/>
  <c r="FE29"/>
  <c r="FE28"/>
  <c r="FE26"/>
  <c r="FE24"/>
  <c r="FE23"/>
  <c r="FE21"/>
  <c r="FE20"/>
  <c r="FE19"/>
  <c r="FE18"/>
  <c r="FE17"/>
  <c r="FE15"/>
  <c r="FE12"/>
  <c r="FE7"/>
  <c r="FE6"/>
  <c r="FE5"/>
  <c r="GG37" l="1"/>
  <c r="GH37" s="1"/>
  <c r="GI20"/>
  <c r="GI18"/>
  <c r="GI5"/>
  <c r="GJ5" s="1"/>
  <c r="UL5" s="1"/>
  <c r="GI37"/>
  <c r="GI31"/>
  <c r="GG18"/>
  <c r="GG31"/>
  <c r="GG11"/>
  <c r="GG20"/>
  <c r="GG36"/>
  <c r="GJ37" l="1"/>
  <c r="UL37" s="1"/>
  <c r="GH36"/>
  <c r="GJ36" s="1"/>
  <c r="UL36" s="1"/>
  <c r="GH11"/>
  <c r="GJ11" s="1"/>
  <c r="UL11" s="1"/>
  <c r="GH18"/>
  <c r="GJ18" s="1"/>
  <c r="UL18" s="1"/>
  <c r="GH20"/>
  <c r="GJ20" s="1"/>
  <c r="UL20" s="1"/>
  <c r="GH31"/>
  <c r="GJ31" s="1"/>
  <c r="UL31" s="1"/>
  <c r="ET6"/>
  <c r="ET7"/>
  <c r="ET8"/>
  <c r="ET9"/>
  <c r="ET10"/>
  <c r="ET11"/>
  <c r="ET12"/>
  <c r="ET13"/>
  <c r="ET14"/>
  <c r="ET15"/>
  <c r="ET16"/>
  <c r="ET17"/>
  <c r="ET18"/>
  <c r="ET19"/>
  <c r="ET20"/>
  <c r="ET21"/>
  <c r="ET22"/>
  <c r="ET23"/>
  <c r="ET24"/>
  <c r="ET25"/>
  <c r="ET26"/>
  <c r="ET27"/>
  <c r="ET28"/>
  <c r="ET29"/>
  <c r="ET30"/>
  <c r="ET31"/>
  <c r="ET32"/>
  <c r="ET33"/>
  <c r="ET34"/>
  <c r="ET35"/>
  <c r="ET36"/>
  <c r="ET37"/>
  <c r="ET5"/>
  <c r="ES6"/>
  <c r="ES7"/>
  <c r="ES8"/>
  <c r="ES9"/>
  <c r="ES10"/>
  <c r="ES12"/>
  <c r="ES13"/>
  <c r="ES14"/>
  <c r="ES15"/>
  <c r="ES16"/>
  <c r="ES17"/>
  <c r="ES19"/>
  <c r="ES21"/>
  <c r="ES22"/>
  <c r="ES23"/>
  <c r="ES24"/>
  <c r="ES25"/>
  <c r="ES26"/>
  <c r="ES27"/>
  <c r="ES28"/>
  <c r="ES29"/>
  <c r="ES30"/>
  <c r="ES32"/>
  <c r="ES33"/>
  <c r="ES34"/>
  <c r="ES35"/>
  <c r="ES5"/>
  <c r="DV35"/>
  <c r="DV34"/>
  <c r="DV33"/>
  <c r="DV32"/>
  <c r="DV30"/>
  <c r="DV29"/>
  <c r="DV28"/>
  <c r="DV27"/>
  <c r="DV26"/>
  <c r="DV25"/>
  <c r="DV24"/>
  <c r="DV23"/>
  <c r="DV22"/>
  <c r="DV21"/>
  <c r="DV19"/>
  <c r="DV17"/>
  <c r="DV16"/>
  <c r="DV15"/>
  <c r="DV14"/>
  <c r="DV13"/>
  <c r="DV12"/>
  <c r="DV10"/>
  <c r="DV9"/>
  <c r="DV8"/>
  <c r="DV7"/>
  <c r="DV6"/>
  <c r="DV5"/>
  <c r="ER6"/>
  <c r="ER7"/>
  <c r="ER8"/>
  <c r="ER9"/>
  <c r="ER10"/>
  <c r="ER11"/>
  <c r="ER12"/>
  <c r="ER13"/>
  <c r="ER14"/>
  <c r="ER15"/>
  <c r="ER16"/>
  <c r="ER17"/>
  <c r="ER18"/>
  <c r="ER19"/>
  <c r="ER20"/>
  <c r="ER21"/>
  <c r="ER22"/>
  <c r="ER23"/>
  <c r="ER24"/>
  <c r="ER25"/>
  <c r="ER26"/>
  <c r="ER27"/>
  <c r="ER28"/>
  <c r="ER29"/>
  <c r="ER30"/>
  <c r="ER31"/>
  <c r="ER32"/>
  <c r="ER33"/>
  <c r="ER34"/>
  <c r="ER35"/>
  <c r="ER36"/>
  <c r="ER37"/>
  <c r="ER5"/>
  <c r="DQ37"/>
  <c r="DQ36"/>
  <c r="DQ35"/>
  <c r="DQ34"/>
  <c r="DQ33"/>
  <c r="DQ32"/>
  <c r="DQ31"/>
  <c r="DQ30"/>
  <c r="DQ29"/>
  <c r="DQ28"/>
  <c r="DQ27"/>
  <c r="DQ26"/>
  <c r="DQ25"/>
  <c r="DQ24"/>
  <c r="DQ23"/>
  <c r="DQ22"/>
  <c r="DQ21"/>
  <c r="DQ20"/>
  <c r="DQ19"/>
  <c r="DQ18"/>
  <c r="DQ17"/>
  <c r="DQ16"/>
  <c r="DQ15"/>
  <c r="DQ14"/>
  <c r="DQ13"/>
  <c r="DQ12"/>
  <c r="DQ11"/>
  <c r="DQ10"/>
  <c r="DQ9"/>
  <c r="DQ8"/>
  <c r="DQ7"/>
  <c r="DQ6"/>
  <c r="DQ5"/>
  <c r="EQ6"/>
  <c r="EX6" s="1"/>
  <c r="EQ7"/>
  <c r="EQ8"/>
  <c r="EX8" s="1"/>
  <c r="EQ9"/>
  <c r="EQ10"/>
  <c r="EX10" s="1"/>
  <c r="EQ11"/>
  <c r="EQ12"/>
  <c r="EX12" s="1"/>
  <c r="EQ13"/>
  <c r="EQ14"/>
  <c r="EX14" s="1"/>
  <c r="EQ15"/>
  <c r="EQ16"/>
  <c r="EX16" s="1"/>
  <c r="EQ17"/>
  <c r="EQ18"/>
  <c r="EX18" s="1"/>
  <c r="EY18" s="1"/>
  <c r="EQ19"/>
  <c r="EQ20"/>
  <c r="EX20" s="1"/>
  <c r="EY20" s="1"/>
  <c r="EQ21"/>
  <c r="EQ22"/>
  <c r="EX22" s="1"/>
  <c r="EQ23"/>
  <c r="EQ24"/>
  <c r="EX24" s="1"/>
  <c r="EQ25"/>
  <c r="EQ26"/>
  <c r="EX26" s="1"/>
  <c r="EQ27"/>
  <c r="EQ28"/>
  <c r="EX28" s="1"/>
  <c r="EQ29"/>
  <c r="EQ30"/>
  <c r="EX30" s="1"/>
  <c r="EQ31"/>
  <c r="EQ32"/>
  <c r="EX32" s="1"/>
  <c r="EQ33"/>
  <c r="EQ34"/>
  <c r="EX34" s="1"/>
  <c r="EQ35"/>
  <c r="EQ36"/>
  <c r="EX36" s="1"/>
  <c r="EY36" s="1"/>
  <c r="EQ37"/>
  <c r="EQ5"/>
  <c r="EX5" s="1"/>
  <c r="EY5" s="1"/>
  <c r="DL37"/>
  <c r="DL36"/>
  <c r="DL35"/>
  <c r="DL34"/>
  <c r="DL33"/>
  <c r="DL32"/>
  <c r="DL31"/>
  <c r="DL30"/>
  <c r="DL29"/>
  <c r="DL28"/>
  <c r="DL27"/>
  <c r="DL26"/>
  <c r="DL25"/>
  <c r="DL24"/>
  <c r="DL23"/>
  <c r="DL22"/>
  <c r="DL21"/>
  <c r="DL20"/>
  <c r="DL19"/>
  <c r="DL18"/>
  <c r="DL17"/>
  <c r="DL16"/>
  <c r="DL15"/>
  <c r="DL14"/>
  <c r="DL13"/>
  <c r="DL12"/>
  <c r="DL11"/>
  <c r="DL10"/>
  <c r="DL9"/>
  <c r="DL8"/>
  <c r="DL7"/>
  <c r="DL6"/>
  <c r="DL5"/>
  <c r="EX37" l="1"/>
  <c r="EY37" s="1"/>
  <c r="EX35"/>
  <c r="EX33"/>
  <c r="EX31"/>
  <c r="EY31" s="1"/>
  <c r="EX29"/>
  <c r="EX27"/>
  <c r="EX25"/>
  <c r="EX23"/>
  <c r="EX21"/>
  <c r="EX19"/>
  <c r="EY19" s="1"/>
  <c r="EX17"/>
  <c r="EX15"/>
  <c r="EY15" s="1"/>
  <c r="EX13"/>
  <c r="EX11"/>
  <c r="EY11" s="1"/>
  <c r="EX9"/>
  <c r="EX7"/>
  <c r="EY34"/>
  <c r="EY32"/>
  <c r="EY30"/>
  <c r="EY28"/>
  <c r="EY26"/>
  <c r="EY24"/>
  <c r="EY22"/>
  <c r="EY16"/>
  <c r="EY14"/>
  <c r="EY12"/>
  <c r="EY10"/>
  <c r="EY8"/>
  <c r="EY6"/>
  <c r="EY35"/>
  <c r="EY33"/>
  <c r="EY29"/>
  <c r="EY27"/>
  <c r="EY25"/>
  <c r="EY23"/>
  <c r="EY21"/>
  <c r="EY17"/>
  <c r="EY13"/>
  <c r="EY9"/>
  <c r="EY7"/>
  <c r="EZ37"/>
  <c r="EZ20"/>
  <c r="CW5"/>
  <c r="DD6"/>
  <c r="DD7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D33"/>
  <c r="DD34"/>
  <c r="DD35"/>
  <c r="DD36"/>
  <c r="DD37"/>
  <c r="DC5"/>
  <c r="DD5"/>
  <c r="DC6"/>
  <c r="DC7"/>
  <c r="DC8"/>
  <c r="DC9"/>
  <c r="DC10"/>
  <c r="DC11"/>
  <c r="DC12"/>
  <c r="DC13"/>
  <c r="DC14"/>
  <c r="DC15"/>
  <c r="DC16"/>
  <c r="DC17"/>
  <c r="DC18"/>
  <c r="DC19"/>
  <c r="DC20"/>
  <c r="DC21"/>
  <c r="DC22"/>
  <c r="DC23"/>
  <c r="DC24"/>
  <c r="DC25"/>
  <c r="DC26"/>
  <c r="DC27"/>
  <c r="DC28"/>
  <c r="DC29"/>
  <c r="DC30"/>
  <c r="DC31"/>
  <c r="DC32"/>
  <c r="DC33"/>
  <c r="DC34"/>
  <c r="DC35"/>
  <c r="DC36"/>
  <c r="DC37"/>
  <c r="DB6"/>
  <c r="DB7"/>
  <c r="DB8"/>
  <c r="DB9"/>
  <c r="DB10"/>
  <c r="DB11"/>
  <c r="DB12"/>
  <c r="DB13"/>
  <c r="DB14"/>
  <c r="DB15"/>
  <c r="DB16"/>
  <c r="DB17"/>
  <c r="DB18"/>
  <c r="DB19"/>
  <c r="DB20"/>
  <c r="DB21"/>
  <c r="DB22"/>
  <c r="DB23"/>
  <c r="DB24"/>
  <c r="DB25"/>
  <c r="DB26"/>
  <c r="DB27"/>
  <c r="DB28"/>
  <c r="DB29"/>
  <c r="DB30"/>
  <c r="DB31"/>
  <c r="DB32"/>
  <c r="DB33"/>
  <c r="DB34"/>
  <c r="DB35"/>
  <c r="DB37"/>
  <c r="DB5"/>
  <c r="DA6"/>
  <c r="DA7"/>
  <c r="DA8"/>
  <c r="DA9"/>
  <c r="DA10"/>
  <c r="DA11"/>
  <c r="DA12"/>
  <c r="DA13"/>
  <c r="DA14"/>
  <c r="DA15"/>
  <c r="DA16"/>
  <c r="DA17"/>
  <c r="DA18"/>
  <c r="DA19"/>
  <c r="DA20"/>
  <c r="DA21"/>
  <c r="DA22"/>
  <c r="DA23"/>
  <c r="DA24"/>
  <c r="DA25"/>
  <c r="DA26"/>
  <c r="DA27"/>
  <c r="DA28"/>
  <c r="DA29"/>
  <c r="DA30"/>
  <c r="DA31"/>
  <c r="DA32"/>
  <c r="DA33"/>
  <c r="DA34"/>
  <c r="DA35"/>
  <c r="DA36"/>
  <c r="DA37"/>
  <c r="DA5"/>
  <c r="CZ6"/>
  <c r="CZ7"/>
  <c r="CZ8"/>
  <c r="CZ9"/>
  <c r="CZ10"/>
  <c r="CZ11"/>
  <c r="CZ12"/>
  <c r="CZ13"/>
  <c r="CZ14"/>
  <c r="CZ15"/>
  <c r="CZ16"/>
  <c r="CZ17"/>
  <c r="CZ18"/>
  <c r="CZ19"/>
  <c r="CZ22"/>
  <c r="CZ23"/>
  <c r="CZ24"/>
  <c r="CZ25"/>
  <c r="CZ26"/>
  <c r="CZ27"/>
  <c r="CZ28"/>
  <c r="CZ29"/>
  <c r="CZ30"/>
  <c r="CZ32"/>
  <c r="CZ33"/>
  <c r="CZ34"/>
  <c r="CZ35"/>
  <c r="CZ37"/>
  <c r="CZ5"/>
  <c r="CY6"/>
  <c r="CY7"/>
  <c r="CY8"/>
  <c r="CY9"/>
  <c r="CY10"/>
  <c r="CY11"/>
  <c r="CY12"/>
  <c r="CY13"/>
  <c r="CY14"/>
  <c r="CY15"/>
  <c r="CY16"/>
  <c r="CY17"/>
  <c r="CY18"/>
  <c r="CY19"/>
  <c r="CY20"/>
  <c r="DG20" s="1"/>
  <c r="CY21"/>
  <c r="CY22"/>
  <c r="CY23"/>
  <c r="CY24"/>
  <c r="CY25"/>
  <c r="CY26"/>
  <c r="CY27"/>
  <c r="CY28"/>
  <c r="CY29"/>
  <c r="CY30"/>
  <c r="CY31"/>
  <c r="CY32"/>
  <c r="CY33"/>
  <c r="CY34"/>
  <c r="CY35"/>
  <c r="CY36"/>
  <c r="CY37"/>
  <c r="CY5"/>
  <c r="CX6"/>
  <c r="CX7"/>
  <c r="CX8"/>
  <c r="CX9"/>
  <c r="CX10"/>
  <c r="CX11"/>
  <c r="CX12"/>
  <c r="CX13"/>
  <c r="CX14"/>
  <c r="CX15"/>
  <c r="CX16"/>
  <c r="CX17"/>
  <c r="CX18"/>
  <c r="CX19"/>
  <c r="CX21"/>
  <c r="CX22"/>
  <c r="CX23"/>
  <c r="CX24"/>
  <c r="CX25"/>
  <c r="CX26"/>
  <c r="CX27"/>
  <c r="CX28"/>
  <c r="CX29"/>
  <c r="CX30"/>
  <c r="CX31"/>
  <c r="CX32"/>
  <c r="CX33"/>
  <c r="CX34"/>
  <c r="CX35"/>
  <c r="CX36"/>
  <c r="CX37"/>
  <c r="CX5"/>
  <c r="CW6"/>
  <c r="CW7"/>
  <c r="CW8"/>
  <c r="CW9"/>
  <c r="CW10"/>
  <c r="CW11"/>
  <c r="CW12"/>
  <c r="CW13"/>
  <c r="CW14"/>
  <c r="CW15"/>
  <c r="CW16"/>
  <c r="CW17"/>
  <c r="CW18"/>
  <c r="CW19"/>
  <c r="CW21"/>
  <c r="DG21" s="1"/>
  <c r="CW22"/>
  <c r="CW23"/>
  <c r="DG23" s="1"/>
  <c r="CW24"/>
  <c r="CW25"/>
  <c r="DG25" s="1"/>
  <c r="CW26"/>
  <c r="CW27"/>
  <c r="DG27" s="1"/>
  <c r="CW28"/>
  <c r="CW29"/>
  <c r="DG29" s="1"/>
  <c r="CW30"/>
  <c r="CW31"/>
  <c r="DG31" s="1"/>
  <c r="CW32"/>
  <c r="DG32" s="1"/>
  <c r="CW33"/>
  <c r="DG33" s="1"/>
  <c r="CW34"/>
  <c r="DG34" s="1"/>
  <c r="CW35"/>
  <c r="DG35" s="1"/>
  <c r="CW36"/>
  <c r="DG36" s="1"/>
  <c r="CT37"/>
  <c r="CT36"/>
  <c r="CT35"/>
  <c r="CT34"/>
  <c r="CT33"/>
  <c r="CT32"/>
  <c r="CT31"/>
  <c r="CT30"/>
  <c r="CT29"/>
  <c r="CT28"/>
  <c r="CT27"/>
  <c r="CT26"/>
  <c r="CT25"/>
  <c r="CT24"/>
  <c r="CT23"/>
  <c r="CT22"/>
  <c r="CT21"/>
  <c r="CT20"/>
  <c r="CT19"/>
  <c r="CT18"/>
  <c r="CT17"/>
  <c r="CT16"/>
  <c r="CT15"/>
  <c r="CT14"/>
  <c r="CT13"/>
  <c r="CT12"/>
  <c r="CT11"/>
  <c r="CT10"/>
  <c r="CT9"/>
  <c r="CT8"/>
  <c r="CT7"/>
  <c r="CT6"/>
  <c r="CT5"/>
  <c r="CO37"/>
  <c r="CO36"/>
  <c r="CO35"/>
  <c r="CO34"/>
  <c r="CO33"/>
  <c r="CO32"/>
  <c r="CO31"/>
  <c r="CO30"/>
  <c r="CO29"/>
  <c r="CO28"/>
  <c r="CO27"/>
  <c r="CO26"/>
  <c r="CO25"/>
  <c r="CO24"/>
  <c r="CO23"/>
  <c r="CO22"/>
  <c r="CO21"/>
  <c r="CO20"/>
  <c r="CO19"/>
  <c r="CO18"/>
  <c r="CO17"/>
  <c r="CO16"/>
  <c r="CO15"/>
  <c r="CO14"/>
  <c r="CO13"/>
  <c r="CO12"/>
  <c r="CO11"/>
  <c r="CO10"/>
  <c r="CO9"/>
  <c r="CO8"/>
  <c r="CO7"/>
  <c r="CO6"/>
  <c r="CO5"/>
  <c r="CJ37"/>
  <c r="CJ35"/>
  <c r="CJ34"/>
  <c r="CJ33"/>
  <c r="CJ32"/>
  <c r="CJ31"/>
  <c r="CJ30"/>
  <c r="CJ29"/>
  <c r="CJ28"/>
  <c r="CJ27"/>
  <c r="CJ26"/>
  <c r="CJ25"/>
  <c r="CJ24"/>
  <c r="CJ23"/>
  <c r="CJ22"/>
  <c r="CJ21"/>
  <c r="CJ20"/>
  <c r="CJ19"/>
  <c r="CJ18"/>
  <c r="CJ17"/>
  <c r="CJ16"/>
  <c r="CJ15"/>
  <c r="CJ14"/>
  <c r="CJ13"/>
  <c r="CJ12"/>
  <c r="CJ11"/>
  <c r="CJ10"/>
  <c r="CJ9"/>
  <c r="CJ8"/>
  <c r="CJ7"/>
  <c r="CJ6"/>
  <c r="CJ5"/>
  <c r="CE37"/>
  <c r="CE36"/>
  <c r="CE35"/>
  <c r="CE34"/>
  <c r="CE33"/>
  <c r="CE32"/>
  <c r="CE31"/>
  <c r="CE30"/>
  <c r="CE29"/>
  <c r="CE28"/>
  <c r="CE27"/>
  <c r="CE26"/>
  <c r="CE25"/>
  <c r="CE24"/>
  <c r="CE23"/>
  <c r="CE22"/>
  <c r="CE21"/>
  <c r="CE20"/>
  <c r="CE19"/>
  <c r="CE18"/>
  <c r="CE17"/>
  <c r="CE16"/>
  <c r="CE15"/>
  <c r="CE14"/>
  <c r="CE13"/>
  <c r="CE12"/>
  <c r="CE11"/>
  <c r="CE10"/>
  <c r="CE9"/>
  <c r="CE8"/>
  <c r="CE7"/>
  <c r="CE6"/>
  <c r="CE5"/>
  <c r="BZ37"/>
  <c r="BZ35"/>
  <c r="BZ34"/>
  <c r="BZ33"/>
  <c r="BZ32"/>
  <c r="BZ30"/>
  <c r="BZ29"/>
  <c r="BZ28"/>
  <c r="BZ27"/>
  <c r="BZ26"/>
  <c r="BZ25"/>
  <c r="BZ24"/>
  <c r="BZ23"/>
  <c r="BZ22"/>
  <c r="BZ19"/>
  <c r="BZ18"/>
  <c r="BZ17"/>
  <c r="BZ16"/>
  <c r="BZ15"/>
  <c r="BZ14"/>
  <c r="BZ13"/>
  <c r="BZ12"/>
  <c r="BZ11"/>
  <c r="BZ10"/>
  <c r="BZ9"/>
  <c r="BZ8"/>
  <c r="BZ7"/>
  <c r="BZ6"/>
  <c r="BZ5"/>
  <c r="BU37"/>
  <c r="BU36"/>
  <c r="BU35"/>
  <c r="BU34"/>
  <c r="BU33"/>
  <c r="BU32"/>
  <c r="BU31"/>
  <c r="BU30"/>
  <c r="BU29"/>
  <c r="BU28"/>
  <c r="BU27"/>
  <c r="BU26"/>
  <c r="BU25"/>
  <c r="BU24"/>
  <c r="BU23"/>
  <c r="BU22"/>
  <c r="BU21"/>
  <c r="BU20"/>
  <c r="BU19"/>
  <c r="BU18"/>
  <c r="BU17"/>
  <c r="BU16"/>
  <c r="BU15"/>
  <c r="BU14"/>
  <c r="BU13"/>
  <c r="BU12"/>
  <c r="BU11"/>
  <c r="BU10"/>
  <c r="BU9"/>
  <c r="BU8"/>
  <c r="BU7"/>
  <c r="BU6"/>
  <c r="BU5"/>
  <c r="BP37"/>
  <c r="BP36"/>
  <c r="BP35"/>
  <c r="BP34"/>
  <c r="BP33"/>
  <c r="BP32"/>
  <c r="BP31"/>
  <c r="BP30"/>
  <c r="BP29"/>
  <c r="BP28"/>
  <c r="BP27"/>
  <c r="BP26"/>
  <c r="BP25"/>
  <c r="BP24"/>
  <c r="BP23"/>
  <c r="BP22"/>
  <c r="BP21"/>
  <c r="BP19"/>
  <c r="BP18"/>
  <c r="BP17"/>
  <c r="BP16"/>
  <c r="BP15"/>
  <c r="BP14"/>
  <c r="BP13"/>
  <c r="BP12"/>
  <c r="BP11"/>
  <c r="BP10"/>
  <c r="BP9"/>
  <c r="BP8"/>
  <c r="BP7"/>
  <c r="BP6"/>
  <c r="BP5"/>
  <c r="BK35"/>
  <c r="BK34"/>
  <c r="BK33"/>
  <c r="BK32"/>
  <c r="BK31"/>
  <c r="BK30"/>
  <c r="BK29"/>
  <c r="BK28"/>
  <c r="BK27"/>
  <c r="BK26"/>
  <c r="BK25"/>
  <c r="BK24"/>
  <c r="BK23"/>
  <c r="BK22"/>
  <c r="BK21"/>
  <c r="BK19"/>
  <c r="BK18"/>
  <c r="BK17"/>
  <c r="BK16"/>
  <c r="BK15"/>
  <c r="BK14"/>
  <c r="BK13"/>
  <c r="BK12"/>
  <c r="BK11"/>
  <c r="BK10"/>
  <c r="BK9"/>
  <c r="BK8"/>
  <c r="BK7"/>
  <c r="BK6"/>
  <c r="BK5"/>
  <c r="DG18" l="1"/>
  <c r="DG16"/>
  <c r="DG14"/>
  <c r="DG12"/>
  <c r="DG10"/>
  <c r="DG8"/>
  <c r="DG6"/>
  <c r="GI7"/>
  <c r="GG7"/>
  <c r="GH7" s="1"/>
  <c r="GI9"/>
  <c r="GG9"/>
  <c r="GH9" s="1"/>
  <c r="GI13"/>
  <c r="GG13"/>
  <c r="GH13" s="1"/>
  <c r="GI15"/>
  <c r="GG15"/>
  <c r="GH15" s="1"/>
  <c r="GI17"/>
  <c r="GG17"/>
  <c r="GH17" s="1"/>
  <c r="GI19"/>
  <c r="GG19"/>
  <c r="GH19" s="1"/>
  <c r="GI21"/>
  <c r="GG21"/>
  <c r="GH21" s="1"/>
  <c r="GI23"/>
  <c r="GG23"/>
  <c r="GH23" s="1"/>
  <c r="GI25"/>
  <c r="GG25"/>
  <c r="GH25" s="1"/>
  <c r="GI27"/>
  <c r="GG27"/>
  <c r="GH27" s="1"/>
  <c r="GI29"/>
  <c r="GG29"/>
  <c r="GH29" s="1"/>
  <c r="GI33"/>
  <c r="GG33"/>
  <c r="GH33" s="1"/>
  <c r="GI35"/>
  <c r="GG35"/>
  <c r="GH35" s="1"/>
  <c r="GI6"/>
  <c r="GG6"/>
  <c r="GH6" s="1"/>
  <c r="GI8"/>
  <c r="GG8"/>
  <c r="GH8" s="1"/>
  <c r="GI10"/>
  <c r="GG10"/>
  <c r="GH10" s="1"/>
  <c r="GI12"/>
  <c r="GG12"/>
  <c r="GH12" s="1"/>
  <c r="GI14"/>
  <c r="GG14"/>
  <c r="GH14" s="1"/>
  <c r="GI16"/>
  <c r="GG16"/>
  <c r="GH16" s="1"/>
  <c r="GI22"/>
  <c r="GG22"/>
  <c r="GH22" s="1"/>
  <c r="GI24"/>
  <c r="GG24"/>
  <c r="GH24" s="1"/>
  <c r="GI26"/>
  <c r="GG26"/>
  <c r="GH26" s="1"/>
  <c r="GI28"/>
  <c r="GG28"/>
  <c r="GH28" s="1"/>
  <c r="GI30"/>
  <c r="GG30"/>
  <c r="GH30" s="1"/>
  <c r="GI32"/>
  <c r="GG32"/>
  <c r="GH32" s="1"/>
  <c r="GI34"/>
  <c r="GG34"/>
  <c r="GH34" s="1"/>
  <c r="DG30"/>
  <c r="DG28"/>
  <c r="DG26"/>
  <c r="DG24"/>
  <c r="DG22"/>
  <c r="DG19"/>
  <c r="DG17"/>
  <c r="DG15"/>
  <c r="DG13"/>
  <c r="DG11"/>
  <c r="DG9"/>
  <c r="DG7"/>
  <c r="DE5"/>
  <c r="DF5" s="1"/>
  <c r="EZ5"/>
  <c r="DG37"/>
  <c r="FA20"/>
  <c r="UK20" s="1"/>
  <c r="FA37"/>
  <c r="UK37" s="1"/>
  <c r="DG5"/>
  <c r="DE37"/>
  <c r="DF37" s="1"/>
  <c r="DH37" s="1"/>
  <c r="UJ37" s="1"/>
  <c r="UO37" s="1"/>
  <c r="DE35"/>
  <c r="DF35" s="1"/>
  <c r="DE33"/>
  <c r="DF33" s="1"/>
  <c r="DE31"/>
  <c r="DF31" s="1"/>
  <c r="DE29"/>
  <c r="DF29" s="1"/>
  <c r="DE27"/>
  <c r="DF27" s="1"/>
  <c r="DE25"/>
  <c r="DF25" s="1"/>
  <c r="DE23"/>
  <c r="DF23" s="1"/>
  <c r="DE21"/>
  <c r="DF21" s="1"/>
  <c r="DE19"/>
  <c r="DF19" s="1"/>
  <c r="DE17"/>
  <c r="DF17" s="1"/>
  <c r="DE15"/>
  <c r="DF15" s="1"/>
  <c r="DE13"/>
  <c r="DF13" s="1"/>
  <c r="DE11"/>
  <c r="DF11" s="1"/>
  <c r="DE9"/>
  <c r="DF9" s="1"/>
  <c r="DE7"/>
  <c r="DF7" s="1"/>
  <c r="DE36"/>
  <c r="DF36" s="1"/>
  <c r="DE34"/>
  <c r="DF34" s="1"/>
  <c r="DE32"/>
  <c r="DF32" s="1"/>
  <c r="DE30"/>
  <c r="DF30" s="1"/>
  <c r="DE28"/>
  <c r="DF28" s="1"/>
  <c r="DE26"/>
  <c r="DF26" s="1"/>
  <c r="DE24"/>
  <c r="DF24" s="1"/>
  <c r="DE22"/>
  <c r="DF22" s="1"/>
  <c r="DE20"/>
  <c r="DF20" s="1"/>
  <c r="DH20" s="1"/>
  <c r="UJ20" s="1"/>
  <c r="UO20" s="1"/>
  <c r="DE18"/>
  <c r="DF18" s="1"/>
  <c r="DE16"/>
  <c r="DF16" s="1"/>
  <c r="DE14"/>
  <c r="DF14" s="1"/>
  <c r="DE12"/>
  <c r="DF12" s="1"/>
  <c r="DE10"/>
  <c r="DF10" s="1"/>
  <c r="DE8"/>
  <c r="DF8" s="1"/>
  <c r="DE6"/>
  <c r="DF6" s="1"/>
  <c r="BF9"/>
  <c r="BC6"/>
  <c r="BF6" s="1"/>
  <c r="BC7"/>
  <c r="BF7" s="1"/>
  <c r="BC8"/>
  <c r="BF8" s="1"/>
  <c r="BC10"/>
  <c r="BF10" s="1"/>
  <c r="BC11"/>
  <c r="BF11" s="1"/>
  <c r="BC12"/>
  <c r="BF12" s="1"/>
  <c r="BC13"/>
  <c r="BF13" s="1"/>
  <c r="BC14"/>
  <c r="BF14" s="1"/>
  <c r="BC15"/>
  <c r="BF15" s="1"/>
  <c r="BC16"/>
  <c r="BF16" s="1"/>
  <c r="BC17"/>
  <c r="BF17" s="1"/>
  <c r="BC18"/>
  <c r="BF18" s="1"/>
  <c r="BC19"/>
  <c r="BF19" s="1"/>
  <c r="BC20"/>
  <c r="BF20" s="1"/>
  <c r="BC21"/>
  <c r="BF21" s="1"/>
  <c r="BC22"/>
  <c r="BF22" s="1"/>
  <c r="BC23"/>
  <c r="BF23" s="1"/>
  <c r="BC24"/>
  <c r="BF24" s="1"/>
  <c r="BC25"/>
  <c r="BF25" s="1"/>
  <c r="BC26"/>
  <c r="BF26" s="1"/>
  <c r="BC27"/>
  <c r="BF27" s="1"/>
  <c r="BC28"/>
  <c r="BF28" s="1"/>
  <c r="BC29"/>
  <c r="BF29" s="1"/>
  <c r="BC30"/>
  <c r="BF30" s="1"/>
  <c r="BC31"/>
  <c r="BF31" s="1"/>
  <c r="BC32"/>
  <c r="BF32" s="1"/>
  <c r="BC33"/>
  <c r="BF33" s="1"/>
  <c r="BC34"/>
  <c r="BF34" s="1"/>
  <c r="BC35"/>
  <c r="BF35" s="1"/>
  <c r="BC36"/>
  <c r="BF36" s="1"/>
  <c r="BC37"/>
  <c r="BF37" s="1"/>
  <c r="BC5"/>
  <c r="BF5" s="1"/>
  <c r="AT6"/>
  <c r="AT7"/>
  <c r="AT8"/>
  <c r="AT9"/>
  <c r="AT10"/>
  <c r="AT1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5"/>
  <c r="AS6"/>
  <c r="AS7"/>
  <c r="AS8"/>
  <c r="AS9"/>
  <c r="AS10"/>
  <c r="AS11"/>
  <c r="AS12"/>
  <c r="AS13"/>
  <c r="AS14"/>
  <c r="AS15"/>
  <c r="AS16"/>
  <c r="AS17"/>
  <c r="AS18"/>
  <c r="AS19"/>
  <c r="AS20"/>
  <c r="AS21"/>
  <c r="AS22"/>
  <c r="AS23"/>
  <c r="AS24"/>
  <c r="AS25"/>
  <c r="AS26"/>
  <c r="AS27"/>
  <c r="AS28"/>
  <c r="AS29"/>
  <c r="AS30"/>
  <c r="AS31"/>
  <c r="AS32"/>
  <c r="AS33"/>
  <c r="AS34"/>
  <c r="AS35"/>
  <c r="AS36"/>
  <c r="AS37"/>
  <c r="AS5"/>
  <c r="AR6"/>
  <c r="AR7"/>
  <c r="AR8"/>
  <c r="AR9"/>
  <c r="AR10"/>
  <c r="AR11"/>
  <c r="AR12"/>
  <c r="AR13"/>
  <c r="AR14"/>
  <c r="AR15"/>
  <c r="AR16"/>
  <c r="AR17"/>
  <c r="AR18"/>
  <c r="AR19"/>
  <c r="AR20"/>
  <c r="AR21"/>
  <c r="AR22"/>
  <c r="AR23"/>
  <c r="AR24"/>
  <c r="AR25"/>
  <c r="AR26"/>
  <c r="AR27"/>
  <c r="AR28"/>
  <c r="AR29"/>
  <c r="AR30"/>
  <c r="AR31"/>
  <c r="AR32"/>
  <c r="AR33"/>
  <c r="AR34"/>
  <c r="AR35"/>
  <c r="AR36"/>
  <c r="AR37"/>
  <c r="AR5"/>
  <c r="AQ6"/>
  <c r="AQ7"/>
  <c r="AQ8"/>
  <c r="AQ9"/>
  <c r="AQ10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5"/>
  <c r="AN37"/>
  <c r="AN36"/>
  <c r="AN35"/>
  <c r="AN34"/>
  <c r="AN33"/>
  <c r="AN31"/>
  <c r="AN30"/>
  <c r="AN29"/>
  <c r="AN28"/>
  <c r="AN27"/>
  <c r="AN25"/>
  <c r="AN24"/>
  <c r="AN23"/>
  <c r="AN22"/>
  <c r="AN20"/>
  <c r="AN19"/>
  <c r="AN18"/>
  <c r="AN17"/>
  <c r="AN16"/>
  <c r="AN15"/>
  <c r="AN14"/>
  <c r="AN13"/>
  <c r="AN11"/>
  <c r="AN10"/>
  <c r="AN9"/>
  <c r="AN8"/>
  <c r="AN7"/>
  <c r="AN6"/>
  <c r="AN5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5"/>
  <c r="S5"/>
  <c r="R5"/>
  <c r="Q5"/>
  <c r="DH5" l="1"/>
  <c r="UJ5" s="1"/>
  <c r="GJ34"/>
  <c r="UL34" s="1"/>
  <c r="GJ32"/>
  <c r="UL32" s="1"/>
  <c r="GJ30"/>
  <c r="UL30" s="1"/>
  <c r="GJ28"/>
  <c r="UL28" s="1"/>
  <c r="GJ26"/>
  <c r="UL26" s="1"/>
  <c r="GJ24"/>
  <c r="UL24" s="1"/>
  <c r="GJ22"/>
  <c r="UL22" s="1"/>
  <c r="GJ16"/>
  <c r="UL16" s="1"/>
  <c r="GJ14"/>
  <c r="UL14" s="1"/>
  <c r="GJ12"/>
  <c r="UL12" s="1"/>
  <c r="GJ10"/>
  <c r="UL10" s="1"/>
  <c r="GJ8"/>
  <c r="UL8" s="1"/>
  <c r="GJ6"/>
  <c r="UL6" s="1"/>
  <c r="GJ35"/>
  <c r="UL35" s="1"/>
  <c r="GJ33"/>
  <c r="UL33" s="1"/>
  <c r="GJ29"/>
  <c r="UL29" s="1"/>
  <c r="GJ27"/>
  <c r="UL27" s="1"/>
  <c r="GJ25"/>
  <c r="UL25" s="1"/>
  <c r="GJ23"/>
  <c r="UL23" s="1"/>
  <c r="GJ21"/>
  <c r="UL21" s="1"/>
  <c r="GJ19"/>
  <c r="UL19" s="1"/>
  <c r="GJ17"/>
  <c r="UL17" s="1"/>
  <c r="GJ15"/>
  <c r="UL15" s="1"/>
  <c r="GJ13"/>
  <c r="UL13" s="1"/>
  <c r="GJ9"/>
  <c r="UL9" s="1"/>
  <c r="GJ7"/>
  <c r="UL7" s="1"/>
  <c r="DH8"/>
  <c r="UJ8" s="1"/>
  <c r="DH12"/>
  <c r="UJ12" s="1"/>
  <c r="DH16"/>
  <c r="UJ16" s="1"/>
  <c r="DH24"/>
  <c r="UJ24" s="1"/>
  <c r="DH28"/>
  <c r="UJ28" s="1"/>
  <c r="DH32"/>
  <c r="UJ32" s="1"/>
  <c r="DH36"/>
  <c r="UJ36" s="1"/>
  <c r="DH9"/>
  <c r="UJ9" s="1"/>
  <c r="DH13"/>
  <c r="UJ13" s="1"/>
  <c r="DH17"/>
  <c r="UJ17" s="1"/>
  <c r="DH21"/>
  <c r="UJ21" s="1"/>
  <c r="DH25"/>
  <c r="UJ25" s="1"/>
  <c r="DH29"/>
  <c r="UJ29" s="1"/>
  <c r="DH33"/>
  <c r="UJ33" s="1"/>
  <c r="FA5"/>
  <c r="UK5" s="1"/>
  <c r="DH6"/>
  <c r="UJ6" s="1"/>
  <c r="DH10"/>
  <c r="UJ10" s="1"/>
  <c r="DH14"/>
  <c r="UJ14" s="1"/>
  <c r="DH18"/>
  <c r="UJ18" s="1"/>
  <c r="DH22"/>
  <c r="UJ22" s="1"/>
  <c r="DH26"/>
  <c r="UJ26" s="1"/>
  <c r="DH30"/>
  <c r="UJ30" s="1"/>
  <c r="DH34"/>
  <c r="UJ34" s="1"/>
  <c r="DH7"/>
  <c r="UJ7" s="1"/>
  <c r="DH11"/>
  <c r="UJ11" s="1"/>
  <c r="DH15"/>
  <c r="UJ15" s="1"/>
  <c r="DH19"/>
  <c r="UJ19" s="1"/>
  <c r="DH23"/>
  <c r="UJ23" s="1"/>
  <c r="DH27"/>
  <c r="UJ27" s="1"/>
  <c r="DH31"/>
  <c r="UJ31" s="1"/>
  <c r="DH35"/>
  <c r="UJ35" s="1"/>
  <c r="AW5"/>
  <c r="AW36"/>
  <c r="AW34"/>
  <c r="AW32"/>
  <c r="AW30"/>
  <c r="AW28"/>
  <c r="AW26"/>
  <c r="AW24"/>
  <c r="AW22"/>
  <c r="AW20"/>
  <c r="AW18"/>
  <c r="AW16"/>
  <c r="AW14"/>
  <c r="AW12"/>
  <c r="AW10"/>
  <c r="AW8"/>
  <c r="AW37"/>
  <c r="AW35"/>
  <c r="AW33"/>
  <c r="AW31"/>
  <c r="AW29"/>
  <c r="AW27"/>
  <c r="AW25"/>
  <c r="AW23"/>
  <c r="AW21"/>
  <c r="AW19"/>
  <c r="AW17"/>
  <c r="AW15"/>
  <c r="AW13"/>
  <c r="AW11"/>
  <c r="AW9"/>
  <c r="AW7"/>
  <c r="BD5"/>
  <c r="BE5" s="1"/>
  <c r="BG5" s="1"/>
  <c r="UH5" s="1"/>
  <c r="BD6"/>
  <c r="BE6" s="1"/>
  <c r="BG6" s="1"/>
  <c r="UH6" s="1"/>
  <c r="BD7"/>
  <c r="BE7" s="1"/>
  <c r="BG7" s="1"/>
  <c r="UH7" s="1"/>
  <c r="BD8"/>
  <c r="BE8" s="1"/>
  <c r="BG8" s="1"/>
  <c r="UH8" s="1"/>
  <c r="BD9"/>
  <c r="BE9" s="1"/>
  <c r="BG9" s="1"/>
  <c r="UH9" s="1"/>
  <c r="BD10"/>
  <c r="BE10" s="1"/>
  <c r="BG10" s="1"/>
  <c r="UH10" s="1"/>
  <c r="BD11"/>
  <c r="BE11" s="1"/>
  <c r="BG11" s="1"/>
  <c r="UH11" s="1"/>
  <c r="BD12"/>
  <c r="BE12" s="1"/>
  <c r="BG12" s="1"/>
  <c r="UH12" s="1"/>
  <c r="BD13"/>
  <c r="BE13" s="1"/>
  <c r="BG13" s="1"/>
  <c r="UH13" s="1"/>
  <c r="BD14"/>
  <c r="BE14" s="1"/>
  <c r="BG14" s="1"/>
  <c r="UH14" s="1"/>
  <c r="BD15"/>
  <c r="BE15" s="1"/>
  <c r="BG15" s="1"/>
  <c r="UH15" s="1"/>
  <c r="BD16"/>
  <c r="BE16" s="1"/>
  <c r="BG16" s="1"/>
  <c r="UH16" s="1"/>
  <c r="BD17"/>
  <c r="BE17" s="1"/>
  <c r="BG17" s="1"/>
  <c r="UH17" s="1"/>
  <c r="BD18"/>
  <c r="BE18" s="1"/>
  <c r="BG18" s="1"/>
  <c r="UH18" s="1"/>
  <c r="BD19"/>
  <c r="BE19" s="1"/>
  <c r="BG19" s="1"/>
  <c r="UH19" s="1"/>
  <c r="BD20"/>
  <c r="BE20" s="1"/>
  <c r="BG20" s="1"/>
  <c r="UH20" s="1"/>
  <c r="BD21"/>
  <c r="BE21" s="1"/>
  <c r="BG21" s="1"/>
  <c r="UH21" s="1"/>
  <c r="BD22"/>
  <c r="BE22" s="1"/>
  <c r="BG22" s="1"/>
  <c r="UH22" s="1"/>
  <c r="BD23"/>
  <c r="BE23" s="1"/>
  <c r="BG23" s="1"/>
  <c r="UH23" s="1"/>
  <c r="BD24"/>
  <c r="BE24" s="1"/>
  <c r="BG24" s="1"/>
  <c r="UH24" s="1"/>
  <c r="BD25"/>
  <c r="BE25" s="1"/>
  <c r="BG25" s="1"/>
  <c r="UH25" s="1"/>
  <c r="BD26"/>
  <c r="BE26" s="1"/>
  <c r="BG26" s="1"/>
  <c r="UH26" s="1"/>
  <c r="BD27"/>
  <c r="BE27" s="1"/>
  <c r="BG27" s="1"/>
  <c r="UH27" s="1"/>
  <c r="BD28"/>
  <c r="BE28" s="1"/>
  <c r="BG28" s="1"/>
  <c r="UH28" s="1"/>
  <c r="BD29"/>
  <c r="BE29" s="1"/>
  <c r="BG29" s="1"/>
  <c r="UH29" s="1"/>
  <c r="BD30"/>
  <c r="BE30" s="1"/>
  <c r="BG30" s="1"/>
  <c r="UH30" s="1"/>
  <c r="BD31"/>
  <c r="BE31" s="1"/>
  <c r="BG31" s="1"/>
  <c r="UH31" s="1"/>
  <c r="BD32"/>
  <c r="BE32" s="1"/>
  <c r="BG32" s="1"/>
  <c r="UH32" s="1"/>
  <c r="BD33"/>
  <c r="BE33" s="1"/>
  <c r="BG33" s="1"/>
  <c r="UH33" s="1"/>
  <c r="BD34"/>
  <c r="BE34" s="1"/>
  <c r="BG34" s="1"/>
  <c r="UH34" s="1"/>
  <c r="BD35"/>
  <c r="BE35" s="1"/>
  <c r="BG35" s="1"/>
  <c r="UH35" s="1"/>
  <c r="BD36"/>
  <c r="BE36" s="1"/>
  <c r="BG36" s="1"/>
  <c r="UH36" s="1"/>
  <c r="BD37"/>
  <c r="BE37" s="1"/>
  <c r="BG37" s="1"/>
  <c r="UH37" s="1"/>
  <c r="AU6"/>
  <c r="AV6" s="1"/>
  <c r="AU5"/>
  <c r="AV5" s="1"/>
  <c r="AW6"/>
  <c r="T5"/>
  <c r="U5" s="1"/>
  <c r="UO5" l="1"/>
  <c r="EZ35"/>
  <c r="EZ31"/>
  <c r="EZ27"/>
  <c r="EZ23"/>
  <c r="EZ19"/>
  <c r="EZ15"/>
  <c r="EZ11"/>
  <c r="EZ7"/>
  <c r="EZ34"/>
  <c r="EZ30"/>
  <c r="EZ26"/>
  <c r="EZ22"/>
  <c r="EZ18"/>
  <c r="EZ14"/>
  <c r="EZ10"/>
  <c r="EZ6"/>
  <c r="EZ33"/>
  <c r="EZ29"/>
  <c r="EZ25"/>
  <c r="EZ21"/>
  <c r="EZ17"/>
  <c r="EZ13"/>
  <c r="EZ9"/>
  <c r="EZ36"/>
  <c r="EZ32"/>
  <c r="EZ28"/>
  <c r="EZ24"/>
  <c r="EZ16"/>
  <c r="EZ12"/>
  <c r="EZ8"/>
  <c r="AX6"/>
  <c r="UG6" s="1"/>
  <c r="AX5"/>
  <c r="UG5" s="1"/>
  <c r="AU37"/>
  <c r="AV37" s="1"/>
  <c r="AX37" s="1"/>
  <c r="UG37" s="1"/>
  <c r="S12"/>
  <c r="S6"/>
  <c r="S7"/>
  <c r="S8"/>
  <c r="S9"/>
  <c r="S10"/>
  <c r="S11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Q6"/>
  <c r="Q7"/>
  <c r="Q8"/>
  <c r="Q9"/>
  <c r="Q10"/>
  <c r="Q11"/>
  <c r="Q12"/>
  <c r="V12" s="1"/>
  <c r="Q13"/>
  <c r="Q14"/>
  <c r="V14" s="1"/>
  <c r="Q15"/>
  <c r="Q16"/>
  <c r="V16" s="1"/>
  <c r="Q17"/>
  <c r="Q18"/>
  <c r="V18" s="1"/>
  <c r="Q19"/>
  <c r="Q20"/>
  <c r="V20" s="1"/>
  <c r="Q21"/>
  <c r="Q22"/>
  <c r="V22" s="1"/>
  <c r="Q23"/>
  <c r="Q24"/>
  <c r="V24" s="1"/>
  <c r="Q25"/>
  <c r="T25" s="1"/>
  <c r="U25" s="1"/>
  <c r="Q26"/>
  <c r="V26" s="1"/>
  <c r="Q27"/>
  <c r="T27" s="1"/>
  <c r="U27" s="1"/>
  <c r="Q28"/>
  <c r="V28" s="1"/>
  <c r="Q29"/>
  <c r="T29" s="1"/>
  <c r="U29" s="1"/>
  <c r="Q30"/>
  <c r="V30" s="1"/>
  <c r="Q31"/>
  <c r="T31" s="1"/>
  <c r="U31" s="1"/>
  <c r="Q32"/>
  <c r="V32" s="1"/>
  <c r="Q33"/>
  <c r="T33" s="1"/>
  <c r="U33" s="1"/>
  <c r="Q34"/>
  <c r="V34" s="1"/>
  <c r="Q35"/>
  <c r="T35" s="1"/>
  <c r="U35" s="1"/>
  <c r="Q36"/>
  <c r="V36" s="1"/>
  <c r="Q37"/>
  <c r="T37" s="1"/>
  <c r="U37" s="1"/>
  <c r="V5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W5" l="1"/>
  <c r="UF5" s="1"/>
  <c r="UI5" s="1"/>
  <c r="UX5" s="1"/>
  <c r="D3" i="8" s="1"/>
  <c r="K3" s="1"/>
  <c r="FA8" i="2"/>
  <c r="UK8" s="1"/>
  <c r="UO8" s="1"/>
  <c r="FA12"/>
  <c r="UK12" s="1"/>
  <c r="UO12" s="1"/>
  <c r="FA16"/>
  <c r="UK16" s="1"/>
  <c r="UO16" s="1"/>
  <c r="FA24"/>
  <c r="UK24" s="1"/>
  <c r="UO24" s="1"/>
  <c r="FA28"/>
  <c r="UK28" s="1"/>
  <c r="UO28" s="1"/>
  <c r="FA32"/>
  <c r="UK32" s="1"/>
  <c r="UO32" s="1"/>
  <c r="FA36"/>
  <c r="UK36" s="1"/>
  <c r="UO36" s="1"/>
  <c r="FA9"/>
  <c r="UK9" s="1"/>
  <c r="UO9" s="1"/>
  <c r="FA13"/>
  <c r="UK13" s="1"/>
  <c r="UO13" s="1"/>
  <c r="FA17"/>
  <c r="UK17" s="1"/>
  <c r="UO17" s="1"/>
  <c r="FA21"/>
  <c r="UK21" s="1"/>
  <c r="UO21" s="1"/>
  <c r="FA25"/>
  <c r="UK25" s="1"/>
  <c r="UO25" s="1"/>
  <c r="FA29"/>
  <c r="UK29" s="1"/>
  <c r="UO29" s="1"/>
  <c r="FA33"/>
  <c r="UK33" s="1"/>
  <c r="UO33" s="1"/>
  <c r="FA6"/>
  <c r="UK6" s="1"/>
  <c r="UO6" s="1"/>
  <c r="FA10"/>
  <c r="UK10" s="1"/>
  <c r="UO10" s="1"/>
  <c r="FA14"/>
  <c r="UK14" s="1"/>
  <c r="UO14" s="1"/>
  <c r="FA18"/>
  <c r="UK18" s="1"/>
  <c r="UO18" s="1"/>
  <c r="FA22"/>
  <c r="UK22" s="1"/>
  <c r="UO22" s="1"/>
  <c r="FA26"/>
  <c r="UK26" s="1"/>
  <c r="UO26" s="1"/>
  <c r="FA30"/>
  <c r="UK30" s="1"/>
  <c r="UO30" s="1"/>
  <c r="FA34"/>
  <c r="UK34" s="1"/>
  <c r="UO34" s="1"/>
  <c r="FA7"/>
  <c r="UK7" s="1"/>
  <c r="UO7" s="1"/>
  <c r="FA11"/>
  <c r="UK11" s="1"/>
  <c r="UO11" s="1"/>
  <c r="FA15"/>
  <c r="UK15" s="1"/>
  <c r="UO15" s="1"/>
  <c r="FA19"/>
  <c r="UK19" s="1"/>
  <c r="UO19" s="1"/>
  <c r="FA23"/>
  <c r="UK23" s="1"/>
  <c r="UO23" s="1"/>
  <c r="FA27"/>
  <c r="UK27" s="1"/>
  <c r="UO27" s="1"/>
  <c r="FA31"/>
  <c r="UK31" s="1"/>
  <c r="UO31" s="1"/>
  <c r="FA35"/>
  <c r="UK35" s="1"/>
  <c r="UO35" s="1"/>
  <c r="V10"/>
  <c r="V8"/>
  <c r="V6"/>
  <c r="T23"/>
  <c r="U23" s="1"/>
  <c r="T21"/>
  <c r="U21" s="1"/>
  <c r="T19"/>
  <c r="U19" s="1"/>
  <c r="T17"/>
  <c r="U17" s="1"/>
  <c r="T15"/>
  <c r="U15" s="1"/>
  <c r="T13"/>
  <c r="U13" s="1"/>
  <c r="T11"/>
  <c r="U11" s="1"/>
  <c r="T9"/>
  <c r="U9" s="1"/>
  <c r="T7"/>
  <c r="U7" s="1"/>
  <c r="T36"/>
  <c r="U36" s="1"/>
  <c r="W36" s="1"/>
  <c r="UF36" s="1"/>
  <c r="T34"/>
  <c r="U34" s="1"/>
  <c r="W34" s="1"/>
  <c r="UF34" s="1"/>
  <c r="T32"/>
  <c r="U32" s="1"/>
  <c r="W32" s="1"/>
  <c r="UF32" s="1"/>
  <c r="T30"/>
  <c r="U30" s="1"/>
  <c r="W30" s="1"/>
  <c r="UF30" s="1"/>
  <c r="T28"/>
  <c r="U28" s="1"/>
  <c r="W28" s="1"/>
  <c r="UF28" s="1"/>
  <c r="T26"/>
  <c r="U26" s="1"/>
  <c r="W26" s="1"/>
  <c r="UF26" s="1"/>
  <c r="T24"/>
  <c r="U24" s="1"/>
  <c r="W24" s="1"/>
  <c r="UF24" s="1"/>
  <c r="T22"/>
  <c r="U22" s="1"/>
  <c r="W22" s="1"/>
  <c r="UF22" s="1"/>
  <c r="T20"/>
  <c r="U20" s="1"/>
  <c r="W20" s="1"/>
  <c r="UF20" s="1"/>
  <c r="T18"/>
  <c r="U18" s="1"/>
  <c r="W18" s="1"/>
  <c r="UF18" s="1"/>
  <c r="T16"/>
  <c r="U16" s="1"/>
  <c r="W16" s="1"/>
  <c r="UF16" s="1"/>
  <c r="T14"/>
  <c r="U14" s="1"/>
  <c r="W14" s="1"/>
  <c r="UF14" s="1"/>
  <c r="T12"/>
  <c r="U12" s="1"/>
  <c r="W12" s="1"/>
  <c r="UF12" s="1"/>
  <c r="T10"/>
  <c r="U10" s="1"/>
  <c r="T8"/>
  <c r="U8" s="1"/>
  <c r="T6"/>
  <c r="U6" s="1"/>
  <c r="V37"/>
  <c r="W37" s="1"/>
  <c r="V35"/>
  <c r="W35" s="1"/>
  <c r="UF35" s="1"/>
  <c r="V33"/>
  <c r="W33" s="1"/>
  <c r="UF33" s="1"/>
  <c r="V31"/>
  <c r="W31" s="1"/>
  <c r="UF31" s="1"/>
  <c r="V29"/>
  <c r="W29" s="1"/>
  <c r="UF29" s="1"/>
  <c r="V27"/>
  <c r="W27" s="1"/>
  <c r="UF27" s="1"/>
  <c r="V25"/>
  <c r="W25" s="1"/>
  <c r="UF25" s="1"/>
  <c r="V23"/>
  <c r="W23" s="1"/>
  <c r="UF23" s="1"/>
  <c r="V21"/>
  <c r="W21" s="1"/>
  <c r="UF21" s="1"/>
  <c r="V19"/>
  <c r="W19" s="1"/>
  <c r="UF19" s="1"/>
  <c r="V17"/>
  <c r="W17" s="1"/>
  <c r="UF17" s="1"/>
  <c r="V15"/>
  <c r="W15" s="1"/>
  <c r="UF15" s="1"/>
  <c r="V13"/>
  <c r="W13" s="1"/>
  <c r="UF13" s="1"/>
  <c r="V11"/>
  <c r="W11" s="1"/>
  <c r="UF11" s="1"/>
  <c r="V9"/>
  <c r="W9" s="1"/>
  <c r="UF9" s="1"/>
  <c r="V7"/>
  <c r="W7" s="1"/>
  <c r="UF7" s="1"/>
  <c r="AU8"/>
  <c r="AU10"/>
  <c r="AU12"/>
  <c r="AU14"/>
  <c r="AU16"/>
  <c r="AU18"/>
  <c r="AU20"/>
  <c r="AU22"/>
  <c r="AU24"/>
  <c r="AU26"/>
  <c r="AU28"/>
  <c r="AU30"/>
  <c r="AU32"/>
  <c r="AU34"/>
  <c r="AU36"/>
  <c r="AU7"/>
  <c r="AU9"/>
  <c r="AU11"/>
  <c r="AU13"/>
  <c r="AU15"/>
  <c r="AU17"/>
  <c r="AU19"/>
  <c r="AU21"/>
  <c r="AU23"/>
  <c r="AU25"/>
  <c r="AU27"/>
  <c r="AU29"/>
  <c r="AU31"/>
  <c r="AU33"/>
  <c r="AU35"/>
  <c r="UF37" l="1"/>
  <c r="UI37" s="1"/>
  <c r="UX37" s="1"/>
  <c r="D35" i="8" s="1"/>
  <c r="W8" i="2"/>
  <c r="UF8" s="1"/>
  <c r="W6"/>
  <c r="W10"/>
  <c r="UF10" s="1"/>
  <c r="AV27"/>
  <c r="AX27" s="1"/>
  <c r="UG27" s="1"/>
  <c r="UI27" s="1"/>
  <c r="UX27" s="1"/>
  <c r="D25" i="8" s="1"/>
  <c r="AV15" i="2"/>
  <c r="AX15" s="1"/>
  <c r="UG15" s="1"/>
  <c r="UI15" s="1"/>
  <c r="UX15" s="1"/>
  <c r="D13" i="8" s="1"/>
  <c r="AV7" i="2"/>
  <c r="AX7" s="1"/>
  <c r="UG7" s="1"/>
  <c r="UI7" s="1"/>
  <c r="UX7" s="1"/>
  <c r="D5" i="8" s="1"/>
  <c r="AV32" i="2"/>
  <c r="AX32" s="1"/>
  <c r="UG32" s="1"/>
  <c r="UI32" s="1"/>
  <c r="UX32" s="1"/>
  <c r="D30" i="8" s="1"/>
  <c r="AV28" i="2"/>
  <c r="AX28" s="1"/>
  <c r="UG28" s="1"/>
  <c r="UI28" s="1"/>
  <c r="UX28" s="1"/>
  <c r="D26" i="8" s="1"/>
  <c r="AV24" i="2"/>
  <c r="AX24" s="1"/>
  <c r="UG24" s="1"/>
  <c r="UI24" s="1"/>
  <c r="UX24" s="1"/>
  <c r="D22" i="8" s="1"/>
  <c r="AV20" i="2"/>
  <c r="AX20" s="1"/>
  <c r="UG20" s="1"/>
  <c r="UI20" s="1"/>
  <c r="UX20" s="1"/>
  <c r="D18" i="8" s="1"/>
  <c r="AV16" i="2"/>
  <c r="AX16" s="1"/>
  <c r="UG16" s="1"/>
  <c r="UI16" s="1"/>
  <c r="UX16" s="1"/>
  <c r="D14" i="8" s="1"/>
  <c r="AV12" i="2"/>
  <c r="AX12" s="1"/>
  <c r="UG12" s="1"/>
  <c r="UI12" s="1"/>
  <c r="UX12" s="1"/>
  <c r="D10" i="8" s="1"/>
  <c r="AV8" i="2"/>
  <c r="AX8" s="1"/>
  <c r="UG8" s="1"/>
  <c r="AV35"/>
  <c r="AX35" s="1"/>
  <c r="UG35" s="1"/>
  <c r="UI35" s="1"/>
  <c r="UX35" s="1"/>
  <c r="D33" i="8" s="1"/>
  <c r="AV31" i="2"/>
  <c r="AX31" s="1"/>
  <c r="UG31" s="1"/>
  <c r="UI31" s="1"/>
  <c r="UX31" s="1"/>
  <c r="D29" i="8" s="1"/>
  <c r="AV23" i="2"/>
  <c r="AX23" s="1"/>
  <c r="UG23" s="1"/>
  <c r="UI23" s="1"/>
  <c r="UX23" s="1"/>
  <c r="D21" i="8" s="1"/>
  <c r="AV19" i="2"/>
  <c r="AX19" s="1"/>
  <c r="UG19" s="1"/>
  <c r="UI19" s="1"/>
  <c r="UX19" s="1"/>
  <c r="D17" i="8" s="1"/>
  <c r="AV11" i="2"/>
  <c r="AX11" s="1"/>
  <c r="UG11" s="1"/>
  <c r="UI11" s="1"/>
  <c r="UX11" s="1"/>
  <c r="D9" i="8" s="1"/>
  <c r="AV36" i="2"/>
  <c r="AX36" s="1"/>
  <c r="UG36" s="1"/>
  <c r="UI36" s="1"/>
  <c r="UX36" s="1"/>
  <c r="D34" i="8" s="1"/>
  <c r="AV33" i="2"/>
  <c r="AX33" s="1"/>
  <c r="UG33" s="1"/>
  <c r="UI33" s="1"/>
  <c r="UX33" s="1"/>
  <c r="D31" i="8" s="1"/>
  <c r="AV29" i="2"/>
  <c r="AX29" s="1"/>
  <c r="UG29" s="1"/>
  <c r="UI29" s="1"/>
  <c r="UX29" s="1"/>
  <c r="D27" i="8" s="1"/>
  <c r="AV25" i="2"/>
  <c r="AX25" s="1"/>
  <c r="UG25" s="1"/>
  <c r="UI25" s="1"/>
  <c r="UX25" s="1"/>
  <c r="D23" i="8" s="1"/>
  <c r="AV21" i="2"/>
  <c r="AX21" s="1"/>
  <c r="UG21" s="1"/>
  <c r="UI21" s="1"/>
  <c r="UX21" s="1"/>
  <c r="D19" i="8" s="1"/>
  <c r="AV17" i="2"/>
  <c r="AX17" s="1"/>
  <c r="UG17" s="1"/>
  <c r="UI17" s="1"/>
  <c r="UX17" s="1"/>
  <c r="D15" i="8" s="1"/>
  <c r="AV13" i="2"/>
  <c r="AX13" s="1"/>
  <c r="UG13" s="1"/>
  <c r="UI13" s="1"/>
  <c r="UX13" s="1"/>
  <c r="D11" i="8" s="1"/>
  <c r="AV9" i="2"/>
  <c r="AX9" s="1"/>
  <c r="UG9" s="1"/>
  <c r="UI9" s="1"/>
  <c r="UX9" s="1"/>
  <c r="D7" i="8" s="1"/>
  <c r="AV34" i="2"/>
  <c r="AX34" s="1"/>
  <c r="UG34" s="1"/>
  <c r="UI34" s="1"/>
  <c r="UX34" s="1"/>
  <c r="D32" i="8" s="1"/>
  <c r="AV30" i="2"/>
  <c r="AX30" s="1"/>
  <c r="UG30" s="1"/>
  <c r="UI30" s="1"/>
  <c r="UX30" s="1"/>
  <c r="D28" i="8" s="1"/>
  <c r="AV26" i="2"/>
  <c r="AX26" s="1"/>
  <c r="UG26" s="1"/>
  <c r="UI26" s="1"/>
  <c r="UX26" s="1"/>
  <c r="D24" i="8" s="1"/>
  <c r="AV22" i="2"/>
  <c r="AX22" s="1"/>
  <c r="UG22" s="1"/>
  <c r="UI22" s="1"/>
  <c r="UX22" s="1"/>
  <c r="D20" i="8" s="1"/>
  <c r="AV18" i="2"/>
  <c r="AX18" s="1"/>
  <c r="UG18" s="1"/>
  <c r="UI18" s="1"/>
  <c r="UX18" s="1"/>
  <c r="D16" i="8" s="1"/>
  <c r="AV14" i="2"/>
  <c r="AX14" s="1"/>
  <c r="UG14" s="1"/>
  <c r="UI14" s="1"/>
  <c r="UX14" s="1"/>
  <c r="D12" i="8" s="1"/>
  <c r="AV10" i="2"/>
  <c r="AX10" s="1"/>
  <c r="UG10" s="1"/>
  <c r="UF6" l="1"/>
  <c r="UI6" s="1"/>
  <c r="UX6" s="1"/>
  <c r="D4" i="8" s="1"/>
  <c r="UI10" i="2"/>
  <c r="UX10" s="1"/>
  <c r="D8" i="8" s="1"/>
  <c r="UI8" i="2"/>
  <c r="UX8" s="1"/>
  <c r="D6" i="8" s="1"/>
  <c r="B37" i="7"/>
  <c r="B37" i="6"/>
  <c r="N4" i="5" l="1"/>
  <c r="EC6" i="13" l="1"/>
  <c r="EC7"/>
  <c r="EC8"/>
  <c r="EC9"/>
  <c r="EC10"/>
  <c r="EC11"/>
  <c r="EC12"/>
  <c r="EC13"/>
  <c r="EC14"/>
  <c r="EC15"/>
  <c r="EC16"/>
  <c r="EC17"/>
  <c r="EC18"/>
  <c r="EC19"/>
  <c r="EC20"/>
  <c r="EC21"/>
  <c r="EC22"/>
  <c r="EC23"/>
  <c r="EC24"/>
  <c r="EC25"/>
  <c r="EC26"/>
  <c r="EC27"/>
  <c r="EC28"/>
  <c r="EC29"/>
  <c r="EC30"/>
  <c r="EC31"/>
  <c r="EC32"/>
  <c r="EC33"/>
  <c r="EC34"/>
  <c r="EC35"/>
  <c r="EC36"/>
  <c r="EC37"/>
  <c r="EC5"/>
  <c r="EA6"/>
  <c r="EB6" s="1"/>
  <c r="EA7"/>
  <c r="EB7" s="1"/>
  <c r="EA8"/>
  <c r="EB8" s="1"/>
  <c r="EA9"/>
  <c r="EB9" s="1"/>
  <c r="EA10"/>
  <c r="EB10" s="1"/>
  <c r="EA11"/>
  <c r="EB11" s="1"/>
  <c r="EA12"/>
  <c r="EB12" s="1"/>
  <c r="EA13"/>
  <c r="EB13" s="1"/>
  <c r="EA14"/>
  <c r="EB14" s="1"/>
  <c r="EA15"/>
  <c r="EB15" s="1"/>
  <c r="EA16"/>
  <c r="EB16" s="1"/>
  <c r="EA17"/>
  <c r="EB17" s="1"/>
  <c r="EA18"/>
  <c r="EB18" s="1"/>
  <c r="EA19"/>
  <c r="EB19" s="1"/>
  <c r="EA20"/>
  <c r="EB20" s="1"/>
  <c r="EA21"/>
  <c r="EB21" s="1"/>
  <c r="EA22"/>
  <c r="EB22" s="1"/>
  <c r="EA23"/>
  <c r="EB23" s="1"/>
  <c r="EA24"/>
  <c r="EB24" s="1"/>
  <c r="EA25"/>
  <c r="EB25" s="1"/>
  <c r="EA26"/>
  <c r="EB26" s="1"/>
  <c r="EA27"/>
  <c r="EB27" s="1"/>
  <c r="EA28"/>
  <c r="EB28" s="1"/>
  <c r="EA29"/>
  <c r="EB29" s="1"/>
  <c r="EA30"/>
  <c r="EB30" s="1"/>
  <c r="EA31"/>
  <c r="EB31" s="1"/>
  <c r="EA32"/>
  <c r="EB32" s="1"/>
  <c r="EA33"/>
  <c r="EB33" s="1"/>
  <c r="EA34"/>
  <c r="EB34" s="1"/>
  <c r="EA35"/>
  <c r="EB35" s="1"/>
  <c r="ED35" s="1"/>
  <c r="EP35" s="1"/>
  <c r="EA36"/>
  <c r="EB36" s="1"/>
  <c r="EA37"/>
  <c r="EB37" s="1"/>
  <c r="EA5"/>
  <c r="EB5" s="1"/>
  <c r="DS6"/>
  <c r="DS7"/>
  <c r="DS8"/>
  <c r="DS9"/>
  <c r="DS10"/>
  <c r="DS11"/>
  <c r="DS12"/>
  <c r="DS13"/>
  <c r="DS14"/>
  <c r="DS15"/>
  <c r="DS16"/>
  <c r="DS17"/>
  <c r="DS18"/>
  <c r="DS19"/>
  <c r="DS20"/>
  <c r="DS21"/>
  <c r="DS22"/>
  <c r="DS23"/>
  <c r="DS24"/>
  <c r="DS25"/>
  <c r="DS26"/>
  <c r="DS27"/>
  <c r="DS28"/>
  <c r="DS29"/>
  <c r="DS30"/>
  <c r="DS31"/>
  <c r="DS32"/>
  <c r="DS33"/>
  <c r="DS34"/>
  <c r="DS35"/>
  <c r="DS36"/>
  <c r="DS37"/>
  <c r="DS5"/>
  <c r="DQ6"/>
  <c r="DR6" s="1"/>
  <c r="DQ7"/>
  <c r="DR7" s="1"/>
  <c r="DQ8"/>
  <c r="DR8" s="1"/>
  <c r="DQ9"/>
  <c r="DR9" s="1"/>
  <c r="DQ10"/>
  <c r="DR10" s="1"/>
  <c r="DQ11"/>
  <c r="DR11" s="1"/>
  <c r="DQ12"/>
  <c r="DR12" s="1"/>
  <c r="DQ13"/>
  <c r="DR13" s="1"/>
  <c r="DQ14"/>
  <c r="DR14" s="1"/>
  <c r="DQ15"/>
  <c r="DR15" s="1"/>
  <c r="DQ16"/>
  <c r="DR16" s="1"/>
  <c r="DQ17"/>
  <c r="DR17" s="1"/>
  <c r="DQ18"/>
  <c r="DR18" s="1"/>
  <c r="DQ19"/>
  <c r="DR19" s="1"/>
  <c r="DQ20"/>
  <c r="DR20" s="1"/>
  <c r="DQ21"/>
  <c r="DR21" s="1"/>
  <c r="DQ22"/>
  <c r="DR22" s="1"/>
  <c r="DQ23"/>
  <c r="DR23" s="1"/>
  <c r="DQ24"/>
  <c r="DR24" s="1"/>
  <c r="DQ25"/>
  <c r="DR25" s="1"/>
  <c r="DQ26"/>
  <c r="DR26" s="1"/>
  <c r="DQ27"/>
  <c r="DR27" s="1"/>
  <c r="DQ28"/>
  <c r="DR28" s="1"/>
  <c r="DQ29"/>
  <c r="DR29" s="1"/>
  <c r="DQ30"/>
  <c r="DR30" s="1"/>
  <c r="DQ31"/>
  <c r="DR31" s="1"/>
  <c r="DQ32"/>
  <c r="DR32" s="1"/>
  <c r="DQ33"/>
  <c r="DR33" s="1"/>
  <c r="DQ34"/>
  <c r="DR34" s="1"/>
  <c r="DQ35"/>
  <c r="DR35" s="1"/>
  <c r="DQ36"/>
  <c r="DR36" s="1"/>
  <c r="DQ37"/>
  <c r="DR37" s="1"/>
  <c r="DQ5"/>
  <c r="DR5" s="1"/>
  <c r="DL6"/>
  <c r="DL7"/>
  <c r="DL8"/>
  <c r="DL9"/>
  <c r="DL10"/>
  <c r="DL11"/>
  <c r="DL12"/>
  <c r="DL13"/>
  <c r="DL14"/>
  <c r="DL15"/>
  <c r="DL16"/>
  <c r="DL17"/>
  <c r="DL18"/>
  <c r="DL19"/>
  <c r="DL20"/>
  <c r="DL21"/>
  <c r="DL22"/>
  <c r="DL23"/>
  <c r="DL24"/>
  <c r="DL25"/>
  <c r="DL26"/>
  <c r="DL27"/>
  <c r="DL28"/>
  <c r="DL29"/>
  <c r="DL30"/>
  <c r="DL31"/>
  <c r="DL32"/>
  <c r="DL33"/>
  <c r="DL34"/>
  <c r="DL35"/>
  <c r="DL36"/>
  <c r="DL37"/>
  <c r="DL5"/>
  <c r="DJ6"/>
  <c r="DK6" s="1"/>
  <c r="DJ7"/>
  <c r="DK7" s="1"/>
  <c r="DJ8"/>
  <c r="DK8" s="1"/>
  <c r="DJ9"/>
  <c r="DK9" s="1"/>
  <c r="DJ10"/>
  <c r="DK10" s="1"/>
  <c r="DJ11"/>
  <c r="DK11" s="1"/>
  <c r="DJ12"/>
  <c r="DK12" s="1"/>
  <c r="DJ13"/>
  <c r="DK13" s="1"/>
  <c r="DJ14"/>
  <c r="DK14" s="1"/>
  <c r="DJ15"/>
  <c r="DK15" s="1"/>
  <c r="DJ16"/>
  <c r="DK16" s="1"/>
  <c r="DJ17"/>
  <c r="DK17" s="1"/>
  <c r="DJ18"/>
  <c r="DK18" s="1"/>
  <c r="DJ19"/>
  <c r="DK19" s="1"/>
  <c r="DJ20"/>
  <c r="DK20" s="1"/>
  <c r="DJ21"/>
  <c r="DK21" s="1"/>
  <c r="DJ22"/>
  <c r="DK22" s="1"/>
  <c r="DJ23"/>
  <c r="DK23" s="1"/>
  <c r="DJ24"/>
  <c r="DK24" s="1"/>
  <c r="DJ25"/>
  <c r="DK25" s="1"/>
  <c r="DJ26"/>
  <c r="DK26" s="1"/>
  <c r="DJ27"/>
  <c r="DK27" s="1"/>
  <c r="DJ28"/>
  <c r="DK28" s="1"/>
  <c r="DJ29"/>
  <c r="DK29" s="1"/>
  <c r="DJ30"/>
  <c r="DK30" s="1"/>
  <c r="DJ31"/>
  <c r="DK31" s="1"/>
  <c r="DJ32"/>
  <c r="DK32" s="1"/>
  <c r="DJ33"/>
  <c r="DK33" s="1"/>
  <c r="DJ34"/>
  <c r="DK34" s="1"/>
  <c r="DJ35"/>
  <c r="DK35" s="1"/>
  <c r="DJ36"/>
  <c r="DK36" s="1"/>
  <c r="DJ37"/>
  <c r="DK37" s="1"/>
  <c r="DJ5"/>
  <c r="DK5" s="1"/>
  <c r="DD6"/>
  <c r="DD7"/>
  <c r="DD8"/>
  <c r="DD9"/>
  <c r="DD10"/>
  <c r="DD11"/>
  <c r="DD12"/>
  <c r="DD13"/>
  <c r="DD14"/>
  <c r="DD15"/>
  <c r="DD16"/>
  <c r="DD17"/>
  <c r="DD18"/>
  <c r="DD19"/>
  <c r="DD20"/>
  <c r="DD21"/>
  <c r="DD22"/>
  <c r="DD23"/>
  <c r="DD24"/>
  <c r="DD25"/>
  <c r="DD26"/>
  <c r="DD27"/>
  <c r="DD28"/>
  <c r="DD29"/>
  <c r="DD30"/>
  <c r="DD31"/>
  <c r="DD32"/>
  <c r="DD33"/>
  <c r="DD34"/>
  <c r="DD35"/>
  <c r="DD36"/>
  <c r="DD37"/>
  <c r="DD5"/>
  <c r="DB6"/>
  <c r="DC6" s="1"/>
  <c r="DB7"/>
  <c r="DC7" s="1"/>
  <c r="DB8"/>
  <c r="DC8" s="1"/>
  <c r="DB9"/>
  <c r="DC9" s="1"/>
  <c r="DB10"/>
  <c r="DC10" s="1"/>
  <c r="DB11"/>
  <c r="DC11" s="1"/>
  <c r="DB12"/>
  <c r="DC12" s="1"/>
  <c r="DB13"/>
  <c r="DC13" s="1"/>
  <c r="DB14"/>
  <c r="DC14" s="1"/>
  <c r="DB15"/>
  <c r="DC15" s="1"/>
  <c r="DB16"/>
  <c r="DC16" s="1"/>
  <c r="DB17"/>
  <c r="DC17" s="1"/>
  <c r="DB18"/>
  <c r="DC18" s="1"/>
  <c r="DB19"/>
  <c r="DC19" s="1"/>
  <c r="DB20"/>
  <c r="DC20" s="1"/>
  <c r="DB21"/>
  <c r="DC21" s="1"/>
  <c r="DB22"/>
  <c r="DC22" s="1"/>
  <c r="DB23"/>
  <c r="DC23" s="1"/>
  <c r="DB24"/>
  <c r="DC24" s="1"/>
  <c r="DB25"/>
  <c r="DC25" s="1"/>
  <c r="DB26"/>
  <c r="DC26" s="1"/>
  <c r="DB27"/>
  <c r="DC27" s="1"/>
  <c r="DB28"/>
  <c r="DC28" s="1"/>
  <c r="DB29"/>
  <c r="DC29" s="1"/>
  <c r="DB30"/>
  <c r="DC30" s="1"/>
  <c r="DB31"/>
  <c r="DC31" s="1"/>
  <c r="DB32"/>
  <c r="DC32" s="1"/>
  <c r="DB33"/>
  <c r="DC33" s="1"/>
  <c r="DB34"/>
  <c r="DC34" s="1"/>
  <c r="DB35"/>
  <c r="DC35" s="1"/>
  <c r="DB36"/>
  <c r="DC36" s="1"/>
  <c r="DB37"/>
  <c r="DC37" s="1"/>
  <c r="DB5"/>
  <c r="DC5" s="1"/>
  <c r="CR6"/>
  <c r="CR7"/>
  <c r="CR8"/>
  <c r="CR9"/>
  <c r="CR10"/>
  <c r="CR11"/>
  <c r="CR12"/>
  <c r="CR13"/>
  <c r="CR14"/>
  <c r="CR15"/>
  <c r="CR16"/>
  <c r="CR17"/>
  <c r="CR18"/>
  <c r="CR19"/>
  <c r="CR20"/>
  <c r="CR21"/>
  <c r="CR22"/>
  <c r="CR23"/>
  <c r="CR24"/>
  <c r="CR25"/>
  <c r="CR26"/>
  <c r="CR27"/>
  <c r="CR28"/>
  <c r="CR29"/>
  <c r="CR30"/>
  <c r="CR31"/>
  <c r="CR32"/>
  <c r="CR33"/>
  <c r="CR34"/>
  <c r="CR35"/>
  <c r="CR36"/>
  <c r="CR37"/>
  <c r="CR5"/>
  <c r="CP6"/>
  <c r="CQ6" s="1"/>
  <c r="CP7"/>
  <c r="CQ7" s="1"/>
  <c r="CP8"/>
  <c r="CQ8" s="1"/>
  <c r="CP9"/>
  <c r="CQ9" s="1"/>
  <c r="CP10"/>
  <c r="CQ10" s="1"/>
  <c r="CP11"/>
  <c r="CQ11" s="1"/>
  <c r="CP12"/>
  <c r="CQ12" s="1"/>
  <c r="CP13"/>
  <c r="CQ13" s="1"/>
  <c r="CP14"/>
  <c r="CQ14" s="1"/>
  <c r="CP15"/>
  <c r="CQ15" s="1"/>
  <c r="CP16"/>
  <c r="CQ16" s="1"/>
  <c r="CP17"/>
  <c r="CQ17" s="1"/>
  <c r="CP18"/>
  <c r="CQ18" s="1"/>
  <c r="CP19"/>
  <c r="CQ19" s="1"/>
  <c r="CP20"/>
  <c r="CQ20" s="1"/>
  <c r="CP21"/>
  <c r="CQ21" s="1"/>
  <c r="CP22"/>
  <c r="CQ22" s="1"/>
  <c r="CP23"/>
  <c r="CQ23" s="1"/>
  <c r="CP24"/>
  <c r="CQ24" s="1"/>
  <c r="CP25"/>
  <c r="CQ25" s="1"/>
  <c r="CP26"/>
  <c r="CQ26" s="1"/>
  <c r="CP27"/>
  <c r="CQ27" s="1"/>
  <c r="CP28"/>
  <c r="CQ28" s="1"/>
  <c r="CP29"/>
  <c r="CQ29" s="1"/>
  <c r="CP30"/>
  <c r="CQ30" s="1"/>
  <c r="CP31"/>
  <c r="CQ31" s="1"/>
  <c r="CP32"/>
  <c r="CQ32" s="1"/>
  <c r="CP33"/>
  <c r="CQ33" s="1"/>
  <c r="CP34"/>
  <c r="CQ34" s="1"/>
  <c r="CP35"/>
  <c r="CQ35" s="1"/>
  <c r="CP36"/>
  <c r="CQ36" s="1"/>
  <c r="CP37"/>
  <c r="CQ37" s="1"/>
  <c r="CP5"/>
  <c r="CQ5" s="1"/>
  <c r="CB6"/>
  <c r="CB7"/>
  <c r="CB8"/>
  <c r="CB9"/>
  <c r="CB10"/>
  <c r="CB11"/>
  <c r="CB12"/>
  <c r="CB13"/>
  <c r="CB14"/>
  <c r="CB15"/>
  <c r="CB16"/>
  <c r="CB17"/>
  <c r="CB18"/>
  <c r="CB19"/>
  <c r="CB20"/>
  <c r="CB21"/>
  <c r="CB22"/>
  <c r="CB23"/>
  <c r="CB24"/>
  <c r="CB25"/>
  <c r="CB26"/>
  <c r="CB27"/>
  <c r="CB28"/>
  <c r="CB29"/>
  <c r="CB30"/>
  <c r="CB31"/>
  <c r="CB32"/>
  <c r="CB33"/>
  <c r="CB34"/>
  <c r="CB35"/>
  <c r="CB36"/>
  <c r="CB37"/>
  <c r="CB5"/>
  <c r="BZ6"/>
  <c r="CA6" s="1"/>
  <c r="BZ7"/>
  <c r="CA7" s="1"/>
  <c r="BZ8"/>
  <c r="CA8" s="1"/>
  <c r="BZ9"/>
  <c r="CA9" s="1"/>
  <c r="BZ10"/>
  <c r="CA10" s="1"/>
  <c r="BZ11"/>
  <c r="CA11" s="1"/>
  <c r="BZ12"/>
  <c r="CA12" s="1"/>
  <c r="BZ13"/>
  <c r="CA13" s="1"/>
  <c r="BZ14"/>
  <c r="CA14" s="1"/>
  <c r="BZ15"/>
  <c r="CA15" s="1"/>
  <c r="BZ16"/>
  <c r="CA16" s="1"/>
  <c r="BZ17"/>
  <c r="CA17" s="1"/>
  <c r="BZ18"/>
  <c r="CA18" s="1"/>
  <c r="BZ19"/>
  <c r="CA19" s="1"/>
  <c r="BZ20"/>
  <c r="CA20" s="1"/>
  <c r="BZ21"/>
  <c r="CA21" s="1"/>
  <c r="BZ22"/>
  <c r="CA22" s="1"/>
  <c r="BZ23"/>
  <c r="CA23" s="1"/>
  <c r="BZ24"/>
  <c r="CA24" s="1"/>
  <c r="BZ25"/>
  <c r="CA25" s="1"/>
  <c r="BZ26"/>
  <c r="CA26" s="1"/>
  <c r="BZ27"/>
  <c r="CA27" s="1"/>
  <c r="BZ28"/>
  <c r="CA28" s="1"/>
  <c r="BZ29"/>
  <c r="CA29" s="1"/>
  <c r="BZ30"/>
  <c r="CA30" s="1"/>
  <c r="BZ31"/>
  <c r="CA31" s="1"/>
  <c r="BZ32"/>
  <c r="CA32" s="1"/>
  <c r="BZ33"/>
  <c r="CA33" s="1"/>
  <c r="BZ34"/>
  <c r="CA34" s="1"/>
  <c r="BZ35"/>
  <c r="CA35" s="1"/>
  <c r="BZ36"/>
  <c r="CA36" s="1"/>
  <c r="BZ37"/>
  <c r="CA37" s="1"/>
  <c r="BZ5"/>
  <c r="CA5" s="1"/>
  <c r="BM6"/>
  <c r="BM7"/>
  <c r="BM8"/>
  <c r="BM9"/>
  <c r="BM10"/>
  <c r="BM11"/>
  <c r="BM12"/>
  <c r="BM13"/>
  <c r="BM14"/>
  <c r="BM15"/>
  <c r="BM16"/>
  <c r="BM17"/>
  <c r="BM18"/>
  <c r="BM19"/>
  <c r="BM20"/>
  <c r="BM21"/>
  <c r="BM22"/>
  <c r="BM23"/>
  <c r="BM24"/>
  <c r="BM25"/>
  <c r="BM26"/>
  <c r="BM27"/>
  <c r="BM28"/>
  <c r="BM29"/>
  <c r="BM30"/>
  <c r="BM31"/>
  <c r="BM32"/>
  <c r="BM33"/>
  <c r="BM34"/>
  <c r="BM35"/>
  <c r="BM36"/>
  <c r="BM37"/>
  <c r="BM5"/>
  <c r="BK6"/>
  <c r="BL6" s="1"/>
  <c r="BK7"/>
  <c r="BL7" s="1"/>
  <c r="BK8"/>
  <c r="BL8" s="1"/>
  <c r="BK9"/>
  <c r="BL9" s="1"/>
  <c r="BK10"/>
  <c r="BL10" s="1"/>
  <c r="BK11"/>
  <c r="BL11" s="1"/>
  <c r="BK12"/>
  <c r="BL12" s="1"/>
  <c r="BK13"/>
  <c r="BL13" s="1"/>
  <c r="BK14"/>
  <c r="BL14" s="1"/>
  <c r="BK15"/>
  <c r="BL15" s="1"/>
  <c r="BK16"/>
  <c r="BL16" s="1"/>
  <c r="BK17"/>
  <c r="BL17" s="1"/>
  <c r="BK18"/>
  <c r="BL18" s="1"/>
  <c r="BK19"/>
  <c r="BL19" s="1"/>
  <c r="BK20"/>
  <c r="BL20" s="1"/>
  <c r="BK21"/>
  <c r="BL21" s="1"/>
  <c r="BK22"/>
  <c r="BL22" s="1"/>
  <c r="BK23"/>
  <c r="BL23" s="1"/>
  <c r="BK24"/>
  <c r="BL24" s="1"/>
  <c r="BK25"/>
  <c r="BL25" s="1"/>
  <c r="BK26"/>
  <c r="BL26" s="1"/>
  <c r="BK27"/>
  <c r="BL27" s="1"/>
  <c r="BK28"/>
  <c r="BL28" s="1"/>
  <c r="BK29"/>
  <c r="BL29" s="1"/>
  <c r="BK30"/>
  <c r="BL30" s="1"/>
  <c r="BK31"/>
  <c r="BL31" s="1"/>
  <c r="BK32"/>
  <c r="BL32" s="1"/>
  <c r="BK33"/>
  <c r="BL33" s="1"/>
  <c r="BK34"/>
  <c r="BL34" s="1"/>
  <c r="BK35"/>
  <c r="BL35" s="1"/>
  <c r="BK36"/>
  <c r="BL36" s="1"/>
  <c r="BK37"/>
  <c r="BL37" s="1"/>
  <c r="BK5"/>
  <c r="BL5" s="1"/>
  <c r="BD6"/>
  <c r="BD7"/>
  <c r="BD8"/>
  <c r="BD9"/>
  <c r="BD10"/>
  <c r="BD11"/>
  <c r="BD12"/>
  <c r="BD13"/>
  <c r="BD14"/>
  <c r="BD15"/>
  <c r="BD16"/>
  <c r="BD17"/>
  <c r="BD18"/>
  <c r="BD19"/>
  <c r="BD20"/>
  <c r="BD21"/>
  <c r="BD22"/>
  <c r="BD23"/>
  <c r="BD24"/>
  <c r="BD25"/>
  <c r="BD26"/>
  <c r="BD27"/>
  <c r="BD28"/>
  <c r="BD29"/>
  <c r="BD30"/>
  <c r="BD31"/>
  <c r="BD32"/>
  <c r="BD33"/>
  <c r="BD34"/>
  <c r="BD35"/>
  <c r="BD36"/>
  <c r="BD37"/>
  <c r="BD5"/>
  <c r="BB6"/>
  <c r="BC6" s="1"/>
  <c r="BB7"/>
  <c r="BC7" s="1"/>
  <c r="BB8"/>
  <c r="BC8" s="1"/>
  <c r="BB9"/>
  <c r="BC9" s="1"/>
  <c r="BB10"/>
  <c r="BC10" s="1"/>
  <c r="BB11"/>
  <c r="BC11" s="1"/>
  <c r="BB12"/>
  <c r="BC12" s="1"/>
  <c r="BB13"/>
  <c r="BC13" s="1"/>
  <c r="BB14"/>
  <c r="BC14" s="1"/>
  <c r="BB15"/>
  <c r="BC15" s="1"/>
  <c r="BB16"/>
  <c r="BC16" s="1"/>
  <c r="BB17"/>
  <c r="BC17" s="1"/>
  <c r="BB18"/>
  <c r="BC18" s="1"/>
  <c r="BB19"/>
  <c r="BC19" s="1"/>
  <c r="BB20"/>
  <c r="BC20" s="1"/>
  <c r="BB21"/>
  <c r="BC21" s="1"/>
  <c r="BB22"/>
  <c r="BC22" s="1"/>
  <c r="BB23"/>
  <c r="BC23" s="1"/>
  <c r="BB24"/>
  <c r="BC24" s="1"/>
  <c r="BB25"/>
  <c r="BC25" s="1"/>
  <c r="BB26"/>
  <c r="BC26" s="1"/>
  <c r="BB27"/>
  <c r="BC27" s="1"/>
  <c r="BB28"/>
  <c r="BC28" s="1"/>
  <c r="BB29"/>
  <c r="BC29" s="1"/>
  <c r="BB30"/>
  <c r="BC30" s="1"/>
  <c r="BB31"/>
  <c r="BC31" s="1"/>
  <c r="BB32"/>
  <c r="BC32" s="1"/>
  <c r="BB33"/>
  <c r="BC33" s="1"/>
  <c r="BB34"/>
  <c r="BC34" s="1"/>
  <c r="BB35"/>
  <c r="BC35" s="1"/>
  <c r="BB36"/>
  <c r="BC36" s="1"/>
  <c r="BB37"/>
  <c r="BC37" s="1"/>
  <c r="BB5"/>
  <c r="BC5" s="1"/>
  <c r="AT5"/>
  <c r="AR5"/>
  <c r="AS5" s="1"/>
  <c r="AT37"/>
  <c r="AR37"/>
  <c r="AS37" s="1"/>
  <c r="AT36"/>
  <c r="AR36"/>
  <c r="AS36" s="1"/>
  <c r="AT35"/>
  <c r="AR35"/>
  <c r="AS35" s="1"/>
  <c r="AT34"/>
  <c r="AR34"/>
  <c r="AS34" s="1"/>
  <c r="AT33"/>
  <c r="AR33"/>
  <c r="AS33" s="1"/>
  <c r="AT32"/>
  <c r="AR32"/>
  <c r="AS32" s="1"/>
  <c r="AT31"/>
  <c r="AR31"/>
  <c r="AS31" s="1"/>
  <c r="AT30"/>
  <c r="AR30"/>
  <c r="AS30" s="1"/>
  <c r="AT29"/>
  <c r="AR29"/>
  <c r="AS29" s="1"/>
  <c r="AT28"/>
  <c r="AR28"/>
  <c r="AS28" s="1"/>
  <c r="AT27"/>
  <c r="AR27"/>
  <c r="AS27" s="1"/>
  <c r="AT26"/>
  <c r="AR26"/>
  <c r="AS26" s="1"/>
  <c r="AT25"/>
  <c r="AR25"/>
  <c r="AS25" s="1"/>
  <c r="AT24"/>
  <c r="AR24"/>
  <c r="AS24" s="1"/>
  <c r="AT23"/>
  <c r="AR23"/>
  <c r="AS23" s="1"/>
  <c r="AT22"/>
  <c r="AR22"/>
  <c r="AS22" s="1"/>
  <c r="AT21"/>
  <c r="AR21"/>
  <c r="AS21" s="1"/>
  <c r="AT20"/>
  <c r="AR20"/>
  <c r="AS20" s="1"/>
  <c r="AT19"/>
  <c r="AR19"/>
  <c r="AS19" s="1"/>
  <c r="AT18"/>
  <c r="AR18"/>
  <c r="AS18" s="1"/>
  <c r="AT17"/>
  <c r="AR17"/>
  <c r="AS17" s="1"/>
  <c r="AT16"/>
  <c r="AR16"/>
  <c r="AS16" s="1"/>
  <c r="AT15"/>
  <c r="AR15"/>
  <c r="AS15" s="1"/>
  <c r="AT14"/>
  <c r="AR14"/>
  <c r="AS14" s="1"/>
  <c r="AT13"/>
  <c r="AR13"/>
  <c r="AS13" s="1"/>
  <c r="AT12"/>
  <c r="AR12"/>
  <c r="AS12" s="1"/>
  <c r="AT11"/>
  <c r="AR11"/>
  <c r="AS11" s="1"/>
  <c r="AT10"/>
  <c r="AR10"/>
  <c r="AS10" s="1"/>
  <c r="AT9"/>
  <c r="AR9"/>
  <c r="AS9" s="1"/>
  <c r="AT8"/>
  <c r="AR8"/>
  <c r="AS8" s="1"/>
  <c r="AT7"/>
  <c r="AR7"/>
  <c r="AS7" s="1"/>
  <c r="AT6"/>
  <c r="AR6"/>
  <c r="AS6" s="1"/>
  <c r="AH6"/>
  <c r="AH7"/>
  <c r="AH8"/>
  <c r="AH9"/>
  <c r="AH10"/>
  <c r="AH11"/>
  <c r="AH12"/>
  <c r="AH13"/>
  <c r="AH14"/>
  <c r="AH15"/>
  <c r="AH16"/>
  <c r="AH17"/>
  <c r="AH18"/>
  <c r="AH19"/>
  <c r="AH20"/>
  <c r="AH21"/>
  <c r="AH22"/>
  <c r="AH23"/>
  <c r="AH24"/>
  <c r="AH25"/>
  <c r="AH26"/>
  <c r="AH27"/>
  <c r="AH28"/>
  <c r="AH29"/>
  <c r="AH30"/>
  <c r="AH31"/>
  <c r="AH32"/>
  <c r="AH33"/>
  <c r="AH34"/>
  <c r="AH35"/>
  <c r="AH36"/>
  <c r="AH37"/>
  <c r="AH5"/>
  <c r="AF6"/>
  <c r="AG6" s="1"/>
  <c r="AF7"/>
  <c r="AG7" s="1"/>
  <c r="AF8"/>
  <c r="AG8" s="1"/>
  <c r="AF9"/>
  <c r="AG9" s="1"/>
  <c r="AF10"/>
  <c r="AG10" s="1"/>
  <c r="AF11"/>
  <c r="AG11" s="1"/>
  <c r="AF12"/>
  <c r="AG12" s="1"/>
  <c r="AF13"/>
  <c r="AG13" s="1"/>
  <c r="AF14"/>
  <c r="AG14" s="1"/>
  <c r="AF15"/>
  <c r="AG15" s="1"/>
  <c r="AF16"/>
  <c r="AG16" s="1"/>
  <c r="AF17"/>
  <c r="AG17" s="1"/>
  <c r="AF18"/>
  <c r="AG18" s="1"/>
  <c r="AF19"/>
  <c r="AG19" s="1"/>
  <c r="AF20"/>
  <c r="AG20" s="1"/>
  <c r="AF21"/>
  <c r="AG21" s="1"/>
  <c r="AF22"/>
  <c r="AG22" s="1"/>
  <c r="AF23"/>
  <c r="AG23" s="1"/>
  <c r="AF24"/>
  <c r="AG24" s="1"/>
  <c r="AF25"/>
  <c r="AG25" s="1"/>
  <c r="AF26"/>
  <c r="AG26" s="1"/>
  <c r="AF27"/>
  <c r="AG27" s="1"/>
  <c r="AF28"/>
  <c r="AG28" s="1"/>
  <c r="AF29"/>
  <c r="AG29" s="1"/>
  <c r="AF30"/>
  <c r="AG30" s="1"/>
  <c r="AF31"/>
  <c r="AG31" s="1"/>
  <c r="AF32"/>
  <c r="AG32" s="1"/>
  <c r="AF33"/>
  <c r="AG33" s="1"/>
  <c r="AF34"/>
  <c r="AG34" s="1"/>
  <c r="AF35"/>
  <c r="AG35" s="1"/>
  <c r="AF36"/>
  <c r="AG36" s="1"/>
  <c r="AF37"/>
  <c r="AG37" s="1"/>
  <c r="AF5"/>
  <c r="AG5" s="1"/>
  <c r="T6"/>
  <c r="U6" s="1"/>
  <c r="T7"/>
  <c r="U7" s="1"/>
  <c r="T8"/>
  <c r="U8" s="1"/>
  <c r="T9"/>
  <c r="U9" s="1"/>
  <c r="T10"/>
  <c r="U10" s="1"/>
  <c r="T11"/>
  <c r="U11" s="1"/>
  <c r="T12"/>
  <c r="U12" s="1"/>
  <c r="T13"/>
  <c r="U13" s="1"/>
  <c r="T14"/>
  <c r="U14" s="1"/>
  <c r="T15"/>
  <c r="U15" s="1"/>
  <c r="T16"/>
  <c r="U16" s="1"/>
  <c r="T17"/>
  <c r="U17" s="1"/>
  <c r="T18"/>
  <c r="U18" s="1"/>
  <c r="T19"/>
  <c r="U19" s="1"/>
  <c r="T20"/>
  <c r="U20" s="1"/>
  <c r="T21"/>
  <c r="U21" s="1"/>
  <c r="T22"/>
  <c r="U22" s="1"/>
  <c r="T23"/>
  <c r="U23" s="1"/>
  <c r="T24"/>
  <c r="U24" s="1"/>
  <c r="T25"/>
  <c r="U25" s="1"/>
  <c r="T26"/>
  <c r="U26" s="1"/>
  <c r="T27"/>
  <c r="U27" s="1"/>
  <c r="T28"/>
  <c r="U28" s="1"/>
  <c r="T29"/>
  <c r="U29" s="1"/>
  <c r="T30"/>
  <c r="U30" s="1"/>
  <c r="T31"/>
  <c r="U31" s="1"/>
  <c r="T32"/>
  <c r="U32" s="1"/>
  <c r="T33"/>
  <c r="U33" s="1"/>
  <c r="T34"/>
  <c r="U34" s="1"/>
  <c r="T35"/>
  <c r="U35" s="1"/>
  <c r="T36"/>
  <c r="U36" s="1"/>
  <c r="T37"/>
  <c r="U37" s="1"/>
  <c r="T5"/>
  <c r="U5" s="1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5"/>
  <c r="CS27" l="1"/>
  <c r="CS25"/>
  <c r="CS23"/>
  <c r="CS21"/>
  <c r="CS19"/>
  <c r="CS17"/>
  <c r="CS15"/>
  <c r="CS13"/>
  <c r="CS11"/>
  <c r="DE27"/>
  <c r="DE25"/>
  <c r="DE23"/>
  <c r="DE21"/>
  <c r="DE19"/>
  <c r="DE17"/>
  <c r="DE15"/>
  <c r="DE13"/>
  <c r="DE11"/>
  <c r="DE9"/>
  <c r="DE7"/>
  <c r="DT35"/>
  <c r="DT33"/>
  <c r="DT31"/>
  <c r="DT29"/>
  <c r="DT27"/>
  <c r="DT25"/>
  <c r="DT23"/>
  <c r="DT21"/>
  <c r="DT19"/>
  <c r="DT17"/>
  <c r="DT15"/>
  <c r="DT13"/>
  <c r="DT11"/>
  <c r="DT9"/>
  <c r="DT7"/>
  <c r="CS36"/>
  <c r="CS34"/>
  <c r="CS32"/>
  <c r="CS30"/>
  <c r="CS28"/>
  <c r="CS26"/>
  <c r="CS24"/>
  <c r="CS22"/>
  <c r="CS20"/>
  <c r="DE34"/>
  <c r="DE32"/>
  <c r="DE30"/>
  <c r="DE28"/>
  <c r="DE26"/>
  <c r="DE24"/>
  <c r="DE22"/>
  <c r="DE18"/>
  <c r="DE16"/>
  <c r="DE14"/>
  <c r="DT5"/>
  <c r="DT36"/>
  <c r="DT34"/>
  <c r="DT32"/>
  <c r="DT30"/>
  <c r="DT28"/>
  <c r="DT26"/>
  <c r="DT24"/>
  <c r="DT22"/>
  <c r="DT20"/>
  <c r="DT18"/>
  <c r="DT16"/>
  <c r="DT14"/>
  <c r="DT12"/>
  <c r="DT10"/>
  <c r="DT8"/>
  <c r="DT6"/>
  <c r="ED36"/>
  <c r="EP36" s="1"/>
  <c r="ED5"/>
  <c r="EP5" s="1"/>
  <c r="ED6"/>
  <c r="EP6" s="1"/>
  <c r="ED7"/>
  <c r="EP7" s="1"/>
  <c r="ED8"/>
  <c r="EP8" s="1"/>
  <c r="ED9"/>
  <c r="EP9" s="1"/>
  <c r="ED10"/>
  <c r="EP10" s="1"/>
  <c r="ED11"/>
  <c r="EP11" s="1"/>
  <c r="ED12"/>
  <c r="EP12" s="1"/>
  <c r="ED13"/>
  <c r="EP13" s="1"/>
  <c r="ED14"/>
  <c r="EP14" s="1"/>
  <c r="ED15"/>
  <c r="EP15" s="1"/>
  <c r="ED16"/>
  <c r="EP16" s="1"/>
  <c r="ED17"/>
  <c r="EP17" s="1"/>
  <c r="ED18"/>
  <c r="EP18" s="1"/>
  <c r="ED19"/>
  <c r="EP19" s="1"/>
  <c r="ED20"/>
  <c r="EP20" s="1"/>
  <c r="ED21"/>
  <c r="EP21" s="1"/>
  <c r="ED22"/>
  <c r="EP22" s="1"/>
  <c r="ED23"/>
  <c r="EP23" s="1"/>
  <c r="ED24"/>
  <c r="EP24" s="1"/>
  <c r="ED25"/>
  <c r="EP25" s="1"/>
  <c r="ED26"/>
  <c r="EP26" s="1"/>
  <c r="ED27"/>
  <c r="EP27" s="1"/>
  <c r="ED28"/>
  <c r="EP28" s="1"/>
  <c r="ED29"/>
  <c r="EP29" s="1"/>
  <c r="ED30"/>
  <c r="EP30" s="1"/>
  <c r="ED31"/>
  <c r="EP31" s="1"/>
  <c r="ED32"/>
  <c r="EP32" s="1"/>
  <c r="ED33"/>
  <c r="EP33" s="1"/>
  <c r="ED34"/>
  <c r="EP34" s="1"/>
  <c r="ED37"/>
  <c r="EP37" s="1"/>
  <c r="CS18"/>
  <c r="CS16"/>
  <c r="CS14"/>
  <c r="CS12"/>
  <c r="CS8"/>
  <c r="CS6"/>
  <c r="DE12"/>
  <c r="DE10"/>
  <c r="DE8"/>
  <c r="DE6"/>
  <c r="DT37"/>
  <c r="DM37"/>
  <c r="DM35"/>
  <c r="DM33"/>
  <c r="DM31"/>
  <c r="DM29"/>
  <c r="DM27"/>
  <c r="EM27" s="1"/>
  <c r="DM25"/>
  <c r="DM23"/>
  <c r="EM23" s="1"/>
  <c r="DM21"/>
  <c r="DM19"/>
  <c r="EM19" s="1"/>
  <c r="DM17"/>
  <c r="DM15"/>
  <c r="EM15" s="1"/>
  <c r="DM13"/>
  <c r="DM11"/>
  <c r="EM11" s="1"/>
  <c r="DM9"/>
  <c r="DM7"/>
  <c r="DM36"/>
  <c r="DM34"/>
  <c r="DM32"/>
  <c r="DM30"/>
  <c r="DM28"/>
  <c r="DM26"/>
  <c r="DM24"/>
  <c r="DM22"/>
  <c r="DM20"/>
  <c r="DM18"/>
  <c r="DM16"/>
  <c r="DM14"/>
  <c r="DM12"/>
  <c r="DM10"/>
  <c r="DM8"/>
  <c r="DM6"/>
  <c r="DM5"/>
  <c r="CS9"/>
  <c r="EM9" s="1"/>
  <c r="CS7"/>
  <c r="DE29"/>
  <c r="DE31"/>
  <c r="DE33"/>
  <c r="DE35"/>
  <c r="DE37"/>
  <c r="DE5"/>
  <c r="CS29"/>
  <c r="EM29" s="1"/>
  <c r="CS31"/>
  <c r="CS33"/>
  <c r="EM33" s="1"/>
  <c r="CS35"/>
  <c r="CS37"/>
  <c r="EM37" s="1"/>
  <c r="CS5"/>
  <c r="EM5" s="1"/>
  <c r="CS10"/>
  <c r="EM10" s="1"/>
  <c r="AI5"/>
  <c r="AI36"/>
  <c r="AI34"/>
  <c r="CC5"/>
  <c r="CC6"/>
  <c r="CC7"/>
  <c r="CC8"/>
  <c r="CC9"/>
  <c r="CC10"/>
  <c r="CC11"/>
  <c r="CC12"/>
  <c r="CC13"/>
  <c r="CC14"/>
  <c r="CC15"/>
  <c r="CC16"/>
  <c r="CC17"/>
  <c r="CC18"/>
  <c r="CC19"/>
  <c r="CC20"/>
  <c r="CC21"/>
  <c r="CC22"/>
  <c r="CC23"/>
  <c r="CC24"/>
  <c r="CC25"/>
  <c r="CC26"/>
  <c r="CC27"/>
  <c r="CC28"/>
  <c r="CC29"/>
  <c r="CC30"/>
  <c r="CC31"/>
  <c r="CC32"/>
  <c r="CC33"/>
  <c r="CC34"/>
  <c r="CC35"/>
  <c r="CC36"/>
  <c r="CC37"/>
  <c r="BN5"/>
  <c r="BN6"/>
  <c r="BN7"/>
  <c r="BN8"/>
  <c r="BN9"/>
  <c r="BN10"/>
  <c r="BN11"/>
  <c r="BN12"/>
  <c r="BN13"/>
  <c r="BN14"/>
  <c r="BN15"/>
  <c r="BN16"/>
  <c r="BN17"/>
  <c r="BN18"/>
  <c r="BN19"/>
  <c r="BN20"/>
  <c r="BN21"/>
  <c r="BN22"/>
  <c r="BN23"/>
  <c r="BN24"/>
  <c r="BN25"/>
  <c r="BN26"/>
  <c r="BN27"/>
  <c r="BN28"/>
  <c r="BN29"/>
  <c r="BN30"/>
  <c r="BN31"/>
  <c r="BN32"/>
  <c r="BN33"/>
  <c r="BN34"/>
  <c r="BN35"/>
  <c r="BN36"/>
  <c r="BN37"/>
  <c r="BE6"/>
  <c r="BE7"/>
  <c r="BE8"/>
  <c r="BE9"/>
  <c r="BE10"/>
  <c r="BE11"/>
  <c r="BE12"/>
  <c r="BE13"/>
  <c r="BE14"/>
  <c r="BE15"/>
  <c r="BE16"/>
  <c r="BE17"/>
  <c r="BE18"/>
  <c r="BE19"/>
  <c r="BE20"/>
  <c r="BE21"/>
  <c r="BE22"/>
  <c r="BE23"/>
  <c r="BE24"/>
  <c r="BE25"/>
  <c r="BE26"/>
  <c r="BE27"/>
  <c r="BE28"/>
  <c r="BE29"/>
  <c r="BE30"/>
  <c r="BE31"/>
  <c r="BE32"/>
  <c r="BE33"/>
  <c r="BE34"/>
  <c r="BE35"/>
  <c r="BE36"/>
  <c r="BE37"/>
  <c r="BE5"/>
  <c r="AI37"/>
  <c r="AI35"/>
  <c r="AI33"/>
  <c r="AI31"/>
  <c r="AI29"/>
  <c r="AI27"/>
  <c r="AI25"/>
  <c r="AI23"/>
  <c r="AI21"/>
  <c r="AI19"/>
  <c r="AI17"/>
  <c r="AI15"/>
  <c r="AI13"/>
  <c r="AI11"/>
  <c r="AI9"/>
  <c r="AI7"/>
  <c r="AI32"/>
  <c r="AI30"/>
  <c r="AI28"/>
  <c r="AI26"/>
  <c r="AI24"/>
  <c r="AI22"/>
  <c r="AI20"/>
  <c r="AI18"/>
  <c r="AI16"/>
  <c r="AI14"/>
  <c r="AI12"/>
  <c r="AI10"/>
  <c r="AI8"/>
  <c r="AI6"/>
  <c r="AU5"/>
  <c r="AU6"/>
  <c r="AU7"/>
  <c r="AU8"/>
  <c r="AU9"/>
  <c r="AU10"/>
  <c r="AU11"/>
  <c r="AU12"/>
  <c r="AU13"/>
  <c r="AU14"/>
  <c r="AU15"/>
  <c r="AU16"/>
  <c r="AU17"/>
  <c r="AU18"/>
  <c r="AU19"/>
  <c r="AU20"/>
  <c r="AU21"/>
  <c r="AU22"/>
  <c r="AU23"/>
  <c r="AU24"/>
  <c r="AU25"/>
  <c r="AU26"/>
  <c r="AU27"/>
  <c r="AU28"/>
  <c r="AU29"/>
  <c r="AU30"/>
  <c r="AU31"/>
  <c r="AU32"/>
  <c r="AU33"/>
  <c r="AU34"/>
  <c r="AU35"/>
  <c r="AU36"/>
  <c r="AU37"/>
  <c r="Q5"/>
  <c r="W35"/>
  <c r="W6"/>
  <c r="W8"/>
  <c r="W10"/>
  <c r="W12"/>
  <c r="W14"/>
  <c r="W16"/>
  <c r="W18"/>
  <c r="W20"/>
  <c r="W22"/>
  <c r="W24"/>
  <c r="W26"/>
  <c r="W28"/>
  <c r="W30"/>
  <c r="W32"/>
  <c r="W34"/>
  <c r="W36"/>
  <c r="W37"/>
  <c r="Q36"/>
  <c r="Q34"/>
  <c r="Q32"/>
  <c r="Q30"/>
  <c r="Q28"/>
  <c r="Q26"/>
  <c r="Q24"/>
  <c r="Q22"/>
  <c r="Q20"/>
  <c r="Q18"/>
  <c r="Q16"/>
  <c r="Q14"/>
  <c r="Q12"/>
  <c r="Q10"/>
  <c r="Q8"/>
  <c r="Q6"/>
  <c r="Q9"/>
  <c r="W5"/>
  <c r="W7"/>
  <c r="W11"/>
  <c r="W13"/>
  <c r="W15"/>
  <c r="W17"/>
  <c r="W19"/>
  <c r="W21"/>
  <c r="W23"/>
  <c r="W25"/>
  <c r="W27"/>
  <c r="W29"/>
  <c r="W31"/>
  <c r="W33"/>
  <c r="Q17"/>
  <c r="Q13"/>
  <c r="Q11"/>
  <c r="Q7"/>
  <c r="Q37"/>
  <c r="Q21"/>
  <c r="Q19"/>
  <c r="Q15"/>
  <c r="Q33"/>
  <c r="Q31"/>
  <c r="Q29"/>
  <c r="Q27"/>
  <c r="Q25"/>
  <c r="Q23"/>
  <c r="Q35"/>
  <c r="H37"/>
  <c r="H35"/>
  <c r="H33"/>
  <c r="H31"/>
  <c r="H5"/>
  <c r="H36"/>
  <c r="H34"/>
  <c r="H32"/>
  <c r="H30"/>
  <c r="H28"/>
  <c r="EG28" s="1"/>
  <c r="H26"/>
  <c r="H24"/>
  <c r="EG24" s="1"/>
  <c r="H22"/>
  <c r="H20"/>
  <c r="EG20" s="1"/>
  <c r="H18"/>
  <c r="H16"/>
  <c r="EG16" s="1"/>
  <c r="H14"/>
  <c r="H12"/>
  <c r="EG12" s="1"/>
  <c r="H10"/>
  <c r="H8"/>
  <c r="EG8" s="1"/>
  <c r="H6"/>
  <c r="H29"/>
  <c r="EG29" s="1"/>
  <c r="H27"/>
  <c r="H25"/>
  <c r="EG25" s="1"/>
  <c r="H23"/>
  <c r="H21"/>
  <c r="EG21" s="1"/>
  <c r="H19"/>
  <c r="H17"/>
  <c r="EG17" s="1"/>
  <c r="H15"/>
  <c r="H13"/>
  <c r="EG13" s="1"/>
  <c r="H11"/>
  <c r="H9"/>
  <c r="EG9" s="1"/>
  <c r="H7"/>
  <c r="EG7" s="1"/>
  <c r="EG11" l="1"/>
  <c r="EG15"/>
  <c r="EG19"/>
  <c r="EG23"/>
  <c r="EG27"/>
  <c r="EG6"/>
  <c r="EG10"/>
  <c r="EG14"/>
  <c r="EG18"/>
  <c r="EG22"/>
  <c r="EG26"/>
  <c r="EM35"/>
  <c r="EM31"/>
  <c r="EM7"/>
  <c r="EM13"/>
  <c r="EM17"/>
  <c r="EM21"/>
  <c r="EM25"/>
  <c r="EG37"/>
  <c r="EM6"/>
  <c r="EM12"/>
  <c r="EM16"/>
  <c r="EM22"/>
  <c r="EM26"/>
  <c r="EM30"/>
  <c r="EM34"/>
  <c r="EM8"/>
  <c r="EM14"/>
  <c r="EM18"/>
  <c r="EM20"/>
  <c r="EM24"/>
  <c r="EM28"/>
  <c r="EM32"/>
  <c r="EM36"/>
  <c r="EG30"/>
  <c r="EG34"/>
  <c r="EG5"/>
  <c r="EJ8"/>
  <c r="EJ12"/>
  <c r="EJ16"/>
  <c r="ES16" s="1"/>
  <c r="EJ20"/>
  <c r="EJ24"/>
  <c r="EJ28"/>
  <c r="EJ32"/>
  <c r="EG32"/>
  <c r="EG36"/>
  <c r="EG33"/>
  <c r="EJ6"/>
  <c r="EJ10"/>
  <c r="EJ14"/>
  <c r="EJ18"/>
  <c r="EJ22"/>
  <c r="EJ26"/>
  <c r="ES26" s="1"/>
  <c r="EJ30"/>
  <c r="EJ7"/>
  <c r="EJ11"/>
  <c r="EJ15"/>
  <c r="ES15" s="1"/>
  <c r="EJ19"/>
  <c r="ES19" s="1"/>
  <c r="EJ23"/>
  <c r="EJ27"/>
  <c r="EJ31"/>
  <c r="EJ35"/>
  <c r="EJ36"/>
  <c r="EJ9"/>
  <c r="EJ13"/>
  <c r="EJ17"/>
  <c r="ES17" s="1"/>
  <c r="EJ21"/>
  <c r="EJ25"/>
  <c r="EJ29"/>
  <c r="ES29" s="1"/>
  <c r="EJ33"/>
  <c r="EJ37"/>
  <c r="EJ34"/>
  <c r="EJ5"/>
  <c r="EG35"/>
  <c r="ES35" s="1"/>
  <c r="EG31"/>
  <c r="ES32"/>
  <c r="ES37"/>
  <c r="ES18"/>
  <c r="ES10"/>
  <c r="ES27"/>
  <c r="ES30"/>
  <c r="ES22"/>
  <c r="ES36"/>
  <c r="ES34"/>
  <c r="ES31"/>
  <c r="ES21"/>
  <c r="ES13"/>
  <c r="ES11"/>
  <c r="ES33"/>
  <c r="ES25"/>
  <c r="ES20"/>
  <c r="ES14"/>
  <c r="ES12"/>
  <c r="ES9"/>
  <c r="ES24" l="1"/>
  <c r="ES8"/>
  <c r="ES28"/>
  <c r="ES7"/>
  <c r="ES6"/>
  <c r="ES23"/>
  <c r="ES5"/>
  <c r="OO37" i="2" l="1"/>
  <c r="OO35"/>
  <c r="OO34"/>
  <c r="OO33"/>
  <c r="OO32"/>
  <c r="OO31"/>
  <c r="OO30"/>
  <c r="OO29"/>
  <c r="OO28"/>
  <c r="OO27"/>
  <c r="OO26"/>
  <c r="OO25"/>
  <c r="OO24"/>
  <c r="OO23"/>
  <c r="OO22"/>
  <c r="OO20"/>
  <c r="OO19"/>
  <c r="OO18"/>
  <c r="OO17"/>
  <c r="OO16"/>
  <c r="OO15"/>
  <c r="OO14"/>
  <c r="OO13"/>
  <c r="OO12"/>
  <c r="OO11"/>
  <c r="OO10"/>
  <c r="OO9"/>
  <c r="OO8"/>
  <c r="OO7"/>
  <c r="OO6"/>
  <c r="OO5"/>
  <c r="LW37" l="1"/>
  <c r="LW36"/>
  <c r="LW35"/>
  <c r="LW34"/>
  <c r="LW33"/>
  <c r="LW32"/>
  <c r="LW31"/>
  <c r="LW30"/>
  <c r="LW29"/>
  <c r="LW28"/>
  <c r="LW27"/>
  <c r="LW26"/>
  <c r="LW25"/>
  <c r="LW24"/>
  <c r="LW23"/>
  <c r="LW22"/>
  <c r="LW21"/>
  <c r="LW20"/>
  <c r="LW19"/>
  <c r="LW18"/>
  <c r="LW17"/>
  <c r="LW16"/>
  <c r="LW15"/>
  <c r="LW14"/>
  <c r="LW13"/>
  <c r="LW12"/>
  <c r="LW11"/>
  <c r="LW10"/>
  <c r="LW9"/>
  <c r="LW8"/>
  <c r="LW7"/>
  <c r="LW6"/>
  <c r="LW5"/>
  <c r="LR37"/>
  <c r="LR36"/>
  <c r="LR35"/>
  <c r="LR34"/>
  <c r="LR33"/>
  <c r="LR32"/>
  <c r="LR31"/>
  <c r="LR30"/>
  <c r="LR29"/>
  <c r="LR28"/>
  <c r="LR27"/>
  <c r="LR26"/>
  <c r="LR25"/>
  <c r="LR24"/>
  <c r="LR23"/>
  <c r="LR22"/>
  <c r="LR21"/>
  <c r="LR20"/>
  <c r="LR19"/>
  <c r="LR18"/>
  <c r="LR17"/>
  <c r="LR16"/>
  <c r="LR15"/>
  <c r="LR14"/>
  <c r="LR13"/>
  <c r="LR12"/>
  <c r="LR11"/>
  <c r="LR10"/>
  <c r="LR9"/>
  <c r="LR8"/>
  <c r="LR7"/>
  <c r="LR6"/>
  <c r="LR5"/>
  <c r="LM37"/>
  <c r="LM36"/>
  <c r="LM35"/>
  <c r="LM34"/>
  <c r="LM33"/>
  <c r="LM32"/>
  <c r="LM31"/>
  <c r="LM30"/>
  <c r="LM29"/>
  <c r="LM28"/>
  <c r="LM27"/>
  <c r="LM26"/>
  <c r="LM25"/>
  <c r="LM24"/>
  <c r="LM23"/>
  <c r="LM22"/>
  <c r="LM21"/>
  <c r="LM20"/>
  <c r="LM19"/>
  <c r="LM18"/>
  <c r="LM17"/>
  <c r="LM16"/>
  <c r="LM15"/>
  <c r="LM14"/>
  <c r="LM13"/>
  <c r="LM12"/>
  <c r="LM11"/>
  <c r="LM10"/>
  <c r="LM9"/>
  <c r="LM8"/>
  <c r="LM7"/>
  <c r="LM6"/>
  <c r="LM5"/>
  <c r="FJ37" l="1"/>
  <c r="FJ36"/>
  <c r="FJ35"/>
  <c r="FJ33"/>
  <c r="FJ31"/>
  <c r="FJ30"/>
  <c r="FJ29"/>
  <c r="FJ28"/>
  <c r="FJ26"/>
  <c r="FJ24"/>
  <c r="FJ23"/>
  <c r="FJ21"/>
  <c r="FJ20"/>
  <c r="FJ19"/>
  <c r="FJ18"/>
  <c r="FJ17"/>
  <c r="FJ15"/>
  <c r="FJ12"/>
  <c r="FJ7"/>
  <c r="FJ6"/>
  <c r="FJ5"/>
  <c r="AD37" l="1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AD11"/>
  <c r="AD10"/>
  <c r="AD9"/>
  <c r="AD8"/>
  <c r="AD7"/>
  <c r="AD6"/>
  <c r="AD5"/>
  <c r="K7" i="11" l="1"/>
  <c r="K3"/>
  <c r="K5"/>
  <c r="K33"/>
  <c r="K32"/>
  <c r="K29"/>
  <c r="K28"/>
  <c r="K27"/>
  <c r="K18"/>
  <c r="K17"/>
  <c r="K16"/>
  <c r="K15"/>
  <c r="K11"/>
  <c r="K10"/>
  <c r="K9"/>
  <c r="K8"/>
  <c r="K6"/>
  <c r="K4"/>
  <c r="K2"/>
  <c r="K12"/>
  <c r="K13"/>
  <c r="K14"/>
  <c r="K19"/>
  <c r="K20"/>
  <c r="K21"/>
  <c r="K22"/>
  <c r="K23"/>
  <c r="K24"/>
  <c r="K25"/>
  <c r="K26"/>
  <c r="K30"/>
  <c r="K31"/>
  <c r="K34"/>
  <c r="K35"/>
  <c r="TV36" i="2"/>
  <c r="TX36" s="1"/>
  <c r="TV35"/>
  <c r="TX35" s="1"/>
  <c r="TV31"/>
  <c r="TX31" s="1"/>
  <c r="TV32"/>
  <c r="TX32" s="1"/>
  <c r="TV30"/>
  <c r="TX30" s="1"/>
  <c r="TV19"/>
  <c r="TX19" s="1"/>
  <c r="TV20"/>
  <c r="TX20" s="1"/>
  <c r="TV21"/>
  <c r="TX21" s="1"/>
  <c r="TV18"/>
  <c r="TX18" s="1"/>
  <c r="TV14"/>
  <c r="TX14" s="1"/>
  <c r="TV13"/>
  <c r="TX13" s="1"/>
  <c r="TV12"/>
  <c r="TX12" s="1"/>
  <c r="TV11"/>
  <c r="TX11" s="1"/>
  <c r="TV9"/>
  <c r="TX9" s="1"/>
  <c r="TV7"/>
  <c r="TX7" s="1"/>
  <c r="TV5"/>
  <c r="TX5" s="1"/>
  <c r="TV6"/>
  <c r="TX6" s="1"/>
  <c r="TV8"/>
  <c r="TX8" s="1"/>
  <c r="TV10"/>
  <c r="TX10" s="1"/>
  <c r="TV15"/>
  <c r="TX15" s="1"/>
  <c r="TV16"/>
  <c r="TX16" s="1"/>
  <c r="TV17"/>
  <c r="TX17" s="1"/>
  <c r="TV22"/>
  <c r="TX22" s="1"/>
  <c r="TV23"/>
  <c r="TX23" s="1"/>
  <c r="TV24"/>
  <c r="TX24" s="1"/>
  <c r="TV25"/>
  <c r="TX25" s="1"/>
  <c r="TV26"/>
  <c r="TX26" s="1"/>
  <c r="TV27"/>
  <c r="TX27" s="1"/>
  <c r="TV28"/>
  <c r="TX28" s="1"/>
  <c r="TV29"/>
  <c r="TX29" s="1"/>
  <c r="TV33"/>
  <c r="TX33" s="1"/>
  <c r="TV34"/>
  <c r="TX34" s="1"/>
  <c r="TV37"/>
  <c r="TX37" s="1"/>
  <c r="TQ37"/>
  <c r="TP37"/>
  <c r="TQ36"/>
  <c r="TP36"/>
  <c r="TQ35"/>
  <c r="TP35"/>
  <c r="TQ34"/>
  <c r="TP34"/>
  <c r="TQ33"/>
  <c r="TP33"/>
  <c r="TQ31"/>
  <c r="TP31"/>
  <c r="TQ29"/>
  <c r="TP29"/>
  <c r="TP28"/>
  <c r="TP27"/>
  <c r="TQ27"/>
  <c r="TQ26"/>
  <c r="TP26"/>
  <c r="TQ24"/>
  <c r="TP24"/>
  <c r="TQ23"/>
  <c r="TP23"/>
  <c r="TQ22"/>
  <c r="TP22"/>
  <c r="TQ21"/>
  <c r="TP21"/>
  <c r="TQ20"/>
  <c r="TP20"/>
  <c r="TQ18"/>
  <c r="TP18"/>
  <c r="TP16"/>
  <c r="TQ16"/>
  <c r="TQ15"/>
  <c r="TP15"/>
  <c r="TQ14"/>
  <c r="TP14"/>
  <c r="TQ13"/>
  <c r="TP13"/>
  <c r="TQ12"/>
  <c r="TP12"/>
  <c r="TP10"/>
  <c r="TQ11"/>
  <c r="TP11"/>
  <c r="TQ10"/>
  <c r="TQ5"/>
  <c r="TP5"/>
  <c r="TQ6"/>
  <c r="TQ7"/>
  <c r="TQ8"/>
  <c r="TQ9"/>
  <c r="TQ17"/>
  <c r="TQ19"/>
  <c r="TQ25"/>
  <c r="TQ28"/>
  <c r="TQ30"/>
  <c r="TQ32"/>
  <c r="TP6"/>
  <c r="TR6" s="1"/>
  <c r="TP7"/>
  <c r="TR7" s="1"/>
  <c r="TP8"/>
  <c r="TR8" s="1"/>
  <c r="TP9"/>
  <c r="TR9" s="1"/>
  <c r="TP17"/>
  <c r="TR17" s="1"/>
  <c r="TP19"/>
  <c r="TR19" s="1"/>
  <c r="TP25"/>
  <c r="TR25" s="1"/>
  <c r="TP30"/>
  <c r="TP32"/>
  <c r="TR32" l="1"/>
  <c r="TR27"/>
  <c r="TR29"/>
  <c r="TR31"/>
  <c r="TR33"/>
  <c r="TR34"/>
  <c r="TR30"/>
  <c r="TR5"/>
  <c r="TR12"/>
  <c r="TR13"/>
  <c r="TR14"/>
  <c r="TR15"/>
  <c r="TR18"/>
  <c r="TR20"/>
  <c r="TR21"/>
  <c r="TR11"/>
  <c r="TR10"/>
  <c r="TR16"/>
  <c r="TR35"/>
  <c r="TR36"/>
  <c r="TR37"/>
  <c r="TR22"/>
  <c r="TR23"/>
  <c r="TR24"/>
  <c r="TR26"/>
  <c r="TR28"/>
  <c r="UB36" l="1"/>
  <c r="UB34"/>
  <c r="UB32"/>
  <c r="UB30"/>
  <c r="UB28"/>
  <c r="UB26"/>
  <c r="UB24"/>
  <c r="UB21"/>
  <c r="UB19"/>
  <c r="UB17"/>
  <c r="UB15"/>
  <c r="UB13"/>
  <c r="UB11"/>
  <c r="UB9"/>
  <c r="UB7"/>
  <c r="UB23"/>
  <c r="UB5"/>
  <c r="UB37"/>
  <c r="UB35"/>
  <c r="UB33"/>
  <c r="UB31"/>
  <c r="UB29"/>
  <c r="UB27"/>
  <c r="UB25"/>
  <c r="UB22"/>
  <c r="UB20"/>
  <c r="UB18"/>
  <c r="UB16"/>
  <c r="UB14"/>
  <c r="UB12"/>
  <c r="UB10"/>
  <c r="UB8"/>
  <c r="UB6"/>
  <c r="C37" i="6" l="1"/>
  <c r="D37" l="1"/>
  <c r="D35" i="10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I5" i="5" l="1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4"/>
  <c r="D5" i="4" l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4"/>
  <c r="C37"/>
  <c r="B37"/>
  <c r="D37" l="1"/>
  <c r="N5" i="5"/>
  <c r="P5" s="1"/>
  <c r="E4" i="8" s="1"/>
  <c r="N6" i="5"/>
  <c r="P6" s="1"/>
  <c r="E5" i="8" s="1"/>
  <c r="N7" i="5"/>
  <c r="P7" s="1"/>
  <c r="E6" i="8" s="1"/>
  <c r="N8" i="5"/>
  <c r="P8" s="1"/>
  <c r="E7" i="8" s="1"/>
  <c r="N9" i="5"/>
  <c r="P9" s="1"/>
  <c r="E8" i="8" s="1"/>
  <c r="N10" i="5"/>
  <c r="P10" s="1"/>
  <c r="E9" i="8" s="1"/>
  <c r="N11" i="5"/>
  <c r="P11" s="1"/>
  <c r="E10" i="8" s="1"/>
  <c r="N12" i="5"/>
  <c r="P12" s="1"/>
  <c r="E11" i="8" s="1"/>
  <c r="N13" i="5"/>
  <c r="P13" s="1"/>
  <c r="E12" i="8" s="1"/>
  <c r="N14" i="5"/>
  <c r="P14" s="1"/>
  <c r="E13" i="8" s="1"/>
  <c r="N15" i="5"/>
  <c r="P15" s="1"/>
  <c r="E14" i="8" s="1"/>
  <c r="N16" i="5"/>
  <c r="P16" s="1"/>
  <c r="E15" i="8" s="1"/>
  <c r="N17" i="5"/>
  <c r="P17" s="1"/>
  <c r="E16" i="8" s="1"/>
  <c r="N18" i="5"/>
  <c r="P18" s="1"/>
  <c r="E17" i="8" s="1"/>
  <c r="E18"/>
  <c r="N20" i="5"/>
  <c r="P20" s="1"/>
  <c r="E19" i="8" s="1"/>
  <c r="N21" i="5"/>
  <c r="P21" s="1"/>
  <c r="E20" i="8" s="1"/>
  <c r="N22" i="5"/>
  <c r="P22" s="1"/>
  <c r="E21" i="8" s="1"/>
  <c r="N23" i="5"/>
  <c r="P23" s="1"/>
  <c r="E22" i="8" s="1"/>
  <c r="N24" i="5"/>
  <c r="P24" s="1"/>
  <c r="E23" i="8" s="1"/>
  <c r="N25" i="5"/>
  <c r="P25" s="1"/>
  <c r="E24" i="8" s="1"/>
  <c r="N26" i="5"/>
  <c r="P26" s="1"/>
  <c r="E25" i="8" s="1"/>
  <c r="N27" i="5"/>
  <c r="P27" s="1"/>
  <c r="E26" i="8" s="1"/>
  <c r="N28" i="5"/>
  <c r="P28" s="1"/>
  <c r="E27" i="8" s="1"/>
  <c r="N29" i="5"/>
  <c r="P29" s="1"/>
  <c r="E28" i="8" s="1"/>
  <c r="N30" i="5"/>
  <c r="P30" s="1"/>
  <c r="E29" i="8" s="1"/>
  <c r="N31" i="5"/>
  <c r="P31" s="1"/>
  <c r="E30" i="8" s="1"/>
  <c r="N32" i="5"/>
  <c r="P32" s="1"/>
  <c r="E31" i="8" s="1"/>
  <c r="N33" i="5"/>
  <c r="P33" s="1"/>
  <c r="E32" i="8" s="1"/>
  <c r="N34" i="5"/>
  <c r="P34" s="1"/>
  <c r="E33" i="8" s="1"/>
  <c r="N35" i="5"/>
  <c r="P35" s="1"/>
  <c r="E34" i="8" s="1"/>
  <c r="N36" i="5"/>
  <c r="P36" s="1"/>
  <c r="E35" i="8" s="1"/>
  <c r="N37" i="5"/>
  <c r="P37" s="1"/>
  <c r="P4"/>
  <c r="H37"/>
  <c r="G37"/>
  <c r="C37"/>
  <c r="B37"/>
  <c r="K32" i="8" l="1"/>
  <c r="L32"/>
  <c r="M32" s="1"/>
  <c r="L3"/>
  <c r="M3" s="1"/>
  <c r="K35"/>
  <c r="L35"/>
  <c r="L33"/>
  <c r="K33"/>
  <c r="K31"/>
  <c r="L31"/>
  <c r="K29"/>
  <c r="L29"/>
  <c r="L27"/>
  <c r="K27"/>
  <c r="L25"/>
  <c r="K25"/>
  <c r="K23"/>
  <c r="L23"/>
  <c r="L21"/>
  <c r="K21"/>
  <c r="L19"/>
  <c r="K19"/>
  <c r="K17"/>
  <c r="L17"/>
  <c r="K15"/>
  <c r="L15"/>
  <c r="K13"/>
  <c r="L13"/>
  <c r="L11"/>
  <c r="K11"/>
  <c r="L9"/>
  <c r="K9"/>
  <c r="K7"/>
  <c r="L7"/>
  <c r="L5"/>
  <c r="K5"/>
  <c r="K34"/>
  <c r="L34"/>
  <c r="L30"/>
  <c r="K30"/>
  <c r="K28"/>
  <c r="L28"/>
  <c r="L26"/>
  <c r="K26"/>
  <c r="K24"/>
  <c r="L24"/>
  <c r="K22"/>
  <c r="L22"/>
  <c r="L20"/>
  <c r="K20"/>
  <c r="L18"/>
  <c r="K18"/>
  <c r="L16"/>
  <c r="K16"/>
  <c r="L14"/>
  <c r="K14"/>
  <c r="L12"/>
  <c r="K12"/>
  <c r="L10"/>
  <c r="K10"/>
  <c r="L8"/>
  <c r="K8"/>
  <c r="L6"/>
  <c r="K6"/>
  <c r="L4"/>
  <c r="K4"/>
  <c r="I37" i="5"/>
  <c r="D37"/>
  <c r="M22" i="8" l="1"/>
  <c r="M10"/>
  <c r="M24"/>
  <c r="M26"/>
  <c r="M28"/>
  <c r="M34"/>
  <c r="M5"/>
  <c r="M7"/>
  <c r="M9"/>
  <c r="M13"/>
  <c r="M15"/>
  <c r="M17"/>
  <c r="M23"/>
  <c r="M29"/>
  <c r="M31"/>
  <c r="M35"/>
  <c r="M21"/>
  <c r="M18"/>
  <c r="M33"/>
  <c r="M4"/>
  <c r="M6"/>
  <c r="M8"/>
  <c r="M12"/>
  <c r="M14"/>
  <c r="M16"/>
  <c r="M20"/>
  <c r="M30"/>
  <c r="M11"/>
  <c r="M19"/>
  <c r="M25"/>
  <c r="M27"/>
</calcChain>
</file>

<file path=xl/comments1.xml><?xml version="1.0" encoding="utf-8"?>
<comments xmlns="http://schemas.openxmlformats.org/spreadsheetml/2006/main">
  <authors>
    <author>Autor</author>
  </authors>
  <commentList>
    <comment ref="BR20" author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Debido a un retraso en el RUB la regional no disponde de registros para identificar la población que mide el indicador, en el cierre a diciembre se contará con la información</t>
        </r>
      </text>
    </comment>
  </commentList>
</comments>
</file>

<file path=xl/sharedStrings.xml><?xml version="1.0" encoding="utf-8"?>
<sst xmlns="http://schemas.openxmlformats.org/spreadsheetml/2006/main" count="8101" uniqueCount="381">
  <si>
    <t>NUMERADOR</t>
  </si>
  <si>
    <t>DENOMINADOR</t>
  </si>
  <si>
    <t>RESULTADO</t>
  </si>
  <si>
    <t>Amazonas</t>
  </si>
  <si>
    <t>Antioquia</t>
  </si>
  <si>
    <t>Arauca</t>
  </si>
  <si>
    <t>Atlantico</t>
  </si>
  <si>
    <t>Bogotá</t>
  </si>
  <si>
    <t>Bolivar</t>
  </si>
  <si>
    <t>Boyacá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</si>
  <si>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</si>
  <si>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</si>
  <si>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</si>
  <si>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</si>
  <si>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</si>
  <si>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</si>
  <si>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</si>
  <si>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</si>
  <si>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</si>
  <si>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</si>
  <si>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</si>
  <si>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</si>
  <si>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</si>
  <si>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</si>
  <si>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</si>
  <si>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Norte Santander</t>
  </si>
  <si>
    <t>Putumayo</t>
  </si>
  <si>
    <t>Quindio</t>
  </si>
  <si>
    <t>Risaralda</t>
  </si>
  <si>
    <t>San Andres</t>
  </si>
  <si>
    <t>Santander</t>
  </si>
  <si>
    <t>Sucre</t>
  </si>
  <si>
    <t>Tolima</t>
  </si>
  <si>
    <t>Valle</t>
  </si>
  <si>
    <t>Vaupes</t>
  </si>
  <si>
    <t>Vichada</t>
  </si>
  <si>
    <t>TOTAL</t>
  </si>
  <si>
    <t>Regional</t>
  </si>
  <si>
    <t>Rango</t>
  </si>
  <si>
    <t>Puntos</t>
  </si>
  <si>
    <t>Óptimo</t>
  </si>
  <si>
    <t>Adecuado</t>
  </si>
  <si>
    <t>En Riesgo</t>
  </si>
  <si>
    <t>Crítico</t>
  </si>
  <si>
    <t>Total Obtenidos</t>
  </si>
  <si>
    <t>Puntos a Obtener</t>
  </si>
  <si>
    <t>Total Instrumento</t>
  </si>
  <si>
    <t>RESULTADO MONITOREO</t>
  </si>
  <si>
    <t>Muy Bueno</t>
  </si>
  <si>
    <t>Bueno</t>
  </si>
  <si>
    <t>Requiere Mejora</t>
  </si>
  <si>
    <t>Atención Prioritaría</t>
  </si>
  <si>
    <t>Atención Inmediata</t>
  </si>
  <si>
    <t xml:space="preserve"> 0% ≤ X &lt; 25%</t>
  </si>
  <si>
    <t>X &gt; 100%</t>
  </si>
  <si>
    <t>X = 100%</t>
  </si>
  <si>
    <t>60% ≤ X &lt; 100%</t>
  </si>
  <si>
    <t>25% ≤ X &lt; 60%</t>
  </si>
  <si>
    <t>90% ≤ X &lt; 100%</t>
  </si>
  <si>
    <t>70% ≤ X &lt; 90%</t>
  </si>
  <si>
    <t>NA</t>
  </si>
  <si>
    <r>
      <t xml:space="preserve">X </t>
    </r>
    <r>
      <rPr>
        <b/>
        <sz val="10"/>
        <color theme="1"/>
        <rFont val="Calibri"/>
        <family val="2"/>
      </rPr>
      <t>≥</t>
    </r>
    <r>
      <rPr>
        <b/>
        <i/>
        <sz val="10"/>
        <color theme="1"/>
        <rFont val="Calibri"/>
        <family val="2"/>
        <scheme val="minor"/>
      </rPr>
      <t xml:space="preserve"> 100%</t>
    </r>
  </si>
  <si>
    <r>
      <rPr>
        <b/>
        <sz val="10"/>
        <color theme="1"/>
        <rFont val="Calibri"/>
        <family val="2"/>
      </rPr>
      <t>70% ≤</t>
    </r>
    <r>
      <rPr>
        <b/>
        <i/>
        <sz val="10"/>
        <color theme="1"/>
        <rFont val="Calibri"/>
        <family val="2"/>
        <scheme val="minor"/>
      </rPr>
      <t xml:space="preserve"> X &lt; 90%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</si>
  <si>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70%</t>
    </r>
  </si>
  <si>
    <t>0% &lt; X &lt; 70%</t>
  </si>
  <si>
    <t>EPICOMETRO 10%</t>
  </si>
  <si>
    <t>Rendición
10%</t>
  </si>
  <si>
    <t>Recaudo 
10%</t>
  </si>
  <si>
    <t>60% ≤ X &lt; 70%</t>
  </si>
  <si>
    <r>
      <t xml:space="preserve">X </t>
    </r>
    <r>
      <rPr>
        <b/>
        <sz val="10"/>
        <color theme="1"/>
        <rFont val="Calibri"/>
        <family val="2"/>
      </rPr>
      <t xml:space="preserve">&gt; </t>
    </r>
    <r>
      <rPr>
        <b/>
        <i/>
        <sz val="10"/>
        <color theme="1"/>
        <rFont val="Calibri"/>
        <family val="2"/>
        <scheme val="minor"/>
      </rPr>
      <t>100%</t>
    </r>
  </si>
  <si>
    <r>
      <rPr>
        <b/>
        <sz val="10"/>
        <color theme="1"/>
        <rFont val="Calibri"/>
        <family val="2"/>
      </rPr>
      <t xml:space="preserve"> 90% &lt;</t>
    </r>
    <r>
      <rPr>
        <b/>
        <i/>
        <sz val="10"/>
        <color theme="1"/>
        <rFont val="Calibri"/>
        <family val="2"/>
        <scheme val="minor"/>
      </rPr>
      <t xml:space="preserve"> X ≤ 100%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</si>
  <si>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≤ 60%</t>
    </r>
  </si>
  <si>
    <r>
      <rPr>
        <b/>
        <sz val="10"/>
        <color theme="1"/>
        <rFont val="Calibri"/>
        <family val="2"/>
      </rPr>
      <t>60% &lt;</t>
    </r>
    <r>
      <rPr>
        <b/>
        <i/>
        <sz val="10"/>
        <color theme="1"/>
        <rFont val="Calibri"/>
        <family val="2"/>
        <scheme val="minor"/>
      </rPr>
      <t xml:space="preserve"> X ≤ 90%</t>
    </r>
  </si>
  <si>
    <t>NR</t>
  </si>
  <si>
    <t>Sobresaliente</t>
  </si>
  <si>
    <t>Satisfactorio</t>
  </si>
  <si>
    <t>70% ≤ X &lt; 80%</t>
  </si>
  <si>
    <t>80% ≤ X &lt; 100%</t>
  </si>
  <si>
    <t>0% ≤ X &lt; 60%</t>
  </si>
  <si>
    <r>
      <rPr>
        <b/>
        <sz val="10"/>
        <color theme="1"/>
        <rFont val="Calibri"/>
        <family val="2"/>
      </rPr>
      <t>90% ≤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</si>
  <si>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t>Cumplimiento a la Programación de Metas Sociales</t>
  </si>
  <si>
    <t>Eficiencia en la ejecución Presupuestal</t>
  </si>
  <si>
    <t>Grado de Cumplimiento de la gestión ambiental regional</t>
  </si>
  <si>
    <t>Beneficiarios Focalizados</t>
  </si>
  <si>
    <t>Colaboradores Sencibilizados en Mejores Practicas Ambientales</t>
  </si>
  <si>
    <t>Agentes educativos (madres comunitarias, maestras jardineras, madres sustitutas, operadores) sensibilizados en Mejores Prácticas Ambientales  del ICBF</t>
  </si>
  <si>
    <t xml:space="preserve">Número de procesos que identificaron riesgos e implementaron el tratamiento definido </t>
  </si>
  <si>
    <t>Departamentos que conforman la red para la protección integral de niños, niñas y adolescentes</t>
  </si>
  <si>
    <t>Numerador</t>
  </si>
  <si>
    <t>Resultado</t>
  </si>
  <si>
    <t>Septiembre</t>
  </si>
  <si>
    <t>Hogares ICBF transferidos a esquemas de atención integral</t>
  </si>
  <si>
    <t>Niños atendidos por el ICBF, mayores de 5 años, reportados al sistema educativo</t>
  </si>
  <si>
    <t>Numero de niños entre 6 meses a 4 años 11 meses de edad beneficiados con el Programa - DIA-</t>
  </si>
  <si>
    <t>Diciembre</t>
  </si>
  <si>
    <t xml:space="preserve">Unidades de atención beneficiarias de la implementación de la Estrategia Fiesta de la Lectura </t>
  </si>
  <si>
    <t>Niños y niñas atendidos cuyos padres o cuidadores participan en procesos de formacion.</t>
  </si>
  <si>
    <t>Niños y niñas de la Red Unidos con Atencion Integral a la Primera Infancia (AIPI)</t>
  </si>
  <si>
    <t>Niños y niñas de la Red Unidos atendidos en  modalidades no integrales.</t>
  </si>
  <si>
    <t>Numero de niños y niñas en condicion de desplazamiento atendidos en las difrentes modalidades de primera infancia.</t>
  </si>
  <si>
    <t>Agentes educativos comunitarios e institucionales de programas ICBF sensibilizados para apoyar el desarrollo del componente de Salud Sexual y Reproductiva en cumplimiento de la política.</t>
  </si>
  <si>
    <t>Agentes educativos comunitarios e institucionales de programas ICBF (promotores de derechos,  madres comunitarias FAMI, unidades móviles y servicios de protección) con  acciones de sensibilización en  derechos sexuales y reproductivos para contribuir con la reduccion de embarazo en adolescentes.</t>
  </si>
  <si>
    <t xml:space="preserve">Niños, niñas y adolescentes en situación de desplazamiento atendidos por el Programa de Alimentacion Escolar </t>
  </si>
  <si>
    <t>Días promedio de atención del Programa de Alimentación Escolar</t>
  </si>
  <si>
    <t>Días de Atención</t>
  </si>
  <si>
    <t xml:space="preserve">Iniciativas comunitarias formuladas por los grupos Pre-juveniles del Programa, que cuentan con financiamiento. </t>
  </si>
  <si>
    <t xml:space="preserve">Iniciativas juveniles formuladas por los grupos Juveniles del Programa, que cuentan con financiamiento. </t>
  </si>
  <si>
    <t>Número de adultos mayores  atendidos por el  Programa Nacional de Alimentación para el Adulto Mayor</t>
  </si>
  <si>
    <t>Número de adultos mayores  de la red Unidos atendidos por el  Programa Nacional de Alimentación para el Adulto Mayor</t>
  </si>
  <si>
    <t xml:space="preserve">Proyectos de apoyo al fortalecimiento de familas de grupos étnicos </t>
  </si>
  <si>
    <t xml:space="preserve">Familias  de niños y niñas atendidos en hogares  comunitarios de bienestar con Promoción de Comportamientos Prosociales </t>
  </si>
  <si>
    <t xml:space="preserve">Familias de Red Unidos beneficiadas por el Programa "Familias con Bienestar" </t>
  </si>
  <si>
    <t xml:space="preserve">Niños y Niñas reportados al Sistema de Seguimiento Nutricional –SSN en HI, CDI y HCB (excluyendo FAMI, menores de 2 años) que permanecieron con  Obesidad.  </t>
  </si>
  <si>
    <t xml:space="preserve">Niños y niñas desplazados reportados al Sistema de Seguimiento Nutricional - SSN en HI - HCB - CDI (excluyendo FAMI, menores de 2 años y mayores de 5 años) con desnutrición aguda que mejoraron su estado Nutricional.  .  </t>
  </si>
  <si>
    <t xml:space="preserve">Niños de 0-2 años reportados al Sistema de Seguimiento Nutricional – SSN pertenecientes al programa FAMI, con desnutrición global  que mejoran su estado nutricional.  </t>
  </si>
  <si>
    <t xml:space="preserve">Niños y niñas  menores de 5 años atendidos por el programa de recuperación nutricional ambulatoria con Desnutrición aguda o riesgo que mejoran su estado nutricional  </t>
  </si>
  <si>
    <t xml:space="preserve">Niños y niñas  menores de 5 años  reportados en el RUB beneficiarios de la modalidad de recuperación nutricional ambulatoria pertenecientes a RED UNIDOS  </t>
  </si>
  <si>
    <t xml:space="preserve">Niños, niñas y adolescentes en PARD ubicados en la modalidad del hogar sustituto con permanencia mayor a 12 meses </t>
  </si>
  <si>
    <t xml:space="preserve">Nùmero de niños, niñas y adolescentes ubicados en la modalidad medio Institucional Internado con más de 12 meses de permanencia </t>
  </si>
  <si>
    <t>Niño, niñas o adolescentes con auto de apertura de investigación que llevan entre 120 y 180 días sin situación legal definida</t>
  </si>
  <si>
    <t>Niños, niñas y adolescentes con auto de apertura de investigación que llavan mas de 180 días sin situación legal definida</t>
  </si>
  <si>
    <t xml:space="preserve">Niños, niñas menores de 6 años  en protección con situación legal definida en menos de seis meses </t>
  </si>
  <si>
    <t xml:space="preserve">Niños, niñas menores de 6 años  que reingresan al proceso de restablecimiento de derechos </t>
  </si>
  <si>
    <t>Niños y niñas menores de 6 años en situación de adoptabilidad en firme, SIN características y necesidades especiales presentados a comité de adopciones, con familia asignada</t>
  </si>
  <si>
    <t>Niños y niñas menores de 6 años en situación de adoptabilidad en firme, CON características y necesidades especiales y posibilidad de adopción presentados a comité de adopciones, con familia asignada</t>
  </si>
  <si>
    <t>Ejecución de cupos en las diferentes modalidades de atención de NNA en conflicto con la ley</t>
  </si>
  <si>
    <t>Reiteración del delito en el Sistema de Responsabilidad Penal para Adolescentes</t>
  </si>
  <si>
    <t xml:space="preserve">Ejecución del Programa de Salud Ocupacional </t>
  </si>
  <si>
    <t>Cobertura del Programa de Bienestar Social</t>
  </si>
  <si>
    <t>Colaboradores capacitados</t>
  </si>
  <si>
    <t xml:space="preserve">Rezago Presupuestal  </t>
  </si>
  <si>
    <t xml:space="preserve">Ejecución de PAC  </t>
  </si>
  <si>
    <t xml:space="preserve">Ejecución Presupuestal  </t>
  </si>
  <si>
    <t>Porcentaje de recursos incluidos en Plan de Compras y Contratación - Pacco</t>
  </si>
  <si>
    <t>Porcentaje de recursos con CDP en el Plan de Compras  y Contratación - Pacco</t>
  </si>
  <si>
    <t xml:space="preserve">Porcentaje de recursos contratados del Plan de Compras y Contrataciòn </t>
  </si>
  <si>
    <t>Nivel de cumplimiento estándar de consumo de agua</t>
  </si>
  <si>
    <t>Nivel de cumplimiento estándar de consumo del recurso energético.</t>
  </si>
  <si>
    <t>Organización de Archivos</t>
  </si>
  <si>
    <t>Solicitud de liquidación de Contratos</t>
  </si>
  <si>
    <t>Oportunidad en la expedición del auto de abocación por el Funcionario Ejecutor.</t>
  </si>
  <si>
    <t>Oportunidad en la  Notificación del mandamiento de pago</t>
  </si>
  <si>
    <t>Tiempo de Elaboración de Conceptos</t>
  </si>
  <si>
    <t>Oportunidad en la expedición de la Resolución que reconoce o niega la calidad de Denunciante.</t>
  </si>
  <si>
    <t>Presentación oportuna de los créditos a favor del ICBF en los Procesos Concursales de reorganización empresarial en Ley 1116 de 2006.</t>
  </si>
  <si>
    <t>Oportunidad de Recursos vía Gubernativa resueltos</t>
  </si>
  <si>
    <t xml:space="preserve"> Avance de la puesta en operación del Software SIJA</t>
  </si>
  <si>
    <t>Porcentaje de cumplimiento de la  actualizacion de datos de unidades de Servicio y beneficiarios para la conformación del RUB.</t>
  </si>
  <si>
    <t>Aplicación de las Herramientas Informáticas en el ICBF</t>
  </si>
  <si>
    <t xml:space="preserve">Número de Incidentes de alto impacto atendidos   oportunamente  </t>
  </si>
  <si>
    <t>Oportunidad en la atención de peticiones  de Asuntos Conciliables</t>
  </si>
  <si>
    <t xml:space="preserve">Oportunidad en la constatación de Denuncias PRD. </t>
  </si>
  <si>
    <t>RESULTADO MACROPROCESOS ESTRATEGICOS 
25%</t>
  </si>
  <si>
    <t>RESULTADO MACROPROCESOS MISIONALES 
40%</t>
  </si>
  <si>
    <t>RESULTADO MACROPROCESOS APOYO
25%</t>
  </si>
  <si>
    <t>RESULTADO MACROPROCESOS EVALUACIÓN
10%</t>
  </si>
  <si>
    <t>TOTAL
Indicadores Funcionales 
100%</t>
  </si>
  <si>
    <t xml:space="preserve">RESULTADO MONITOREO </t>
  </si>
  <si>
    <t>Funcionales
15%</t>
  </si>
  <si>
    <t>Liquidación 
10%</t>
  </si>
  <si>
    <t>CGR
10%</t>
  </si>
  <si>
    <t>Total Final</t>
  </si>
  <si>
    <t>Plan Acción
20%</t>
  </si>
  <si>
    <t>oblig y com 
15%</t>
  </si>
  <si>
    <t>Plan Acción
15%</t>
  </si>
  <si>
    <t>Obligaciones
10%</t>
  </si>
  <si>
    <t>Compromisos
10%</t>
  </si>
  <si>
    <t>Nota Acuerdos de gestión: Las regionales que no tengan compromisos frente al plan de mejoramiento de la Contraloría, el porcentaje será distribuido entre los compromisos de cumplimiento de la metas de plan de acción y las metas funcionales establecidas en el tablero de Control en igual proporción</t>
  </si>
  <si>
    <t>Noviembre</t>
  </si>
  <si>
    <t>Encuentros vivenciales realizados por el  Programa de Promoción y Prevención para la Protección Integral de los niños, niñas y adolescentes</t>
  </si>
  <si>
    <t>Recaudo Parafiscal para operación del Instituto
(Gestión Regional)</t>
  </si>
  <si>
    <t>Liquidación de Contratos en terminos</t>
  </si>
  <si>
    <t>Cumplimiento de los estándares</t>
  </si>
  <si>
    <t>Acciones Adecuadas</t>
  </si>
  <si>
    <t>Acciones adecuadas, ejecutadas por los centros zonales y/o regionales, frente a las acciones adecuadas</t>
  </si>
  <si>
    <t>Reporte Inmediato</t>
  </si>
  <si>
    <t>Licencias de Funcionamiento</t>
  </si>
  <si>
    <t>Direccionamiento Estrategico</t>
  </si>
  <si>
    <t>Total puntos</t>
  </si>
  <si>
    <t>Puntos Obtenidos</t>
  </si>
  <si>
    <t>mejoramiento Continuo</t>
  </si>
  <si>
    <t>Articulación del SNBF</t>
  </si>
  <si>
    <t>Primera Infancia</t>
  </si>
  <si>
    <t>Niñez y Adolescencia</t>
  </si>
  <si>
    <t>Familia</t>
  </si>
  <si>
    <t>Nutrición</t>
  </si>
  <si>
    <t>Protección</t>
  </si>
  <si>
    <t>Soporte</t>
  </si>
  <si>
    <t>Juridica</t>
  </si>
  <si>
    <t>Tecnologia</t>
  </si>
  <si>
    <t>Servicio y Atención</t>
  </si>
  <si>
    <t>Aseguramiento a Estandares</t>
  </si>
  <si>
    <t>COMPROMISOS (Diciembre)</t>
  </si>
  <si>
    <t>Obligaciones (Diciembre)</t>
  </si>
  <si>
    <t>X ≥= 100%</t>
  </si>
  <si>
    <t>95% ≤ X &lt; 100%</t>
  </si>
  <si>
    <t>80% ≤ X &lt; 95%</t>
  </si>
  <si>
    <t xml:space="preserve"> 0% ≤ X &lt; 80%</t>
  </si>
  <si>
    <t>Plan CGR</t>
  </si>
  <si>
    <t>Recaudo (Noviembre)</t>
  </si>
  <si>
    <t>RENDICIÓN DE CUENTAS Y MESAS PUBLICAS Diciembre)</t>
  </si>
  <si>
    <t>MPE1-01</t>
  </si>
  <si>
    <t>MPE1-02</t>
  </si>
  <si>
    <t>MPE1-03</t>
  </si>
  <si>
    <t>MPE2-01</t>
  </si>
  <si>
    <t>MPE2-03</t>
  </si>
  <si>
    <t>MPE2-04</t>
  </si>
  <si>
    <t>MPE2-05</t>
  </si>
  <si>
    <t>Mejoramiento Continuo</t>
  </si>
  <si>
    <t>Coordinación y Articulación del SNBF</t>
  </si>
  <si>
    <t>PME3-01</t>
  </si>
  <si>
    <t>MPM1-01</t>
  </si>
  <si>
    <t>MPM1-02</t>
  </si>
  <si>
    <t>MPM1-03</t>
  </si>
  <si>
    <t>MPM1-04</t>
  </si>
  <si>
    <t>MPM1-05</t>
  </si>
  <si>
    <t>MPM1-07</t>
  </si>
  <si>
    <t>MPM1-09</t>
  </si>
  <si>
    <t>MPM1-10</t>
  </si>
  <si>
    <t>MPM2-01</t>
  </si>
  <si>
    <t>MPM2-02</t>
  </si>
  <si>
    <t>MPM2-03</t>
  </si>
  <si>
    <t>MPM2-04</t>
  </si>
  <si>
    <t>MPM2-06</t>
  </si>
  <si>
    <t>MPM2-07</t>
  </si>
  <si>
    <t>MPM2-08</t>
  </si>
  <si>
    <t>MPM3-03</t>
  </si>
  <si>
    <t>MPM3-04</t>
  </si>
  <si>
    <t>MPM3-05</t>
  </si>
  <si>
    <t>MPM3-06</t>
  </si>
  <si>
    <t>MPM3-07</t>
  </si>
  <si>
    <t>MPM4-03</t>
  </si>
  <si>
    <t>MPM4-04</t>
  </si>
  <si>
    <t>MPM4-08</t>
  </si>
  <si>
    <t>MPM4-09</t>
  </si>
  <si>
    <t>MPM4-01</t>
  </si>
  <si>
    <t>Restablecimiento de Derechos</t>
  </si>
  <si>
    <t>MPM5.P1-01</t>
  </si>
  <si>
    <t>MPM5.P1-02</t>
  </si>
  <si>
    <t>MPM5.P1-03</t>
  </si>
  <si>
    <t>MPM5.P1-04</t>
  </si>
  <si>
    <t>MPM5.P1-05</t>
  </si>
  <si>
    <t>MPM5.P1-06</t>
  </si>
  <si>
    <t>Adopciones</t>
  </si>
  <si>
    <t>MPM5.P2-01</t>
  </si>
  <si>
    <t>MPM5.P2-02</t>
  </si>
  <si>
    <t>MPM5.P3-01</t>
  </si>
  <si>
    <t>MPM5.P3-02</t>
  </si>
  <si>
    <t>Responsabilidad Penal</t>
  </si>
  <si>
    <t>Gestión Humana</t>
  </si>
  <si>
    <t>MPA1.P1-01</t>
  </si>
  <si>
    <t>MPA1.P1-02</t>
  </si>
  <si>
    <t>MPA1.P1-03</t>
  </si>
  <si>
    <t>MPA1.P2-01</t>
  </si>
  <si>
    <t>MPA1.P2-02</t>
  </si>
  <si>
    <t>MPA1.P2-03</t>
  </si>
  <si>
    <t>MPA1.P2-04</t>
  </si>
  <si>
    <t>Gestión Financiera</t>
  </si>
  <si>
    <t>Gestión Abastecimiento y Logistica</t>
  </si>
  <si>
    <t>MPA1.P4-01</t>
  </si>
  <si>
    <t>MPA1.P4-02</t>
  </si>
  <si>
    <t>MPA1.P4-03</t>
  </si>
  <si>
    <t>Gestión Administrativa</t>
  </si>
  <si>
    <t>Gestión Contratación</t>
  </si>
  <si>
    <t>MPA1.P5-01</t>
  </si>
  <si>
    <t>MPA1.P5-02</t>
  </si>
  <si>
    <t>MPA1.P5-07</t>
  </si>
  <si>
    <t>MPA1.P6-02</t>
  </si>
  <si>
    <t>Gestión Tecnología</t>
  </si>
  <si>
    <t>MPA2-01</t>
  </si>
  <si>
    <t>MPA2-02</t>
  </si>
  <si>
    <t>MPA2-03</t>
  </si>
  <si>
    <t>MPA2-04</t>
  </si>
  <si>
    <t>MPA2-05</t>
  </si>
  <si>
    <t>MPA2-06</t>
  </si>
  <si>
    <t>MPA2-07</t>
  </si>
  <si>
    <t>MPA6-05</t>
  </si>
  <si>
    <t>MPA6-08</t>
  </si>
  <si>
    <t>MPA6-09</t>
  </si>
  <si>
    <t>MPA5-02</t>
  </si>
  <si>
    <t>MPA5-03</t>
  </si>
  <si>
    <t>Aseguramiento a Estándares</t>
  </si>
  <si>
    <t>MPEV2.P1-02</t>
  </si>
  <si>
    <t>MPEV2.P1-03</t>
  </si>
  <si>
    <t>MPEV2.P1-04</t>
  </si>
  <si>
    <t>MPEV2.P1-05</t>
  </si>
  <si>
    <t>MPEV2.P1-06</t>
  </si>
  <si>
    <t>Coordinación y Articulación</t>
  </si>
  <si>
    <t>Macroprocesos Estrategicos</t>
  </si>
  <si>
    <t>Macroprocesos Misionales</t>
  </si>
  <si>
    <t>Gestión Jurídica</t>
  </si>
  <si>
    <t>Tecnología</t>
  </si>
  <si>
    <t>Servicios y Atención</t>
  </si>
  <si>
    <t>Macroprocesos de Apoyo</t>
  </si>
  <si>
    <t>Macroprocesos de Evaluación</t>
  </si>
  <si>
    <t>Total Monitoreo Integral</t>
  </si>
  <si>
    <t>Número de Niños y Niñas con Atención Integral a la Primera infancia</t>
  </si>
  <si>
    <t xml:space="preserve">Número de Niños y Niñas atendidos en Hogares ICBF que brindan atención, cuidado y nutrición sin el componente de educación inicial. </t>
  </si>
  <si>
    <t xml:space="preserve">Número de nuevos Agentes Educativos vinculados a procesos de formación en el modelo de atención Integral. </t>
  </si>
  <si>
    <t xml:space="preserve">Niños, niñas y adolescentes vinculados a programas de prevención -Generaciones con Bienestar + Otras Formas de Atención </t>
  </si>
  <si>
    <t xml:space="preserve">Niños, niñas y adolescentes atendidos por el Programa de Alimentacion Escolar </t>
  </si>
  <si>
    <t>AGENTES EDUCATIVOS (medición para el 2013)</t>
  </si>
  <si>
    <t>Porcentaje de niños, niñas, adolescentes y Jovenes  en Protección con proyecto de vida estructurado a partir de atención psicológica y de actividades educativas, culturales o deportivas</t>
  </si>
  <si>
    <t>Familias beneficiadas por el Programa "Familias con Bienestar"</t>
  </si>
  <si>
    <t>Niños, niñas y adolescentes que reingresan al proceso de restablecimiento de derechos</t>
  </si>
  <si>
    <t>Niños, niñas y adolescentes de menores de 18 años en protección con situación legal definida en menos de seis meses</t>
  </si>
  <si>
    <t>Niños, niñas y adolescentes en situación de adoptabilidad en firme, SIN características especiales presentados a comité de adopciones, con familia asignada</t>
  </si>
  <si>
    <t>Niños, niñas y adolescentes en situación de adoptabilidad en firme, CON características y necesidades especiales y posibilidad de adopción presentados a comité de adopciones, con familia asignada</t>
  </si>
  <si>
    <t>Niños, niñas y adolescentes que a partir de la fecha de sentencia de adopción en firme, cumplen con el número e informes de seguimientos post adopción en el periodo establecido</t>
  </si>
  <si>
    <t>Niños y niñas reportados al Sistema de Seguimiento Nutricional - SSN en HI - HCB - CDI (excluyendo FAMI, menores de 2 años y mayores de 5 años) con desnutrición aguda que mejoraron su estado Nutricional</t>
  </si>
  <si>
    <t>Número de niños y niñas en primera infancia con valoración y seguimiento nutricional</t>
  </si>
  <si>
    <t xml:space="preserve">Niños, niñas y adolescentes indigenas, Afros, Rom atendidos en servicios ICBF </t>
  </si>
  <si>
    <t>Municipios con asistencia tecnica del ICBF en la formulación de la politica difrenecial a favor de los niños, niñas y Adolescentes</t>
  </si>
  <si>
    <t>Número de Departamentos con CPS Monitoreados</t>
  </si>
  <si>
    <t>Número de Municipios  con CPS Monitoreados</t>
  </si>
  <si>
    <t xml:space="preserve">Recaudo Efectivo </t>
  </si>
  <si>
    <t>Quejas y reclamos solucionados en términos de Ley</t>
  </si>
  <si>
    <t>Denominador</t>
  </si>
  <si>
    <t>Ponderado real</t>
  </si>
  <si>
    <t>Total ponderado</t>
  </si>
  <si>
    <t>x</t>
  </si>
  <si>
    <t>X &gt; 50%</t>
  </si>
  <si>
    <r>
      <t xml:space="preserve">X </t>
    </r>
    <r>
      <rPr>
        <b/>
        <sz val="10"/>
        <color theme="1"/>
        <rFont val="Calibri"/>
        <family val="2"/>
      </rPr>
      <t xml:space="preserve">≥ </t>
    </r>
    <r>
      <rPr>
        <b/>
        <i/>
        <sz val="10"/>
        <color theme="1"/>
        <rFont val="Calibri"/>
        <family val="2"/>
        <scheme val="minor"/>
      </rPr>
      <t>100%</t>
    </r>
  </si>
  <si>
    <r>
      <t xml:space="preserve">X </t>
    </r>
    <r>
      <rPr>
        <b/>
        <sz val="10"/>
        <color theme="1"/>
        <rFont val="Calibri"/>
        <family val="2"/>
      </rPr>
      <t>=</t>
    </r>
    <r>
      <rPr>
        <b/>
        <i/>
        <sz val="10"/>
        <color theme="1"/>
        <rFont val="Calibri"/>
        <family val="2"/>
        <scheme val="minor"/>
      </rPr>
      <t xml:space="preserve"> 100%</t>
    </r>
  </si>
  <si>
    <t>X = 0%</t>
  </si>
  <si>
    <t>X ≥ 94%</t>
  </si>
  <si>
    <t>X &gt; 25%</t>
  </si>
  <si>
    <t>X &gt; 60%</t>
  </si>
  <si>
    <r>
      <t xml:space="preserve">X </t>
    </r>
    <r>
      <rPr>
        <b/>
        <sz val="10"/>
        <color theme="1"/>
        <rFont val="Calibri"/>
        <family val="2"/>
      </rPr>
      <t xml:space="preserve">≥ </t>
    </r>
    <r>
      <rPr>
        <b/>
        <i/>
        <sz val="10"/>
        <color theme="1"/>
        <rFont val="Calibri"/>
        <family val="2"/>
        <scheme val="minor"/>
      </rPr>
      <t>70%</t>
    </r>
  </si>
  <si>
    <r>
      <rPr>
        <b/>
        <sz val="10"/>
        <color theme="1"/>
        <rFont val="Calibri"/>
        <family val="2"/>
      </rPr>
      <t>85% ≤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</si>
  <si>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r>
      <rPr>
        <b/>
        <sz val="10"/>
        <color theme="1"/>
        <rFont val="Calibri"/>
        <family val="2"/>
      </rPr>
      <t xml:space="preserve"> 90% ≤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</si>
  <si>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t>X = 50%</t>
  </si>
  <si>
    <r>
      <rPr>
        <b/>
        <sz val="10"/>
        <color theme="1"/>
        <rFont val="Calibri"/>
        <family val="2"/>
      </rPr>
      <t xml:space="preserve">70% ≤ 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</si>
  <si>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r>
      <rPr>
        <b/>
        <sz val="10"/>
        <color theme="1"/>
        <rFont val="Calibri"/>
        <family val="2"/>
      </rPr>
      <t xml:space="preserve"> 95% &lt;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</si>
  <si>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r>
      <rPr>
        <b/>
        <sz val="10"/>
        <color theme="1"/>
        <rFont val="Calibri"/>
        <family val="2"/>
      </rPr>
      <t xml:space="preserve"> 0% &lt;</t>
    </r>
    <r>
      <rPr>
        <b/>
        <i/>
        <sz val="10"/>
        <color theme="1"/>
        <rFont val="Calibri"/>
        <family val="2"/>
        <scheme val="minor"/>
      </rPr>
      <t xml:space="preserve"> X ≤3%</t>
    </r>
  </si>
  <si>
    <r>
      <rPr>
        <b/>
        <sz val="10"/>
        <color theme="1"/>
        <rFont val="Calibri"/>
        <family val="2"/>
      </rPr>
      <t xml:space="preserve"> 85% ≤</t>
    </r>
    <r>
      <rPr>
        <b/>
        <i/>
        <sz val="10"/>
        <color theme="1"/>
        <rFont val="Calibri"/>
        <family val="2"/>
        <scheme val="minor"/>
      </rPr>
      <t xml:space="preserve"> X &lt; 94%</t>
    </r>
  </si>
  <si>
    <r>
      <rPr>
        <b/>
        <sz val="10"/>
        <color theme="1"/>
        <rFont val="Calibri"/>
        <family val="2"/>
      </rPr>
      <t xml:space="preserve"> 95% ≤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</si>
  <si>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t>X = 25%</t>
  </si>
  <si>
    <t>55% ≤ X ≤ 60%</t>
  </si>
  <si>
    <r>
      <rPr>
        <b/>
        <sz val="10"/>
        <color theme="1"/>
        <rFont val="Calibri"/>
        <family val="2"/>
      </rPr>
      <t xml:space="preserve">60% ≤ </t>
    </r>
    <r>
      <rPr>
        <b/>
        <i/>
        <sz val="10"/>
        <color theme="1"/>
        <rFont val="Calibri"/>
        <family val="2"/>
        <scheme val="minor"/>
      </rPr>
      <t xml:space="preserve"> X &lt; 70%</t>
    </r>
  </si>
  <si>
    <r>
      <rPr>
        <b/>
        <sz val="10"/>
        <color theme="1"/>
        <rFont val="Calibri"/>
        <family val="2"/>
      </rPr>
      <t xml:space="preserve"> 80% ≤</t>
    </r>
    <r>
      <rPr>
        <b/>
        <i/>
        <sz val="10"/>
        <color theme="1"/>
        <rFont val="Calibri"/>
        <family val="2"/>
        <scheme val="minor"/>
      </rPr>
      <t xml:space="preserve"> X &lt; 100%</t>
    </r>
  </si>
  <si>
    <r>
      <rPr>
        <b/>
        <sz val="10"/>
        <color theme="1"/>
        <rFont val="Calibri"/>
        <family val="2"/>
      </rPr>
      <t>70% ≤</t>
    </r>
    <r>
      <rPr>
        <b/>
        <i/>
        <sz val="10"/>
        <color theme="1"/>
        <rFont val="Calibri"/>
        <family val="2"/>
        <scheme val="minor"/>
      </rPr>
      <t xml:space="preserve"> X &lt; 85%</t>
    </r>
  </si>
  <si>
    <r>
      <rPr>
        <b/>
        <sz val="10"/>
        <color theme="1"/>
        <rFont val="Calibri"/>
        <family val="2"/>
      </rPr>
      <t>80% ≤</t>
    </r>
    <r>
      <rPr>
        <b/>
        <i/>
        <sz val="10"/>
        <color theme="1"/>
        <rFont val="Calibri"/>
        <family val="2"/>
        <scheme val="minor"/>
      </rPr>
      <t xml:space="preserve"> X &lt; 90%</t>
    </r>
  </si>
  <si>
    <r>
      <rPr>
        <b/>
        <sz val="10"/>
        <color theme="1"/>
        <rFont val="Calibri"/>
        <family val="2"/>
      </rPr>
      <t>40% ≤</t>
    </r>
    <r>
      <rPr>
        <b/>
        <i/>
        <sz val="10"/>
        <color theme="1"/>
        <rFont val="Calibri"/>
        <family val="2"/>
        <scheme val="minor"/>
      </rPr>
      <t xml:space="preserve"> X &lt; 50%</t>
    </r>
  </si>
  <si>
    <r>
      <rPr>
        <b/>
        <sz val="10"/>
        <color theme="1"/>
        <rFont val="Calibri"/>
        <family val="2"/>
      </rPr>
      <t>50% ≤</t>
    </r>
    <r>
      <rPr>
        <b/>
        <i/>
        <sz val="10"/>
        <color theme="1"/>
        <rFont val="Calibri"/>
        <family val="2"/>
        <scheme val="minor"/>
      </rPr>
      <t xml:space="preserve"> X &lt; 70%</t>
    </r>
  </si>
  <si>
    <r>
      <rPr>
        <b/>
        <sz val="10"/>
        <color theme="1"/>
        <rFont val="Calibri"/>
        <family val="2"/>
      </rPr>
      <t>90% &lt;</t>
    </r>
    <r>
      <rPr>
        <b/>
        <i/>
        <sz val="10"/>
        <color theme="1"/>
        <rFont val="Calibri"/>
        <family val="2"/>
        <scheme val="minor"/>
      </rPr>
      <t xml:space="preserve"> X ≤ 95%</t>
    </r>
  </si>
  <si>
    <r>
      <rPr>
        <b/>
        <sz val="10"/>
        <color theme="1"/>
        <rFont val="Calibri"/>
        <family val="2"/>
      </rPr>
      <t xml:space="preserve"> 3% &lt;</t>
    </r>
    <r>
      <rPr>
        <b/>
        <i/>
        <sz val="10"/>
        <color theme="1"/>
        <rFont val="Calibri"/>
        <family val="2"/>
        <scheme val="minor"/>
      </rPr>
      <t xml:space="preserve"> X ≤ 5%</t>
    </r>
  </si>
  <si>
    <r>
      <rPr>
        <b/>
        <sz val="10"/>
        <color theme="1"/>
        <rFont val="Calibri"/>
        <family val="2"/>
      </rPr>
      <t>90% ≤</t>
    </r>
    <r>
      <rPr>
        <b/>
        <i/>
        <sz val="10"/>
        <color theme="1"/>
        <rFont val="Calibri"/>
        <family val="2"/>
        <scheme val="minor"/>
      </rPr>
      <t xml:space="preserve"> X &lt; 95%</t>
    </r>
  </si>
  <si>
    <t>20% ≤ X &lt; 25%</t>
  </si>
  <si>
    <t>50% ≤ X &lt; 55%</t>
  </si>
  <si>
    <r>
      <rPr>
        <b/>
        <sz val="10"/>
        <color theme="1"/>
        <rFont val="Calibri"/>
        <family val="2"/>
      </rPr>
      <t>50% &lt;</t>
    </r>
    <r>
      <rPr>
        <b/>
        <i/>
        <sz val="10"/>
        <color theme="1"/>
        <rFont val="Calibri"/>
        <family val="2"/>
        <scheme val="minor"/>
      </rPr>
      <t xml:space="preserve"> X &lt; 60%</t>
    </r>
  </si>
  <si>
    <r>
      <rPr>
        <b/>
        <sz val="10"/>
        <color theme="1"/>
        <rFont val="Calibri"/>
        <family val="2"/>
      </rPr>
      <t>60% ≤</t>
    </r>
    <r>
      <rPr>
        <b/>
        <i/>
        <sz val="10"/>
        <color theme="1"/>
        <rFont val="Calibri"/>
        <family val="2"/>
        <scheme val="minor"/>
      </rPr>
      <t xml:space="preserve"> X &lt; 80%</t>
    </r>
  </si>
  <si>
    <r>
      <rPr>
        <b/>
        <sz val="10"/>
        <color theme="1"/>
        <rFont val="Calibri"/>
        <family val="2"/>
      </rPr>
      <t>70% ≤</t>
    </r>
    <r>
      <rPr>
        <b/>
        <i/>
        <sz val="10"/>
        <color theme="1"/>
        <rFont val="Calibri"/>
        <family val="2"/>
        <scheme val="minor"/>
      </rPr>
      <t xml:space="preserve"> X &lt; 80%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</si>
  <si>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80%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</si>
  <si>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40%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</si>
  <si>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50%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</si>
  <si>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≤ 90%</t>
    </r>
  </si>
  <si>
    <t>X &gt; 5%</t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</si>
  <si>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90%</t>
    </r>
  </si>
  <si>
    <t>0% &lt; X &lt; 20%</t>
  </si>
  <si>
    <t>0% &lt; X &lt; 50%</t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</si>
  <si>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≤ 50%</t>
    </r>
  </si>
  <si>
    <r>
      <rPr>
        <b/>
        <sz val="10"/>
        <color theme="1"/>
        <rFont val="Calibri"/>
        <family val="2"/>
      </rPr>
      <t xml:space="preserve"> 0% ≤</t>
    </r>
    <r>
      <rPr>
        <b/>
        <i/>
        <sz val="10"/>
        <color theme="1"/>
        <rFont val="Calibri"/>
        <family val="2"/>
        <scheme val="minor"/>
      </rPr>
      <t xml:space="preserve"> X &lt; 60%</t>
    </r>
  </si>
  <si>
    <t>EPICOMETRO</t>
  </si>
  <si>
    <t>% Aplicable</t>
  </si>
  <si>
    <t>Resultado final</t>
  </si>
  <si>
    <t>Resultado preliminar</t>
  </si>
  <si>
    <t>Plan Acción</t>
  </si>
  <si>
    <t>Funcionales</t>
  </si>
  <si>
    <t xml:space="preserve">oblig y com </t>
  </si>
  <si>
    <t>CGR</t>
  </si>
  <si>
    <t xml:space="preserve">Liquidación </t>
  </si>
  <si>
    <t xml:space="preserve">Recaudo </t>
  </si>
  <si>
    <t>Rendición</t>
  </si>
  <si>
    <t>Puesto</t>
  </si>
  <si>
    <t>X ≥ 92%</t>
  </si>
  <si>
    <t>88% ≤ X &lt; 92%</t>
  </si>
  <si>
    <t>80% ≤ X &lt; 88%</t>
  </si>
  <si>
    <t>Total instrumento real</t>
  </si>
  <si>
    <t>Total Instrumento al 100%</t>
  </si>
  <si>
    <t>Diciembre-pre 15 feb</t>
  </si>
</sst>
</file>

<file path=xl/styles.xml><?xml version="1.0" encoding="utf-8"?>
<styleSheet xmlns="http://schemas.openxmlformats.org/spreadsheetml/2006/main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-* #,##0.00_-;\-* #,##0.00_-;_-* &quot;-&quot;??_-;_-@_-"/>
    <numFmt numFmtId="167" formatCode="_-* #,##0\ _€_-;\-* #,##0\ _€_-;_-* &quot;-&quot;??\ _€_-;_-@_-"/>
    <numFmt numFmtId="168" formatCode="_(* #,##0_);_(* \(#,##0\);_(* &quot;-&quot;??_);_(@_)"/>
    <numFmt numFmtId="169" formatCode="_-* #,##0.0\ _€_-;\-* #,##0.0\ _€_-;_-* &quot;-&quot;??\ _€_-;_-@_-"/>
    <numFmt numFmtId="170" formatCode="0.0%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10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7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color theme="3" tint="0.79998168889431442"/>
      <name val="Calibri"/>
      <family val="2"/>
      <scheme val="minor"/>
    </font>
    <font>
      <b/>
      <i/>
      <sz val="12"/>
      <color rgb="FFFF0000"/>
      <name val="Biondi"/>
    </font>
    <font>
      <b/>
      <i/>
      <sz val="14"/>
      <color rgb="FFFF000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theme="1" tint="0.14999847407452621"/>
      <name val="Calibri"/>
      <family val="2"/>
      <scheme val="minor"/>
    </font>
    <font>
      <b/>
      <i/>
      <sz val="11"/>
      <color theme="3" tint="0.79998168889431442"/>
      <name val="Calibri"/>
      <family val="2"/>
      <scheme val="minor"/>
    </font>
    <font>
      <b/>
      <i/>
      <sz val="10"/>
      <color theme="7" tint="0.3999755851924192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1" tint="4.9989318521683403E-2"/>
      <name val="Calibri"/>
      <family val="2"/>
      <scheme val="minor"/>
    </font>
    <font>
      <b/>
      <i/>
      <sz val="12"/>
      <color theme="1" tint="4.9989318521683403E-2"/>
      <name val="Calibri"/>
      <family val="2"/>
      <scheme val="minor"/>
    </font>
    <font>
      <i/>
      <sz val="11"/>
      <color theme="1" tint="4.9989318521683403E-2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 tint="4.9989318521683403E-2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gradientFill type="path" left="0.5" right="0.5" top="0.5" bottom="0.5">
        <stop position="0">
          <color theme="6" tint="0.80001220740379042"/>
        </stop>
        <stop position="1">
          <color rgb="FF00CC00"/>
        </stop>
      </gradientFill>
    </fill>
    <fill>
      <gradientFill type="path" left="0.5" right="0.5" top="0.5" bottom="0.5">
        <stop position="0">
          <color rgb="FFFFFFCC"/>
        </stop>
        <stop position="1">
          <color rgb="FFFFFF00"/>
        </stop>
      </gradientFill>
    </fill>
    <fill>
      <gradientFill type="path" left="0.5" right="0.5" top="0.5" bottom="0.5">
        <stop position="0">
          <color theme="9" tint="0.80001220740379042"/>
        </stop>
        <stop position="1">
          <color theme="9" tint="-0.25098422193060094"/>
        </stop>
      </gradientFill>
    </fill>
    <fill>
      <gradientFill type="path" left="0.5" right="0.5" top="0.5" bottom="0.5">
        <stop position="0">
          <color theme="5" tint="0.59999389629810485"/>
        </stop>
        <stop position="1">
          <color rgb="FFFF0000"/>
        </stop>
      </gradientFill>
    </fill>
    <fill>
      <gradientFill type="path" left="0.5" right="0.5" top="0.5" bottom="0.5">
        <stop position="0">
          <color theme="3" tint="0.80001220740379042"/>
        </stop>
        <stop position="1">
          <color theme="3" tint="0.40000610370189521"/>
        </stop>
      </gradientFill>
    </fill>
    <fill>
      <patternFill patternType="solid">
        <fgColor rgb="FFFFFF00"/>
        <bgColor auto="1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5">
    <xf numFmtId="0" fontId="0" fillId="0" borderId="0" xfId="0"/>
    <xf numFmtId="0" fontId="0" fillId="0" borderId="1" xfId="0" applyBorder="1" applyAlignment="1">
      <alignment horizontal="center"/>
    </xf>
    <xf numFmtId="3" fontId="6" fillId="0" borderId="1" xfId="2" applyNumberFormat="1" applyFont="1" applyBorder="1"/>
    <xf numFmtId="9" fontId="0" fillId="0" borderId="1" xfId="1" applyFont="1" applyBorder="1" applyAlignment="1">
      <alignment horizontal="center"/>
    </xf>
    <xf numFmtId="9" fontId="2" fillId="2" borderId="12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8" xfId="0" applyFont="1" applyBorder="1"/>
    <xf numFmtId="0" fontId="4" fillId="2" borderId="11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1" fontId="2" fillId="2" borderId="12" xfId="1" applyNumberFormat="1" applyFont="1" applyFill="1" applyBorder="1" applyAlignment="1">
      <alignment horizontal="center" vertical="center"/>
    </xf>
    <xf numFmtId="9" fontId="0" fillId="3" borderId="10" xfId="1" applyFont="1" applyFill="1" applyBorder="1" applyAlignment="1">
      <alignment horizontal="center" vertical="center"/>
    </xf>
    <xf numFmtId="9" fontId="0" fillId="5" borderId="10" xfId="1" applyFont="1" applyFill="1" applyBorder="1" applyAlignment="1">
      <alignment horizontal="center" vertical="center"/>
    </xf>
    <xf numFmtId="9" fontId="0" fillId="7" borderId="1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8" borderId="20" xfId="0" applyFont="1" applyFill="1" applyBorder="1"/>
    <xf numFmtId="0" fontId="11" fillId="8" borderId="10" xfId="0" applyFont="1" applyFill="1" applyBorder="1"/>
    <xf numFmtId="0" fontId="11" fillId="8" borderId="13" xfId="0" applyFont="1" applyFill="1" applyBorder="1"/>
    <xf numFmtId="0" fontId="11" fillId="8" borderId="22" xfId="0" applyFont="1" applyFill="1" applyBorder="1" applyAlignment="1">
      <alignment horizontal="center" vertical="center" wrapText="1"/>
    </xf>
    <xf numFmtId="0" fontId="9" fillId="8" borderId="8" xfId="0" applyFont="1" applyFill="1" applyBorder="1"/>
    <xf numFmtId="1" fontId="9" fillId="8" borderId="8" xfId="0" applyNumberFormat="1" applyFont="1" applyFill="1" applyBorder="1" applyAlignment="1">
      <alignment horizontal="center" vertical="center"/>
    </xf>
    <xf numFmtId="9" fontId="9" fillId="8" borderId="8" xfId="0" applyNumberFormat="1" applyFont="1" applyFill="1" applyBorder="1" applyAlignment="1">
      <alignment horizontal="center"/>
    </xf>
    <xf numFmtId="0" fontId="9" fillId="8" borderId="24" xfId="0" applyFont="1" applyFill="1" applyBorder="1"/>
    <xf numFmtId="0" fontId="10" fillId="8" borderId="23" xfId="0" applyFont="1" applyFill="1" applyBorder="1" applyAlignment="1">
      <alignment horizontal="center" vertical="center"/>
    </xf>
    <xf numFmtId="9" fontId="10" fillId="8" borderId="23" xfId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vertical="center"/>
    </xf>
    <xf numFmtId="1" fontId="0" fillId="9" borderId="1" xfId="1" applyNumberFormat="1" applyFont="1" applyFill="1" applyBorder="1" applyAlignment="1">
      <alignment horizontal="center" vertical="center"/>
    </xf>
    <xf numFmtId="9" fontId="0" fillId="9" borderId="10" xfId="1" applyFont="1" applyFill="1" applyBorder="1" applyAlignment="1">
      <alignment horizontal="center" vertical="center"/>
    </xf>
    <xf numFmtId="0" fontId="10" fillId="8" borderId="22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/>
    </xf>
    <xf numFmtId="3" fontId="6" fillId="0" borderId="1" xfId="2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3" fontId="2" fillId="2" borderId="1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9" fontId="0" fillId="3" borderId="14" xfId="1" applyFont="1" applyFill="1" applyBorder="1" applyAlignment="1">
      <alignment horizontal="center" vertical="center"/>
    </xf>
    <xf numFmtId="1" fontId="0" fillId="0" borderId="6" xfId="1" applyNumberFormat="1" applyFont="1" applyBorder="1" applyAlignment="1">
      <alignment horizontal="center"/>
    </xf>
    <xf numFmtId="0" fontId="13" fillId="9" borderId="1" xfId="0" applyFont="1" applyFill="1" applyBorder="1" applyAlignment="1">
      <alignment horizontal="center" vertical="center" wrapText="1"/>
    </xf>
    <xf numFmtId="167" fontId="0" fillId="0" borderId="1" xfId="2" applyNumberFormat="1" applyFont="1" applyBorder="1" applyAlignment="1">
      <alignment horizontal="center" vertical="top"/>
    </xf>
    <xf numFmtId="9" fontId="0" fillId="0" borderId="1" xfId="1" applyNumberFormat="1" applyFont="1" applyBorder="1" applyAlignment="1">
      <alignment horizontal="center"/>
    </xf>
    <xf numFmtId="167" fontId="6" fillId="0" borderId="1" xfId="2" applyNumberFormat="1" applyFont="1" applyBorder="1" applyAlignment="1">
      <alignment horizontal="center" vertical="center"/>
    </xf>
    <xf numFmtId="167" fontId="0" fillId="0" borderId="1" xfId="2" applyNumberFormat="1" applyFont="1" applyBorder="1" applyAlignment="1">
      <alignment horizontal="center" vertical="center"/>
    </xf>
    <xf numFmtId="9" fontId="0" fillId="0" borderId="1" xfId="1" applyNumberFormat="1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11" fillId="8" borderId="26" xfId="0" applyFont="1" applyFill="1" applyBorder="1" applyAlignment="1">
      <alignment horizontal="center" vertical="center"/>
    </xf>
    <xf numFmtId="0" fontId="11" fillId="8" borderId="6" xfId="0" applyFont="1" applyFill="1" applyBorder="1" applyAlignment="1">
      <alignment horizontal="center" vertical="center"/>
    </xf>
    <xf numFmtId="0" fontId="11" fillId="8" borderId="25" xfId="0" applyFont="1" applyFill="1" applyBorder="1" applyAlignment="1">
      <alignment horizontal="center" vertical="center"/>
    </xf>
    <xf numFmtId="0" fontId="11" fillId="8" borderId="14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27" xfId="0" applyFont="1" applyFill="1" applyBorder="1" applyAlignment="1">
      <alignment horizontal="center" vertical="center"/>
    </xf>
    <xf numFmtId="9" fontId="0" fillId="0" borderId="1" xfId="1" applyFont="1" applyBorder="1" applyAlignment="1">
      <alignment horizontal="center" vertical="top"/>
    </xf>
    <xf numFmtId="167" fontId="9" fillId="8" borderId="8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horizontal="center"/>
    </xf>
    <xf numFmtId="1" fontId="0" fillId="0" borderId="1" xfId="1" applyNumberFormat="1" applyFont="1" applyBorder="1" applyAlignment="1">
      <alignment horizontal="center"/>
    </xf>
    <xf numFmtId="168" fontId="5" fillId="9" borderId="1" xfId="5" applyNumberFormat="1" applyFont="1" applyFill="1" applyBorder="1" applyAlignment="1">
      <alignment horizontal="center" vertical="center"/>
    </xf>
    <xf numFmtId="168" fontId="5" fillId="9" borderId="6" xfId="5" applyNumberFormat="1" applyFont="1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Border="1"/>
    <xf numFmtId="0" fontId="3" fillId="0" borderId="26" xfId="0" applyFont="1" applyBorder="1"/>
    <xf numFmtId="0" fontId="4" fillId="2" borderId="25" xfId="0" applyFont="1" applyFill="1" applyBorder="1" applyAlignment="1">
      <alignment horizontal="center" vertical="center"/>
    </xf>
    <xf numFmtId="0" fontId="12" fillId="8" borderId="17" xfId="0" applyFont="1" applyFill="1" applyBorder="1" applyAlignment="1">
      <alignment horizontal="center" vertical="center"/>
    </xf>
    <xf numFmtId="0" fontId="9" fillId="8" borderId="30" xfId="0" applyFont="1" applyFill="1" applyBorder="1"/>
    <xf numFmtId="0" fontId="10" fillId="8" borderId="33" xfId="0" applyFont="1" applyFill="1" applyBorder="1" applyAlignment="1">
      <alignment horizontal="center" vertical="center"/>
    </xf>
    <xf numFmtId="0" fontId="2" fillId="9" borderId="0" xfId="0" applyFont="1" applyFill="1" applyBorder="1" applyAlignment="1">
      <alignment horizontal="center" vertical="center"/>
    </xf>
    <xf numFmtId="9" fontId="0" fillId="9" borderId="0" xfId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167" fontId="0" fillId="9" borderId="1" xfId="2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1" fontId="0" fillId="9" borderId="1" xfId="2" applyNumberFormat="1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/>
    </xf>
    <xf numFmtId="0" fontId="0" fillId="0" borderId="1" xfId="2" applyNumberFormat="1" applyFont="1" applyBorder="1" applyAlignment="1">
      <alignment horizontal="center" vertical="top"/>
    </xf>
    <xf numFmtId="0" fontId="0" fillId="9" borderId="0" xfId="0" applyFill="1" applyAlignment="1">
      <alignment vertical="center"/>
    </xf>
    <xf numFmtId="9" fontId="14" fillId="0" borderId="1" xfId="1" applyFont="1" applyBorder="1" applyAlignment="1">
      <alignment horizontal="center" vertical="top"/>
    </xf>
    <xf numFmtId="167" fontId="0" fillId="9" borderId="1" xfId="2" applyNumberFormat="1" applyFont="1" applyFill="1" applyBorder="1" applyAlignment="1">
      <alignment horizontal="center" vertical="top"/>
    </xf>
    <xf numFmtId="169" fontId="0" fillId="0" borderId="1" xfId="2" applyNumberFormat="1" applyFont="1" applyBorder="1" applyAlignment="1">
      <alignment horizontal="center" vertical="top"/>
    </xf>
    <xf numFmtId="0" fontId="0" fillId="0" borderId="0" xfId="0" applyAlignment="1">
      <alignment vertical="center"/>
    </xf>
    <xf numFmtId="0" fontId="9" fillId="8" borderId="8" xfId="0" applyNumberFormat="1" applyFont="1" applyFill="1" applyBorder="1" applyAlignment="1">
      <alignment horizontal="center" vertical="center"/>
    </xf>
    <xf numFmtId="9" fontId="9" fillId="8" borderId="8" xfId="1" applyFont="1" applyFill="1" applyBorder="1" applyAlignment="1">
      <alignment horizontal="center"/>
    </xf>
    <xf numFmtId="0" fontId="0" fillId="8" borderId="1" xfId="0" applyFill="1" applyBorder="1"/>
    <xf numFmtId="0" fontId="26" fillId="9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165" fontId="0" fillId="9" borderId="0" xfId="0" applyNumberFormat="1" applyFill="1"/>
    <xf numFmtId="9" fontId="9" fillId="8" borderId="26" xfId="1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2" fillId="9" borderId="0" xfId="0" applyFont="1" applyFill="1" applyAlignment="1">
      <alignment horizontal="center" vertical="center" wrapText="1"/>
    </xf>
    <xf numFmtId="0" fontId="2" fillId="10" borderId="1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/>
    </xf>
    <xf numFmtId="0" fontId="17" fillId="9" borderId="0" xfId="0" applyFont="1" applyFill="1" applyAlignment="1">
      <alignment horizontal="left" vertical="center" wrapText="1"/>
    </xf>
    <xf numFmtId="9" fontId="9" fillId="8" borderId="23" xfId="1" applyFont="1" applyFill="1" applyBorder="1" applyAlignment="1">
      <alignment horizontal="center"/>
    </xf>
    <xf numFmtId="0" fontId="0" fillId="8" borderId="41" xfId="0" applyFill="1" applyBorder="1"/>
    <xf numFmtId="0" fontId="11" fillId="8" borderId="1" xfId="0" applyFont="1" applyFill="1" applyBorder="1"/>
    <xf numFmtId="9" fontId="0" fillId="0" borderId="1" xfId="1" applyFont="1" applyBorder="1" applyAlignment="1">
      <alignment horizontal="center" vertical="center"/>
    </xf>
    <xf numFmtId="9" fontId="0" fillId="9" borderId="1" xfId="1" applyFont="1" applyFill="1" applyBorder="1" applyAlignment="1">
      <alignment horizontal="center" vertical="center"/>
    </xf>
    <xf numFmtId="3" fontId="0" fillId="9" borderId="1" xfId="2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/>
    </xf>
    <xf numFmtId="3" fontId="0" fillId="0" borderId="1" xfId="2" applyNumberFormat="1" applyFont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top"/>
    </xf>
    <xf numFmtId="1" fontId="6" fillId="0" borderId="1" xfId="2" applyNumberFormat="1" applyFont="1" applyBorder="1" applyAlignment="1">
      <alignment horizontal="center" vertical="center"/>
    </xf>
    <xf numFmtId="3" fontId="0" fillId="0" borderId="1" xfId="2" applyNumberFormat="1" applyFont="1" applyBorder="1" applyAlignment="1">
      <alignment horizontal="center" vertical="top"/>
    </xf>
    <xf numFmtId="3" fontId="0" fillId="0" borderId="1" xfId="2" applyNumberFormat="1" applyFont="1" applyBorder="1" applyAlignment="1">
      <alignment horizontal="center" vertical="top" wrapText="1"/>
    </xf>
    <xf numFmtId="3" fontId="0" fillId="0" borderId="30" xfId="2" applyNumberFormat="1" applyFont="1" applyBorder="1" applyAlignment="1">
      <alignment horizontal="center" vertical="top"/>
    </xf>
    <xf numFmtId="3" fontId="23" fillId="9" borderId="1" xfId="2" applyNumberFormat="1" applyFont="1" applyFill="1" applyBorder="1" applyAlignment="1">
      <alignment horizontal="center" vertical="center"/>
    </xf>
    <xf numFmtId="1" fontId="0" fillId="0" borderId="1" xfId="2" applyNumberFormat="1" applyFont="1" applyBorder="1" applyAlignment="1">
      <alignment horizontal="center" vertical="center"/>
    </xf>
    <xf numFmtId="167" fontId="18" fillId="0" borderId="1" xfId="2" applyNumberFormat="1" applyFont="1" applyBorder="1" applyAlignment="1">
      <alignment horizontal="center" vertical="top"/>
    </xf>
    <xf numFmtId="3" fontId="18" fillId="0" borderId="1" xfId="2" applyNumberFormat="1" applyFont="1" applyBorder="1" applyAlignment="1">
      <alignment horizontal="center" vertical="top"/>
    </xf>
    <xf numFmtId="1" fontId="18" fillId="0" borderId="1" xfId="2" applyNumberFormat="1" applyFont="1" applyBorder="1" applyAlignment="1">
      <alignment horizontal="center" vertical="top"/>
    </xf>
    <xf numFmtId="9" fontId="18" fillId="0" borderId="1" xfId="1" applyFont="1" applyBorder="1" applyAlignment="1">
      <alignment horizontal="center" vertical="top"/>
    </xf>
    <xf numFmtId="1" fontId="18" fillId="0" borderId="1" xfId="2" applyNumberFormat="1" applyFont="1" applyBorder="1" applyAlignment="1">
      <alignment horizontal="center" vertical="top" wrapText="1"/>
    </xf>
    <xf numFmtId="167" fontId="18" fillId="9" borderId="1" xfId="2" applyNumberFormat="1" applyFont="1" applyFill="1" applyBorder="1" applyAlignment="1">
      <alignment horizontal="center" vertical="top"/>
    </xf>
    <xf numFmtId="9" fontId="18" fillId="9" borderId="1" xfId="1" applyFont="1" applyFill="1" applyBorder="1" applyAlignment="1">
      <alignment horizontal="center" vertical="top"/>
    </xf>
    <xf numFmtId="3" fontId="18" fillId="9" borderId="1" xfId="2" applyNumberFormat="1" applyFont="1" applyFill="1" applyBorder="1" applyAlignment="1">
      <alignment horizontal="center" vertical="top"/>
    </xf>
    <xf numFmtId="1" fontId="18" fillId="0" borderId="1" xfId="1" applyNumberFormat="1" applyFont="1" applyBorder="1" applyAlignment="1">
      <alignment horizontal="center" vertical="top"/>
    </xf>
    <xf numFmtId="9" fontId="18" fillId="0" borderId="6" xfId="1" applyFont="1" applyBorder="1" applyAlignment="1">
      <alignment horizontal="center" vertical="top"/>
    </xf>
    <xf numFmtId="0" fontId="11" fillId="12" borderId="30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center" vertical="center"/>
    </xf>
    <xf numFmtId="1" fontId="11" fillId="12" borderId="30" xfId="0" applyNumberFormat="1" applyFont="1" applyFill="1" applyBorder="1" applyAlignment="1">
      <alignment horizontal="center"/>
    </xf>
    <xf numFmtId="9" fontId="11" fillId="12" borderId="30" xfId="1" applyFont="1" applyFill="1" applyBorder="1" applyAlignment="1">
      <alignment horizontal="center"/>
    </xf>
    <xf numFmtId="9" fontId="9" fillId="8" borderId="24" xfId="0" applyNumberFormat="1" applyFont="1" applyFill="1" applyBorder="1" applyAlignment="1">
      <alignment horizontal="center"/>
    </xf>
    <xf numFmtId="0" fontId="9" fillId="8" borderId="11" xfId="0" applyFont="1" applyFill="1" applyBorder="1"/>
    <xf numFmtId="9" fontId="9" fillId="8" borderId="52" xfId="0" applyNumberFormat="1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9" fontId="0" fillId="9" borderId="1" xfId="2" applyNumberFormat="1" applyFont="1" applyFill="1" applyBorder="1" applyAlignment="1">
      <alignment horizontal="center" vertical="center"/>
    </xf>
    <xf numFmtId="9" fontId="0" fillId="9" borderId="1" xfId="8" applyNumberFormat="1" applyFont="1" applyFill="1" applyBorder="1" applyAlignment="1">
      <alignment horizontal="center" vertical="center"/>
    </xf>
    <xf numFmtId="9" fontId="0" fillId="9" borderId="1" xfId="1" applyFont="1" applyFill="1" applyBorder="1" applyAlignment="1">
      <alignment horizontal="center"/>
    </xf>
    <xf numFmtId="9" fontId="0" fillId="9" borderId="10" xfId="1" applyFont="1" applyFill="1" applyBorder="1" applyAlignment="1">
      <alignment horizontal="center"/>
    </xf>
    <xf numFmtId="3" fontId="6" fillId="9" borderId="8" xfId="2" applyNumberFormat="1" applyFont="1" applyFill="1" applyBorder="1" applyAlignment="1">
      <alignment horizontal="center" vertical="center"/>
    </xf>
    <xf numFmtId="3" fontId="6" fillId="9" borderId="30" xfId="2" applyNumberFormat="1" applyFont="1" applyFill="1" applyBorder="1" applyAlignment="1">
      <alignment horizontal="center" vertical="center"/>
    </xf>
    <xf numFmtId="1" fontId="7" fillId="9" borderId="2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22" fillId="9" borderId="0" xfId="0" applyFont="1" applyFill="1" applyAlignment="1">
      <alignment horizontal="center" vertical="center" wrapText="1"/>
    </xf>
    <xf numFmtId="0" fontId="17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17" fillId="9" borderId="0" xfId="0" applyFont="1" applyFill="1" applyAlignment="1">
      <alignment horizontal="left" vertical="center" wrapText="1"/>
    </xf>
    <xf numFmtId="0" fontId="0" fillId="9" borderId="0" xfId="0" applyFill="1" applyAlignment="1">
      <alignment horizontal="center"/>
    </xf>
    <xf numFmtId="1" fontId="11" fillId="15" borderId="30" xfId="0" applyNumberFormat="1" applyFont="1" applyFill="1" applyBorder="1" applyAlignment="1">
      <alignment horizontal="center"/>
    </xf>
    <xf numFmtId="0" fontId="11" fillId="15" borderId="30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 wrapText="1"/>
    </xf>
    <xf numFmtId="0" fontId="15" fillId="16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3" fillId="0" borderId="30" xfId="0" applyFont="1" applyBorder="1" applyAlignment="1">
      <alignment horizontal="left" vertical="center"/>
    </xf>
    <xf numFmtId="0" fontId="3" fillId="0" borderId="30" xfId="0" applyFont="1" applyBorder="1"/>
    <xf numFmtId="0" fontId="15" fillId="16" borderId="8" xfId="0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horizontal="center" vertical="center"/>
    </xf>
    <xf numFmtId="1" fontId="11" fillId="15" borderId="55" xfId="0" applyNumberFormat="1" applyFont="1" applyFill="1" applyBorder="1" applyAlignment="1">
      <alignment horizontal="center"/>
    </xf>
    <xf numFmtId="9" fontId="11" fillId="15" borderId="44" xfId="1" applyFont="1" applyFill="1" applyBorder="1" applyAlignment="1">
      <alignment horizontal="center"/>
    </xf>
    <xf numFmtId="9" fontId="17" fillId="9" borderId="0" xfId="1" applyFont="1" applyFill="1" applyAlignment="1">
      <alignment horizontal="left" vertical="center" wrapText="1"/>
    </xf>
    <xf numFmtId="167" fontId="0" fillId="0" borderId="41" xfId="2" applyNumberFormat="1" applyFont="1" applyBorder="1" applyAlignment="1">
      <alignment horizontal="center" vertical="top"/>
    </xf>
    <xf numFmtId="9" fontId="6" fillId="0" borderId="1" xfId="1" applyFont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26" xfId="0" applyFont="1" applyFill="1" applyBorder="1" applyAlignment="1">
      <alignment horizontal="center" vertical="center"/>
    </xf>
    <xf numFmtId="1" fontId="31" fillId="15" borderId="30" xfId="0" applyNumberFormat="1" applyFont="1" applyFill="1" applyBorder="1" applyAlignment="1">
      <alignment horizontal="center"/>
    </xf>
    <xf numFmtId="3" fontId="31" fillId="15" borderId="30" xfId="0" applyNumberFormat="1" applyFont="1" applyFill="1" applyBorder="1" applyAlignment="1">
      <alignment horizontal="center"/>
    </xf>
    <xf numFmtId="1" fontId="31" fillId="15" borderId="8" xfId="0" applyNumberFormat="1" applyFont="1" applyFill="1" applyBorder="1" applyAlignment="1">
      <alignment horizontal="center"/>
    </xf>
    <xf numFmtId="1" fontId="31" fillId="15" borderId="11" xfId="0" applyNumberFormat="1" applyFont="1" applyFill="1" applyBorder="1" applyAlignment="1">
      <alignment horizontal="center"/>
    </xf>
    <xf numFmtId="1" fontId="31" fillId="15" borderId="55" xfId="0" applyNumberFormat="1" applyFont="1" applyFill="1" applyBorder="1" applyAlignment="1">
      <alignment horizontal="center"/>
    </xf>
    <xf numFmtId="9" fontId="23" fillId="0" borderId="1" xfId="1" applyFont="1" applyBorder="1" applyAlignment="1">
      <alignment horizontal="center" vertical="top"/>
    </xf>
    <xf numFmtId="0" fontId="15" fillId="16" borderId="6" xfId="0" applyFont="1" applyFill="1" applyBorder="1" applyAlignment="1">
      <alignment horizontal="center" vertical="center"/>
    </xf>
    <xf numFmtId="170" fontId="22" fillId="9" borderId="0" xfId="1" applyNumberFormat="1" applyFont="1" applyFill="1" applyAlignment="1">
      <alignment horizontal="center" vertical="center" wrapText="1"/>
    </xf>
    <xf numFmtId="0" fontId="7" fillId="9" borderId="0" xfId="0" applyFont="1" applyFill="1" applyBorder="1" applyAlignment="1">
      <alignment horizontal="center"/>
    </xf>
    <xf numFmtId="0" fontId="9" fillId="8" borderId="7" xfId="0" applyFont="1" applyFill="1" applyBorder="1"/>
    <xf numFmtId="9" fontId="9" fillId="8" borderId="7" xfId="0" applyNumberFormat="1" applyFont="1" applyFill="1" applyBorder="1" applyAlignment="1">
      <alignment horizontal="center" vertical="center"/>
    </xf>
    <xf numFmtId="0" fontId="11" fillId="8" borderId="17" xfId="0" applyFont="1" applyFill="1" applyBorder="1" applyAlignment="1">
      <alignment horizontal="center" vertical="center" wrapText="1"/>
    </xf>
    <xf numFmtId="9" fontId="32" fillId="3" borderId="7" xfId="0" applyNumberFormat="1" applyFont="1" applyFill="1" applyBorder="1" applyAlignment="1">
      <alignment horizontal="center" vertical="center"/>
    </xf>
    <xf numFmtId="9" fontId="34" fillId="3" borderId="60" xfId="1" applyFont="1" applyFill="1" applyBorder="1" applyAlignment="1">
      <alignment horizontal="center" vertical="center"/>
    </xf>
    <xf numFmtId="9" fontId="32" fillId="3" borderId="59" xfId="0" applyNumberFormat="1" applyFont="1" applyFill="1" applyBorder="1" applyAlignment="1">
      <alignment horizontal="center" vertical="center"/>
    </xf>
    <xf numFmtId="9" fontId="32" fillId="3" borderId="58" xfId="0" applyNumberFormat="1" applyFont="1" applyFill="1" applyBorder="1" applyAlignment="1">
      <alignment horizontal="center" vertical="center"/>
    </xf>
    <xf numFmtId="0" fontId="34" fillId="9" borderId="0" xfId="0" applyFont="1" applyFill="1" applyBorder="1" applyAlignment="1">
      <alignment horizontal="center" vertical="center" wrapText="1"/>
    </xf>
    <xf numFmtId="9" fontId="34" fillId="9" borderId="0" xfId="1" applyFont="1" applyFill="1" applyBorder="1" applyAlignment="1">
      <alignment horizontal="center" vertical="center"/>
    </xf>
    <xf numFmtId="9" fontId="32" fillId="9" borderId="0" xfId="0" applyNumberFormat="1" applyFont="1" applyFill="1" applyBorder="1" applyAlignment="1">
      <alignment horizontal="center" vertical="center"/>
    </xf>
    <xf numFmtId="9" fontId="34" fillId="20" borderId="60" xfId="1" applyFont="1" applyFill="1" applyBorder="1" applyAlignment="1">
      <alignment horizontal="center" vertical="center"/>
    </xf>
    <xf numFmtId="9" fontId="0" fillId="0" borderId="0" xfId="0" applyNumberFormat="1"/>
    <xf numFmtId="9" fontId="36" fillId="9" borderId="0" xfId="1" applyFont="1" applyFill="1" applyAlignment="1">
      <alignment vertical="center"/>
    </xf>
    <xf numFmtId="0" fontId="14" fillId="19" borderId="0" xfId="0" applyFont="1" applyFill="1"/>
    <xf numFmtId="0" fontId="0" fillId="19" borderId="0" xfId="0" applyFill="1"/>
    <xf numFmtId="167" fontId="0" fillId="0" borderId="1" xfId="8" applyNumberFormat="1" applyFont="1" applyBorder="1" applyAlignment="1">
      <alignment horizontal="center" vertical="top"/>
    </xf>
    <xf numFmtId="3" fontId="0" fillId="0" borderId="1" xfId="0" applyNumberFormat="1" applyBorder="1" applyAlignment="1">
      <alignment horizontal="center"/>
    </xf>
    <xf numFmtId="3" fontId="0" fillId="0" borderId="1" xfId="8" applyNumberFormat="1" applyFont="1" applyBorder="1" applyAlignment="1">
      <alignment horizontal="center" vertical="top"/>
    </xf>
    <xf numFmtId="9" fontId="0" fillId="4" borderId="10" xfId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/>
    </xf>
    <xf numFmtId="1" fontId="0" fillId="9" borderId="1" xfId="8" applyNumberFormat="1" applyFont="1" applyFill="1" applyBorder="1" applyAlignment="1">
      <alignment horizontal="center" vertical="center"/>
    </xf>
    <xf numFmtId="9" fontId="9" fillId="8" borderId="8" xfId="1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/>
    </xf>
    <xf numFmtId="9" fontId="2" fillId="2" borderId="12" xfId="1" applyNumberFormat="1" applyFont="1" applyFill="1" applyBorder="1" applyAlignment="1">
      <alignment horizontal="center" vertical="center"/>
    </xf>
    <xf numFmtId="167" fontId="38" fillId="2" borderId="1" xfId="2" applyNumberFormat="1" applyFont="1" applyFill="1" applyBorder="1" applyAlignment="1">
      <alignment horizontal="center" vertical="top"/>
    </xf>
    <xf numFmtId="9" fontId="38" fillId="2" borderId="1" xfId="1" applyFont="1" applyFill="1" applyBorder="1" applyAlignment="1">
      <alignment horizontal="center" vertical="top"/>
    </xf>
    <xf numFmtId="1" fontId="38" fillId="2" borderId="1" xfId="2" applyNumberFormat="1" applyFont="1" applyFill="1" applyBorder="1" applyAlignment="1">
      <alignment horizontal="center" vertical="top"/>
    </xf>
    <xf numFmtId="167" fontId="38" fillId="2" borderId="1" xfId="8" applyNumberFormat="1" applyFont="1" applyFill="1" applyBorder="1" applyAlignment="1">
      <alignment horizontal="center" vertical="top"/>
    </xf>
    <xf numFmtId="3" fontId="38" fillId="2" borderId="12" xfId="2" applyNumberFormat="1" applyFont="1" applyFill="1" applyBorder="1" applyAlignment="1">
      <alignment horizontal="center" vertical="top" wrapText="1"/>
    </xf>
    <xf numFmtId="9" fontId="38" fillId="2" borderId="12" xfId="1" applyFont="1" applyFill="1" applyBorder="1" applyAlignment="1">
      <alignment horizontal="center" vertical="top"/>
    </xf>
    <xf numFmtId="3" fontId="38" fillId="2" borderId="1" xfId="2" applyNumberFormat="1" applyFont="1" applyFill="1" applyBorder="1" applyAlignment="1">
      <alignment horizontal="center" vertical="top"/>
    </xf>
    <xf numFmtId="1" fontId="38" fillId="2" borderId="12" xfId="2" applyNumberFormat="1" applyFont="1" applyFill="1" applyBorder="1" applyAlignment="1">
      <alignment horizontal="center"/>
    </xf>
    <xf numFmtId="9" fontId="0" fillId="3" borderId="13" xfId="1" applyFont="1" applyFill="1" applyBorder="1" applyAlignment="1">
      <alignment horizontal="center" vertical="center"/>
    </xf>
    <xf numFmtId="167" fontId="38" fillId="2" borderId="12" xfId="2" applyNumberFormat="1" applyFont="1" applyFill="1" applyBorder="1" applyAlignment="1">
      <alignment horizontal="center" vertical="top"/>
    </xf>
    <xf numFmtId="9" fontId="2" fillId="2" borderId="1" xfId="1" applyNumberFormat="1" applyFont="1" applyFill="1" applyBorder="1" applyAlignment="1">
      <alignment horizontal="center" vertical="center"/>
    </xf>
    <xf numFmtId="0" fontId="39" fillId="3" borderId="1" xfId="0" applyFont="1" applyFill="1" applyBorder="1" applyAlignment="1">
      <alignment horizontal="center"/>
    </xf>
    <xf numFmtId="1" fontId="4" fillId="2" borderId="11" xfId="0" applyNumberFormat="1" applyFont="1" applyFill="1" applyBorder="1" applyAlignment="1">
      <alignment horizontal="center" vertical="center"/>
    </xf>
    <xf numFmtId="9" fontId="4" fillId="2" borderId="11" xfId="0" applyNumberFormat="1" applyFont="1" applyFill="1" applyBorder="1" applyAlignment="1">
      <alignment horizontal="center" vertical="center"/>
    </xf>
    <xf numFmtId="167" fontId="38" fillId="18" borderId="12" xfId="2" applyNumberFormat="1" applyFont="1" applyFill="1" applyBorder="1" applyAlignment="1">
      <alignment horizontal="center" vertical="top"/>
    </xf>
    <xf numFmtId="9" fontId="38" fillId="18" borderId="12" xfId="1" applyFont="1" applyFill="1" applyBorder="1" applyAlignment="1">
      <alignment horizontal="center" vertical="top"/>
    </xf>
    <xf numFmtId="3" fontId="2" fillId="18" borderId="12" xfId="2" applyNumberFormat="1" applyFont="1" applyFill="1" applyBorder="1" applyAlignment="1">
      <alignment horizontal="center" vertical="top"/>
    </xf>
    <xf numFmtId="3" fontId="38" fillId="18" borderId="12" xfId="2" applyNumberFormat="1" applyFont="1" applyFill="1" applyBorder="1" applyAlignment="1">
      <alignment horizontal="center" vertical="top"/>
    </xf>
    <xf numFmtId="9" fontId="9" fillId="8" borderId="48" xfId="0" applyNumberFormat="1" applyFont="1" applyFill="1" applyBorder="1" applyAlignment="1">
      <alignment horizontal="center"/>
    </xf>
    <xf numFmtId="0" fontId="40" fillId="21" borderId="22" xfId="0" applyFont="1" applyFill="1" applyBorder="1" applyAlignment="1">
      <alignment horizontal="center" vertical="center" wrapText="1"/>
    </xf>
    <xf numFmtId="9" fontId="35" fillId="22" borderId="24" xfId="0" applyNumberFormat="1" applyFont="1" applyFill="1" applyBorder="1" applyAlignment="1">
      <alignment horizontal="center"/>
    </xf>
    <xf numFmtId="9" fontId="35" fillId="23" borderId="24" xfId="0" applyNumberFormat="1" applyFont="1" applyFill="1" applyBorder="1" applyAlignment="1">
      <alignment horizontal="center"/>
    </xf>
    <xf numFmtId="9" fontId="35" fillId="24" borderId="24" xfId="0" applyNumberFormat="1" applyFont="1" applyFill="1" applyBorder="1" applyAlignment="1">
      <alignment horizontal="center"/>
    </xf>
    <xf numFmtId="9" fontId="35" fillId="22" borderId="59" xfId="0" applyNumberFormat="1" applyFont="1" applyFill="1" applyBorder="1" applyAlignment="1">
      <alignment horizontal="center"/>
    </xf>
    <xf numFmtId="9" fontId="35" fillId="25" borderId="24" xfId="0" applyNumberFormat="1" applyFont="1" applyFill="1" applyBorder="1" applyAlignment="1">
      <alignment horizontal="center"/>
    </xf>
    <xf numFmtId="9" fontId="35" fillId="26" borderId="24" xfId="0" applyNumberFormat="1" applyFont="1" applyFill="1" applyBorder="1" applyAlignment="1">
      <alignment horizontal="center"/>
    </xf>
    <xf numFmtId="9" fontId="35" fillId="9" borderId="24" xfId="0" applyNumberFormat="1" applyFont="1" applyFill="1" applyBorder="1" applyAlignment="1">
      <alignment horizontal="center"/>
    </xf>
    <xf numFmtId="9" fontId="35" fillId="9" borderId="52" xfId="0" applyNumberFormat="1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 vertical="center"/>
    </xf>
    <xf numFmtId="9" fontId="10" fillId="8" borderId="52" xfId="1" applyFont="1" applyFill="1" applyBorder="1" applyAlignment="1">
      <alignment horizontal="center" vertical="center"/>
    </xf>
    <xf numFmtId="9" fontId="36" fillId="9" borderId="1" xfId="1" applyFont="1" applyFill="1" applyBorder="1" applyAlignment="1">
      <alignment horizontal="center" vertical="center"/>
    </xf>
    <xf numFmtId="9" fontId="36" fillId="9" borderId="1" xfId="1" applyNumberFormat="1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/>
    </xf>
    <xf numFmtId="9" fontId="35" fillId="27" borderId="24" xfId="0" applyNumberFormat="1" applyFont="1" applyFill="1" applyBorder="1" applyAlignment="1">
      <alignment horizontal="center"/>
    </xf>
    <xf numFmtId="9" fontId="35" fillId="28" borderId="24" xfId="0" applyNumberFormat="1" applyFont="1" applyFill="1" applyBorder="1" applyAlignment="1">
      <alignment horizontal="center"/>
    </xf>
    <xf numFmtId="0" fontId="10" fillId="8" borderId="61" xfId="0" applyFont="1" applyFill="1" applyBorder="1" applyAlignment="1">
      <alignment horizontal="center" vertical="center"/>
    </xf>
    <xf numFmtId="1" fontId="9" fillId="8" borderId="7" xfId="0" applyNumberFormat="1" applyFont="1" applyFill="1" applyBorder="1" applyAlignment="1">
      <alignment horizontal="center" vertical="center"/>
    </xf>
    <xf numFmtId="1" fontId="9" fillId="8" borderId="11" xfId="0" applyNumberFormat="1" applyFont="1" applyFill="1" applyBorder="1" applyAlignment="1">
      <alignment horizontal="center" vertical="center"/>
    </xf>
    <xf numFmtId="9" fontId="35" fillId="27" borderId="52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37" fillId="14" borderId="3" xfId="0" applyFont="1" applyFill="1" applyBorder="1" applyAlignment="1">
      <alignment horizontal="center" vertical="center" wrapText="1"/>
    </xf>
    <xf numFmtId="0" fontId="37" fillId="14" borderId="4" xfId="0" applyFont="1" applyFill="1" applyBorder="1" applyAlignment="1">
      <alignment horizontal="center" vertical="center" wrapText="1"/>
    </xf>
    <xf numFmtId="0" fontId="37" fillId="14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4" fillId="3" borderId="15" xfId="0" applyFont="1" applyFill="1" applyBorder="1" applyAlignment="1">
      <alignment horizontal="center" vertical="center" wrapText="1"/>
    </xf>
    <xf numFmtId="0" fontId="34" fillId="3" borderId="47" xfId="0" applyFont="1" applyFill="1" applyBorder="1" applyAlignment="1">
      <alignment horizontal="center" vertical="center" wrapText="1"/>
    </xf>
    <xf numFmtId="0" fontId="34" fillId="3" borderId="51" xfId="0" applyFont="1" applyFill="1" applyBorder="1" applyAlignment="1">
      <alignment horizontal="center" vertical="center" wrapText="1"/>
    </xf>
    <xf numFmtId="0" fontId="30" fillId="8" borderId="22" xfId="0" applyFont="1" applyFill="1" applyBorder="1" applyAlignment="1">
      <alignment horizontal="center" vertical="center" wrapText="1"/>
    </xf>
    <xf numFmtId="0" fontId="0" fillId="0" borderId="57" xfId="0" applyBorder="1"/>
    <xf numFmtId="0" fontId="0" fillId="0" borderId="58" xfId="0" applyBorder="1"/>
    <xf numFmtId="0" fontId="34" fillId="3" borderId="22" xfId="0" applyFont="1" applyFill="1" applyBorder="1" applyAlignment="1">
      <alignment horizontal="center" vertical="center" wrapText="1"/>
    </xf>
    <xf numFmtId="0" fontId="34" fillId="3" borderId="57" xfId="0" applyFont="1" applyFill="1" applyBorder="1" applyAlignment="1">
      <alignment horizontal="center" vertical="center" wrapText="1"/>
    </xf>
    <xf numFmtId="0" fontId="34" fillId="3" borderId="58" xfId="0" applyFont="1" applyFill="1" applyBorder="1" applyAlignment="1">
      <alignment horizontal="center" vertical="center" wrapText="1"/>
    </xf>
    <xf numFmtId="0" fontId="15" fillId="16" borderId="18" xfId="0" applyFont="1" applyFill="1" applyBorder="1" applyAlignment="1">
      <alignment horizontal="center" vertical="center"/>
    </xf>
    <xf numFmtId="0" fontId="15" fillId="16" borderId="56" xfId="0" applyFont="1" applyFill="1" applyBorder="1" applyAlignment="1">
      <alignment horizontal="center" vertical="center"/>
    </xf>
    <xf numFmtId="0" fontId="15" fillId="16" borderId="19" xfId="0" applyFont="1" applyFill="1" applyBorder="1" applyAlignment="1">
      <alignment horizontal="center" vertical="center"/>
    </xf>
    <xf numFmtId="0" fontId="15" fillId="16" borderId="20" xfId="0" applyFont="1" applyFill="1" applyBorder="1" applyAlignment="1">
      <alignment horizontal="center" vertical="center"/>
    </xf>
    <xf numFmtId="0" fontId="15" fillId="16" borderId="8" xfId="0" applyFont="1" applyFill="1" applyBorder="1" applyAlignment="1">
      <alignment horizontal="center" vertical="center"/>
    </xf>
    <xf numFmtId="0" fontId="15" fillId="16" borderId="30" xfId="0" applyFont="1" applyFill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5" fillId="16" borderId="10" xfId="0" applyFont="1" applyFill="1" applyBorder="1" applyAlignment="1">
      <alignment horizontal="center" vertical="center"/>
    </xf>
    <xf numFmtId="0" fontId="33" fillId="20" borderId="22" xfId="0" applyFont="1" applyFill="1" applyBorder="1" applyAlignment="1">
      <alignment horizontal="center" vertical="center" wrapText="1"/>
    </xf>
    <xf numFmtId="0" fontId="33" fillId="20" borderId="57" xfId="0" applyFont="1" applyFill="1" applyBorder="1" applyAlignment="1">
      <alignment horizontal="center" vertical="center" wrapText="1"/>
    </xf>
    <xf numFmtId="0" fontId="33" fillId="20" borderId="58" xfId="0" applyFont="1" applyFill="1" applyBorder="1" applyAlignment="1">
      <alignment horizontal="center" vertical="center" wrapText="1"/>
    </xf>
    <xf numFmtId="0" fontId="30" fillId="8" borderId="57" xfId="0" applyFont="1" applyFill="1" applyBorder="1" applyAlignment="1">
      <alignment horizontal="center" vertical="center" wrapText="1"/>
    </xf>
    <xf numFmtId="0" fontId="30" fillId="8" borderId="58" xfId="0" applyFont="1" applyFill="1" applyBorder="1" applyAlignment="1">
      <alignment horizontal="center" vertical="center" wrapText="1"/>
    </xf>
    <xf numFmtId="0" fontId="10" fillId="8" borderId="22" xfId="0" applyFont="1" applyFill="1" applyBorder="1" applyAlignment="1">
      <alignment horizontal="center" vertical="center"/>
    </xf>
    <xf numFmtId="0" fontId="10" fillId="8" borderId="57" xfId="0" applyFont="1" applyFill="1" applyBorder="1" applyAlignment="1">
      <alignment horizontal="center" vertical="center"/>
    </xf>
    <xf numFmtId="0" fontId="10" fillId="8" borderId="58" xfId="0" applyFont="1" applyFill="1" applyBorder="1" applyAlignment="1">
      <alignment horizontal="center" vertical="center"/>
    </xf>
    <xf numFmtId="0" fontId="24" fillId="8" borderId="16" xfId="0" applyFont="1" applyFill="1" applyBorder="1" applyAlignment="1">
      <alignment horizontal="center" vertical="center" wrapText="1"/>
    </xf>
    <xf numFmtId="0" fontId="24" fillId="8" borderId="42" xfId="0" applyFont="1" applyFill="1" applyBorder="1" applyAlignment="1">
      <alignment horizontal="center" vertical="center" wrapText="1"/>
    </xf>
    <xf numFmtId="0" fontId="24" fillId="8" borderId="0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horizontal="center" vertical="center" wrapText="1"/>
    </xf>
    <xf numFmtId="0" fontId="11" fillId="8" borderId="28" xfId="0" applyFont="1" applyFill="1" applyBorder="1" applyAlignment="1">
      <alignment horizontal="center" vertical="center" wrapText="1"/>
    </xf>
    <xf numFmtId="0" fontId="11" fillId="8" borderId="34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0" fillId="11" borderId="3" xfId="0" applyFont="1" applyFill="1" applyBorder="1" applyAlignment="1">
      <alignment horizontal="center" vertical="center"/>
    </xf>
    <xf numFmtId="0" fontId="20" fillId="11" borderId="4" xfId="0" applyFont="1" applyFill="1" applyBorder="1" applyAlignment="1">
      <alignment horizontal="center" vertical="center"/>
    </xf>
    <xf numFmtId="0" fontId="20" fillId="11" borderId="5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/>
    </xf>
    <xf numFmtId="0" fontId="20" fillId="14" borderId="4" xfId="0" applyFont="1" applyFill="1" applyBorder="1" applyAlignment="1">
      <alignment horizontal="center"/>
    </xf>
    <xf numFmtId="0" fontId="20" fillId="14" borderId="5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8" fillId="9" borderId="3" xfId="0" applyFont="1" applyFill="1" applyBorder="1" applyAlignment="1">
      <alignment horizontal="center" vertical="center" wrapText="1"/>
    </xf>
    <xf numFmtId="0" fontId="18" fillId="9" borderId="4" xfId="0" applyFont="1" applyFill="1" applyBorder="1" applyAlignment="1">
      <alignment horizontal="center" vertical="center" wrapText="1"/>
    </xf>
    <xf numFmtId="0" fontId="15" fillId="14" borderId="3" xfId="0" applyFont="1" applyFill="1" applyBorder="1" applyAlignment="1">
      <alignment horizontal="center"/>
    </xf>
    <xf numFmtId="0" fontId="15" fillId="14" borderId="4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8" fillId="9" borderId="5" xfId="0" applyFont="1" applyFill="1" applyBorder="1" applyAlignment="1">
      <alignment horizontal="center" vertical="center" wrapText="1"/>
    </xf>
    <xf numFmtId="0" fontId="0" fillId="9" borderId="35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7" fillId="9" borderId="0" xfId="0" applyFont="1" applyFill="1" applyAlignment="1">
      <alignment horizontal="left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15" fillId="16" borderId="47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horizontal="center" vertical="center"/>
    </xf>
    <xf numFmtId="0" fontId="15" fillId="16" borderId="48" xfId="0" applyFont="1" applyFill="1" applyBorder="1" applyAlignment="1">
      <alignment horizontal="center" vertical="center"/>
    </xf>
    <xf numFmtId="0" fontId="15" fillId="16" borderId="46" xfId="0" applyFont="1" applyFill="1" applyBorder="1" applyAlignment="1">
      <alignment horizontal="center" vertical="center"/>
    </xf>
    <xf numFmtId="0" fontId="0" fillId="9" borderId="4" xfId="0" applyFont="1" applyFill="1" applyBorder="1" applyAlignment="1">
      <alignment horizontal="center" vertical="center" wrapText="1"/>
    </xf>
    <xf numFmtId="0" fontId="0" fillId="9" borderId="5" xfId="0" applyFont="1" applyFill="1" applyBorder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/>
    </xf>
    <xf numFmtId="0" fontId="20" fillId="11" borderId="4" xfId="0" applyFont="1" applyFill="1" applyBorder="1" applyAlignment="1">
      <alignment horizontal="center"/>
    </xf>
    <xf numFmtId="0" fontId="20" fillId="11" borderId="5" xfId="0" applyFont="1" applyFill="1" applyBorder="1" applyAlignment="1">
      <alignment horizontal="center"/>
    </xf>
    <xf numFmtId="0" fontId="22" fillId="9" borderId="0" xfId="0" applyFont="1" applyFill="1" applyAlignment="1">
      <alignment horizontal="center" vertical="center" wrapText="1"/>
    </xf>
    <xf numFmtId="0" fontId="20" fillId="17" borderId="3" xfId="0" applyFont="1" applyFill="1" applyBorder="1" applyAlignment="1">
      <alignment horizontal="center"/>
    </xf>
    <xf numFmtId="0" fontId="20" fillId="17" borderId="4" xfId="0" applyFont="1" applyFill="1" applyBorder="1" applyAlignment="1">
      <alignment horizontal="center"/>
    </xf>
    <xf numFmtId="0" fontId="20" fillId="17" borderId="5" xfId="0" applyFont="1" applyFill="1" applyBorder="1" applyAlignment="1">
      <alignment horizontal="center"/>
    </xf>
    <xf numFmtId="0" fontId="20" fillId="14" borderId="3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20" fillId="14" borderId="5" xfId="0" applyFont="1" applyFill="1" applyBorder="1" applyAlignment="1">
      <alignment horizontal="center" vertical="center"/>
    </xf>
    <xf numFmtId="0" fontId="2" fillId="18" borderId="29" xfId="0" applyFont="1" applyFill="1" applyBorder="1" applyAlignment="1">
      <alignment horizontal="center" vertical="center"/>
    </xf>
    <xf numFmtId="0" fontId="2" fillId="18" borderId="7" xfId="0" applyFont="1" applyFill="1" applyBorder="1" applyAlignment="1">
      <alignment horizontal="center" vertical="center"/>
    </xf>
    <xf numFmtId="0" fontId="2" fillId="18" borderId="21" xfId="0" applyFont="1" applyFill="1" applyBorder="1" applyAlignment="1">
      <alignment horizontal="center" vertical="center"/>
    </xf>
    <xf numFmtId="0" fontId="2" fillId="18" borderId="2" xfId="0" applyFont="1" applyFill="1" applyBorder="1" applyAlignment="1">
      <alignment horizontal="center" vertical="center"/>
    </xf>
    <xf numFmtId="0" fontId="2" fillId="18" borderId="31" xfId="0" applyFont="1" applyFill="1" applyBorder="1" applyAlignment="1">
      <alignment horizontal="center" vertical="center"/>
    </xf>
    <xf numFmtId="0" fontId="2" fillId="18" borderId="9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 wrapText="1"/>
    </xf>
    <xf numFmtId="0" fontId="19" fillId="9" borderId="16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0" fontId="15" fillId="16" borderId="6" xfId="0" applyFont="1" applyFill="1" applyBorder="1" applyAlignment="1">
      <alignment horizontal="center" vertical="center"/>
    </xf>
    <xf numFmtId="9" fontId="9" fillId="8" borderId="26" xfId="1" applyFont="1" applyFill="1" applyBorder="1" applyAlignment="1">
      <alignment horizontal="center" vertical="center"/>
    </xf>
    <xf numFmtId="9" fontId="9" fillId="8" borderId="32" xfId="1" applyFont="1" applyFill="1" applyBorder="1" applyAlignment="1">
      <alignment horizontal="center" vertical="center"/>
    </xf>
    <xf numFmtId="9" fontId="9" fillId="8" borderId="44" xfId="1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29" fillId="13" borderId="47" xfId="0" applyFont="1" applyFill="1" applyBorder="1" applyAlignment="1">
      <alignment horizontal="center" vertical="center"/>
    </xf>
    <xf numFmtId="0" fontId="29" fillId="13" borderId="0" xfId="0" applyFont="1" applyFill="1" applyBorder="1" applyAlignment="1">
      <alignment horizontal="center" vertical="center"/>
    </xf>
    <xf numFmtId="0" fontId="29" fillId="13" borderId="48" xfId="0" applyFont="1" applyFill="1" applyBorder="1" applyAlignment="1">
      <alignment horizontal="center" vertical="center"/>
    </xf>
    <xf numFmtId="0" fontId="29" fillId="13" borderId="46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49" xfId="0" applyFill="1" applyBorder="1" applyAlignment="1">
      <alignment horizontal="center"/>
    </xf>
    <xf numFmtId="0" fontId="0" fillId="9" borderId="42" xfId="0" applyFill="1" applyBorder="1" applyAlignment="1">
      <alignment horizontal="center"/>
    </xf>
    <xf numFmtId="0" fontId="0" fillId="9" borderId="50" xfId="0" applyFill="1" applyBorder="1" applyAlignment="1">
      <alignment horizontal="center"/>
    </xf>
    <xf numFmtId="0" fontId="2" fillId="10" borderId="19" xfId="0" applyFont="1" applyFill="1" applyBorder="1" applyAlignment="1">
      <alignment horizontal="center" vertical="center"/>
    </xf>
    <xf numFmtId="0" fontId="2" fillId="10" borderId="21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47" xfId="0" applyFont="1" applyFill="1" applyBorder="1" applyAlignment="1">
      <alignment horizontal="center" vertical="center" wrapText="1"/>
    </xf>
    <xf numFmtId="0" fontId="30" fillId="8" borderId="49" xfId="0" applyFont="1" applyFill="1" applyBorder="1" applyAlignment="1">
      <alignment horizontal="center" vertical="center" wrapText="1"/>
    </xf>
    <xf numFmtId="0" fontId="30" fillId="8" borderId="51" xfId="0" applyFont="1" applyFill="1" applyBorder="1" applyAlignment="1">
      <alignment horizontal="center" vertical="center" wrapText="1"/>
    </xf>
    <xf numFmtId="0" fontId="30" fillId="8" borderId="50" xfId="0" applyFont="1" applyFill="1" applyBorder="1" applyAlignment="1">
      <alignment horizontal="center" vertical="center" wrapText="1"/>
    </xf>
    <xf numFmtId="0" fontId="16" fillId="10" borderId="19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0" fillId="8" borderId="5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</cellXfs>
  <cellStyles count="9">
    <cellStyle name="Millares" xfId="2" builtinId="3"/>
    <cellStyle name="Millares 2" xfId="8"/>
    <cellStyle name="Millares 2 2" xfId="3"/>
    <cellStyle name="Millares 3" xfId="7"/>
    <cellStyle name="Normal" xfId="0" builtinId="0"/>
    <cellStyle name="Normal 2" xfId="4"/>
    <cellStyle name="Normal 2 4" xfId="5"/>
    <cellStyle name="Porcentual" xfId="1" builtinId="5"/>
    <cellStyle name="Porcentual 2" xfId="6"/>
  </cellStyles>
  <dxfs count="0"/>
  <tableStyles count="0" defaultTableStyle="TableStyleMedium9" defaultPivotStyle="PivotStyleLight16"/>
  <colors>
    <mruColors>
      <color rgb="FFFFFFCC"/>
      <color rgb="FF00CC00"/>
      <color rgb="FFFF9933"/>
      <color rgb="FFFFFF66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(2)'!$L$1</c:f>
              <c:strCache>
                <c:ptCount val="1"/>
                <c:pt idx="0">
                  <c:v>oblig y com 
15%</c:v>
                </c:pt>
              </c:strCache>
            </c:strRef>
          </c:tx>
          <c:cat>
            <c:strRef>
              <c:f>'Consolidado (2)'!$K$2:$K$34</c:f>
              <c:strCache>
                <c:ptCount val="33"/>
                <c:pt idx="0">
                  <c:v>Tolima</c:v>
                </c:pt>
                <c:pt idx="1">
                  <c:v>Nariño</c:v>
                </c:pt>
                <c:pt idx="2">
                  <c:v>Amazonas</c:v>
                </c:pt>
                <c:pt idx="3">
                  <c:v>Cesar</c:v>
                </c:pt>
                <c:pt idx="4">
                  <c:v>Bogotá</c:v>
                </c:pt>
                <c:pt idx="5">
                  <c:v>Caldas</c:v>
                </c:pt>
                <c:pt idx="6">
                  <c:v>Caqueta</c:v>
                </c:pt>
                <c:pt idx="7">
                  <c:v>Cordoba</c:v>
                </c:pt>
                <c:pt idx="8">
                  <c:v>La Guajira</c:v>
                </c:pt>
                <c:pt idx="9">
                  <c:v>Huila</c:v>
                </c:pt>
                <c:pt idx="10">
                  <c:v>Quindio</c:v>
                </c:pt>
                <c:pt idx="11">
                  <c:v>Cauca</c:v>
                </c:pt>
                <c:pt idx="12">
                  <c:v>Risaralda</c:v>
                </c:pt>
                <c:pt idx="13">
                  <c:v>San Andres</c:v>
                </c:pt>
                <c:pt idx="14">
                  <c:v>Atlantico</c:v>
                </c:pt>
                <c:pt idx="15">
                  <c:v>Norte Santander</c:v>
                </c:pt>
                <c:pt idx="16">
                  <c:v>Arauca</c:v>
                </c:pt>
                <c:pt idx="17">
                  <c:v>Putumayo</c:v>
                </c:pt>
                <c:pt idx="18">
                  <c:v>Casanare</c:v>
                </c:pt>
                <c:pt idx="19">
                  <c:v>Magdalena</c:v>
                </c:pt>
                <c:pt idx="20">
                  <c:v>Bolivar</c:v>
                </c:pt>
                <c:pt idx="21">
                  <c:v>Meta</c:v>
                </c:pt>
                <c:pt idx="22">
                  <c:v>Sucre</c:v>
                </c:pt>
                <c:pt idx="23">
                  <c:v>Valle</c:v>
                </c:pt>
                <c:pt idx="24">
                  <c:v>Antioquia</c:v>
                </c:pt>
                <c:pt idx="25">
                  <c:v>Cundinamarca</c:v>
                </c:pt>
                <c:pt idx="26">
                  <c:v>Boyacá</c:v>
                </c:pt>
                <c:pt idx="27">
                  <c:v>Santander</c:v>
                </c:pt>
                <c:pt idx="28">
                  <c:v>Choco</c:v>
                </c:pt>
                <c:pt idx="29">
                  <c:v>Vaupes</c:v>
                </c:pt>
                <c:pt idx="30">
                  <c:v>Vichada</c:v>
                </c:pt>
                <c:pt idx="31">
                  <c:v>Guainia</c:v>
                </c:pt>
                <c:pt idx="32">
                  <c:v>Guaviare</c:v>
                </c:pt>
              </c:strCache>
            </c:strRef>
          </c:cat>
          <c:val>
            <c:numRef>
              <c:f>'Consolidado (2)'!$L$2:$L$34</c:f>
              <c:numCache>
                <c:formatCode>0%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0.875</c:v>
                </c:pt>
                <c:pt idx="3">
                  <c:v>0.875</c:v>
                </c:pt>
                <c:pt idx="4">
                  <c:v>0.875</c:v>
                </c:pt>
                <c:pt idx="5">
                  <c:v>0.875</c:v>
                </c:pt>
                <c:pt idx="6">
                  <c:v>0.875</c:v>
                </c:pt>
                <c:pt idx="7">
                  <c:v>0.875</c:v>
                </c:pt>
                <c:pt idx="8">
                  <c:v>0.875</c:v>
                </c:pt>
                <c:pt idx="9">
                  <c:v>0.875</c:v>
                </c:pt>
                <c:pt idx="10">
                  <c:v>0.875</c:v>
                </c:pt>
                <c:pt idx="11">
                  <c:v>0.875</c:v>
                </c:pt>
                <c:pt idx="12">
                  <c:v>0.8571428571428571</c:v>
                </c:pt>
                <c:pt idx="13">
                  <c:v>0.8571428571428571</c:v>
                </c:pt>
                <c:pt idx="14">
                  <c:v>0.8571428571428571</c:v>
                </c:pt>
                <c:pt idx="15">
                  <c:v>0.8571428571428571</c:v>
                </c:pt>
                <c:pt idx="16">
                  <c:v>0.8571428571428571</c:v>
                </c:pt>
                <c:pt idx="17">
                  <c:v>0.8571428571428571</c:v>
                </c:pt>
                <c:pt idx="18">
                  <c:v>0.8571428571428571</c:v>
                </c:pt>
                <c:pt idx="19">
                  <c:v>0.8571428571428571</c:v>
                </c:pt>
                <c:pt idx="20">
                  <c:v>0.8571428571428571</c:v>
                </c:pt>
                <c:pt idx="21">
                  <c:v>0.8571428571428571</c:v>
                </c:pt>
                <c:pt idx="22">
                  <c:v>0.8571428571428571</c:v>
                </c:pt>
                <c:pt idx="23">
                  <c:v>0.8571428571428571</c:v>
                </c:pt>
                <c:pt idx="24">
                  <c:v>0.8571428571428571</c:v>
                </c:pt>
                <c:pt idx="25">
                  <c:v>0.625</c:v>
                </c:pt>
                <c:pt idx="26">
                  <c:v>0.625</c:v>
                </c:pt>
                <c:pt idx="27">
                  <c:v>0.625</c:v>
                </c:pt>
                <c:pt idx="28">
                  <c:v>0.625</c:v>
                </c:pt>
                <c:pt idx="29">
                  <c:v>0.625</c:v>
                </c:pt>
                <c:pt idx="30">
                  <c:v>0.5</c:v>
                </c:pt>
                <c:pt idx="31">
                  <c:v>0.375</c:v>
                </c:pt>
                <c:pt idx="32">
                  <c:v>0.25</c:v>
                </c:pt>
              </c:numCache>
            </c:numRef>
          </c:val>
        </c:ser>
        <c:shape val="cylinder"/>
        <c:axId val="108577536"/>
        <c:axId val="108579456"/>
        <c:axId val="0"/>
      </c:bar3DChart>
      <c:catAx>
        <c:axId val="108577536"/>
        <c:scaling>
          <c:orientation val="minMax"/>
        </c:scaling>
        <c:axPos val="b"/>
        <c:tickLblPos val="nextTo"/>
        <c:crossAx val="108579456"/>
        <c:crosses val="autoZero"/>
        <c:auto val="1"/>
        <c:lblAlgn val="ctr"/>
        <c:lblOffset val="100"/>
      </c:catAx>
      <c:valAx>
        <c:axId val="108579456"/>
        <c:scaling>
          <c:orientation val="minMax"/>
        </c:scaling>
        <c:axPos val="l"/>
        <c:numFmt formatCode="0%" sourceLinked="1"/>
        <c:tickLblPos val="nextTo"/>
        <c:crossAx val="108577536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(2)'!$R$1</c:f>
              <c:strCache>
                <c:ptCount val="1"/>
                <c:pt idx="0">
                  <c:v>Liquidación 
10%</c:v>
                </c:pt>
              </c:strCache>
            </c:strRef>
          </c:tx>
          <c:cat>
            <c:strRef>
              <c:f>'Consolidado (2)'!$Q$2:$Q$34</c:f>
              <c:strCache>
                <c:ptCount val="33"/>
                <c:pt idx="0">
                  <c:v>Risaralda</c:v>
                </c:pt>
                <c:pt idx="1">
                  <c:v>Amazonas</c:v>
                </c:pt>
                <c:pt idx="2">
                  <c:v>Cesar</c:v>
                </c:pt>
                <c:pt idx="3">
                  <c:v>Bogotá</c:v>
                </c:pt>
                <c:pt idx="4">
                  <c:v>Caldas</c:v>
                </c:pt>
                <c:pt idx="5">
                  <c:v>Caqueta</c:v>
                </c:pt>
                <c:pt idx="6">
                  <c:v>San Andres</c:v>
                </c:pt>
                <c:pt idx="7">
                  <c:v>Tolima</c:v>
                </c:pt>
                <c:pt idx="8">
                  <c:v>Vichada</c:v>
                </c:pt>
                <c:pt idx="9">
                  <c:v>Cordoba</c:v>
                </c:pt>
                <c:pt idx="10">
                  <c:v>Atlantico</c:v>
                </c:pt>
                <c:pt idx="11">
                  <c:v>La Guajira</c:v>
                </c:pt>
                <c:pt idx="12">
                  <c:v>Norte Santander</c:v>
                </c:pt>
                <c:pt idx="13">
                  <c:v>Arauca</c:v>
                </c:pt>
                <c:pt idx="14">
                  <c:v>Putumayo</c:v>
                </c:pt>
                <c:pt idx="15">
                  <c:v>Casanare</c:v>
                </c:pt>
                <c:pt idx="16">
                  <c:v>Magdalena</c:v>
                </c:pt>
                <c:pt idx="17">
                  <c:v>Huila</c:v>
                </c:pt>
                <c:pt idx="18">
                  <c:v>Cundinamarca</c:v>
                </c:pt>
                <c:pt idx="19">
                  <c:v>Bolivar</c:v>
                </c:pt>
                <c:pt idx="20">
                  <c:v>Quindio</c:v>
                </c:pt>
                <c:pt idx="21">
                  <c:v>Meta</c:v>
                </c:pt>
                <c:pt idx="22">
                  <c:v>Boyacá</c:v>
                </c:pt>
                <c:pt idx="23">
                  <c:v>Sucre</c:v>
                </c:pt>
                <c:pt idx="24">
                  <c:v>Guainia</c:v>
                </c:pt>
                <c:pt idx="25">
                  <c:v>Valle</c:v>
                </c:pt>
                <c:pt idx="26">
                  <c:v>Nariño</c:v>
                </c:pt>
                <c:pt idx="27">
                  <c:v>Santander</c:v>
                </c:pt>
                <c:pt idx="28">
                  <c:v>Choco</c:v>
                </c:pt>
                <c:pt idx="29">
                  <c:v>Cauca</c:v>
                </c:pt>
                <c:pt idx="30">
                  <c:v>Antioquia</c:v>
                </c:pt>
                <c:pt idx="31">
                  <c:v>Guaviare</c:v>
                </c:pt>
                <c:pt idx="32">
                  <c:v>Vaupes</c:v>
                </c:pt>
              </c:strCache>
            </c:strRef>
          </c:cat>
          <c:val>
            <c:numRef>
              <c:f>'Consolidado (2)'!$R$2:$R$34</c:f>
              <c:numCache>
                <c:formatCode>0%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0.91666666666666663</c:v>
                </c:pt>
                <c:pt idx="9">
                  <c:v>0.90617848970251713</c:v>
                </c:pt>
                <c:pt idx="10">
                  <c:v>0.66666666666666663</c:v>
                </c:pt>
                <c:pt idx="11">
                  <c:v>0.66666666666666663</c:v>
                </c:pt>
                <c:pt idx="12">
                  <c:v>0.63636363636363635</c:v>
                </c:pt>
                <c:pt idx="13">
                  <c:v>0.58585858585858586</c:v>
                </c:pt>
                <c:pt idx="14">
                  <c:v>0.5731310942578548</c:v>
                </c:pt>
                <c:pt idx="15">
                  <c:v>0.56603773584905659</c:v>
                </c:pt>
                <c:pt idx="16">
                  <c:v>0.52941176470588236</c:v>
                </c:pt>
                <c:pt idx="17">
                  <c:v>0.49346405228758172</c:v>
                </c:pt>
                <c:pt idx="18">
                  <c:v>0.482421875</c:v>
                </c:pt>
                <c:pt idx="19">
                  <c:v>0.4713375796178344</c:v>
                </c:pt>
                <c:pt idx="20">
                  <c:v>0.421875</c:v>
                </c:pt>
                <c:pt idx="21">
                  <c:v>0.36082474226804123</c:v>
                </c:pt>
                <c:pt idx="22">
                  <c:v>0.33809523809523812</c:v>
                </c:pt>
                <c:pt idx="23">
                  <c:v>0.29173693086003372</c:v>
                </c:pt>
                <c:pt idx="24">
                  <c:v>0.25714285714285712</c:v>
                </c:pt>
                <c:pt idx="25">
                  <c:v>0.21581196581196582</c:v>
                </c:pt>
                <c:pt idx="26">
                  <c:v>0.19901719901719903</c:v>
                </c:pt>
                <c:pt idx="27">
                  <c:v>0.14030612244897958</c:v>
                </c:pt>
                <c:pt idx="28">
                  <c:v>0.10785619174434088</c:v>
                </c:pt>
                <c:pt idx="29">
                  <c:v>6.7103109656301146E-2</c:v>
                </c:pt>
                <c:pt idx="30">
                  <c:v>4.1860465116279069E-2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</c:ser>
        <c:shape val="cylinder"/>
        <c:axId val="109388544"/>
        <c:axId val="109404544"/>
        <c:axId val="0"/>
      </c:bar3DChart>
      <c:catAx>
        <c:axId val="109388544"/>
        <c:scaling>
          <c:orientation val="minMax"/>
        </c:scaling>
        <c:axPos val="b"/>
        <c:tickLblPos val="nextTo"/>
        <c:crossAx val="109404544"/>
        <c:crosses val="autoZero"/>
        <c:auto val="1"/>
        <c:lblAlgn val="ctr"/>
        <c:lblOffset val="100"/>
      </c:catAx>
      <c:valAx>
        <c:axId val="109404544"/>
        <c:scaling>
          <c:orientation val="minMax"/>
        </c:scaling>
        <c:axPos val="l"/>
        <c:majorGridlines/>
        <c:numFmt formatCode="0%" sourceLinked="1"/>
        <c:tickLblPos val="nextTo"/>
        <c:crossAx val="1093885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(2)'!$U$1</c:f>
              <c:strCache>
                <c:ptCount val="1"/>
                <c:pt idx="0">
                  <c:v>Recaudo 
10%</c:v>
                </c:pt>
              </c:strCache>
            </c:strRef>
          </c:tx>
          <c:cat>
            <c:strRef>
              <c:f>'Consolidado (2)'!$T$2:$T$34</c:f>
              <c:strCache>
                <c:ptCount val="33"/>
                <c:pt idx="0">
                  <c:v>Bolivar</c:v>
                </c:pt>
                <c:pt idx="1">
                  <c:v>Meta</c:v>
                </c:pt>
                <c:pt idx="2">
                  <c:v>Casanare</c:v>
                </c:pt>
                <c:pt idx="3">
                  <c:v>Guainia</c:v>
                </c:pt>
                <c:pt idx="4">
                  <c:v>Putumayo</c:v>
                </c:pt>
                <c:pt idx="5">
                  <c:v>Huila</c:v>
                </c:pt>
                <c:pt idx="6">
                  <c:v>La Guajira</c:v>
                </c:pt>
                <c:pt idx="7">
                  <c:v>Cesar</c:v>
                </c:pt>
                <c:pt idx="8">
                  <c:v>Nariño</c:v>
                </c:pt>
                <c:pt idx="9">
                  <c:v>Cauca</c:v>
                </c:pt>
                <c:pt idx="10">
                  <c:v>Santander</c:v>
                </c:pt>
                <c:pt idx="11">
                  <c:v>Tolima</c:v>
                </c:pt>
                <c:pt idx="12">
                  <c:v>Bogotá</c:v>
                </c:pt>
                <c:pt idx="13">
                  <c:v>Amazonas</c:v>
                </c:pt>
                <c:pt idx="14">
                  <c:v>Sucre</c:v>
                </c:pt>
                <c:pt idx="15">
                  <c:v>Risaralda</c:v>
                </c:pt>
                <c:pt idx="16">
                  <c:v>Antioquia</c:v>
                </c:pt>
                <c:pt idx="17">
                  <c:v>Atlantico</c:v>
                </c:pt>
                <c:pt idx="18">
                  <c:v>San Andres</c:v>
                </c:pt>
                <c:pt idx="19">
                  <c:v>Magdalena</c:v>
                </c:pt>
                <c:pt idx="20">
                  <c:v>Boyacá</c:v>
                </c:pt>
                <c:pt idx="21">
                  <c:v>Caldas</c:v>
                </c:pt>
                <c:pt idx="22">
                  <c:v>Norte Santander</c:v>
                </c:pt>
                <c:pt idx="23">
                  <c:v>Caqueta</c:v>
                </c:pt>
                <c:pt idx="24">
                  <c:v>Arauca</c:v>
                </c:pt>
                <c:pt idx="25">
                  <c:v>Guaviare</c:v>
                </c:pt>
                <c:pt idx="26">
                  <c:v>Cundinamarca</c:v>
                </c:pt>
                <c:pt idx="27">
                  <c:v>Quindio</c:v>
                </c:pt>
                <c:pt idx="28">
                  <c:v>Valle</c:v>
                </c:pt>
                <c:pt idx="29">
                  <c:v>Vichada</c:v>
                </c:pt>
                <c:pt idx="30">
                  <c:v>Cordoba</c:v>
                </c:pt>
                <c:pt idx="31">
                  <c:v>Choco</c:v>
                </c:pt>
                <c:pt idx="32">
                  <c:v>Vaupes</c:v>
                </c:pt>
              </c:strCache>
            </c:strRef>
          </c:cat>
          <c:val>
            <c:numRef>
              <c:f>'Consolidado (2)'!$U$2:$U$34</c:f>
              <c:numCache>
                <c:formatCode>0%</c:formatCode>
                <c:ptCount val="33"/>
                <c:pt idx="0">
                  <c:v>1.1362174014154904</c:v>
                </c:pt>
                <c:pt idx="1">
                  <c:v>1.122558129950276</c:v>
                </c:pt>
                <c:pt idx="2">
                  <c:v>1.1050119840827646</c:v>
                </c:pt>
                <c:pt idx="3">
                  <c:v>1.1019450157660797</c:v>
                </c:pt>
                <c:pt idx="4">
                  <c:v>1.0851293689769699</c:v>
                </c:pt>
                <c:pt idx="5">
                  <c:v>1.0675581178414677</c:v>
                </c:pt>
                <c:pt idx="6">
                  <c:v>1.0539995530720865</c:v>
                </c:pt>
                <c:pt idx="7">
                  <c:v>1.0485086967924344</c:v>
                </c:pt>
                <c:pt idx="8">
                  <c:v>1.0445479673262779</c:v>
                </c:pt>
                <c:pt idx="9">
                  <c:v>1.0437024741778291</c:v>
                </c:pt>
                <c:pt idx="10">
                  <c:v>1.0381523909923061</c:v>
                </c:pt>
                <c:pt idx="11">
                  <c:v>1.0378556637466849</c:v>
                </c:pt>
                <c:pt idx="12">
                  <c:v>1.0361756180957484</c:v>
                </c:pt>
                <c:pt idx="13">
                  <c:v>1.034457290235461</c:v>
                </c:pt>
                <c:pt idx="14">
                  <c:v>1.0214902625035056</c:v>
                </c:pt>
                <c:pt idx="15">
                  <c:v>1.0202224599007013</c:v>
                </c:pt>
                <c:pt idx="16">
                  <c:v>1.0179498701924519</c:v>
                </c:pt>
                <c:pt idx="17">
                  <c:v>1.0131538797435895</c:v>
                </c:pt>
                <c:pt idx="18">
                  <c:v>1.0082352436801758</c:v>
                </c:pt>
                <c:pt idx="19">
                  <c:v>1.00737596522007</c:v>
                </c:pt>
                <c:pt idx="20">
                  <c:v>1.0042152247628549</c:v>
                </c:pt>
                <c:pt idx="21">
                  <c:v>1.0022155075839789</c:v>
                </c:pt>
                <c:pt idx="22">
                  <c:v>1.0010710637861002</c:v>
                </c:pt>
                <c:pt idx="23">
                  <c:v>1.0001858135552053</c:v>
                </c:pt>
                <c:pt idx="24">
                  <c:v>0.99923125555530057</c:v>
                </c:pt>
                <c:pt idx="25">
                  <c:v>0.99706449207635339</c:v>
                </c:pt>
                <c:pt idx="26">
                  <c:v>0.99077241207323907</c:v>
                </c:pt>
                <c:pt idx="27">
                  <c:v>0.9906273153764128</c:v>
                </c:pt>
                <c:pt idx="28">
                  <c:v>0.98663424298651692</c:v>
                </c:pt>
                <c:pt idx="29">
                  <c:v>0.98334153142491632</c:v>
                </c:pt>
                <c:pt idx="30">
                  <c:v>0.93381561274238434</c:v>
                </c:pt>
                <c:pt idx="31">
                  <c:v>0.8848923658033131</c:v>
                </c:pt>
                <c:pt idx="32">
                  <c:v>0.8585280837301047</c:v>
                </c:pt>
              </c:numCache>
            </c:numRef>
          </c:val>
        </c:ser>
        <c:shape val="cylinder"/>
        <c:axId val="109890560"/>
        <c:axId val="109929216"/>
        <c:axId val="0"/>
      </c:bar3DChart>
      <c:catAx>
        <c:axId val="109890560"/>
        <c:scaling>
          <c:orientation val="minMax"/>
        </c:scaling>
        <c:axPos val="b"/>
        <c:tickLblPos val="nextTo"/>
        <c:crossAx val="109929216"/>
        <c:crosses val="autoZero"/>
        <c:auto val="1"/>
        <c:lblAlgn val="ctr"/>
        <c:lblOffset val="100"/>
      </c:catAx>
      <c:valAx>
        <c:axId val="109929216"/>
        <c:scaling>
          <c:orientation val="minMax"/>
        </c:scaling>
        <c:axPos val="l"/>
        <c:majorGridlines/>
        <c:numFmt formatCode="0%" sourceLinked="1"/>
        <c:tickLblPos val="nextTo"/>
        <c:crossAx val="10989056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(2)'!$X$1</c:f>
              <c:strCache>
                <c:ptCount val="1"/>
                <c:pt idx="0">
                  <c:v>Rendición
10%</c:v>
                </c:pt>
              </c:strCache>
            </c:strRef>
          </c:tx>
          <c:cat>
            <c:strRef>
              <c:f>'Consolidado (2)'!$W$2:$W$34</c:f>
              <c:strCache>
                <c:ptCount val="33"/>
                <c:pt idx="0">
                  <c:v>Risaralda</c:v>
                </c:pt>
                <c:pt idx="1">
                  <c:v>Amazonas</c:v>
                </c:pt>
                <c:pt idx="2">
                  <c:v>Caldas</c:v>
                </c:pt>
                <c:pt idx="3">
                  <c:v>Caqueta</c:v>
                </c:pt>
                <c:pt idx="4">
                  <c:v>San Andres</c:v>
                </c:pt>
                <c:pt idx="5">
                  <c:v>Tolima</c:v>
                </c:pt>
                <c:pt idx="6">
                  <c:v>Vichada</c:v>
                </c:pt>
                <c:pt idx="7">
                  <c:v>Cordoba</c:v>
                </c:pt>
                <c:pt idx="8">
                  <c:v>Atlantico</c:v>
                </c:pt>
                <c:pt idx="9">
                  <c:v>La Guajira</c:v>
                </c:pt>
                <c:pt idx="10">
                  <c:v>Norte Santander</c:v>
                </c:pt>
                <c:pt idx="11">
                  <c:v>Arauca</c:v>
                </c:pt>
                <c:pt idx="12">
                  <c:v>Putumayo</c:v>
                </c:pt>
                <c:pt idx="13">
                  <c:v>Casanare</c:v>
                </c:pt>
                <c:pt idx="14">
                  <c:v>Magdalena</c:v>
                </c:pt>
                <c:pt idx="15">
                  <c:v>Huila</c:v>
                </c:pt>
                <c:pt idx="16">
                  <c:v>Cundinamarca</c:v>
                </c:pt>
                <c:pt idx="17">
                  <c:v>Quindio</c:v>
                </c:pt>
                <c:pt idx="18">
                  <c:v>Meta</c:v>
                </c:pt>
                <c:pt idx="19">
                  <c:v>Boyacá</c:v>
                </c:pt>
                <c:pt idx="20">
                  <c:v>Sucre</c:v>
                </c:pt>
                <c:pt idx="21">
                  <c:v>Guainia</c:v>
                </c:pt>
                <c:pt idx="22">
                  <c:v>Valle</c:v>
                </c:pt>
                <c:pt idx="23">
                  <c:v>Santander</c:v>
                </c:pt>
                <c:pt idx="24">
                  <c:v>Vaupes</c:v>
                </c:pt>
                <c:pt idx="25">
                  <c:v>Cesar</c:v>
                </c:pt>
                <c:pt idx="26">
                  <c:v>Bogotá</c:v>
                </c:pt>
                <c:pt idx="27">
                  <c:v>Cauca</c:v>
                </c:pt>
                <c:pt idx="28">
                  <c:v>Nariño</c:v>
                </c:pt>
                <c:pt idx="29">
                  <c:v>Bolivar</c:v>
                </c:pt>
                <c:pt idx="30">
                  <c:v>Guaviare</c:v>
                </c:pt>
                <c:pt idx="31">
                  <c:v>Choco</c:v>
                </c:pt>
                <c:pt idx="32">
                  <c:v>Antioquia</c:v>
                </c:pt>
              </c:strCache>
            </c:strRef>
          </c:cat>
          <c:val>
            <c:numRef>
              <c:f>'Consolidado (2)'!$X$2:$X$34</c:f>
              <c:numCache>
                <c:formatCode>0%</c:formatCode>
                <c:ptCount val="3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0.95833333333333337</c:v>
                </c:pt>
                <c:pt idx="26">
                  <c:v>0.9375</c:v>
                </c:pt>
                <c:pt idx="27">
                  <c:v>0.93333333333333335</c:v>
                </c:pt>
                <c:pt idx="28">
                  <c:v>0.88888888888888884</c:v>
                </c:pt>
                <c:pt idx="29">
                  <c:v>0.80952380952380953</c:v>
                </c:pt>
                <c:pt idx="30">
                  <c:v>0.8</c:v>
                </c:pt>
                <c:pt idx="31">
                  <c:v>0.75</c:v>
                </c:pt>
                <c:pt idx="32">
                  <c:v>0.74358974358974361</c:v>
                </c:pt>
              </c:numCache>
            </c:numRef>
          </c:val>
        </c:ser>
        <c:shape val="cylinder"/>
        <c:axId val="109836928"/>
        <c:axId val="109846912"/>
        <c:axId val="0"/>
      </c:bar3DChart>
      <c:catAx>
        <c:axId val="109836928"/>
        <c:scaling>
          <c:orientation val="minMax"/>
        </c:scaling>
        <c:axPos val="b"/>
        <c:tickLblPos val="nextTo"/>
        <c:crossAx val="109846912"/>
        <c:crosses val="autoZero"/>
        <c:auto val="1"/>
        <c:lblAlgn val="ctr"/>
        <c:lblOffset val="100"/>
      </c:catAx>
      <c:valAx>
        <c:axId val="109846912"/>
        <c:scaling>
          <c:orientation val="minMax"/>
        </c:scaling>
        <c:axPos val="l"/>
        <c:majorGridlines/>
        <c:numFmt formatCode="0%" sourceLinked="1"/>
        <c:tickLblPos val="nextTo"/>
        <c:crossAx val="1098369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'Consolidado (2)'!$AA$1</c:f>
              <c:strCache>
                <c:ptCount val="1"/>
                <c:pt idx="0">
                  <c:v>EPICOMETRO 10%</c:v>
                </c:pt>
              </c:strCache>
            </c:strRef>
          </c:tx>
          <c:cat>
            <c:strRef>
              <c:f>'Consolidado (2)'!$Z$2:$Z$34</c:f>
              <c:strCache>
                <c:ptCount val="33"/>
                <c:pt idx="0">
                  <c:v>Cesar</c:v>
                </c:pt>
                <c:pt idx="1">
                  <c:v>Caqueta</c:v>
                </c:pt>
                <c:pt idx="2">
                  <c:v>Tolima</c:v>
                </c:pt>
                <c:pt idx="3">
                  <c:v>Boyacá</c:v>
                </c:pt>
                <c:pt idx="4">
                  <c:v>Sucre</c:v>
                </c:pt>
                <c:pt idx="5">
                  <c:v>Valle</c:v>
                </c:pt>
                <c:pt idx="6">
                  <c:v>Atlantico</c:v>
                </c:pt>
                <c:pt idx="7">
                  <c:v>Quindio</c:v>
                </c:pt>
                <c:pt idx="8">
                  <c:v>Putumayo</c:v>
                </c:pt>
                <c:pt idx="9">
                  <c:v>Huila</c:v>
                </c:pt>
                <c:pt idx="10">
                  <c:v>Antioquia</c:v>
                </c:pt>
                <c:pt idx="11">
                  <c:v>Cundinamarca</c:v>
                </c:pt>
                <c:pt idx="12">
                  <c:v>San Andres</c:v>
                </c:pt>
                <c:pt idx="13">
                  <c:v>Cauca</c:v>
                </c:pt>
                <c:pt idx="14">
                  <c:v>Choco</c:v>
                </c:pt>
                <c:pt idx="15">
                  <c:v>Nariño</c:v>
                </c:pt>
                <c:pt idx="16">
                  <c:v>Vichada</c:v>
                </c:pt>
                <c:pt idx="17">
                  <c:v>Guainia</c:v>
                </c:pt>
                <c:pt idx="18">
                  <c:v>Magdalena</c:v>
                </c:pt>
                <c:pt idx="19">
                  <c:v>Bogotá</c:v>
                </c:pt>
                <c:pt idx="20">
                  <c:v>Amazonas</c:v>
                </c:pt>
                <c:pt idx="21">
                  <c:v>Casanare</c:v>
                </c:pt>
                <c:pt idx="22">
                  <c:v>Cordoba</c:v>
                </c:pt>
                <c:pt idx="23">
                  <c:v>Santander</c:v>
                </c:pt>
                <c:pt idx="24">
                  <c:v>Norte Santander</c:v>
                </c:pt>
                <c:pt idx="25">
                  <c:v>Vaupes</c:v>
                </c:pt>
                <c:pt idx="26">
                  <c:v>Meta</c:v>
                </c:pt>
                <c:pt idx="27">
                  <c:v>Bolivar</c:v>
                </c:pt>
                <c:pt idx="28">
                  <c:v>Risaralda</c:v>
                </c:pt>
                <c:pt idx="29">
                  <c:v>La Guajira</c:v>
                </c:pt>
                <c:pt idx="30">
                  <c:v>Caldas</c:v>
                </c:pt>
                <c:pt idx="31">
                  <c:v>Arauca</c:v>
                </c:pt>
                <c:pt idx="32">
                  <c:v>Guaviare</c:v>
                </c:pt>
              </c:strCache>
            </c:strRef>
          </c:cat>
          <c:val>
            <c:numRef>
              <c:f>'Consolidado (2)'!$AA$2:$AA$34</c:f>
              <c:numCache>
                <c:formatCode>0%</c:formatCode>
                <c:ptCount val="33"/>
                <c:pt idx="0">
                  <c:v>0.97368421052631582</c:v>
                </c:pt>
                <c:pt idx="1">
                  <c:v>0.97368421052631582</c:v>
                </c:pt>
                <c:pt idx="2">
                  <c:v>0.97368421052631582</c:v>
                </c:pt>
                <c:pt idx="3">
                  <c:v>0.97368421052631582</c:v>
                </c:pt>
                <c:pt idx="4">
                  <c:v>0.97368421052631582</c:v>
                </c:pt>
                <c:pt idx="5">
                  <c:v>0.97017543859649125</c:v>
                </c:pt>
                <c:pt idx="6">
                  <c:v>0.96963562753036436</c:v>
                </c:pt>
                <c:pt idx="7">
                  <c:v>0.96710526315789469</c:v>
                </c:pt>
                <c:pt idx="8">
                  <c:v>0.95614035087719307</c:v>
                </c:pt>
                <c:pt idx="9">
                  <c:v>0.95473684210526322</c:v>
                </c:pt>
                <c:pt idx="10">
                  <c:v>0.95105263157894737</c:v>
                </c:pt>
                <c:pt idx="11">
                  <c:v>0.94875346260387816</c:v>
                </c:pt>
                <c:pt idx="12">
                  <c:v>0.94736842105263153</c:v>
                </c:pt>
                <c:pt idx="13">
                  <c:v>0.94298245614035092</c:v>
                </c:pt>
                <c:pt idx="14">
                  <c:v>0.94078947368421051</c:v>
                </c:pt>
                <c:pt idx="15">
                  <c:v>0.9385964912280701</c:v>
                </c:pt>
                <c:pt idx="16">
                  <c:v>0.92105263157894735</c:v>
                </c:pt>
                <c:pt idx="17">
                  <c:v>0.92105263157894735</c:v>
                </c:pt>
                <c:pt idx="18">
                  <c:v>0.91403508771929831</c:v>
                </c:pt>
                <c:pt idx="19">
                  <c:v>0.91274238227146809</c:v>
                </c:pt>
                <c:pt idx="20">
                  <c:v>0.90350877192982448</c:v>
                </c:pt>
                <c:pt idx="21">
                  <c:v>0.90350877192982448</c:v>
                </c:pt>
                <c:pt idx="22">
                  <c:v>0.9</c:v>
                </c:pt>
                <c:pt idx="23">
                  <c:v>0.89889196675900285</c:v>
                </c:pt>
                <c:pt idx="24">
                  <c:v>0.89802631578947367</c:v>
                </c:pt>
                <c:pt idx="25">
                  <c:v>0.86842105263157898</c:v>
                </c:pt>
                <c:pt idx="26">
                  <c:v>0.85588972431077703</c:v>
                </c:pt>
                <c:pt idx="27">
                  <c:v>0.85526315789473684</c:v>
                </c:pt>
                <c:pt idx="28">
                  <c:v>0.84817813765182171</c:v>
                </c:pt>
                <c:pt idx="29">
                  <c:v>0.81578947368421051</c:v>
                </c:pt>
                <c:pt idx="30">
                  <c:v>0.75657894736842102</c:v>
                </c:pt>
                <c:pt idx="31">
                  <c:v>0.75614035087719289</c:v>
                </c:pt>
                <c:pt idx="32">
                  <c:v>0.73684210526315785</c:v>
                </c:pt>
              </c:numCache>
            </c:numRef>
          </c:val>
        </c:ser>
        <c:shape val="cylinder"/>
        <c:axId val="109916544"/>
        <c:axId val="109918080"/>
        <c:axId val="0"/>
      </c:bar3DChart>
      <c:catAx>
        <c:axId val="109916544"/>
        <c:scaling>
          <c:orientation val="minMax"/>
        </c:scaling>
        <c:axPos val="b"/>
        <c:tickLblPos val="nextTo"/>
        <c:crossAx val="109918080"/>
        <c:crosses val="autoZero"/>
        <c:auto val="1"/>
        <c:lblAlgn val="ctr"/>
        <c:lblOffset val="100"/>
      </c:catAx>
      <c:valAx>
        <c:axId val="109918080"/>
        <c:scaling>
          <c:orientation val="minMax"/>
        </c:scaling>
        <c:axPos val="l"/>
        <c:majorGridlines/>
        <c:numFmt formatCode="0%" sourceLinked="1"/>
        <c:tickLblPos val="nextTo"/>
        <c:crossAx val="10991654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106</xdr:col>
      <xdr:colOff>76199</xdr:colOff>
      <xdr:row>39</xdr:row>
      <xdr:rowOff>95250</xdr:rowOff>
    </xdr:from>
    <xdr:to>
      <xdr:col>113</xdr:col>
      <xdr:colOff>95249</xdr:colOff>
      <xdr:row>46</xdr:row>
      <xdr:rowOff>66675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286599" y="7486650"/>
          <a:ext cx="50387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9</xdr:row>
      <xdr:rowOff>123825</xdr:rowOff>
    </xdr:from>
    <xdr:to>
      <xdr:col>9</xdr:col>
      <xdr:colOff>0</xdr:colOff>
      <xdr:row>24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276225</xdr:colOff>
      <xdr:row>7</xdr:row>
      <xdr:rowOff>142875</xdr:rowOff>
    </xdr:from>
    <xdr:to>
      <xdr:col>17</xdr:col>
      <xdr:colOff>85725</xdr:colOff>
      <xdr:row>22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819150</xdr:colOff>
      <xdr:row>7</xdr:row>
      <xdr:rowOff>142875</xdr:rowOff>
    </xdr:from>
    <xdr:to>
      <xdr:col>20</xdr:col>
      <xdr:colOff>438150</xdr:colOff>
      <xdr:row>22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180975</xdr:colOff>
      <xdr:row>10</xdr:row>
      <xdr:rowOff>9525</xdr:rowOff>
    </xdr:from>
    <xdr:to>
      <xdr:col>26</xdr:col>
      <xdr:colOff>752475</xdr:colOff>
      <xdr:row>24</xdr:row>
      <xdr:rowOff>85725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695325</xdr:colOff>
      <xdr:row>19</xdr:row>
      <xdr:rowOff>95250</xdr:rowOff>
    </xdr:from>
    <xdr:to>
      <xdr:col>25</xdr:col>
      <xdr:colOff>314325</xdr:colOff>
      <xdr:row>33</xdr:row>
      <xdr:rowOff>171450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47625</xdr:colOff>
      <xdr:row>35</xdr:row>
      <xdr:rowOff>28575</xdr:rowOff>
    </xdr:from>
    <xdr:to>
      <xdr:col>11</xdr:col>
      <xdr:colOff>180975</xdr:colOff>
      <xdr:row>35</xdr:row>
      <xdr:rowOff>171450</xdr:rowOff>
    </xdr:to>
    <xdr:sp macro="" textlink="">
      <xdr:nvSpPr>
        <xdr:cNvPr id="2" name="1 Elipse"/>
        <xdr:cNvSpPr/>
      </xdr:nvSpPr>
      <xdr:spPr>
        <a:xfrm>
          <a:off x="10972800" y="683895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36</xdr:row>
      <xdr:rowOff>19050</xdr:rowOff>
    </xdr:from>
    <xdr:to>
      <xdr:col>11</xdr:col>
      <xdr:colOff>180975</xdr:colOff>
      <xdr:row>36</xdr:row>
      <xdr:rowOff>161925</xdr:rowOff>
    </xdr:to>
    <xdr:sp macro="" textlink="">
      <xdr:nvSpPr>
        <xdr:cNvPr id="3" name="2 Elipse"/>
        <xdr:cNvSpPr/>
      </xdr:nvSpPr>
      <xdr:spPr>
        <a:xfrm>
          <a:off x="10972800" y="7019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37</xdr:row>
      <xdr:rowOff>9525</xdr:rowOff>
    </xdr:from>
    <xdr:to>
      <xdr:col>11</xdr:col>
      <xdr:colOff>180975</xdr:colOff>
      <xdr:row>37</xdr:row>
      <xdr:rowOff>152400</xdr:rowOff>
    </xdr:to>
    <xdr:sp macro="" textlink="">
      <xdr:nvSpPr>
        <xdr:cNvPr id="4" name="3 Elipse"/>
        <xdr:cNvSpPr/>
      </xdr:nvSpPr>
      <xdr:spPr>
        <a:xfrm>
          <a:off x="10972800" y="7200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38</xdr:row>
      <xdr:rowOff>9525</xdr:rowOff>
    </xdr:from>
    <xdr:to>
      <xdr:col>11</xdr:col>
      <xdr:colOff>180975</xdr:colOff>
      <xdr:row>38</xdr:row>
      <xdr:rowOff>152400</xdr:rowOff>
    </xdr:to>
    <xdr:sp macro="" textlink="">
      <xdr:nvSpPr>
        <xdr:cNvPr id="5" name="4 Elipse"/>
        <xdr:cNvSpPr/>
      </xdr:nvSpPr>
      <xdr:spPr>
        <a:xfrm>
          <a:off x="10972800" y="739140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39</xdr:row>
      <xdr:rowOff>9525</xdr:rowOff>
    </xdr:from>
    <xdr:to>
      <xdr:col>11</xdr:col>
      <xdr:colOff>180975</xdr:colOff>
      <xdr:row>39</xdr:row>
      <xdr:rowOff>152400</xdr:rowOff>
    </xdr:to>
    <xdr:sp macro="" textlink="">
      <xdr:nvSpPr>
        <xdr:cNvPr id="6" name="5 Elipse"/>
        <xdr:cNvSpPr/>
      </xdr:nvSpPr>
      <xdr:spPr>
        <a:xfrm>
          <a:off x="10972800" y="7581900"/>
          <a:ext cx="133350" cy="14287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27</xdr:row>
      <xdr:rowOff>19050</xdr:rowOff>
    </xdr:from>
    <xdr:to>
      <xdr:col>11</xdr:col>
      <xdr:colOff>190500</xdr:colOff>
      <xdr:row>27</xdr:row>
      <xdr:rowOff>161925</xdr:rowOff>
    </xdr:to>
    <xdr:sp macro="" textlink="">
      <xdr:nvSpPr>
        <xdr:cNvPr id="7" name="6 Elipse"/>
        <xdr:cNvSpPr/>
      </xdr:nvSpPr>
      <xdr:spPr>
        <a:xfrm>
          <a:off x="10982325" y="5295900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18</xdr:row>
      <xdr:rowOff>19050</xdr:rowOff>
    </xdr:from>
    <xdr:to>
      <xdr:col>11</xdr:col>
      <xdr:colOff>190500</xdr:colOff>
      <xdr:row>18</xdr:row>
      <xdr:rowOff>161925</xdr:rowOff>
    </xdr:to>
    <xdr:sp macro="" textlink="">
      <xdr:nvSpPr>
        <xdr:cNvPr id="9" name="8 Elipse"/>
        <xdr:cNvSpPr/>
      </xdr:nvSpPr>
      <xdr:spPr>
        <a:xfrm>
          <a:off x="10982325" y="3581400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5</xdr:row>
      <xdr:rowOff>19050</xdr:rowOff>
    </xdr:from>
    <xdr:to>
      <xdr:col>11</xdr:col>
      <xdr:colOff>190500</xdr:colOff>
      <xdr:row>5</xdr:row>
      <xdr:rowOff>161925</xdr:rowOff>
    </xdr:to>
    <xdr:sp macro="" textlink="">
      <xdr:nvSpPr>
        <xdr:cNvPr id="10" name="9 Elipse"/>
        <xdr:cNvSpPr/>
      </xdr:nvSpPr>
      <xdr:spPr>
        <a:xfrm>
          <a:off x="10982325" y="1104900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30</xdr:row>
      <xdr:rowOff>28575</xdr:rowOff>
    </xdr:from>
    <xdr:to>
      <xdr:col>11</xdr:col>
      <xdr:colOff>180975</xdr:colOff>
      <xdr:row>30</xdr:row>
      <xdr:rowOff>171450</xdr:rowOff>
    </xdr:to>
    <xdr:sp macro="" textlink="">
      <xdr:nvSpPr>
        <xdr:cNvPr id="13" name="12 Elipse"/>
        <xdr:cNvSpPr/>
      </xdr:nvSpPr>
      <xdr:spPr>
        <a:xfrm>
          <a:off x="10972800" y="58769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26</xdr:row>
      <xdr:rowOff>28575</xdr:rowOff>
    </xdr:from>
    <xdr:to>
      <xdr:col>11</xdr:col>
      <xdr:colOff>180975</xdr:colOff>
      <xdr:row>26</xdr:row>
      <xdr:rowOff>171450</xdr:rowOff>
    </xdr:to>
    <xdr:sp macro="" textlink="">
      <xdr:nvSpPr>
        <xdr:cNvPr id="15" name="14 Elipse"/>
        <xdr:cNvSpPr/>
      </xdr:nvSpPr>
      <xdr:spPr>
        <a:xfrm>
          <a:off x="10972800" y="51149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25</xdr:row>
      <xdr:rowOff>28575</xdr:rowOff>
    </xdr:from>
    <xdr:to>
      <xdr:col>11</xdr:col>
      <xdr:colOff>180975</xdr:colOff>
      <xdr:row>25</xdr:row>
      <xdr:rowOff>171450</xdr:rowOff>
    </xdr:to>
    <xdr:sp macro="" textlink="">
      <xdr:nvSpPr>
        <xdr:cNvPr id="16" name="15 Elipse"/>
        <xdr:cNvSpPr/>
      </xdr:nvSpPr>
      <xdr:spPr>
        <a:xfrm>
          <a:off x="10972800" y="4924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21</xdr:row>
      <xdr:rowOff>28575</xdr:rowOff>
    </xdr:from>
    <xdr:to>
      <xdr:col>11</xdr:col>
      <xdr:colOff>180975</xdr:colOff>
      <xdr:row>21</xdr:row>
      <xdr:rowOff>171450</xdr:rowOff>
    </xdr:to>
    <xdr:sp macro="" textlink="">
      <xdr:nvSpPr>
        <xdr:cNvPr id="18" name="17 Elipse"/>
        <xdr:cNvSpPr/>
      </xdr:nvSpPr>
      <xdr:spPr>
        <a:xfrm>
          <a:off x="10972800" y="4162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11</xdr:row>
      <xdr:rowOff>28575</xdr:rowOff>
    </xdr:from>
    <xdr:to>
      <xdr:col>11</xdr:col>
      <xdr:colOff>180975</xdr:colOff>
      <xdr:row>11</xdr:row>
      <xdr:rowOff>171450</xdr:rowOff>
    </xdr:to>
    <xdr:sp macro="" textlink="">
      <xdr:nvSpPr>
        <xdr:cNvPr id="23" name="22 Elipse"/>
        <xdr:cNvSpPr/>
      </xdr:nvSpPr>
      <xdr:spPr>
        <a:xfrm>
          <a:off x="10972800" y="2257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10</xdr:row>
      <xdr:rowOff>28575</xdr:rowOff>
    </xdr:from>
    <xdr:to>
      <xdr:col>11</xdr:col>
      <xdr:colOff>180975</xdr:colOff>
      <xdr:row>10</xdr:row>
      <xdr:rowOff>171450</xdr:rowOff>
    </xdr:to>
    <xdr:sp macro="" textlink="">
      <xdr:nvSpPr>
        <xdr:cNvPr id="24" name="23 Elipse"/>
        <xdr:cNvSpPr/>
      </xdr:nvSpPr>
      <xdr:spPr>
        <a:xfrm>
          <a:off x="10972800" y="20669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7</xdr:row>
      <xdr:rowOff>28575</xdr:rowOff>
    </xdr:from>
    <xdr:to>
      <xdr:col>11</xdr:col>
      <xdr:colOff>180975</xdr:colOff>
      <xdr:row>7</xdr:row>
      <xdr:rowOff>171450</xdr:rowOff>
    </xdr:to>
    <xdr:sp macro="" textlink="">
      <xdr:nvSpPr>
        <xdr:cNvPr id="25" name="24 Elipse"/>
        <xdr:cNvSpPr/>
      </xdr:nvSpPr>
      <xdr:spPr>
        <a:xfrm>
          <a:off x="10972800" y="1495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4</xdr:row>
      <xdr:rowOff>28575</xdr:rowOff>
    </xdr:from>
    <xdr:to>
      <xdr:col>11</xdr:col>
      <xdr:colOff>180975</xdr:colOff>
      <xdr:row>4</xdr:row>
      <xdr:rowOff>171450</xdr:rowOff>
    </xdr:to>
    <xdr:sp macro="" textlink="">
      <xdr:nvSpPr>
        <xdr:cNvPr id="26" name="25 Elipse"/>
        <xdr:cNvSpPr/>
      </xdr:nvSpPr>
      <xdr:spPr>
        <a:xfrm>
          <a:off x="10972800" y="9239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</xdr:row>
      <xdr:rowOff>28575</xdr:rowOff>
    </xdr:from>
    <xdr:to>
      <xdr:col>11</xdr:col>
      <xdr:colOff>180975</xdr:colOff>
      <xdr:row>1</xdr:row>
      <xdr:rowOff>171450</xdr:rowOff>
    </xdr:to>
    <xdr:sp macro="" textlink="">
      <xdr:nvSpPr>
        <xdr:cNvPr id="28" name="27 Elipse"/>
        <xdr:cNvSpPr/>
      </xdr:nvSpPr>
      <xdr:spPr>
        <a:xfrm>
          <a:off x="10972800" y="352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9</xdr:row>
      <xdr:rowOff>19050</xdr:rowOff>
    </xdr:from>
    <xdr:to>
      <xdr:col>11</xdr:col>
      <xdr:colOff>180975</xdr:colOff>
      <xdr:row>9</xdr:row>
      <xdr:rowOff>161925</xdr:rowOff>
    </xdr:to>
    <xdr:sp macro="" textlink="">
      <xdr:nvSpPr>
        <xdr:cNvPr id="29" name="28 Elipse"/>
        <xdr:cNvSpPr/>
      </xdr:nvSpPr>
      <xdr:spPr>
        <a:xfrm>
          <a:off x="10972800" y="1866900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32</xdr:row>
      <xdr:rowOff>38100</xdr:rowOff>
    </xdr:from>
    <xdr:to>
      <xdr:col>11</xdr:col>
      <xdr:colOff>180975</xdr:colOff>
      <xdr:row>32</xdr:row>
      <xdr:rowOff>180975</xdr:rowOff>
    </xdr:to>
    <xdr:sp macro="" textlink="">
      <xdr:nvSpPr>
        <xdr:cNvPr id="30" name="29 Elipse"/>
        <xdr:cNvSpPr/>
      </xdr:nvSpPr>
      <xdr:spPr>
        <a:xfrm>
          <a:off x="10972800" y="6267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28</xdr:row>
      <xdr:rowOff>38100</xdr:rowOff>
    </xdr:from>
    <xdr:to>
      <xdr:col>11</xdr:col>
      <xdr:colOff>180975</xdr:colOff>
      <xdr:row>28</xdr:row>
      <xdr:rowOff>180975</xdr:rowOff>
    </xdr:to>
    <xdr:sp macro="" textlink="">
      <xdr:nvSpPr>
        <xdr:cNvPr id="31" name="30 Elipse"/>
        <xdr:cNvSpPr/>
      </xdr:nvSpPr>
      <xdr:spPr>
        <a:xfrm>
          <a:off x="10972800" y="5505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24</xdr:row>
      <xdr:rowOff>38100</xdr:rowOff>
    </xdr:from>
    <xdr:to>
      <xdr:col>11</xdr:col>
      <xdr:colOff>180975</xdr:colOff>
      <xdr:row>24</xdr:row>
      <xdr:rowOff>180975</xdr:rowOff>
    </xdr:to>
    <xdr:sp macro="" textlink="">
      <xdr:nvSpPr>
        <xdr:cNvPr id="32" name="31 Elipse"/>
        <xdr:cNvSpPr/>
      </xdr:nvSpPr>
      <xdr:spPr>
        <a:xfrm>
          <a:off x="10972800" y="4743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17</xdr:row>
      <xdr:rowOff>38100</xdr:rowOff>
    </xdr:from>
    <xdr:to>
      <xdr:col>11</xdr:col>
      <xdr:colOff>180975</xdr:colOff>
      <xdr:row>17</xdr:row>
      <xdr:rowOff>180975</xdr:rowOff>
    </xdr:to>
    <xdr:sp macro="" textlink="">
      <xdr:nvSpPr>
        <xdr:cNvPr id="33" name="32 Elipse"/>
        <xdr:cNvSpPr/>
      </xdr:nvSpPr>
      <xdr:spPr>
        <a:xfrm>
          <a:off x="10972800" y="34099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8</xdr:row>
      <xdr:rowOff>38100</xdr:rowOff>
    </xdr:from>
    <xdr:to>
      <xdr:col>11</xdr:col>
      <xdr:colOff>180975</xdr:colOff>
      <xdr:row>8</xdr:row>
      <xdr:rowOff>180975</xdr:rowOff>
    </xdr:to>
    <xdr:sp macro="" textlink="">
      <xdr:nvSpPr>
        <xdr:cNvPr id="35" name="34 Elipse"/>
        <xdr:cNvSpPr/>
      </xdr:nvSpPr>
      <xdr:spPr>
        <a:xfrm>
          <a:off x="10972800" y="1695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6</xdr:row>
      <xdr:rowOff>38100</xdr:rowOff>
    </xdr:from>
    <xdr:to>
      <xdr:col>11</xdr:col>
      <xdr:colOff>180975</xdr:colOff>
      <xdr:row>6</xdr:row>
      <xdr:rowOff>180975</xdr:rowOff>
    </xdr:to>
    <xdr:sp macro="" textlink="">
      <xdr:nvSpPr>
        <xdr:cNvPr id="36" name="35 Elipse"/>
        <xdr:cNvSpPr/>
      </xdr:nvSpPr>
      <xdr:spPr>
        <a:xfrm>
          <a:off x="10972800" y="1314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</xdr:row>
      <xdr:rowOff>38100</xdr:rowOff>
    </xdr:from>
    <xdr:to>
      <xdr:col>11</xdr:col>
      <xdr:colOff>180975</xdr:colOff>
      <xdr:row>2</xdr:row>
      <xdr:rowOff>180975</xdr:rowOff>
    </xdr:to>
    <xdr:sp macro="" textlink="">
      <xdr:nvSpPr>
        <xdr:cNvPr id="37" name="36 Elipse"/>
        <xdr:cNvSpPr/>
      </xdr:nvSpPr>
      <xdr:spPr>
        <a:xfrm>
          <a:off x="10972800" y="552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33</xdr:row>
      <xdr:rowOff>28575</xdr:rowOff>
    </xdr:from>
    <xdr:to>
      <xdr:col>11</xdr:col>
      <xdr:colOff>180975</xdr:colOff>
      <xdr:row>33</xdr:row>
      <xdr:rowOff>171450</xdr:rowOff>
    </xdr:to>
    <xdr:sp macro="" textlink="">
      <xdr:nvSpPr>
        <xdr:cNvPr id="39" name="38 Elipse"/>
        <xdr:cNvSpPr/>
      </xdr:nvSpPr>
      <xdr:spPr>
        <a:xfrm>
          <a:off x="10972800" y="6448425"/>
          <a:ext cx="133350" cy="14287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16</xdr:row>
      <xdr:rowOff>28575</xdr:rowOff>
    </xdr:from>
    <xdr:to>
      <xdr:col>11</xdr:col>
      <xdr:colOff>180975</xdr:colOff>
      <xdr:row>16</xdr:row>
      <xdr:rowOff>171450</xdr:rowOff>
    </xdr:to>
    <xdr:sp macro="" textlink="">
      <xdr:nvSpPr>
        <xdr:cNvPr id="40" name="39 Elipse"/>
        <xdr:cNvSpPr/>
      </xdr:nvSpPr>
      <xdr:spPr>
        <a:xfrm>
          <a:off x="10972800" y="3209925"/>
          <a:ext cx="133350" cy="14287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23</xdr:row>
      <xdr:rowOff>28575</xdr:rowOff>
    </xdr:from>
    <xdr:to>
      <xdr:col>11</xdr:col>
      <xdr:colOff>190500</xdr:colOff>
      <xdr:row>23</xdr:row>
      <xdr:rowOff>171450</xdr:rowOff>
    </xdr:to>
    <xdr:sp macro="" textlink="">
      <xdr:nvSpPr>
        <xdr:cNvPr id="41" name="40 Elipse"/>
        <xdr:cNvSpPr/>
      </xdr:nvSpPr>
      <xdr:spPr>
        <a:xfrm>
          <a:off x="10877550" y="45434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29</xdr:row>
      <xdr:rowOff>19050</xdr:rowOff>
    </xdr:from>
    <xdr:to>
      <xdr:col>11</xdr:col>
      <xdr:colOff>180975</xdr:colOff>
      <xdr:row>29</xdr:row>
      <xdr:rowOff>161925</xdr:rowOff>
    </xdr:to>
    <xdr:sp macro="" textlink="">
      <xdr:nvSpPr>
        <xdr:cNvPr id="42" name="41 Elipse"/>
        <xdr:cNvSpPr/>
      </xdr:nvSpPr>
      <xdr:spPr>
        <a:xfrm>
          <a:off x="10868025" y="567690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31</xdr:row>
      <xdr:rowOff>28575</xdr:rowOff>
    </xdr:from>
    <xdr:to>
      <xdr:col>11</xdr:col>
      <xdr:colOff>190500</xdr:colOff>
      <xdr:row>31</xdr:row>
      <xdr:rowOff>171450</xdr:rowOff>
    </xdr:to>
    <xdr:sp macro="" textlink="">
      <xdr:nvSpPr>
        <xdr:cNvPr id="43" name="42 Elipse"/>
        <xdr:cNvSpPr/>
      </xdr:nvSpPr>
      <xdr:spPr>
        <a:xfrm>
          <a:off x="10877550" y="606742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34</xdr:row>
      <xdr:rowOff>9525</xdr:rowOff>
    </xdr:from>
    <xdr:to>
      <xdr:col>11</xdr:col>
      <xdr:colOff>190500</xdr:colOff>
      <xdr:row>34</xdr:row>
      <xdr:rowOff>152400</xdr:rowOff>
    </xdr:to>
    <xdr:sp macro="" textlink="">
      <xdr:nvSpPr>
        <xdr:cNvPr id="44" name="43 Elipse"/>
        <xdr:cNvSpPr/>
      </xdr:nvSpPr>
      <xdr:spPr>
        <a:xfrm>
          <a:off x="10877550" y="661987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22</xdr:row>
      <xdr:rowOff>9525</xdr:rowOff>
    </xdr:from>
    <xdr:to>
      <xdr:col>11</xdr:col>
      <xdr:colOff>190500</xdr:colOff>
      <xdr:row>22</xdr:row>
      <xdr:rowOff>152400</xdr:rowOff>
    </xdr:to>
    <xdr:sp macro="" textlink="">
      <xdr:nvSpPr>
        <xdr:cNvPr id="45" name="44 Elipse"/>
        <xdr:cNvSpPr/>
      </xdr:nvSpPr>
      <xdr:spPr>
        <a:xfrm>
          <a:off x="10877550" y="433387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19</xdr:row>
      <xdr:rowOff>19050</xdr:rowOff>
    </xdr:from>
    <xdr:to>
      <xdr:col>11</xdr:col>
      <xdr:colOff>180975</xdr:colOff>
      <xdr:row>19</xdr:row>
      <xdr:rowOff>161925</xdr:rowOff>
    </xdr:to>
    <xdr:sp macro="" textlink="">
      <xdr:nvSpPr>
        <xdr:cNvPr id="46" name="45 Elipse"/>
        <xdr:cNvSpPr/>
      </xdr:nvSpPr>
      <xdr:spPr>
        <a:xfrm>
          <a:off x="10868025" y="377190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20</xdr:row>
      <xdr:rowOff>19050</xdr:rowOff>
    </xdr:from>
    <xdr:to>
      <xdr:col>11</xdr:col>
      <xdr:colOff>180975</xdr:colOff>
      <xdr:row>20</xdr:row>
      <xdr:rowOff>161925</xdr:rowOff>
    </xdr:to>
    <xdr:sp macro="" textlink="">
      <xdr:nvSpPr>
        <xdr:cNvPr id="47" name="46 Elipse"/>
        <xdr:cNvSpPr/>
      </xdr:nvSpPr>
      <xdr:spPr>
        <a:xfrm>
          <a:off x="10868025" y="396240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15</xdr:row>
      <xdr:rowOff>28575</xdr:rowOff>
    </xdr:from>
    <xdr:to>
      <xdr:col>11</xdr:col>
      <xdr:colOff>180975</xdr:colOff>
      <xdr:row>15</xdr:row>
      <xdr:rowOff>171450</xdr:rowOff>
    </xdr:to>
    <xdr:sp macro="" textlink="">
      <xdr:nvSpPr>
        <xdr:cNvPr id="48" name="47 Elipse"/>
        <xdr:cNvSpPr/>
      </xdr:nvSpPr>
      <xdr:spPr>
        <a:xfrm>
          <a:off x="10868025" y="3019425"/>
          <a:ext cx="133350" cy="14287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14</xdr:row>
      <xdr:rowOff>38100</xdr:rowOff>
    </xdr:from>
    <xdr:to>
      <xdr:col>11</xdr:col>
      <xdr:colOff>180975</xdr:colOff>
      <xdr:row>14</xdr:row>
      <xdr:rowOff>180975</xdr:rowOff>
    </xdr:to>
    <xdr:sp macro="" textlink="">
      <xdr:nvSpPr>
        <xdr:cNvPr id="49" name="48 Elipse"/>
        <xdr:cNvSpPr/>
      </xdr:nvSpPr>
      <xdr:spPr>
        <a:xfrm>
          <a:off x="10868025" y="2838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13</xdr:row>
      <xdr:rowOff>38100</xdr:rowOff>
    </xdr:from>
    <xdr:to>
      <xdr:col>11</xdr:col>
      <xdr:colOff>180975</xdr:colOff>
      <xdr:row>13</xdr:row>
      <xdr:rowOff>180975</xdr:rowOff>
    </xdr:to>
    <xdr:sp macro="" textlink="">
      <xdr:nvSpPr>
        <xdr:cNvPr id="50" name="49 Elipse"/>
        <xdr:cNvSpPr/>
      </xdr:nvSpPr>
      <xdr:spPr>
        <a:xfrm>
          <a:off x="10868025" y="26479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47625</xdr:colOff>
      <xdr:row>12</xdr:row>
      <xdr:rowOff>38100</xdr:rowOff>
    </xdr:from>
    <xdr:to>
      <xdr:col>11</xdr:col>
      <xdr:colOff>180975</xdr:colOff>
      <xdr:row>12</xdr:row>
      <xdr:rowOff>180975</xdr:rowOff>
    </xdr:to>
    <xdr:sp macro="" textlink="">
      <xdr:nvSpPr>
        <xdr:cNvPr id="51" name="50 Elipse"/>
        <xdr:cNvSpPr/>
      </xdr:nvSpPr>
      <xdr:spPr>
        <a:xfrm>
          <a:off x="10868025" y="245745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11</xdr:col>
      <xdr:colOff>57150</xdr:colOff>
      <xdr:row>3</xdr:row>
      <xdr:rowOff>28575</xdr:rowOff>
    </xdr:from>
    <xdr:to>
      <xdr:col>11</xdr:col>
      <xdr:colOff>190500</xdr:colOff>
      <xdr:row>3</xdr:row>
      <xdr:rowOff>171450</xdr:rowOff>
    </xdr:to>
    <xdr:sp macro="" textlink="">
      <xdr:nvSpPr>
        <xdr:cNvPr id="52" name="51 Elipse"/>
        <xdr:cNvSpPr/>
      </xdr:nvSpPr>
      <xdr:spPr>
        <a:xfrm>
          <a:off x="10877550" y="73342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538</xdr:col>
      <xdr:colOff>126236</xdr:colOff>
      <xdr:row>33</xdr:row>
      <xdr:rowOff>34428</xdr:rowOff>
    </xdr:from>
    <xdr:to>
      <xdr:col>538</xdr:col>
      <xdr:colOff>259586</xdr:colOff>
      <xdr:row>33</xdr:row>
      <xdr:rowOff>177303</xdr:rowOff>
    </xdr:to>
    <xdr:sp macro="" textlink="">
      <xdr:nvSpPr>
        <xdr:cNvPr id="199" name="198 Elipse"/>
        <xdr:cNvSpPr/>
      </xdr:nvSpPr>
      <xdr:spPr>
        <a:xfrm>
          <a:off x="10121748" y="685111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30</xdr:row>
      <xdr:rowOff>34428</xdr:rowOff>
    </xdr:from>
    <xdr:to>
      <xdr:col>538</xdr:col>
      <xdr:colOff>259586</xdr:colOff>
      <xdr:row>30</xdr:row>
      <xdr:rowOff>177303</xdr:rowOff>
    </xdr:to>
    <xdr:sp macro="" textlink="">
      <xdr:nvSpPr>
        <xdr:cNvPr id="200" name="199 Elipse"/>
        <xdr:cNvSpPr/>
      </xdr:nvSpPr>
      <xdr:spPr>
        <a:xfrm>
          <a:off x="10121748" y="6265844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29</xdr:row>
      <xdr:rowOff>34428</xdr:rowOff>
    </xdr:from>
    <xdr:to>
      <xdr:col>538</xdr:col>
      <xdr:colOff>259586</xdr:colOff>
      <xdr:row>29</xdr:row>
      <xdr:rowOff>177303</xdr:rowOff>
    </xdr:to>
    <xdr:sp macro="" textlink="">
      <xdr:nvSpPr>
        <xdr:cNvPr id="201" name="200 Elipse"/>
        <xdr:cNvSpPr/>
      </xdr:nvSpPr>
      <xdr:spPr>
        <a:xfrm>
          <a:off x="10121748" y="6070753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28</xdr:row>
      <xdr:rowOff>34428</xdr:rowOff>
    </xdr:from>
    <xdr:to>
      <xdr:col>538</xdr:col>
      <xdr:colOff>259586</xdr:colOff>
      <xdr:row>28</xdr:row>
      <xdr:rowOff>177303</xdr:rowOff>
    </xdr:to>
    <xdr:sp macro="" textlink="">
      <xdr:nvSpPr>
        <xdr:cNvPr id="202" name="201 Elipse"/>
        <xdr:cNvSpPr/>
      </xdr:nvSpPr>
      <xdr:spPr>
        <a:xfrm>
          <a:off x="10121748" y="5875663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27</xdr:row>
      <xdr:rowOff>34428</xdr:rowOff>
    </xdr:from>
    <xdr:to>
      <xdr:col>538</xdr:col>
      <xdr:colOff>259586</xdr:colOff>
      <xdr:row>27</xdr:row>
      <xdr:rowOff>177303</xdr:rowOff>
    </xdr:to>
    <xdr:sp macro="" textlink="">
      <xdr:nvSpPr>
        <xdr:cNvPr id="204" name="203 Elipse"/>
        <xdr:cNvSpPr/>
      </xdr:nvSpPr>
      <xdr:spPr>
        <a:xfrm>
          <a:off x="10121748" y="5680573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14</xdr:row>
      <xdr:rowOff>34428</xdr:rowOff>
    </xdr:from>
    <xdr:to>
      <xdr:col>538</xdr:col>
      <xdr:colOff>259586</xdr:colOff>
      <xdr:row>14</xdr:row>
      <xdr:rowOff>177303</xdr:rowOff>
    </xdr:to>
    <xdr:sp macro="" textlink="">
      <xdr:nvSpPr>
        <xdr:cNvPr id="205" name="204 Elipse"/>
        <xdr:cNvSpPr/>
      </xdr:nvSpPr>
      <xdr:spPr>
        <a:xfrm>
          <a:off x="10121748" y="3144398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12</xdr:row>
      <xdr:rowOff>34428</xdr:rowOff>
    </xdr:from>
    <xdr:to>
      <xdr:col>538</xdr:col>
      <xdr:colOff>259586</xdr:colOff>
      <xdr:row>12</xdr:row>
      <xdr:rowOff>177303</xdr:rowOff>
    </xdr:to>
    <xdr:sp macro="" textlink="">
      <xdr:nvSpPr>
        <xdr:cNvPr id="206" name="205 Elipse"/>
        <xdr:cNvSpPr/>
      </xdr:nvSpPr>
      <xdr:spPr>
        <a:xfrm>
          <a:off x="10121748" y="2754217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11</xdr:row>
      <xdr:rowOff>34428</xdr:rowOff>
    </xdr:from>
    <xdr:to>
      <xdr:col>538</xdr:col>
      <xdr:colOff>259586</xdr:colOff>
      <xdr:row>11</xdr:row>
      <xdr:rowOff>177303</xdr:rowOff>
    </xdr:to>
    <xdr:sp macro="" textlink="">
      <xdr:nvSpPr>
        <xdr:cNvPr id="207" name="206 Elipse"/>
        <xdr:cNvSpPr/>
      </xdr:nvSpPr>
      <xdr:spPr>
        <a:xfrm>
          <a:off x="10121748" y="2559127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9</xdr:row>
      <xdr:rowOff>34428</xdr:rowOff>
    </xdr:from>
    <xdr:to>
      <xdr:col>538</xdr:col>
      <xdr:colOff>259586</xdr:colOff>
      <xdr:row>9</xdr:row>
      <xdr:rowOff>177303</xdr:rowOff>
    </xdr:to>
    <xdr:sp macro="" textlink="">
      <xdr:nvSpPr>
        <xdr:cNvPr id="208" name="207 Elipse"/>
        <xdr:cNvSpPr/>
      </xdr:nvSpPr>
      <xdr:spPr>
        <a:xfrm>
          <a:off x="10121748" y="2168946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8</xdr:row>
      <xdr:rowOff>34428</xdr:rowOff>
    </xdr:from>
    <xdr:to>
      <xdr:col>538</xdr:col>
      <xdr:colOff>259586</xdr:colOff>
      <xdr:row>8</xdr:row>
      <xdr:rowOff>177303</xdr:rowOff>
    </xdr:to>
    <xdr:sp macro="" textlink="">
      <xdr:nvSpPr>
        <xdr:cNvPr id="209" name="208 Elipse"/>
        <xdr:cNvSpPr/>
      </xdr:nvSpPr>
      <xdr:spPr>
        <a:xfrm>
          <a:off x="10121748" y="1973856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7</xdr:row>
      <xdr:rowOff>34428</xdr:rowOff>
    </xdr:from>
    <xdr:to>
      <xdr:col>538</xdr:col>
      <xdr:colOff>259586</xdr:colOff>
      <xdr:row>7</xdr:row>
      <xdr:rowOff>177303</xdr:rowOff>
    </xdr:to>
    <xdr:sp macro="" textlink="">
      <xdr:nvSpPr>
        <xdr:cNvPr id="210" name="209 Elipse"/>
        <xdr:cNvSpPr/>
      </xdr:nvSpPr>
      <xdr:spPr>
        <a:xfrm>
          <a:off x="10121748" y="177876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35</xdr:row>
      <xdr:rowOff>34428</xdr:rowOff>
    </xdr:from>
    <xdr:to>
      <xdr:col>538</xdr:col>
      <xdr:colOff>259586</xdr:colOff>
      <xdr:row>35</xdr:row>
      <xdr:rowOff>177303</xdr:rowOff>
    </xdr:to>
    <xdr:sp macro="" textlink="">
      <xdr:nvSpPr>
        <xdr:cNvPr id="211" name="210 Elipse"/>
        <xdr:cNvSpPr/>
      </xdr:nvSpPr>
      <xdr:spPr>
        <a:xfrm>
          <a:off x="10121748" y="724129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32</xdr:row>
      <xdr:rowOff>34428</xdr:rowOff>
    </xdr:from>
    <xdr:to>
      <xdr:col>538</xdr:col>
      <xdr:colOff>259586</xdr:colOff>
      <xdr:row>32</xdr:row>
      <xdr:rowOff>177303</xdr:rowOff>
    </xdr:to>
    <xdr:sp macro="" textlink="">
      <xdr:nvSpPr>
        <xdr:cNvPr id="212" name="211 Elipse"/>
        <xdr:cNvSpPr/>
      </xdr:nvSpPr>
      <xdr:spPr>
        <a:xfrm>
          <a:off x="10121748" y="6656024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31</xdr:row>
      <xdr:rowOff>34428</xdr:rowOff>
    </xdr:from>
    <xdr:to>
      <xdr:col>538</xdr:col>
      <xdr:colOff>259586</xdr:colOff>
      <xdr:row>31</xdr:row>
      <xdr:rowOff>177303</xdr:rowOff>
    </xdr:to>
    <xdr:sp macro="" textlink="">
      <xdr:nvSpPr>
        <xdr:cNvPr id="213" name="212 Elipse"/>
        <xdr:cNvSpPr/>
      </xdr:nvSpPr>
      <xdr:spPr>
        <a:xfrm>
          <a:off x="10121748" y="6460934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26</xdr:row>
      <xdr:rowOff>34428</xdr:rowOff>
    </xdr:from>
    <xdr:to>
      <xdr:col>538</xdr:col>
      <xdr:colOff>259586</xdr:colOff>
      <xdr:row>26</xdr:row>
      <xdr:rowOff>177303</xdr:rowOff>
    </xdr:to>
    <xdr:sp macro="" textlink="">
      <xdr:nvSpPr>
        <xdr:cNvPr id="214" name="213 Elipse"/>
        <xdr:cNvSpPr/>
      </xdr:nvSpPr>
      <xdr:spPr>
        <a:xfrm>
          <a:off x="10121748" y="5485482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24</xdr:row>
      <xdr:rowOff>34428</xdr:rowOff>
    </xdr:from>
    <xdr:to>
      <xdr:col>538</xdr:col>
      <xdr:colOff>259586</xdr:colOff>
      <xdr:row>24</xdr:row>
      <xdr:rowOff>177303</xdr:rowOff>
    </xdr:to>
    <xdr:sp macro="" textlink="">
      <xdr:nvSpPr>
        <xdr:cNvPr id="215" name="214 Elipse"/>
        <xdr:cNvSpPr/>
      </xdr:nvSpPr>
      <xdr:spPr>
        <a:xfrm>
          <a:off x="10121748" y="5095301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23</xdr:row>
      <xdr:rowOff>34428</xdr:rowOff>
    </xdr:from>
    <xdr:to>
      <xdr:col>538</xdr:col>
      <xdr:colOff>259586</xdr:colOff>
      <xdr:row>23</xdr:row>
      <xdr:rowOff>177303</xdr:rowOff>
    </xdr:to>
    <xdr:sp macro="" textlink="">
      <xdr:nvSpPr>
        <xdr:cNvPr id="216" name="215 Elipse"/>
        <xdr:cNvSpPr/>
      </xdr:nvSpPr>
      <xdr:spPr>
        <a:xfrm>
          <a:off x="10121748" y="4900211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22</xdr:row>
      <xdr:rowOff>34428</xdr:rowOff>
    </xdr:from>
    <xdr:to>
      <xdr:col>538</xdr:col>
      <xdr:colOff>259586</xdr:colOff>
      <xdr:row>22</xdr:row>
      <xdr:rowOff>177303</xdr:rowOff>
    </xdr:to>
    <xdr:sp macro="" textlink="">
      <xdr:nvSpPr>
        <xdr:cNvPr id="217" name="216 Elipse"/>
        <xdr:cNvSpPr/>
      </xdr:nvSpPr>
      <xdr:spPr>
        <a:xfrm>
          <a:off x="10121748" y="4705121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21</xdr:row>
      <xdr:rowOff>34428</xdr:rowOff>
    </xdr:from>
    <xdr:to>
      <xdr:col>538</xdr:col>
      <xdr:colOff>259586</xdr:colOff>
      <xdr:row>21</xdr:row>
      <xdr:rowOff>177303</xdr:rowOff>
    </xdr:to>
    <xdr:sp macro="" textlink="">
      <xdr:nvSpPr>
        <xdr:cNvPr id="218" name="217 Elipse"/>
        <xdr:cNvSpPr/>
      </xdr:nvSpPr>
      <xdr:spPr>
        <a:xfrm>
          <a:off x="10121748" y="451003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19</xdr:row>
      <xdr:rowOff>34428</xdr:rowOff>
    </xdr:from>
    <xdr:to>
      <xdr:col>538</xdr:col>
      <xdr:colOff>259586</xdr:colOff>
      <xdr:row>19</xdr:row>
      <xdr:rowOff>177303</xdr:rowOff>
    </xdr:to>
    <xdr:sp macro="" textlink="">
      <xdr:nvSpPr>
        <xdr:cNvPr id="219" name="218 Elipse"/>
        <xdr:cNvSpPr/>
      </xdr:nvSpPr>
      <xdr:spPr>
        <a:xfrm>
          <a:off x="10121748" y="411985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16</xdr:row>
      <xdr:rowOff>34428</xdr:rowOff>
    </xdr:from>
    <xdr:to>
      <xdr:col>538</xdr:col>
      <xdr:colOff>259586</xdr:colOff>
      <xdr:row>16</xdr:row>
      <xdr:rowOff>177303</xdr:rowOff>
    </xdr:to>
    <xdr:sp macro="" textlink="">
      <xdr:nvSpPr>
        <xdr:cNvPr id="220" name="219 Elipse"/>
        <xdr:cNvSpPr/>
      </xdr:nvSpPr>
      <xdr:spPr>
        <a:xfrm>
          <a:off x="10121748" y="353457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13</xdr:row>
      <xdr:rowOff>34428</xdr:rowOff>
    </xdr:from>
    <xdr:to>
      <xdr:col>538</xdr:col>
      <xdr:colOff>259586</xdr:colOff>
      <xdr:row>13</xdr:row>
      <xdr:rowOff>177303</xdr:rowOff>
    </xdr:to>
    <xdr:sp macro="" textlink="">
      <xdr:nvSpPr>
        <xdr:cNvPr id="221" name="220 Elipse"/>
        <xdr:cNvSpPr/>
      </xdr:nvSpPr>
      <xdr:spPr>
        <a:xfrm>
          <a:off x="10121748" y="2949308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10</xdr:row>
      <xdr:rowOff>34428</xdr:rowOff>
    </xdr:from>
    <xdr:to>
      <xdr:col>538</xdr:col>
      <xdr:colOff>259586</xdr:colOff>
      <xdr:row>10</xdr:row>
      <xdr:rowOff>177303</xdr:rowOff>
    </xdr:to>
    <xdr:sp macro="" textlink="">
      <xdr:nvSpPr>
        <xdr:cNvPr id="222" name="221 Elipse"/>
        <xdr:cNvSpPr/>
      </xdr:nvSpPr>
      <xdr:spPr>
        <a:xfrm>
          <a:off x="10121748" y="2364036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6</xdr:row>
      <xdr:rowOff>34428</xdr:rowOff>
    </xdr:from>
    <xdr:to>
      <xdr:col>538</xdr:col>
      <xdr:colOff>259586</xdr:colOff>
      <xdr:row>6</xdr:row>
      <xdr:rowOff>177303</xdr:rowOff>
    </xdr:to>
    <xdr:sp macro="" textlink="">
      <xdr:nvSpPr>
        <xdr:cNvPr id="223" name="222 Elipse"/>
        <xdr:cNvSpPr/>
      </xdr:nvSpPr>
      <xdr:spPr>
        <a:xfrm>
          <a:off x="10121748" y="158367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5</xdr:row>
      <xdr:rowOff>34428</xdr:rowOff>
    </xdr:from>
    <xdr:to>
      <xdr:col>538</xdr:col>
      <xdr:colOff>259586</xdr:colOff>
      <xdr:row>5</xdr:row>
      <xdr:rowOff>177303</xdr:rowOff>
    </xdr:to>
    <xdr:sp macro="" textlink="">
      <xdr:nvSpPr>
        <xdr:cNvPr id="224" name="223 Elipse"/>
        <xdr:cNvSpPr/>
      </xdr:nvSpPr>
      <xdr:spPr>
        <a:xfrm>
          <a:off x="10121748" y="138858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126236</xdr:colOff>
      <xdr:row>4</xdr:row>
      <xdr:rowOff>34428</xdr:rowOff>
    </xdr:from>
    <xdr:to>
      <xdr:col>538</xdr:col>
      <xdr:colOff>259586</xdr:colOff>
      <xdr:row>4</xdr:row>
      <xdr:rowOff>177303</xdr:rowOff>
    </xdr:to>
    <xdr:sp macro="" textlink="">
      <xdr:nvSpPr>
        <xdr:cNvPr id="225" name="224 Elipse"/>
        <xdr:cNvSpPr/>
      </xdr:nvSpPr>
      <xdr:spPr>
        <a:xfrm>
          <a:off x="10121748" y="1193494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36</xdr:row>
      <xdr:rowOff>34428</xdr:rowOff>
    </xdr:from>
    <xdr:to>
      <xdr:col>538</xdr:col>
      <xdr:colOff>271062</xdr:colOff>
      <xdr:row>36</xdr:row>
      <xdr:rowOff>177303</xdr:rowOff>
    </xdr:to>
    <xdr:sp macro="" textlink="">
      <xdr:nvSpPr>
        <xdr:cNvPr id="234" name="233 Elipse"/>
        <xdr:cNvSpPr/>
      </xdr:nvSpPr>
      <xdr:spPr>
        <a:xfrm>
          <a:off x="10133224" y="7436386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34</xdr:row>
      <xdr:rowOff>34428</xdr:rowOff>
    </xdr:from>
    <xdr:to>
      <xdr:col>538</xdr:col>
      <xdr:colOff>271062</xdr:colOff>
      <xdr:row>34</xdr:row>
      <xdr:rowOff>177303</xdr:rowOff>
    </xdr:to>
    <xdr:sp macro="" textlink="">
      <xdr:nvSpPr>
        <xdr:cNvPr id="235" name="234 Elipse"/>
        <xdr:cNvSpPr/>
      </xdr:nvSpPr>
      <xdr:spPr>
        <a:xfrm>
          <a:off x="10133224" y="704620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25</xdr:row>
      <xdr:rowOff>34428</xdr:rowOff>
    </xdr:from>
    <xdr:to>
      <xdr:col>538</xdr:col>
      <xdr:colOff>271062</xdr:colOff>
      <xdr:row>25</xdr:row>
      <xdr:rowOff>177303</xdr:rowOff>
    </xdr:to>
    <xdr:sp macro="" textlink="">
      <xdr:nvSpPr>
        <xdr:cNvPr id="236" name="235 Elipse"/>
        <xdr:cNvSpPr/>
      </xdr:nvSpPr>
      <xdr:spPr>
        <a:xfrm>
          <a:off x="10133224" y="5290392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20</xdr:row>
      <xdr:rowOff>34428</xdr:rowOff>
    </xdr:from>
    <xdr:to>
      <xdr:col>538</xdr:col>
      <xdr:colOff>271062</xdr:colOff>
      <xdr:row>20</xdr:row>
      <xdr:rowOff>177303</xdr:rowOff>
    </xdr:to>
    <xdr:sp macro="" textlink="">
      <xdr:nvSpPr>
        <xdr:cNvPr id="237" name="236 Elipse"/>
        <xdr:cNvSpPr/>
      </xdr:nvSpPr>
      <xdr:spPr>
        <a:xfrm>
          <a:off x="10133224" y="431494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18</xdr:row>
      <xdr:rowOff>34428</xdr:rowOff>
    </xdr:from>
    <xdr:to>
      <xdr:col>538</xdr:col>
      <xdr:colOff>271062</xdr:colOff>
      <xdr:row>18</xdr:row>
      <xdr:rowOff>177303</xdr:rowOff>
    </xdr:to>
    <xdr:sp macro="" textlink="">
      <xdr:nvSpPr>
        <xdr:cNvPr id="238" name="237 Elipse"/>
        <xdr:cNvSpPr/>
      </xdr:nvSpPr>
      <xdr:spPr>
        <a:xfrm>
          <a:off x="10133224" y="3924759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17</xdr:row>
      <xdr:rowOff>34428</xdr:rowOff>
    </xdr:from>
    <xdr:to>
      <xdr:col>538</xdr:col>
      <xdr:colOff>271062</xdr:colOff>
      <xdr:row>17</xdr:row>
      <xdr:rowOff>177303</xdr:rowOff>
    </xdr:to>
    <xdr:sp macro="" textlink="">
      <xdr:nvSpPr>
        <xdr:cNvPr id="239" name="238 Elipse"/>
        <xdr:cNvSpPr/>
      </xdr:nvSpPr>
      <xdr:spPr>
        <a:xfrm>
          <a:off x="10133224" y="3729669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538</xdr:col>
      <xdr:colOff>137712</xdr:colOff>
      <xdr:row>15</xdr:row>
      <xdr:rowOff>34428</xdr:rowOff>
    </xdr:from>
    <xdr:to>
      <xdr:col>538</xdr:col>
      <xdr:colOff>271062</xdr:colOff>
      <xdr:row>15</xdr:row>
      <xdr:rowOff>177303</xdr:rowOff>
    </xdr:to>
    <xdr:sp macro="" textlink="">
      <xdr:nvSpPr>
        <xdr:cNvPr id="240" name="239 Elipse"/>
        <xdr:cNvSpPr/>
      </xdr:nvSpPr>
      <xdr:spPr>
        <a:xfrm>
          <a:off x="10133224" y="3339488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31</xdr:row>
      <xdr:rowOff>22952</xdr:rowOff>
    </xdr:from>
    <xdr:to>
      <xdr:col>544</xdr:col>
      <xdr:colOff>282538</xdr:colOff>
      <xdr:row>31</xdr:row>
      <xdr:rowOff>165827</xdr:rowOff>
    </xdr:to>
    <xdr:sp macro="" textlink="">
      <xdr:nvSpPr>
        <xdr:cNvPr id="280" name="279 Elipse"/>
        <xdr:cNvSpPr/>
      </xdr:nvSpPr>
      <xdr:spPr>
        <a:xfrm>
          <a:off x="13472712" y="6449458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30</xdr:row>
      <xdr:rowOff>22952</xdr:rowOff>
    </xdr:from>
    <xdr:to>
      <xdr:col>544</xdr:col>
      <xdr:colOff>282538</xdr:colOff>
      <xdr:row>30</xdr:row>
      <xdr:rowOff>165827</xdr:rowOff>
    </xdr:to>
    <xdr:sp macro="" textlink="">
      <xdr:nvSpPr>
        <xdr:cNvPr id="281" name="280 Elipse"/>
        <xdr:cNvSpPr/>
      </xdr:nvSpPr>
      <xdr:spPr>
        <a:xfrm>
          <a:off x="13472712" y="6254368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19</xdr:row>
      <xdr:rowOff>22952</xdr:rowOff>
    </xdr:from>
    <xdr:to>
      <xdr:col>544</xdr:col>
      <xdr:colOff>282538</xdr:colOff>
      <xdr:row>19</xdr:row>
      <xdr:rowOff>165827</xdr:rowOff>
    </xdr:to>
    <xdr:sp macro="" textlink="">
      <xdr:nvSpPr>
        <xdr:cNvPr id="282" name="281 Elipse"/>
        <xdr:cNvSpPr/>
      </xdr:nvSpPr>
      <xdr:spPr>
        <a:xfrm>
          <a:off x="13472712" y="4108374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17</xdr:row>
      <xdr:rowOff>22952</xdr:rowOff>
    </xdr:from>
    <xdr:to>
      <xdr:col>544</xdr:col>
      <xdr:colOff>282538</xdr:colOff>
      <xdr:row>17</xdr:row>
      <xdr:rowOff>165827</xdr:rowOff>
    </xdr:to>
    <xdr:sp macro="" textlink="">
      <xdr:nvSpPr>
        <xdr:cNvPr id="283" name="282 Elipse"/>
        <xdr:cNvSpPr/>
      </xdr:nvSpPr>
      <xdr:spPr>
        <a:xfrm>
          <a:off x="13472712" y="3718193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14</xdr:row>
      <xdr:rowOff>22952</xdr:rowOff>
    </xdr:from>
    <xdr:to>
      <xdr:col>544</xdr:col>
      <xdr:colOff>282538</xdr:colOff>
      <xdr:row>14</xdr:row>
      <xdr:rowOff>165827</xdr:rowOff>
    </xdr:to>
    <xdr:sp macro="" textlink="">
      <xdr:nvSpPr>
        <xdr:cNvPr id="284" name="283 Elipse"/>
        <xdr:cNvSpPr/>
      </xdr:nvSpPr>
      <xdr:spPr>
        <a:xfrm>
          <a:off x="13472712" y="3132922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13</xdr:row>
      <xdr:rowOff>22952</xdr:rowOff>
    </xdr:from>
    <xdr:to>
      <xdr:col>544</xdr:col>
      <xdr:colOff>282538</xdr:colOff>
      <xdr:row>13</xdr:row>
      <xdr:rowOff>165827</xdr:rowOff>
    </xdr:to>
    <xdr:sp macro="" textlink="">
      <xdr:nvSpPr>
        <xdr:cNvPr id="285" name="284 Elipse"/>
        <xdr:cNvSpPr/>
      </xdr:nvSpPr>
      <xdr:spPr>
        <a:xfrm>
          <a:off x="13472712" y="2937832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12</xdr:row>
      <xdr:rowOff>22952</xdr:rowOff>
    </xdr:from>
    <xdr:to>
      <xdr:col>544</xdr:col>
      <xdr:colOff>282538</xdr:colOff>
      <xdr:row>12</xdr:row>
      <xdr:rowOff>165827</xdr:rowOff>
    </xdr:to>
    <xdr:sp macro="" textlink="">
      <xdr:nvSpPr>
        <xdr:cNvPr id="286" name="285 Elipse"/>
        <xdr:cNvSpPr/>
      </xdr:nvSpPr>
      <xdr:spPr>
        <a:xfrm>
          <a:off x="13472712" y="2742741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11</xdr:row>
      <xdr:rowOff>22952</xdr:rowOff>
    </xdr:from>
    <xdr:to>
      <xdr:col>544</xdr:col>
      <xdr:colOff>282538</xdr:colOff>
      <xdr:row>11</xdr:row>
      <xdr:rowOff>165827</xdr:rowOff>
    </xdr:to>
    <xdr:sp macro="" textlink="">
      <xdr:nvSpPr>
        <xdr:cNvPr id="287" name="286 Elipse"/>
        <xdr:cNvSpPr/>
      </xdr:nvSpPr>
      <xdr:spPr>
        <a:xfrm>
          <a:off x="13472712" y="2547651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10</xdr:row>
      <xdr:rowOff>22952</xdr:rowOff>
    </xdr:from>
    <xdr:to>
      <xdr:col>544</xdr:col>
      <xdr:colOff>282538</xdr:colOff>
      <xdr:row>10</xdr:row>
      <xdr:rowOff>165827</xdr:rowOff>
    </xdr:to>
    <xdr:sp macro="" textlink="">
      <xdr:nvSpPr>
        <xdr:cNvPr id="289" name="288 Elipse"/>
        <xdr:cNvSpPr/>
      </xdr:nvSpPr>
      <xdr:spPr>
        <a:xfrm>
          <a:off x="13472712" y="235256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8</xdr:row>
      <xdr:rowOff>22952</xdr:rowOff>
    </xdr:from>
    <xdr:to>
      <xdr:col>544</xdr:col>
      <xdr:colOff>282538</xdr:colOff>
      <xdr:row>8</xdr:row>
      <xdr:rowOff>165827</xdr:rowOff>
    </xdr:to>
    <xdr:sp macro="" textlink="">
      <xdr:nvSpPr>
        <xdr:cNvPr id="290" name="289 Elipse"/>
        <xdr:cNvSpPr/>
      </xdr:nvSpPr>
      <xdr:spPr>
        <a:xfrm>
          <a:off x="13472712" y="196238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6</xdr:row>
      <xdr:rowOff>22952</xdr:rowOff>
    </xdr:from>
    <xdr:to>
      <xdr:col>544</xdr:col>
      <xdr:colOff>282538</xdr:colOff>
      <xdr:row>6</xdr:row>
      <xdr:rowOff>165827</xdr:rowOff>
    </xdr:to>
    <xdr:sp macro="" textlink="">
      <xdr:nvSpPr>
        <xdr:cNvPr id="291" name="290 Elipse"/>
        <xdr:cNvSpPr/>
      </xdr:nvSpPr>
      <xdr:spPr>
        <a:xfrm>
          <a:off x="13472712" y="1572199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149188</xdr:colOff>
      <xdr:row>4</xdr:row>
      <xdr:rowOff>22952</xdr:rowOff>
    </xdr:from>
    <xdr:to>
      <xdr:col>544</xdr:col>
      <xdr:colOff>282538</xdr:colOff>
      <xdr:row>4</xdr:row>
      <xdr:rowOff>165827</xdr:rowOff>
    </xdr:to>
    <xdr:sp macro="" textlink="">
      <xdr:nvSpPr>
        <xdr:cNvPr id="292" name="291 Elipse"/>
        <xdr:cNvSpPr/>
      </xdr:nvSpPr>
      <xdr:spPr>
        <a:xfrm>
          <a:off x="13472712" y="1182018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33</xdr:row>
      <xdr:rowOff>22952</xdr:rowOff>
    </xdr:from>
    <xdr:to>
      <xdr:col>544</xdr:col>
      <xdr:colOff>271062</xdr:colOff>
      <xdr:row>33</xdr:row>
      <xdr:rowOff>165827</xdr:rowOff>
    </xdr:to>
    <xdr:sp macro="" textlink="">
      <xdr:nvSpPr>
        <xdr:cNvPr id="293" name="292 Elipse"/>
        <xdr:cNvSpPr/>
      </xdr:nvSpPr>
      <xdr:spPr>
        <a:xfrm>
          <a:off x="13461236" y="6839639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5</xdr:row>
      <xdr:rowOff>22952</xdr:rowOff>
    </xdr:from>
    <xdr:to>
      <xdr:col>544</xdr:col>
      <xdr:colOff>271062</xdr:colOff>
      <xdr:row>5</xdr:row>
      <xdr:rowOff>165827</xdr:rowOff>
    </xdr:to>
    <xdr:sp macro="" textlink="">
      <xdr:nvSpPr>
        <xdr:cNvPr id="294" name="293 Elipse"/>
        <xdr:cNvSpPr/>
      </xdr:nvSpPr>
      <xdr:spPr>
        <a:xfrm>
          <a:off x="13461236" y="1377109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26</xdr:row>
      <xdr:rowOff>22952</xdr:rowOff>
    </xdr:from>
    <xdr:to>
      <xdr:col>544</xdr:col>
      <xdr:colOff>271062</xdr:colOff>
      <xdr:row>26</xdr:row>
      <xdr:rowOff>165827</xdr:rowOff>
    </xdr:to>
    <xdr:sp macro="" textlink="">
      <xdr:nvSpPr>
        <xdr:cNvPr id="295" name="294 Elipse"/>
        <xdr:cNvSpPr/>
      </xdr:nvSpPr>
      <xdr:spPr>
        <a:xfrm>
          <a:off x="13461236" y="5474006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25</xdr:row>
      <xdr:rowOff>22952</xdr:rowOff>
    </xdr:from>
    <xdr:to>
      <xdr:col>544</xdr:col>
      <xdr:colOff>271062</xdr:colOff>
      <xdr:row>25</xdr:row>
      <xdr:rowOff>165827</xdr:rowOff>
    </xdr:to>
    <xdr:sp macro="" textlink="">
      <xdr:nvSpPr>
        <xdr:cNvPr id="296" name="295 Elipse"/>
        <xdr:cNvSpPr/>
      </xdr:nvSpPr>
      <xdr:spPr>
        <a:xfrm>
          <a:off x="13461236" y="5278916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24</xdr:row>
      <xdr:rowOff>22952</xdr:rowOff>
    </xdr:from>
    <xdr:to>
      <xdr:col>544</xdr:col>
      <xdr:colOff>271062</xdr:colOff>
      <xdr:row>24</xdr:row>
      <xdr:rowOff>165827</xdr:rowOff>
    </xdr:to>
    <xdr:sp macro="" textlink="">
      <xdr:nvSpPr>
        <xdr:cNvPr id="297" name="296 Elipse"/>
        <xdr:cNvSpPr/>
      </xdr:nvSpPr>
      <xdr:spPr>
        <a:xfrm>
          <a:off x="13461236" y="508382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22</xdr:row>
      <xdr:rowOff>22952</xdr:rowOff>
    </xdr:from>
    <xdr:to>
      <xdr:col>544</xdr:col>
      <xdr:colOff>271062</xdr:colOff>
      <xdr:row>22</xdr:row>
      <xdr:rowOff>165827</xdr:rowOff>
    </xdr:to>
    <xdr:sp macro="" textlink="">
      <xdr:nvSpPr>
        <xdr:cNvPr id="298" name="297 Elipse"/>
        <xdr:cNvSpPr/>
      </xdr:nvSpPr>
      <xdr:spPr>
        <a:xfrm>
          <a:off x="13461236" y="469364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15</xdr:row>
      <xdr:rowOff>22952</xdr:rowOff>
    </xdr:from>
    <xdr:to>
      <xdr:col>544</xdr:col>
      <xdr:colOff>271062</xdr:colOff>
      <xdr:row>15</xdr:row>
      <xdr:rowOff>165827</xdr:rowOff>
    </xdr:to>
    <xdr:sp macro="" textlink="">
      <xdr:nvSpPr>
        <xdr:cNvPr id="299" name="298 Elipse"/>
        <xdr:cNvSpPr/>
      </xdr:nvSpPr>
      <xdr:spPr>
        <a:xfrm>
          <a:off x="13461236" y="3328012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7</xdr:row>
      <xdr:rowOff>22952</xdr:rowOff>
    </xdr:from>
    <xdr:to>
      <xdr:col>544</xdr:col>
      <xdr:colOff>271062</xdr:colOff>
      <xdr:row>7</xdr:row>
      <xdr:rowOff>165827</xdr:rowOff>
    </xdr:to>
    <xdr:sp macro="" textlink="">
      <xdr:nvSpPr>
        <xdr:cNvPr id="300" name="299 Elipse"/>
        <xdr:cNvSpPr/>
      </xdr:nvSpPr>
      <xdr:spPr>
        <a:xfrm>
          <a:off x="13461236" y="176728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9</xdr:row>
      <xdr:rowOff>22952</xdr:rowOff>
    </xdr:from>
    <xdr:to>
      <xdr:col>544</xdr:col>
      <xdr:colOff>271062</xdr:colOff>
      <xdr:row>9</xdr:row>
      <xdr:rowOff>165827</xdr:rowOff>
    </xdr:to>
    <xdr:sp macro="" textlink="">
      <xdr:nvSpPr>
        <xdr:cNvPr id="301" name="300 Elipse"/>
        <xdr:cNvSpPr/>
      </xdr:nvSpPr>
      <xdr:spPr>
        <a:xfrm>
          <a:off x="13461236" y="215747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21</xdr:row>
      <xdr:rowOff>22952</xdr:rowOff>
    </xdr:from>
    <xdr:to>
      <xdr:col>544</xdr:col>
      <xdr:colOff>271062</xdr:colOff>
      <xdr:row>21</xdr:row>
      <xdr:rowOff>165827</xdr:rowOff>
    </xdr:to>
    <xdr:sp macro="" textlink="">
      <xdr:nvSpPr>
        <xdr:cNvPr id="302" name="301 Elipse"/>
        <xdr:cNvSpPr/>
      </xdr:nvSpPr>
      <xdr:spPr>
        <a:xfrm>
          <a:off x="13461236" y="4498554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36</xdr:row>
      <xdr:rowOff>22952</xdr:rowOff>
    </xdr:from>
    <xdr:to>
      <xdr:col>544</xdr:col>
      <xdr:colOff>271062</xdr:colOff>
      <xdr:row>36</xdr:row>
      <xdr:rowOff>165827</xdr:rowOff>
    </xdr:to>
    <xdr:sp macro="" textlink="">
      <xdr:nvSpPr>
        <xdr:cNvPr id="304" name="303 Elipse"/>
        <xdr:cNvSpPr/>
      </xdr:nvSpPr>
      <xdr:spPr>
        <a:xfrm>
          <a:off x="13461236" y="7424910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35</xdr:row>
      <xdr:rowOff>22952</xdr:rowOff>
    </xdr:from>
    <xdr:to>
      <xdr:col>544</xdr:col>
      <xdr:colOff>271062</xdr:colOff>
      <xdr:row>35</xdr:row>
      <xdr:rowOff>165827</xdr:rowOff>
    </xdr:to>
    <xdr:sp macro="" textlink="">
      <xdr:nvSpPr>
        <xdr:cNvPr id="305" name="304 Elipse"/>
        <xdr:cNvSpPr/>
      </xdr:nvSpPr>
      <xdr:spPr>
        <a:xfrm>
          <a:off x="13461236" y="7229819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34</xdr:row>
      <xdr:rowOff>22952</xdr:rowOff>
    </xdr:from>
    <xdr:to>
      <xdr:col>544</xdr:col>
      <xdr:colOff>271062</xdr:colOff>
      <xdr:row>34</xdr:row>
      <xdr:rowOff>165827</xdr:rowOff>
    </xdr:to>
    <xdr:sp macro="" textlink="">
      <xdr:nvSpPr>
        <xdr:cNvPr id="306" name="305 Elipse"/>
        <xdr:cNvSpPr/>
      </xdr:nvSpPr>
      <xdr:spPr>
        <a:xfrm>
          <a:off x="13461236" y="7034729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32</xdr:row>
      <xdr:rowOff>22952</xdr:rowOff>
    </xdr:from>
    <xdr:to>
      <xdr:col>544</xdr:col>
      <xdr:colOff>271062</xdr:colOff>
      <xdr:row>32</xdr:row>
      <xdr:rowOff>165827</xdr:rowOff>
    </xdr:to>
    <xdr:sp macro="" textlink="">
      <xdr:nvSpPr>
        <xdr:cNvPr id="307" name="306 Elipse"/>
        <xdr:cNvSpPr/>
      </xdr:nvSpPr>
      <xdr:spPr>
        <a:xfrm>
          <a:off x="13461236" y="6644548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29</xdr:row>
      <xdr:rowOff>22952</xdr:rowOff>
    </xdr:from>
    <xdr:to>
      <xdr:col>544</xdr:col>
      <xdr:colOff>271062</xdr:colOff>
      <xdr:row>29</xdr:row>
      <xdr:rowOff>165827</xdr:rowOff>
    </xdr:to>
    <xdr:sp macro="" textlink="">
      <xdr:nvSpPr>
        <xdr:cNvPr id="308" name="307 Elipse"/>
        <xdr:cNvSpPr/>
      </xdr:nvSpPr>
      <xdr:spPr>
        <a:xfrm>
          <a:off x="13461236" y="6059277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28</xdr:row>
      <xdr:rowOff>22952</xdr:rowOff>
    </xdr:from>
    <xdr:to>
      <xdr:col>544</xdr:col>
      <xdr:colOff>271062</xdr:colOff>
      <xdr:row>28</xdr:row>
      <xdr:rowOff>165827</xdr:rowOff>
    </xdr:to>
    <xdr:sp macro="" textlink="">
      <xdr:nvSpPr>
        <xdr:cNvPr id="309" name="308 Elipse"/>
        <xdr:cNvSpPr/>
      </xdr:nvSpPr>
      <xdr:spPr>
        <a:xfrm>
          <a:off x="13461236" y="5864187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27</xdr:row>
      <xdr:rowOff>22952</xdr:rowOff>
    </xdr:from>
    <xdr:to>
      <xdr:col>544</xdr:col>
      <xdr:colOff>271062</xdr:colOff>
      <xdr:row>27</xdr:row>
      <xdr:rowOff>165827</xdr:rowOff>
    </xdr:to>
    <xdr:sp macro="" textlink="">
      <xdr:nvSpPr>
        <xdr:cNvPr id="310" name="309 Elipse"/>
        <xdr:cNvSpPr/>
      </xdr:nvSpPr>
      <xdr:spPr>
        <a:xfrm>
          <a:off x="13461236" y="5669097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23</xdr:row>
      <xdr:rowOff>22952</xdr:rowOff>
    </xdr:from>
    <xdr:to>
      <xdr:col>544</xdr:col>
      <xdr:colOff>271062</xdr:colOff>
      <xdr:row>23</xdr:row>
      <xdr:rowOff>165827</xdr:rowOff>
    </xdr:to>
    <xdr:sp macro="" textlink="">
      <xdr:nvSpPr>
        <xdr:cNvPr id="311" name="310 Elipse"/>
        <xdr:cNvSpPr/>
      </xdr:nvSpPr>
      <xdr:spPr>
        <a:xfrm>
          <a:off x="13461236" y="4888735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20</xdr:row>
      <xdr:rowOff>22952</xdr:rowOff>
    </xdr:from>
    <xdr:to>
      <xdr:col>544</xdr:col>
      <xdr:colOff>271062</xdr:colOff>
      <xdr:row>20</xdr:row>
      <xdr:rowOff>165827</xdr:rowOff>
    </xdr:to>
    <xdr:sp macro="" textlink="">
      <xdr:nvSpPr>
        <xdr:cNvPr id="312" name="311 Elipse"/>
        <xdr:cNvSpPr/>
      </xdr:nvSpPr>
      <xdr:spPr>
        <a:xfrm>
          <a:off x="13461236" y="4303464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18</xdr:row>
      <xdr:rowOff>22952</xdr:rowOff>
    </xdr:from>
    <xdr:to>
      <xdr:col>544</xdr:col>
      <xdr:colOff>271062</xdr:colOff>
      <xdr:row>18</xdr:row>
      <xdr:rowOff>165827</xdr:rowOff>
    </xdr:to>
    <xdr:sp macro="" textlink="">
      <xdr:nvSpPr>
        <xdr:cNvPr id="313" name="312 Elipse"/>
        <xdr:cNvSpPr/>
      </xdr:nvSpPr>
      <xdr:spPr>
        <a:xfrm>
          <a:off x="13461236" y="3913283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544</xdr:col>
      <xdr:colOff>137712</xdr:colOff>
      <xdr:row>16</xdr:row>
      <xdr:rowOff>22952</xdr:rowOff>
    </xdr:from>
    <xdr:to>
      <xdr:col>544</xdr:col>
      <xdr:colOff>271062</xdr:colOff>
      <xdr:row>16</xdr:row>
      <xdr:rowOff>165827</xdr:rowOff>
    </xdr:to>
    <xdr:sp macro="" textlink="">
      <xdr:nvSpPr>
        <xdr:cNvPr id="314" name="313 Elipse"/>
        <xdr:cNvSpPr/>
      </xdr:nvSpPr>
      <xdr:spPr>
        <a:xfrm>
          <a:off x="13461236" y="3523103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137712</xdr:colOff>
      <xdr:row>12</xdr:row>
      <xdr:rowOff>22952</xdr:rowOff>
    </xdr:from>
    <xdr:to>
      <xdr:col>550</xdr:col>
      <xdr:colOff>271062</xdr:colOff>
      <xdr:row>12</xdr:row>
      <xdr:rowOff>165827</xdr:rowOff>
    </xdr:to>
    <xdr:sp macro="" textlink="">
      <xdr:nvSpPr>
        <xdr:cNvPr id="354" name="353 Elipse"/>
        <xdr:cNvSpPr/>
      </xdr:nvSpPr>
      <xdr:spPr>
        <a:xfrm>
          <a:off x="407096206" y="2742741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35</xdr:row>
      <xdr:rowOff>22952</xdr:rowOff>
    </xdr:from>
    <xdr:to>
      <xdr:col>550</xdr:col>
      <xdr:colOff>259586</xdr:colOff>
      <xdr:row>35</xdr:row>
      <xdr:rowOff>165827</xdr:rowOff>
    </xdr:to>
    <xdr:sp macro="" textlink="">
      <xdr:nvSpPr>
        <xdr:cNvPr id="355" name="354 Elipse"/>
        <xdr:cNvSpPr/>
      </xdr:nvSpPr>
      <xdr:spPr>
        <a:xfrm>
          <a:off x="407084730" y="722981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33</xdr:row>
      <xdr:rowOff>22952</xdr:rowOff>
    </xdr:from>
    <xdr:to>
      <xdr:col>550</xdr:col>
      <xdr:colOff>259586</xdr:colOff>
      <xdr:row>33</xdr:row>
      <xdr:rowOff>165827</xdr:rowOff>
    </xdr:to>
    <xdr:sp macro="" textlink="">
      <xdr:nvSpPr>
        <xdr:cNvPr id="356" name="355 Elipse"/>
        <xdr:cNvSpPr/>
      </xdr:nvSpPr>
      <xdr:spPr>
        <a:xfrm>
          <a:off x="407084730" y="683963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32</xdr:row>
      <xdr:rowOff>22952</xdr:rowOff>
    </xdr:from>
    <xdr:to>
      <xdr:col>550</xdr:col>
      <xdr:colOff>259586</xdr:colOff>
      <xdr:row>32</xdr:row>
      <xdr:rowOff>165827</xdr:rowOff>
    </xdr:to>
    <xdr:sp macro="" textlink="">
      <xdr:nvSpPr>
        <xdr:cNvPr id="358" name="357 Elipse"/>
        <xdr:cNvSpPr/>
      </xdr:nvSpPr>
      <xdr:spPr>
        <a:xfrm>
          <a:off x="407084730" y="6644548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31</xdr:row>
      <xdr:rowOff>22952</xdr:rowOff>
    </xdr:from>
    <xdr:to>
      <xdr:col>550</xdr:col>
      <xdr:colOff>259586</xdr:colOff>
      <xdr:row>31</xdr:row>
      <xdr:rowOff>165827</xdr:rowOff>
    </xdr:to>
    <xdr:sp macro="" textlink="">
      <xdr:nvSpPr>
        <xdr:cNvPr id="359" name="358 Elipse"/>
        <xdr:cNvSpPr/>
      </xdr:nvSpPr>
      <xdr:spPr>
        <a:xfrm>
          <a:off x="407084730" y="6449458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30</xdr:row>
      <xdr:rowOff>22952</xdr:rowOff>
    </xdr:from>
    <xdr:to>
      <xdr:col>550</xdr:col>
      <xdr:colOff>259586</xdr:colOff>
      <xdr:row>30</xdr:row>
      <xdr:rowOff>165827</xdr:rowOff>
    </xdr:to>
    <xdr:sp macro="" textlink="">
      <xdr:nvSpPr>
        <xdr:cNvPr id="360" name="359 Elipse"/>
        <xdr:cNvSpPr/>
      </xdr:nvSpPr>
      <xdr:spPr>
        <a:xfrm>
          <a:off x="407084730" y="6254368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29</xdr:row>
      <xdr:rowOff>22952</xdr:rowOff>
    </xdr:from>
    <xdr:to>
      <xdr:col>550</xdr:col>
      <xdr:colOff>259586</xdr:colOff>
      <xdr:row>29</xdr:row>
      <xdr:rowOff>165827</xdr:rowOff>
    </xdr:to>
    <xdr:sp macro="" textlink="">
      <xdr:nvSpPr>
        <xdr:cNvPr id="361" name="360 Elipse"/>
        <xdr:cNvSpPr/>
      </xdr:nvSpPr>
      <xdr:spPr>
        <a:xfrm>
          <a:off x="407084730" y="6059277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28</xdr:row>
      <xdr:rowOff>22952</xdr:rowOff>
    </xdr:from>
    <xdr:to>
      <xdr:col>550</xdr:col>
      <xdr:colOff>259586</xdr:colOff>
      <xdr:row>28</xdr:row>
      <xdr:rowOff>165827</xdr:rowOff>
    </xdr:to>
    <xdr:sp macro="" textlink="">
      <xdr:nvSpPr>
        <xdr:cNvPr id="362" name="361 Elipse"/>
        <xdr:cNvSpPr/>
      </xdr:nvSpPr>
      <xdr:spPr>
        <a:xfrm>
          <a:off x="407084730" y="5864187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27</xdr:row>
      <xdr:rowOff>22952</xdr:rowOff>
    </xdr:from>
    <xdr:to>
      <xdr:col>550</xdr:col>
      <xdr:colOff>259586</xdr:colOff>
      <xdr:row>27</xdr:row>
      <xdr:rowOff>165827</xdr:rowOff>
    </xdr:to>
    <xdr:sp macro="" textlink="">
      <xdr:nvSpPr>
        <xdr:cNvPr id="363" name="362 Elipse"/>
        <xdr:cNvSpPr/>
      </xdr:nvSpPr>
      <xdr:spPr>
        <a:xfrm>
          <a:off x="407084730" y="5669097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26</xdr:row>
      <xdr:rowOff>22952</xdr:rowOff>
    </xdr:from>
    <xdr:to>
      <xdr:col>550</xdr:col>
      <xdr:colOff>259586</xdr:colOff>
      <xdr:row>26</xdr:row>
      <xdr:rowOff>165827</xdr:rowOff>
    </xdr:to>
    <xdr:sp macro="" textlink="">
      <xdr:nvSpPr>
        <xdr:cNvPr id="364" name="363 Elipse"/>
        <xdr:cNvSpPr/>
      </xdr:nvSpPr>
      <xdr:spPr>
        <a:xfrm>
          <a:off x="407084730" y="5474006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23</xdr:row>
      <xdr:rowOff>22952</xdr:rowOff>
    </xdr:from>
    <xdr:to>
      <xdr:col>550</xdr:col>
      <xdr:colOff>259586</xdr:colOff>
      <xdr:row>23</xdr:row>
      <xdr:rowOff>165827</xdr:rowOff>
    </xdr:to>
    <xdr:sp macro="" textlink="">
      <xdr:nvSpPr>
        <xdr:cNvPr id="365" name="364 Elipse"/>
        <xdr:cNvSpPr/>
      </xdr:nvSpPr>
      <xdr:spPr>
        <a:xfrm>
          <a:off x="407084730" y="488873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22</xdr:row>
      <xdr:rowOff>22952</xdr:rowOff>
    </xdr:from>
    <xdr:to>
      <xdr:col>550</xdr:col>
      <xdr:colOff>259586</xdr:colOff>
      <xdr:row>22</xdr:row>
      <xdr:rowOff>165827</xdr:rowOff>
    </xdr:to>
    <xdr:sp macro="" textlink="">
      <xdr:nvSpPr>
        <xdr:cNvPr id="366" name="365 Elipse"/>
        <xdr:cNvSpPr/>
      </xdr:nvSpPr>
      <xdr:spPr>
        <a:xfrm>
          <a:off x="407084730" y="4693645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21</xdr:row>
      <xdr:rowOff>22952</xdr:rowOff>
    </xdr:from>
    <xdr:to>
      <xdr:col>550</xdr:col>
      <xdr:colOff>259586</xdr:colOff>
      <xdr:row>21</xdr:row>
      <xdr:rowOff>165827</xdr:rowOff>
    </xdr:to>
    <xdr:sp macro="" textlink="">
      <xdr:nvSpPr>
        <xdr:cNvPr id="367" name="366 Elipse"/>
        <xdr:cNvSpPr/>
      </xdr:nvSpPr>
      <xdr:spPr>
        <a:xfrm>
          <a:off x="407084730" y="4498554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17</xdr:row>
      <xdr:rowOff>22952</xdr:rowOff>
    </xdr:from>
    <xdr:to>
      <xdr:col>550</xdr:col>
      <xdr:colOff>259586</xdr:colOff>
      <xdr:row>17</xdr:row>
      <xdr:rowOff>165827</xdr:rowOff>
    </xdr:to>
    <xdr:sp macro="" textlink="">
      <xdr:nvSpPr>
        <xdr:cNvPr id="368" name="367 Elipse"/>
        <xdr:cNvSpPr/>
      </xdr:nvSpPr>
      <xdr:spPr>
        <a:xfrm>
          <a:off x="407084730" y="3718193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14</xdr:row>
      <xdr:rowOff>22952</xdr:rowOff>
    </xdr:from>
    <xdr:to>
      <xdr:col>550</xdr:col>
      <xdr:colOff>259586</xdr:colOff>
      <xdr:row>14</xdr:row>
      <xdr:rowOff>165827</xdr:rowOff>
    </xdr:to>
    <xdr:sp macro="" textlink="">
      <xdr:nvSpPr>
        <xdr:cNvPr id="369" name="368 Elipse"/>
        <xdr:cNvSpPr/>
      </xdr:nvSpPr>
      <xdr:spPr>
        <a:xfrm>
          <a:off x="407084730" y="3132922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11</xdr:row>
      <xdr:rowOff>22952</xdr:rowOff>
    </xdr:from>
    <xdr:to>
      <xdr:col>550</xdr:col>
      <xdr:colOff>259586</xdr:colOff>
      <xdr:row>11</xdr:row>
      <xdr:rowOff>165827</xdr:rowOff>
    </xdr:to>
    <xdr:sp macro="" textlink="">
      <xdr:nvSpPr>
        <xdr:cNvPr id="370" name="369 Elipse"/>
        <xdr:cNvSpPr/>
      </xdr:nvSpPr>
      <xdr:spPr>
        <a:xfrm>
          <a:off x="407084730" y="2547651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10</xdr:row>
      <xdr:rowOff>22952</xdr:rowOff>
    </xdr:from>
    <xdr:to>
      <xdr:col>550</xdr:col>
      <xdr:colOff>259586</xdr:colOff>
      <xdr:row>10</xdr:row>
      <xdr:rowOff>165827</xdr:rowOff>
    </xdr:to>
    <xdr:sp macro="" textlink="">
      <xdr:nvSpPr>
        <xdr:cNvPr id="371" name="370 Elipse"/>
        <xdr:cNvSpPr/>
      </xdr:nvSpPr>
      <xdr:spPr>
        <a:xfrm>
          <a:off x="407084730" y="235256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8</xdr:row>
      <xdr:rowOff>22952</xdr:rowOff>
    </xdr:from>
    <xdr:to>
      <xdr:col>550</xdr:col>
      <xdr:colOff>259586</xdr:colOff>
      <xdr:row>8</xdr:row>
      <xdr:rowOff>165827</xdr:rowOff>
    </xdr:to>
    <xdr:sp macro="" textlink="">
      <xdr:nvSpPr>
        <xdr:cNvPr id="372" name="371 Elipse"/>
        <xdr:cNvSpPr/>
      </xdr:nvSpPr>
      <xdr:spPr>
        <a:xfrm>
          <a:off x="407084730" y="196238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7</xdr:row>
      <xdr:rowOff>22952</xdr:rowOff>
    </xdr:from>
    <xdr:to>
      <xdr:col>550</xdr:col>
      <xdr:colOff>259586</xdr:colOff>
      <xdr:row>7</xdr:row>
      <xdr:rowOff>165827</xdr:rowOff>
    </xdr:to>
    <xdr:sp macro="" textlink="">
      <xdr:nvSpPr>
        <xdr:cNvPr id="373" name="372 Elipse"/>
        <xdr:cNvSpPr/>
      </xdr:nvSpPr>
      <xdr:spPr>
        <a:xfrm>
          <a:off x="407084730" y="176728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6</xdr:row>
      <xdr:rowOff>22952</xdr:rowOff>
    </xdr:from>
    <xdr:to>
      <xdr:col>550</xdr:col>
      <xdr:colOff>259586</xdr:colOff>
      <xdr:row>6</xdr:row>
      <xdr:rowOff>165827</xdr:rowOff>
    </xdr:to>
    <xdr:sp macro="" textlink="">
      <xdr:nvSpPr>
        <xdr:cNvPr id="374" name="373 Elipse"/>
        <xdr:cNvSpPr/>
      </xdr:nvSpPr>
      <xdr:spPr>
        <a:xfrm>
          <a:off x="407084730" y="1572199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4</xdr:row>
      <xdr:rowOff>22952</xdr:rowOff>
    </xdr:from>
    <xdr:to>
      <xdr:col>550</xdr:col>
      <xdr:colOff>259586</xdr:colOff>
      <xdr:row>4</xdr:row>
      <xdr:rowOff>165827</xdr:rowOff>
    </xdr:to>
    <xdr:sp macro="" textlink="">
      <xdr:nvSpPr>
        <xdr:cNvPr id="375" name="374 Elipse"/>
        <xdr:cNvSpPr/>
      </xdr:nvSpPr>
      <xdr:spPr>
        <a:xfrm>
          <a:off x="407084730" y="1182018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36</xdr:row>
      <xdr:rowOff>22952</xdr:rowOff>
    </xdr:from>
    <xdr:to>
      <xdr:col>550</xdr:col>
      <xdr:colOff>259586</xdr:colOff>
      <xdr:row>36</xdr:row>
      <xdr:rowOff>165827</xdr:rowOff>
    </xdr:to>
    <xdr:sp macro="" textlink="">
      <xdr:nvSpPr>
        <xdr:cNvPr id="377" name="376 Elipse"/>
        <xdr:cNvSpPr/>
      </xdr:nvSpPr>
      <xdr:spPr>
        <a:xfrm>
          <a:off x="407084730" y="742491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34</xdr:row>
      <xdr:rowOff>22952</xdr:rowOff>
    </xdr:from>
    <xdr:to>
      <xdr:col>550</xdr:col>
      <xdr:colOff>259586</xdr:colOff>
      <xdr:row>34</xdr:row>
      <xdr:rowOff>165827</xdr:rowOff>
    </xdr:to>
    <xdr:sp macro="" textlink="">
      <xdr:nvSpPr>
        <xdr:cNvPr id="378" name="377 Elipse"/>
        <xdr:cNvSpPr/>
      </xdr:nvSpPr>
      <xdr:spPr>
        <a:xfrm>
          <a:off x="407084730" y="7034729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25</xdr:row>
      <xdr:rowOff>22952</xdr:rowOff>
    </xdr:from>
    <xdr:to>
      <xdr:col>550</xdr:col>
      <xdr:colOff>259586</xdr:colOff>
      <xdr:row>25</xdr:row>
      <xdr:rowOff>165827</xdr:rowOff>
    </xdr:to>
    <xdr:sp macro="" textlink="">
      <xdr:nvSpPr>
        <xdr:cNvPr id="379" name="378 Elipse"/>
        <xdr:cNvSpPr/>
      </xdr:nvSpPr>
      <xdr:spPr>
        <a:xfrm>
          <a:off x="407084730" y="5278916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24</xdr:row>
      <xdr:rowOff>22952</xdr:rowOff>
    </xdr:from>
    <xdr:to>
      <xdr:col>550</xdr:col>
      <xdr:colOff>259586</xdr:colOff>
      <xdr:row>24</xdr:row>
      <xdr:rowOff>165827</xdr:rowOff>
    </xdr:to>
    <xdr:sp macro="" textlink="">
      <xdr:nvSpPr>
        <xdr:cNvPr id="380" name="379 Elipse"/>
        <xdr:cNvSpPr/>
      </xdr:nvSpPr>
      <xdr:spPr>
        <a:xfrm>
          <a:off x="407084730" y="5083825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19</xdr:row>
      <xdr:rowOff>22952</xdr:rowOff>
    </xdr:from>
    <xdr:to>
      <xdr:col>550</xdr:col>
      <xdr:colOff>259586</xdr:colOff>
      <xdr:row>19</xdr:row>
      <xdr:rowOff>165827</xdr:rowOff>
    </xdr:to>
    <xdr:sp macro="" textlink="">
      <xdr:nvSpPr>
        <xdr:cNvPr id="381" name="380 Elipse"/>
        <xdr:cNvSpPr/>
      </xdr:nvSpPr>
      <xdr:spPr>
        <a:xfrm>
          <a:off x="407084730" y="4108374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16</xdr:row>
      <xdr:rowOff>22952</xdr:rowOff>
    </xdr:from>
    <xdr:to>
      <xdr:col>550</xdr:col>
      <xdr:colOff>259586</xdr:colOff>
      <xdr:row>16</xdr:row>
      <xdr:rowOff>165827</xdr:rowOff>
    </xdr:to>
    <xdr:sp macro="" textlink="">
      <xdr:nvSpPr>
        <xdr:cNvPr id="382" name="381 Elipse"/>
        <xdr:cNvSpPr/>
      </xdr:nvSpPr>
      <xdr:spPr>
        <a:xfrm>
          <a:off x="407084730" y="3523103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15</xdr:row>
      <xdr:rowOff>22952</xdr:rowOff>
    </xdr:from>
    <xdr:to>
      <xdr:col>550</xdr:col>
      <xdr:colOff>259586</xdr:colOff>
      <xdr:row>15</xdr:row>
      <xdr:rowOff>165827</xdr:rowOff>
    </xdr:to>
    <xdr:sp macro="" textlink="">
      <xdr:nvSpPr>
        <xdr:cNvPr id="383" name="382 Elipse"/>
        <xdr:cNvSpPr/>
      </xdr:nvSpPr>
      <xdr:spPr>
        <a:xfrm>
          <a:off x="407084730" y="3328012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13</xdr:row>
      <xdr:rowOff>22952</xdr:rowOff>
    </xdr:from>
    <xdr:to>
      <xdr:col>550</xdr:col>
      <xdr:colOff>259586</xdr:colOff>
      <xdr:row>13</xdr:row>
      <xdr:rowOff>165827</xdr:rowOff>
    </xdr:to>
    <xdr:sp macro="" textlink="">
      <xdr:nvSpPr>
        <xdr:cNvPr id="384" name="383 Elipse"/>
        <xdr:cNvSpPr/>
      </xdr:nvSpPr>
      <xdr:spPr>
        <a:xfrm>
          <a:off x="407084730" y="2937832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9</xdr:row>
      <xdr:rowOff>22952</xdr:rowOff>
    </xdr:from>
    <xdr:to>
      <xdr:col>550</xdr:col>
      <xdr:colOff>259586</xdr:colOff>
      <xdr:row>9</xdr:row>
      <xdr:rowOff>165827</xdr:rowOff>
    </xdr:to>
    <xdr:sp macro="" textlink="">
      <xdr:nvSpPr>
        <xdr:cNvPr id="385" name="384 Elipse"/>
        <xdr:cNvSpPr/>
      </xdr:nvSpPr>
      <xdr:spPr>
        <a:xfrm>
          <a:off x="407084730" y="215747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5</xdr:row>
      <xdr:rowOff>22952</xdr:rowOff>
    </xdr:from>
    <xdr:to>
      <xdr:col>550</xdr:col>
      <xdr:colOff>259586</xdr:colOff>
      <xdr:row>5</xdr:row>
      <xdr:rowOff>165827</xdr:rowOff>
    </xdr:to>
    <xdr:sp macro="" textlink="">
      <xdr:nvSpPr>
        <xdr:cNvPr id="386" name="385 Elipse"/>
        <xdr:cNvSpPr/>
      </xdr:nvSpPr>
      <xdr:spPr>
        <a:xfrm>
          <a:off x="407084730" y="1377109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20</xdr:row>
      <xdr:rowOff>22952</xdr:rowOff>
    </xdr:from>
    <xdr:to>
      <xdr:col>550</xdr:col>
      <xdr:colOff>259586</xdr:colOff>
      <xdr:row>20</xdr:row>
      <xdr:rowOff>165827</xdr:rowOff>
    </xdr:to>
    <xdr:sp macro="" textlink="">
      <xdr:nvSpPr>
        <xdr:cNvPr id="387" name="386 Elipse"/>
        <xdr:cNvSpPr/>
      </xdr:nvSpPr>
      <xdr:spPr>
        <a:xfrm>
          <a:off x="407084730" y="4303464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550</xdr:col>
      <xdr:colOff>126236</xdr:colOff>
      <xdr:row>18</xdr:row>
      <xdr:rowOff>22952</xdr:rowOff>
    </xdr:from>
    <xdr:to>
      <xdr:col>550</xdr:col>
      <xdr:colOff>259586</xdr:colOff>
      <xdr:row>18</xdr:row>
      <xdr:rowOff>165827</xdr:rowOff>
    </xdr:to>
    <xdr:sp macro="" textlink="">
      <xdr:nvSpPr>
        <xdr:cNvPr id="388" name="387 Elipse"/>
        <xdr:cNvSpPr/>
      </xdr:nvSpPr>
      <xdr:spPr>
        <a:xfrm>
          <a:off x="407084730" y="3913283"/>
          <a:ext cx="133350" cy="142875"/>
        </a:xfrm>
        <a:prstGeom prst="ellipse">
          <a:avLst/>
        </a:prstGeom>
        <a:solidFill>
          <a:srgbClr val="FF0000"/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570</xdr:col>
      <xdr:colOff>80331</xdr:colOff>
      <xdr:row>0</xdr:row>
      <xdr:rowOff>45904</xdr:rowOff>
    </xdr:from>
    <xdr:to>
      <xdr:col>576</xdr:col>
      <xdr:colOff>574599</xdr:colOff>
      <xdr:row>4</xdr:row>
      <xdr:rowOff>88480</xdr:rowOff>
    </xdr:to>
    <xdr:pic>
      <xdr:nvPicPr>
        <xdr:cNvPr id="172" name="17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984247" y="45904"/>
          <a:ext cx="50387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9525</xdr:colOff>
      <xdr:row>0</xdr:row>
      <xdr:rowOff>0</xdr:rowOff>
    </xdr:from>
    <xdr:to>
      <xdr:col>21</xdr:col>
      <xdr:colOff>761999</xdr:colOff>
      <xdr:row>6</xdr:row>
      <xdr:rowOff>47624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16025" y="0"/>
          <a:ext cx="4562474" cy="1343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4</xdr:row>
      <xdr:rowOff>19050</xdr:rowOff>
    </xdr:from>
    <xdr:to>
      <xdr:col>6</xdr:col>
      <xdr:colOff>200025</xdr:colOff>
      <xdr:row>4</xdr:row>
      <xdr:rowOff>161925</xdr:rowOff>
    </xdr:to>
    <xdr:sp macro="" textlink="">
      <xdr:nvSpPr>
        <xdr:cNvPr id="46" name="45 Elipse"/>
        <xdr:cNvSpPr/>
      </xdr:nvSpPr>
      <xdr:spPr>
        <a:xfrm>
          <a:off x="6353175" y="914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6</xdr:row>
      <xdr:rowOff>19050</xdr:rowOff>
    </xdr:from>
    <xdr:to>
      <xdr:col>6</xdr:col>
      <xdr:colOff>200025</xdr:colOff>
      <xdr:row>6</xdr:row>
      <xdr:rowOff>161925</xdr:rowOff>
    </xdr:to>
    <xdr:sp macro="" textlink="">
      <xdr:nvSpPr>
        <xdr:cNvPr id="47" name="46 Elipse"/>
        <xdr:cNvSpPr/>
      </xdr:nvSpPr>
      <xdr:spPr>
        <a:xfrm>
          <a:off x="6353175" y="1295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7</xdr:row>
      <xdr:rowOff>19050</xdr:rowOff>
    </xdr:from>
    <xdr:to>
      <xdr:col>6</xdr:col>
      <xdr:colOff>200025</xdr:colOff>
      <xdr:row>7</xdr:row>
      <xdr:rowOff>161925</xdr:rowOff>
    </xdr:to>
    <xdr:sp macro="" textlink="">
      <xdr:nvSpPr>
        <xdr:cNvPr id="48" name="47 Elipse"/>
        <xdr:cNvSpPr/>
      </xdr:nvSpPr>
      <xdr:spPr>
        <a:xfrm>
          <a:off x="6353175" y="1485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8</xdr:row>
      <xdr:rowOff>19050</xdr:rowOff>
    </xdr:from>
    <xdr:to>
      <xdr:col>6</xdr:col>
      <xdr:colOff>200025</xdr:colOff>
      <xdr:row>8</xdr:row>
      <xdr:rowOff>161925</xdr:rowOff>
    </xdr:to>
    <xdr:sp macro="" textlink="">
      <xdr:nvSpPr>
        <xdr:cNvPr id="49" name="48 Elipse"/>
        <xdr:cNvSpPr/>
      </xdr:nvSpPr>
      <xdr:spPr>
        <a:xfrm>
          <a:off x="6353175" y="1676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12</xdr:row>
      <xdr:rowOff>19050</xdr:rowOff>
    </xdr:from>
    <xdr:to>
      <xdr:col>6</xdr:col>
      <xdr:colOff>200025</xdr:colOff>
      <xdr:row>12</xdr:row>
      <xdr:rowOff>161925</xdr:rowOff>
    </xdr:to>
    <xdr:sp macro="" textlink="">
      <xdr:nvSpPr>
        <xdr:cNvPr id="50" name="49 Elipse"/>
        <xdr:cNvSpPr/>
      </xdr:nvSpPr>
      <xdr:spPr>
        <a:xfrm>
          <a:off x="6353175" y="2438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13</xdr:row>
      <xdr:rowOff>19050</xdr:rowOff>
    </xdr:from>
    <xdr:to>
      <xdr:col>6</xdr:col>
      <xdr:colOff>200025</xdr:colOff>
      <xdr:row>13</xdr:row>
      <xdr:rowOff>161925</xdr:rowOff>
    </xdr:to>
    <xdr:sp macro="" textlink="">
      <xdr:nvSpPr>
        <xdr:cNvPr id="51" name="50 Elipse"/>
        <xdr:cNvSpPr/>
      </xdr:nvSpPr>
      <xdr:spPr>
        <a:xfrm>
          <a:off x="6353175" y="2628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14</xdr:row>
      <xdr:rowOff>19050</xdr:rowOff>
    </xdr:from>
    <xdr:to>
      <xdr:col>6</xdr:col>
      <xdr:colOff>200025</xdr:colOff>
      <xdr:row>14</xdr:row>
      <xdr:rowOff>161925</xdr:rowOff>
    </xdr:to>
    <xdr:sp macro="" textlink="">
      <xdr:nvSpPr>
        <xdr:cNvPr id="52" name="51 Elipse"/>
        <xdr:cNvSpPr/>
      </xdr:nvSpPr>
      <xdr:spPr>
        <a:xfrm>
          <a:off x="6353175" y="2819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20</xdr:row>
      <xdr:rowOff>19050</xdr:rowOff>
    </xdr:from>
    <xdr:to>
      <xdr:col>6</xdr:col>
      <xdr:colOff>200025</xdr:colOff>
      <xdr:row>20</xdr:row>
      <xdr:rowOff>161925</xdr:rowOff>
    </xdr:to>
    <xdr:sp macro="" textlink="">
      <xdr:nvSpPr>
        <xdr:cNvPr id="53" name="52 Elipse"/>
        <xdr:cNvSpPr/>
      </xdr:nvSpPr>
      <xdr:spPr>
        <a:xfrm>
          <a:off x="6353175" y="3962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23</xdr:row>
      <xdr:rowOff>19050</xdr:rowOff>
    </xdr:from>
    <xdr:to>
      <xdr:col>6</xdr:col>
      <xdr:colOff>200025</xdr:colOff>
      <xdr:row>23</xdr:row>
      <xdr:rowOff>161925</xdr:rowOff>
    </xdr:to>
    <xdr:sp macro="" textlink="">
      <xdr:nvSpPr>
        <xdr:cNvPr id="54" name="53 Elipse"/>
        <xdr:cNvSpPr/>
      </xdr:nvSpPr>
      <xdr:spPr>
        <a:xfrm>
          <a:off x="6353175" y="4533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26</xdr:row>
      <xdr:rowOff>19050</xdr:rowOff>
    </xdr:from>
    <xdr:to>
      <xdr:col>6</xdr:col>
      <xdr:colOff>200025</xdr:colOff>
      <xdr:row>26</xdr:row>
      <xdr:rowOff>161925</xdr:rowOff>
    </xdr:to>
    <xdr:sp macro="" textlink="">
      <xdr:nvSpPr>
        <xdr:cNvPr id="55" name="54 Elipse"/>
        <xdr:cNvSpPr/>
      </xdr:nvSpPr>
      <xdr:spPr>
        <a:xfrm>
          <a:off x="6353175" y="5105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28</xdr:row>
      <xdr:rowOff>19050</xdr:rowOff>
    </xdr:from>
    <xdr:to>
      <xdr:col>6</xdr:col>
      <xdr:colOff>200025</xdr:colOff>
      <xdr:row>28</xdr:row>
      <xdr:rowOff>161925</xdr:rowOff>
    </xdr:to>
    <xdr:sp macro="" textlink="">
      <xdr:nvSpPr>
        <xdr:cNvPr id="56" name="55 Elipse"/>
        <xdr:cNvSpPr/>
      </xdr:nvSpPr>
      <xdr:spPr>
        <a:xfrm>
          <a:off x="6353175" y="5486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30</xdr:row>
      <xdr:rowOff>19050</xdr:rowOff>
    </xdr:from>
    <xdr:to>
      <xdr:col>6</xdr:col>
      <xdr:colOff>190500</xdr:colOff>
      <xdr:row>30</xdr:row>
      <xdr:rowOff>161925</xdr:rowOff>
    </xdr:to>
    <xdr:sp macro="" textlink="">
      <xdr:nvSpPr>
        <xdr:cNvPr id="57" name="56 Elipse"/>
        <xdr:cNvSpPr/>
      </xdr:nvSpPr>
      <xdr:spPr>
        <a:xfrm>
          <a:off x="6343650" y="5867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36</xdr:row>
      <xdr:rowOff>0</xdr:rowOff>
    </xdr:from>
    <xdr:to>
      <xdr:col>6</xdr:col>
      <xdr:colOff>190500</xdr:colOff>
      <xdr:row>36</xdr:row>
      <xdr:rowOff>0</xdr:rowOff>
    </xdr:to>
    <xdr:sp macro="" textlink="">
      <xdr:nvSpPr>
        <xdr:cNvPr id="58" name="57 Elipse"/>
        <xdr:cNvSpPr/>
      </xdr:nvSpPr>
      <xdr:spPr>
        <a:xfrm>
          <a:off x="6343650" y="7010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10</xdr:row>
      <xdr:rowOff>28575</xdr:rowOff>
    </xdr:from>
    <xdr:to>
      <xdr:col>6</xdr:col>
      <xdr:colOff>200025</xdr:colOff>
      <xdr:row>10</xdr:row>
      <xdr:rowOff>171450</xdr:rowOff>
    </xdr:to>
    <xdr:sp macro="" textlink="">
      <xdr:nvSpPr>
        <xdr:cNvPr id="60" name="59 Elipse"/>
        <xdr:cNvSpPr/>
      </xdr:nvSpPr>
      <xdr:spPr>
        <a:xfrm>
          <a:off x="6353175" y="2066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24</xdr:row>
      <xdr:rowOff>28575</xdr:rowOff>
    </xdr:from>
    <xdr:to>
      <xdr:col>6</xdr:col>
      <xdr:colOff>200025</xdr:colOff>
      <xdr:row>24</xdr:row>
      <xdr:rowOff>171450</xdr:rowOff>
    </xdr:to>
    <xdr:sp macro="" textlink="">
      <xdr:nvSpPr>
        <xdr:cNvPr id="61" name="60 Elipse"/>
        <xdr:cNvSpPr/>
      </xdr:nvSpPr>
      <xdr:spPr>
        <a:xfrm>
          <a:off x="6353175" y="4733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200025</xdr:colOff>
      <xdr:row>29</xdr:row>
      <xdr:rowOff>171450</xdr:rowOff>
    </xdr:to>
    <xdr:sp macro="" textlink="">
      <xdr:nvSpPr>
        <xdr:cNvPr id="62" name="61 Elipse"/>
        <xdr:cNvSpPr/>
      </xdr:nvSpPr>
      <xdr:spPr>
        <a:xfrm>
          <a:off x="6353175" y="56864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66675</xdr:colOff>
      <xdr:row>32</xdr:row>
      <xdr:rowOff>28575</xdr:rowOff>
    </xdr:from>
    <xdr:to>
      <xdr:col>6</xdr:col>
      <xdr:colOff>200025</xdr:colOff>
      <xdr:row>32</xdr:row>
      <xdr:rowOff>171450</xdr:rowOff>
    </xdr:to>
    <xdr:sp macro="" textlink="">
      <xdr:nvSpPr>
        <xdr:cNvPr id="63" name="62 Elipse"/>
        <xdr:cNvSpPr/>
      </xdr:nvSpPr>
      <xdr:spPr>
        <a:xfrm>
          <a:off x="6353175" y="6257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5</xdr:row>
      <xdr:rowOff>19050</xdr:rowOff>
    </xdr:from>
    <xdr:to>
      <xdr:col>6</xdr:col>
      <xdr:colOff>190500</xdr:colOff>
      <xdr:row>5</xdr:row>
      <xdr:rowOff>161925</xdr:rowOff>
    </xdr:to>
    <xdr:sp macro="" textlink="">
      <xdr:nvSpPr>
        <xdr:cNvPr id="64" name="63 Elipse"/>
        <xdr:cNvSpPr/>
      </xdr:nvSpPr>
      <xdr:spPr>
        <a:xfrm>
          <a:off x="6343650" y="1104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9</xdr:row>
      <xdr:rowOff>19050</xdr:rowOff>
    </xdr:from>
    <xdr:to>
      <xdr:col>6</xdr:col>
      <xdr:colOff>190500</xdr:colOff>
      <xdr:row>9</xdr:row>
      <xdr:rowOff>161925</xdr:rowOff>
    </xdr:to>
    <xdr:sp macro="" textlink="">
      <xdr:nvSpPr>
        <xdr:cNvPr id="65" name="64 Elipse"/>
        <xdr:cNvSpPr/>
      </xdr:nvSpPr>
      <xdr:spPr>
        <a:xfrm>
          <a:off x="6343650" y="1866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11</xdr:row>
      <xdr:rowOff>19050</xdr:rowOff>
    </xdr:from>
    <xdr:to>
      <xdr:col>6</xdr:col>
      <xdr:colOff>190500</xdr:colOff>
      <xdr:row>11</xdr:row>
      <xdr:rowOff>161925</xdr:rowOff>
    </xdr:to>
    <xdr:sp macro="" textlink="">
      <xdr:nvSpPr>
        <xdr:cNvPr id="66" name="65 Elipse"/>
        <xdr:cNvSpPr/>
      </xdr:nvSpPr>
      <xdr:spPr>
        <a:xfrm>
          <a:off x="6343650" y="2247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15</xdr:row>
      <xdr:rowOff>19050</xdr:rowOff>
    </xdr:from>
    <xdr:to>
      <xdr:col>6</xdr:col>
      <xdr:colOff>190500</xdr:colOff>
      <xdr:row>15</xdr:row>
      <xdr:rowOff>161925</xdr:rowOff>
    </xdr:to>
    <xdr:sp macro="" textlink="">
      <xdr:nvSpPr>
        <xdr:cNvPr id="67" name="66 Elipse"/>
        <xdr:cNvSpPr/>
      </xdr:nvSpPr>
      <xdr:spPr>
        <a:xfrm>
          <a:off x="6343650" y="3009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16</xdr:row>
      <xdr:rowOff>19050</xdr:rowOff>
    </xdr:from>
    <xdr:to>
      <xdr:col>6</xdr:col>
      <xdr:colOff>190500</xdr:colOff>
      <xdr:row>16</xdr:row>
      <xdr:rowOff>161925</xdr:rowOff>
    </xdr:to>
    <xdr:sp macro="" textlink="">
      <xdr:nvSpPr>
        <xdr:cNvPr id="68" name="67 Elipse"/>
        <xdr:cNvSpPr/>
      </xdr:nvSpPr>
      <xdr:spPr>
        <a:xfrm>
          <a:off x="6343650" y="3200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17</xdr:row>
      <xdr:rowOff>19050</xdr:rowOff>
    </xdr:from>
    <xdr:to>
      <xdr:col>6</xdr:col>
      <xdr:colOff>190500</xdr:colOff>
      <xdr:row>17</xdr:row>
      <xdr:rowOff>161925</xdr:rowOff>
    </xdr:to>
    <xdr:sp macro="" textlink="">
      <xdr:nvSpPr>
        <xdr:cNvPr id="69" name="68 Elipse"/>
        <xdr:cNvSpPr/>
      </xdr:nvSpPr>
      <xdr:spPr>
        <a:xfrm>
          <a:off x="6343650" y="3390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18</xdr:row>
      <xdr:rowOff>19050</xdr:rowOff>
    </xdr:from>
    <xdr:to>
      <xdr:col>6</xdr:col>
      <xdr:colOff>190500</xdr:colOff>
      <xdr:row>18</xdr:row>
      <xdr:rowOff>161925</xdr:rowOff>
    </xdr:to>
    <xdr:sp macro="" textlink="">
      <xdr:nvSpPr>
        <xdr:cNvPr id="70" name="69 Elipse"/>
        <xdr:cNvSpPr/>
      </xdr:nvSpPr>
      <xdr:spPr>
        <a:xfrm>
          <a:off x="6343650" y="3581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19</xdr:row>
      <xdr:rowOff>19050</xdr:rowOff>
    </xdr:from>
    <xdr:to>
      <xdr:col>6</xdr:col>
      <xdr:colOff>190500</xdr:colOff>
      <xdr:row>19</xdr:row>
      <xdr:rowOff>161925</xdr:rowOff>
    </xdr:to>
    <xdr:sp macro="" textlink="">
      <xdr:nvSpPr>
        <xdr:cNvPr id="71" name="70 Elipse"/>
        <xdr:cNvSpPr/>
      </xdr:nvSpPr>
      <xdr:spPr>
        <a:xfrm>
          <a:off x="6343650" y="3771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21</xdr:row>
      <xdr:rowOff>19050</xdr:rowOff>
    </xdr:from>
    <xdr:to>
      <xdr:col>6</xdr:col>
      <xdr:colOff>190500</xdr:colOff>
      <xdr:row>21</xdr:row>
      <xdr:rowOff>161925</xdr:rowOff>
    </xdr:to>
    <xdr:sp macro="" textlink="">
      <xdr:nvSpPr>
        <xdr:cNvPr id="72" name="71 Elipse"/>
        <xdr:cNvSpPr/>
      </xdr:nvSpPr>
      <xdr:spPr>
        <a:xfrm>
          <a:off x="6343650" y="4152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22</xdr:row>
      <xdr:rowOff>19050</xdr:rowOff>
    </xdr:from>
    <xdr:to>
      <xdr:col>6</xdr:col>
      <xdr:colOff>190500</xdr:colOff>
      <xdr:row>22</xdr:row>
      <xdr:rowOff>161925</xdr:rowOff>
    </xdr:to>
    <xdr:sp macro="" textlink="">
      <xdr:nvSpPr>
        <xdr:cNvPr id="73" name="72 Elipse"/>
        <xdr:cNvSpPr/>
      </xdr:nvSpPr>
      <xdr:spPr>
        <a:xfrm>
          <a:off x="6343650" y="4343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25</xdr:row>
      <xdr:rowOff>19050</xdr:rowOff>
    </xdr:from>
    <xdr:to>
      <xdr:col>6</xdr:col>
      <xdr:colOff>190500</xdr:colOff>
      <xdr:row>25</xdr:row>
      <xdr:rowOff>161925</xdr:rowOff>
    </xdr:to>
    <xdr:sp macro="" textlink="">
      <xdr:nvSpPr>
        <xdr:cNvPr id="74" name="73 Elipse"/>
        <xdr:cNvSpPr/>
      </xdr:nvSpPr>
      <xdr:spPr>
        <a:xfrm>
          <a:off x="6343650" y="4914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27</xdr:row>
      <xdr:rowOff>19050</xdr:rowOff>
    </xdr:from>
    <xdr:to>
      <xdr:col>6</xdr:col>
      <xdr:colOff>190500</xdr:colOff>
      <xdr:row>27</xdr:row>
      <xdr:rowOff>161925</xdr:rowOff>
    </xdr:to>
    <xdr:sp macro="" textlink="">
      <xdr:nvSpPr>
        <xdr:cNvPr id="75" name="74 Elipse"/>
        <xdr:cNvSpPr/>
      </xdr:nvSpPr>
      <xdr:spPr>
        <a:xfrm>
          <a:off x="6343650" y="5295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31</xdr:row>
      <xdr:rowOff>19050</xdr:rowOff>
    </xdr:from>
    <xdr:to>
      <xdr:col>6</xdr:col>
      <xdr:colOff>190500</xdr:colOff>
      <xdr:row>31</xdr:row>
      <xdr:rowOff>161925</xdr:rowOff>
    </xdr:to>
    <xdr:sp macro="" textlink="">
      <xdr:nvSpPr>
        <xdr:cNvPr id="76" name="75 Elipse"/>
        <xdr:cNvSpPr/>
      </xdr:nvSpPr>
      <xdr:spPr>
        <a:xfrm>
          <a:off x="6343650" y="6057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33</xdr:row>
      <xdr:rowOff>19050</xdr:rowOff>
    </xdr:from>
    <xdr:to>
      <xdr:col>6</xdr:col>
      <xdr:colOff>190500</xdr:colOff>
      <xdr:row>33</xdr:row>
      <xdr:rowOff>161925</xdr:rowOff>
    </xdr:to>
    <xdr:sp macro="" textlink="">
      <xdr:nvSpPr>
        <xdr:cNvPr id="77" name="76 Elipse"/>
        <xdr:cNvSpPr/>
      </xdr:nvSpPr>
      <xdr:spPr>
        <a:xfrm>
          <a:off x="6343650" y="6438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34</xdr:row>
      <xdr:rowOff>19050</xdr:rowOff>
    </xdr:from>
    <xdr:to>
      <xdr:col>6</xdr:col>
      <xdr:colOff>190500</xdr:colOff>
      <xdr:row>34</xdr:row>
      <xdr:rowOff>161925</xdr:rowOff>
    </xdr:to>
    <xdr:sp macro="" textlink="">
      <xdr:nvSpPr>
        <xdr:cNvPr id="78" name="77 Elipse"/>
        <xdr:cNvSpPr/>
      </xdr:nvSpPr>
      <xdr:spPr>
        <a:xfrm>
          <a:off x="6343650" y="6629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57150</xdr:colOff>
      <xdr:row>35</xdr:row>
      <xdr:rowOff>19050</xdr:rowOff>
    </xdr:from>
    <xdr:to>
      <xdr:col>6</xdr:col>
      <xdr:colOff>190500</xdr:colOff>
      <xdr:row>35</xdr:row>
      <xdr:rowOff>161925</xdr:rowOff>
    </xdr:to>
    <xdr:sp macro="" textlink="">
      <xdr:nvSpPr>
        <xdr:cNvPr id="79" name="78 Elipse"/>
        <xdr:cNvSpPr/>
      </xdr:nvSpPr>
      <xdr:spPr>
        <a:xfrm>
          <a:off x="6343650" y="6819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11</xdr:col>
      <xdr:colOff>76199</xdr:colOff>
      <xdr:row>0</xdr:row>
      <xdr:rowOff>95250</xdr:rowOff>
    </xdr:from>
    <xdr:to>
      <xdr:col>17</xdr:col>
      <xdr:colOff>180974</xdr:colOff>
      <xdr:row>6</xdr:row>
      <xdr:rowOff>19050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05499" y="95250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35</xdr:row>
      <xdr:rowOff>28575</xdr:rowOff>
    </xdr:from>
    <xdr:to>
      <xdr:col>7</xdr:col>
      <xdr:colOff>180975</xdr:colOff>
      <xdr:row>35</xdr:row>
      <xdr:rowOff>171450</xdr:rowOff>
    </xdr:to>
    <xdr:sp macro="" textlink="">
      <xdr:nvSpPr>
        <xdr:cNvPr id="41" name="40 Elipse"/>
        <xdr:cNvSpPr/>
      </xdr:nvSpPr>
      <xdr:spPr>
        <a:xfrm>
          <a:off x="6334125" y="721995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47625</xdr:colOff>
      <xdr:row>36</xdr:row>
      <xdr:rowOff>19050</xdr:rowOff>
    </xdr:from>
    <xdr:to>
      <xdr:col>7</xdr:col>
      <xdr:colOff>180975</xdr:colOff>
      <xdr:row>36</xdr:row>
      <xdr:rowOff>161925</xdr:rowOff>
    </xdr:to>
    <xdr:sp macro="" textlink="">
      <xdr:nvSpPr>
        <xdr:cNvPr id="42" name="41 Elipse"/>
        <xdr:cNvSpPr/>
      </xdr:nvSpPr>
      <xdr:spPr>
        <a:xfrm>
          <a:off x="6334125" y="7400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47625</xdr:colOff>
      <xdr:row>37</xdr:row>
      <xdr:rowOff>9525</xdr:rowOff>
    </xdr:from>
    <xdr:to>
      <xdr:col>7</xdr:col>
      <xdr:colOff>180975</xdr:colOff>
      <xdr:row>37</xdr:row>
      <xdr:rowOff>152400</xdr:rowOff>
    </xdr:to>
    <xdr:sp macro="" textlink="">
      <xdr:nvSpPr>
        <xdr:cNvPr id="43" name="42 Elipse"/>
        <xdr:cNvSpPr/>
      </xdr:nvSpPr>
      <xdr:spPr>
        <a:xfrm>
          <a:off x="6334125" y="7581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47625</xdr:colOff>
      <xdr:row>38</xdr:row>
      <xdr:rowOff>9525</xdr:rowOff>
    </xdr:from>
    <xdr:to>
      <xdr:col>7</xdr:col>
      <xdr:colOff>180975</xdr:colOff>
      <xdr:row>38</xdr:row>
      <xdr:rowOff>152400</xdr:rowOff>
    </xdr:to>
    <xdr:sp macro="" textlink="">
      <xdr:nvSpPr>
        <xdr:cNvPr id="44" name="43 Elipse"/>
        <xdr:cNvSpPr/>
      </xdr:nvSpPr>
      <xdr:spPr>
        <a:xfrm>
          <a:off x="6334125" y="7772400"/>
          <a:ext cx="133350" cy="142875"/>
        </a:xfrm>
        <a:prstGeom prst="ellipse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47625</xdr:colOff>
      <xdr:row>39</xdr:row>
      <xdr:rowOff>9525</xdr:rowOff>
    </xdr:from>
    <xdr:to>
      <xdr:col>7</xdr:col>
      <xdr:colOff>180975</xdr:colOff>
      <xdr:row>39</xdr:row>
      <xdr:rowOff>152400</xdr:rowOff>
    </xdr:to>
    <xdr:sp macro="" textlink="">
      <xdr:nvSpPr>
        <xdr:cNvPr id="45" name="44 Elipse"/>
        <xdr:cNvSpPr/>
      </xdr:nvSpPr>
      <xdr:spPr>
        <a:xfrm>
          <a:off x="6334125" y="7962900"/>
          <a:ext cx="133350" cy="142875"/>
        </a:xfrm>
        <a:prstGeom prst="ellipse">
          <a:avLst/>
        </a:prstGeom>
        <a:solidFill>
          <a:schemeClr val="accent2">
            <a:lumMod val="60000"/>
            <a:lumOff val="40000"/>
          </a:scheme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3</xdr:row>
      <xdr:rowOff>19050</xdr:rowOff>
    </xdr:from>
    <xdr:to>
      <xdr:col>7</xdr:col>
      <xdr:colOff>200025</xdr:colOff>
      <xdr:row>3</xdr:row>
      <xdr:rowOff>161925</xdr:rowOff>
    </xdr:to>
    <xdr:sp macro="" textlink="">
      <xdr:nvSpPr>
        <xdr:cNvPr id="46" name="45 Elipse"/>
        <xdr:cNvSpPr/>
      </xdr:nvSpPr>
      <xdr:spPr>
        <a:xfrm>
          <a:off x="6353175" y="914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5</xdr:row>
      <xdr:rowOff>19050</xdr:rowOff>
    </xdr:from>
    <xdr:to>
      <xdr:col>7</xdr:col>
      <xdr:colOff>200025</xdr:colOff>
      <xdr:row>5</xdr:row>
      <xdr:rowOff>161925</xdr:rowOff>
    </xdr:to>
    <xdr:sp macro="" textlink="">
      <xdr:nvSpPr>
        <xdr:cNvPr id="47" name="46 Elipse"/>
        <xdr:cNvSpPr/>
      </xdr:nvSpPr>
      <xdr:spPr>
        <a:xfrm>
          <a:off x="6353175" y="1295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6</xdr:row>
      <xdr:rowOff>19050</xdr:rowOff>
    </xdr:from>
    <xdr:to>
      <xdr:col>7</xdr:col>
      <xdr:colOff>200025</xdr:colOff>
      <xdr:row>6</xdr:row>
      <xdr:rowOff>161925</xdr:rowOff>
    </xdr:to>
    <xdr:sp macro="" textlink="">
      <xdr:nvSpPr>
        <xdr:cNvPr id="48" name="47 Elipse"/>
        <xdr:cNvSpPr/>
      </xdr:nvSpPr>
      <xdr:spPr>
        <a:xfrm>
          <a:off x="6353175" y="1485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7</xdr:row>
      <xdr:rowOff>19050</xdr:rowOff>
    </xdr:from>
    <xdr:to>
      <xdr:col>7</xdr:col>
      <xdr:colOff>200025</xdr:colOff>
      <xdr:row>7</xdr:row>
      <xdr:rowOff>161925</xdr:rowOff>
    </xdr:to>
    <xdr:sp macro="" textlink="">
      <xdr:nvSpPr>
        <xdr:cNvPr id="49" name="48 Elipse"/>
        <xdr:cNvSpPr/>
      </xdr:nvSpPr>
      <xdr:spPr>
        <a:xfrm>
          <a:off x="6353175" y="1676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11</xdr:row>
      <xdr:rowOff>19050</xdr:rowOff>
    </xdr:from>
    <xdr:to>
      <xdr:col>7</xdr:col>
      <xdr:colOff>200025</xdr:colOff>
      <xdr:row>11</xdr:row>
      <xdr:rowOff>161925</xdr:rowOff>
    </xdr:to>
    <xdr:sp macro="" textlink="">
      <xdr:nvSpPr>
        <xdr:cNvPr id="50" name="49 Elipse"/>
        <xdr:cNvSpPr/>
      </xdr:nvSpPr>
      <xdr:spPr>
        <a:xfrm>
          <a:off x="6353175" y="2438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12</xdr:row>
      <xdr:rowOff>19050</xdr:rowOff>
    </xdr:from>
    <xdr:to>
      <xdr:col>7</xdr:col>
      <xdr:colOff>200025</xdr:colOff>
      <xdr:row>12</xdr:row>
      <xdr:rowOff>161925</xdr:rowOff>
    </xdr:to>
    <xdr:sp macro="" textlink="">
      <xdr:nvSpPr>
        <xdr:cNvPr id="51" name="50 Elipse"/>
        <xdr:cNvSpPr/>
      </xdr:nvSpPr>
      <xdr:spPr>
        <a:xfrm>
          <a:off x="6353175" y="2628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13</xdr:row>
      <xdr:rowOff>19050</xdr:rowOff>
    </xdr:from>
    <xdr:to>
      <xdr:col>7</xdr:col>
      <xdr:colOff>200025</xdr:colOff>
      <xdr:row>13</xdr:row>
      <xdr:rowOff>161925</xdr:rowOff>
    </xdr:to>
    <xdr:sp macro="" textlink="">
      <xdr:nvSpPr>
        <xdr:cNvPr id="52" name="51 Elipse"/>
        <xdr:cNvSpPr/>
      </xdr:nvSpPr>
      <xdr:spPr>
        <a:xfrm>
          <a:off x="6353175" y="2819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19</xdr:row>
      <xdr:rowOff>19050</xdr:rowOff>
    </xdr:from>
    <xdr:to>
      <xdr:col>7</xdr:col>
      <xdr:colOff>200025</xdr:colOff>
      <xdr:row>19</xdr:row>
      <xdr:rowOff>161925</xdr:rowOff>
    </xdr:to>
    <xdr:sp macro="" textlink="">
      <xdr:nvSpPr>
        <xdr:cNvPr id="53" name="52 Elipse"/>
        <xdr:cNvSpPr/>
      </xdr:nvSpPr>
      <xdr:spPr>
        <a:xfrm>
          <a:off x="6353175" y="3962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22</xdr:row>
      <xdr:rowOff>19050</xdr:rowOff>
    </xdr:from>
    <xdr:to>
      <xdr:col>7</xdr:col>
      <xdr:colOff>200025</xdr:colOff>
      <xdr:row>22</xdr:row>
      <xdr:rowOff>161925</xdr:rowOff>
    </xdr:to>
    <xdr:sp macro="" textlink="">
      <xdr:nvSpPr>
        <xdr:cNvPr id="54" name="53 Elipse"/>
        <xdr:cNvSpPr/>
      </xdr:nvSpPr>
      <xdr:spPr>
        <a:xfrm>
          <a:off x="6353175" y="45339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25</xdr:row>
      <xdr:rowOff>19050</xdr:rowOff>
    </xdr:from>
    <xdr:to>
      <xdr:col>7</xdr:col>
      <xdr:colOff>200025</xdr:colOff>
      <xdr:row>25</xdr:row>
      <xdr:rowOff>161925</xdr:rowOff>
    </xdr:to>
    <xdr:sp macro="" textlink="">
      <xdr:nvSpPr>
        <xdr:cNvPr id="55" name="54 Elipse"/>
        <xdr:cNvSpPr/>
      </xdr:nvSpPr>
      <xdr:spPr>
        <a:xfrm>
          <a:off x="6353175" y="5105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27</xdr:row>
      <xdr:rowOff>19050</xdr:rowOff>
    </xdr:from>
    <xdr:to>
      <xdr:col>7</xdr:col>
      <xdr:colOff>200025</xdr:colOff>
      <xdr:row>27</xdr:row>
      <xdr:rowOff>161925</xdr:rowOff>
    </xdr:to>
    <xdr:sp macro="" textlink="">
      <xdr:nvSpPr>
        <xdr:cNvPr id="56" name="55 Elipse"/>
        <xdr:cNvSpPr/>
      </xdr:nvSpPr>
      <xdr:spPr>
        <a:xfrm>
          <a:off x="6353175" y="5486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29</xdr:row>
      <xdr:rowOff>19050</xdr:rowOff>
    </xdr:from>
    <xdr:to>
      <xdr:col>7</xdr:col>
      <xdr:colOff>190500</xdr:colOff>
      <xdr:row>29</xdr:row>
      <xdr:rowOff>161925</xdr:rowOff>
    </xdr:to>
    <xdr:sp macro="" textlink="">
      <xdr:nvSpPr>
        <xdr:cNvPr id="57" name="56 Elipse"/>
        <xdr:cNvSpPr/>
      </xdr:nvSpPr>
      <xdr:spPr>
        <a:xfrm>
          <a:off x="6343650" y="5867400"/>
          <a:ext cx="133350" cy="14287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9</xdr:row>
      <xdr:rowOff>28575</xdr:rowOff>
    </xdr:from>
    <xdr:to>
      <xdr:col>7</xdr:col>
      <xdr:colOff>200025</xdr:colOff>
      <xdr:row>9</xdr:row>
      <xdr:rowOff>171450</xdr:rowOff>
    </xdr:to>
    <xdr:sp macro="" textlink="">
      <xdr:nvSpPr>
        <xdr:cNvPr id="59" name="58 Elipse"/>
        <xdr:cNvSpPr/>
      </xdr:nvSpPr>
      <xdr:spPr>
        <a:xfrm>
          <a:off x="6353175" y="2066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23</xdr:row>
      <xdr:rowOff>28575</xdr:rowOff>
    </xdr:from>
    <xdr:to>
      <xdr:col>7</xdr:col>
      <xdr:colOff>200025</xdr:colOff>
      <xdr:row>23</xdr:row>
      <xdr:rowOff>171450</xdr:rowOff>
    </xdr:to>
    <xdr:sp macro="" textlink="">
      <xdr:nvSpPr>
        <xdr:cNvPr id="60" name="59 Elipse"/>
        <xdr:cNvSpPr/>
      </xdr:nvSpPr>
      <xdr:spPr>
        <a:xfrm>
          <a:off x="6353175" y="4733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28</xdr:row>
      <xdr:rowOff>28575</xdr:rowOff>
    </xdr:from>
    <xdr:to>
      <xdr:col>7</xdr:col>
      <xdr:colOff>200025</xdr:colOff>
      <xdr:row>28</xdr:row>
      <xdr:rowOff>171450</xdr:rowOff>
    </xdr:to>
    <xdr:sp macro="" textlink="">
      <xdr:nvSpPr>
        <xdr:cNvPr id="61" name="60 Elipse"/>
        <xdr:cNvSpPr/>
      </xdr:nvSpPr>
      <xdr:spPr>
        <a:xfrm>
          <a:off x="6353175" y="56864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66675</xdr:colOff>
      <xdr:row>31</xdr:row>
      <xdr:rowOff>28575</xdr:rowOff>
    </xdr:from>
    <xdr:to>
      <xdr:col>7</xdr:col>
      <xdr:colOff>200025</xdr:colOff>
      <xdr:row>31</xdr:row>
      <xdr:rowOff>171450</xdr:rowOff>
    </xdr:to>
    <xdr:sp macro="" textlink="">
      <xdr:nvSpPr>
        <xdr:cNvPr id="62" name="61 Elipse"/>
        <xdr:cNvSpPr/>
      </xdr:nvSpPr>
      <xdr:spPr>
        <a:xfrm>
          <a:off x="6353175" y="6257925"/>
          <a:ext cx="133350" cy="142875"/>
        </a:xfrm>
        <a:prstGeom prst="ellipse">
          <a:avLst/>
        </a:prstGeom>
        <a:solidFill>
          <a:srgbClr val="92D050"/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4</xdr:row>
      <xdr:rowOff>19050</xdr:rowOff>
    </xdr:from>
    <xdr:to>
      <xdr:col>7</xdr:col>
      <xdr:colOff>190500</xdr:colOff>
      <xdr:row>4</xdr:row>
      <xdr:rowOff>161925</xdr:rowOff>
    </xdr:to>
    <xdr:sp macro="" textlink="">
      <xdr:nvSpPr>
        <xdr:cNvPr id="63" name="62 Elipse"/>
        <xdr:cNvSpPr/>
      </xdr:nvSpPr>
      <xdr:spPr>
        <a:xfrm>
          <a:off x="6343650" y="1104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8</xdr:row>
      <xdr:rowOff>19050</xdr:rowOff>
    </xdr:from>
    <xdr:to>
      <xdr:col>7</xdr:col>
      <xdr:colOff>190500</xdr:colOff>
      <xdr:row>8</xdr:row>
      <xdr:rowOff>161925</xdr:rowOff>
    </xdr:to>
    <xdr:sp macro="" textlink="">
      <xdr:nvSpPr>
        <xdr:cNvPr id="64" name="63 Elipse"/>
        <xdr:cNvSpPr/>
      </xdr:nvSpPr>
      <xdr:spPr>
        <a:xfrm>
          <a:off x="6343650" y="1866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10</xdr:row>
      <xdr:rowOff>19050</xdr:rowOff>
    </xdr:from>
    <xdr:to>
      <xdr:col>7</xdr:col>
      <xdr:colOff>190500</xdr:colOff>
      <xdr:row>10</xdr:row>
      <xdr:rowOff>161925</xdr:rowOff>
    </xdr:to>
    <xdr:sp macro="" textlink="">
      <xdr:nvSpPr>
        <xdr:cNvPr id="65" name="64 Elipse"/>
        <xdr:cNvSpPr/>
      </xdr:nvSpPr>
      <xdr:spPr>
        <a:xfrm>
          <a:off x="6343650" y="2247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14</xdr:row>
      <xdr:rowOff>19050</xdr:rowOff>
    </xdr:from>
    <xdr:to>
      <xdr:col>7</xdr:col>
      <xdr:colOff>190500</xdr:colOff>
      <xdr:row>14</xdr:row>
      <xdr:rowOff>161925</xdr:rowOff>
    </xdr:to>
    <xdr:sp macro="" textlink="">
      <xdr:nvSpPr>
        <xdr:cNvPr id="66" name="65 Elipse"/>
        <xdr:cNvSpPr/>
      </xdr:nvSpPr>
      <xdr:spPr>
        <a:xfrm>
          <a:off x="6343650" y="3009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15</xdr:row>
      <xdr:rowOff>19050</xdr:rowOff>
    </xdr:from>
    <xdr:to>
      <xdr:col>7</xdr:col>
      <xdr:colOff>190500</xdr:colOff>
      <xdr:row>15</xdr:row>
      <xdr:rowOff>161925</xdr:rowOff>
    </xdr:to>
    <xdr:sp macro="" textlink="">
      <xdr:nvSpPr>
        <xdr:cNvPr id="67" name="66 Elipse"/>
        <xdr:cNvSpPr/>
      </xdr:nvSpPr>
      <xdr:spPr>
        <a:xfrm>
          <a:off x="6343650" y="3200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16</xdr:row>
      <xdr:rowOff>19050</xdr:rowOff>
    </xdr:from>
    <xdr:to>
      <xdr:col>7</xdr:col>
      <xdr:colOff>190500</xdr:colOff>
      <xdr:row>16</xdr:row>
      <xdr:rowOff>161925</xdr:rowOff>
    </xdr:to>
    <xdr:sp macro="" textlink="">
      <xdr:nvSpPr>
        <xdr:cNvPr id="68" name="67 Elipse"/>
        <xdr:cNvSpPr/>
      </xdr:nvSpPr>
      <xdr:spPr>
        <a:xfrm>
          <a:off x="6343650" y="3390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17</xdr:row>
      <xdr:rowOff>19050</xdr:rowOff>
    </xdr:from>
    <xdr:to>
      <xdr:col>7</xdr:col>
      <xdr:colOff>190500</xdr:colOff>
      <xdr:row>17</xdr:row>
      <xdr:rowOff>161925</xdr:rowOff>
    </xdr:to>
    <xdr:sp macro="" textlink="">
      <xdr:nvSpPr>
        <xdr:cNvPr id="69" name="68 Elipse"/>
        <xdr:cNvSpPr/>
      </xdr:nvSpPr>
      <xdr:spPr>
        <a:xfrm>
          <a:off x="6343650" y="3581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18</xdr:row>
      <xdr:rowOff>19050</xdr:rowOff>
    </xdr:from>
    <xdr:to>
      <xdr:col>7</xdr:col>
      <xdr:colOff>190500</xdr:colOff>
      <xdr:row>18</xdr:row>
      <xdr:rowOff>161925</xdr:rowOff>
    </xdr:to>
    <xdr:sp macro="" textlink="">
      <xdr:nvSpPr>
        <xdr:cNvPr id="70" name="69 Elipse"/>
        <xdr:cNvSpPr/>
      </xdr:nvSpPr>
      <xdr:spPr>
        <a:xfrm>
          <a:off x="6343650" y="3771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20</xdr:row>
      <xdr:rowOff>19050</xdr:rowOff>
    </xdr:from>
    <xdr:to>
      <xdr:col>7</xdr:col>
      <xdr:colOff>190500</xdr:colOff>
      <xdr:row>20</xdr:row>
      <xdr:rowOff>161925</xdr:rowOff>
    </xdr:to>
    <xdr:sp macro="" textlink="">
      <xdr:nvSpPr>
        <xdr:cNvPr id="71" name="70 Elipse"/>
        <xdr:cNvSpPr/>
      </xdr:nvSpPr>
      <xdr:spPr>
        <a:xfrm>
          <a:off x="6343650" y="4152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21</xdr:row>
      <xdr:rowOff>19050</xdr:rowOff>
    </xdr:from>
    <xdr:to>
      <xdr:col>7</xdr:col>
      <xdr:colOff>190500</xdr:colOff>
      <xdr:row>21</xdr:row>
      <xdr:rowOff>161925</xdr:rowOff>
    </xdr:to>
    <xdr:sp macro="" textlink="">
      <xdr:nvSpPr>
        <xdr:cNvPr id="72" name="71 Elipse"/>
        <xdr:cNvSpPr/>
      </xdr:nvSpPr>
      <xdr:spPr>
        <a:xfrm>
          <a:off x="6343650" y="4343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24</xdr:row>
      <xdr:rowOff>19050</xdr:rowOff>
    </xdr:from>
    <xdr:to>
      <xdr:col>7</xdr:col>
      <xdr:colOff>190500</xdr:colOff>
      <xdr:row>24</xdr:row>
      <xdr:rowOff>161925</xdr:rowOff>
    </xdr:to>
    <xdr:sp macro="" textlink="">
      <xdr:nvSpPr>
        <xdr:cNvPr id="73" name="72 Elipse"/>
        <xdr:cNvSpPr/>
      </xdr:nvSpPr>
      <xdr:spPr>
        <a:xfrm>
          <a:off x="6343650" y="4914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26</xdr:row>
      <xdr:rowOff>19050</xdr:rowOff>
    </xdr:from>
    <xdr:to>
      <xdr:col>7</xdr:col>
      <xdr:colOff>190500</xdr:colOff>
      <xdr:row>26</xdr:row>
      <xdr:rowOff>161925</xdr:rowOff>
    </xdr:to>
    <xdr:sp macro="" textlink="">
      <xdr:nvSpPr>
        <xdr:cNvPr id="74" name="73 Elipse"/>
        <xdr:cNvSpPr/>
      </xdr:nvSpPr>
      <xdr:spPr>
        <a:xfrm>
          <a:off x="6343650" y="5295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30</xdr:row>
      <xdr:rowOff>19050</xdr:rowOff>
    </xdr:from>
    <xdr:to>
      <xdr:col>7</xdr:col>
      <xdr:colOff>190500</xdr:colOff>
      <xdr:row>30</xdr:row>
      <xdr:rowOff>161925</xdr:rowOff>
    </xdr:to>
    <xdr:sp macro="" textlink="">
      <xdr:nvSpPr>
        <xdr:cNvPr id="75" name="74 Elipse"/>
        <xdr:cNvSpPr/>
      </xdr:nvSpPr>
      <xdr:spPr>
        <a:xfrm>
          <a:off x="6343650" y="6057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32</xdr:row>
      <xdr:rowOff>19050</xdr:rowOff>
    </xdr:from>
    <xdr:to>
      <xdr:col>7</xdr:col>
      <xdr:colOff>190500</xdr:colOff>
      <xdr:row>32</xdr:row>
      <xdr:rowOff>161925</xdr:rowOff>
    </xdr:to>
    <xdr:sp macro="" textlink="">
      <xdr:nvSpPr>
        <xdr:cNvPr id="76" name="75 Elipse"/>
        <xdr:cNvSpPr/>
      </xdr:nvSpPr>
      <xdr:spPr>
        <a:xfrm>
          <a:off x="6343650" y="6438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33</xdr:row>
      <xdr:rowOff>19050</xdr:rowOff>
    </xdr:from>
    <xdr:to>
      <xdr:col>7</xdr:col>
      <xdr:colOff>190500</xdr:colOff>
      <xdr:row>33</xdr:row>
      <xdr:rowOff>161925</xdr:rowOff>
    </xdr:to>
    <xdr:sp macro="" textlink="">
      <xdr:nvSpPr>
        <xdr:cNvPr id="77" name="76 Elipse"/>
        <xdr:cNvSpPr/>
      </xdr:nvSpPr>
      <xdr:spPr>
        <a:xfrm>
          <a:off x="6343650" y="66294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7</xdr:col>
      <xdr:colOff>57150</xdr:colOff>
      <xdr:row>34</xdr:row>
      <xdr:rowOff>19050</xdr:rowOff>
    </xdr:from>
    <xdr:to>
      <xdr:col>7</xdr:col>
      <xdr:colOff>190500</xdr:colOff>
      <xdr:row>34</xdr:row>
      <xdr:rowOff>161925</xdr:rowOff>
    </xdr:to>
    <xdr:sp macro="" textlink="">
      <xdr:nvSpPr>
        <xdr:cNvPr id="78" name="77 Elipse"/>
        <xdr:cNvSpPr/>
      </xdr:nvSpPr>
      <xdr:spPr>
        <a:xfrm>
          <a:off x="6343650" y="6819900"/>
          <a:ext cx="133350" cy="142875"/>
        </a:xfrm>
        <a:prstGeom prst="ellipse">
          <a:avLst/>
        </a:prstGeom>
        <a:solidFill>
          <a:srgbClr val="FFFF66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 editAs="oneCell">
    <xdr:from>
      <xdr:col>11</xdr:col>
      <xdr:colOff>28575</xdr:colOff>
      <xdr:row>0</xdr:row>
      <xdr:rowOff>0</xdr:rowOff>
    </xdr:from>
    <xdr:to>
      <xdr:col>17</xdr:col>
      <xdr:colOff>133350</xdr:colOff>
      <xdr:row>5</xdr:row>
      <xdr:rowOff>123825</xdr:rowOff>
    </xdr:to>
    <xdr:pic>
      <xdr:nvPicPr>
        <xdr:cNvPr id="40" name="39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57150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47625</xdr:rowOff>
    </xdr:from>
    <xdr:to>
      <xdr:col>16</xdr:col>
      <xdr:colOff>133350</xdr:colOff>
      <xdr:row>5</xdr:row>
      <xdr:rowOff>28575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1025" y="47625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180975</xdr:rowOff>
    </xdr:from>
    <xdr:to>
      <xdr:col>13</xdr:col>
      <xdr:colOff>257175</xdr:colOff>
      <xdr:row>6</xdr:row>
      <xdr:rowOff>104775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9400" y="180975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0</xdr:rowOff>
    </xdr:from>
    <xdr:to>
      <xdr:col>8</xdr:col>
      <xdr:colOff>180975</xdr:colOff>
      <xdr:row>5</xdr:row>
      <xdr:rowOff>133350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76475" y="0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695325</xdr:colOff>
      <xdr:row>35</xdr:row>
      <xdr:rowOff>76200</xdr:rowOff>
    </xdr:from>
    <xdr:to>
      <xdr:col>13</xdr:col>
      <xdr:colOff>257175</xdr:colOff>
      <xdr:row>41</xdr:row>
      <xdr:rowOff>152400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48450" y="6877050"/>
          <a:ext cx="4676775" cy="1219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I43"/>
  <sheetViews>
    <sheetView topLeftCell="CV9" workbookViewId="0">
      <selection activeCell="DI37" sqref="DI37"/>
    </sheetView>
  </sheetViews>
  <sheetFormatPr baseColWidth="10" defaultRowHeight="15"/>
  <cols>
    <col min="1" max="1" width="17" customWidth="1"/>
    <col min="2" max="2" width="14.7109375" customWidth="1"/>
    <col min="3" max="3" width="15.5703125" customWidth="1"/>
    <col min="4" max="4" width="12" customWidth="1"/>
    <col min="5" max="5" width="7.28515625" customWidth="1"/>
    <col min="6" max="6" width="11.42578125" customWidth="1"/>
    <col min="7" max="7" width="13.5703125" customWidth="1"/>
    <col min="8" max="8" width="14.5703125" customWidth="1"/>
    <col min="9" max="9" width="11.42578125" customWidth="1"/>
    <col min="10" max="10" width="7.7109375" customWidth="1"/>
    <col min="11" max="11" width="11.42578125" customWidth="1"/>
    <col min="12" max="12" width="14.7109375" customWidth="1"/>
    <col min="13" max="13" width="15" customWidth="1"/>
    <col min="14" max="14" width="11.42578125" customWidth="1"/>
    <col min="15" max="15" width="7.28515625" customWidth="1"/>
    <col min="16" max="16" width="11.42578125" customWidth="1"/>
    <col min="17" max="17" width="14.28515625" customWidth="1"/>
    <col min="18" max="18" width="15.140625" customWidth="1"/>
    <col min="19" max="19" width="11.42578125" customWidth="1"/>
    <col min="20" max="20" width="7.5703125" customWidth="1"/>
    <col min="21" max="21" width="11.42578125" customWidth="1"/>
    <col min="22" max="22" width="14.28515625" customWidth="1"/>
    <col min="23" max="23" width="15.140625" customWidth="1"/>
    <col min="24" max="24" width="11.42578125" customWidth="1"/>
    <col min="25" max="25" width="7.5703125" customWidth="1"/>
    <col min="26" max="26" width="11.42578125" customWidth="1"/>
    <col min="27" max="27" width="14.28515625" customWidth="1"/>
    <col min="28" max="28" width="15.140625" customWidth="1"/>
    <col min="29" max="29" width="11.42578125" customWidth="1"/>
    <col min="30" max="30" width="7.5703125" customWidth="1"/>
    <col min="31" max="31" width="11.42578125" customWidth="1"/>
    <col min="32" max="33" width="15.42578125" customWidth="1"/>
    <col min="34" max="34" width="11.42578125" customWidth="1"/>
    <col min="35" max="35" width="6.85546875" customWidth="1"/>
    <col min="36" max="36" width="11.42578125" customWidth="1"/>
    <col min="37" max="37" width="13.85546875" customWidth="1"/>
    <col min="38" max="38" width="14.85546875" customWidth="1"/>
    <col min="39" max="39" width="11.42578125" customWidth="1"/>
    <col min="40" max="40" width="7.5703125" customWidth="1"/>
    <col min="41" max="41" width="11.42578125" customWidth="1"/>
    <col min="42" max="42" width="12.7109375" customWidth="1"/>
    <col min="43" max="43" width="15.140625" customWidth="1"/>
    <col min="44" max="44" width="11.42578125" customWidth="1"/>
    <col min="45" max="45" width="6.85546875" customWidth="1"/>
    <col min="46" max="46" width="11.42578125" customWidth="1"/>
    <col min="47" max="47" width="13" customWidth="1"/>
    <col min="48" max="48" width="15" customWidth="1"/>
    <col min="49" max="49" width="11.140625" customWidth="1"/>
    <col min="50" max="50" width="7.42578125" customWidth="1"/>
    <col min="51" max="51" width="11.42578125" customWidth="1"/>
    <col min="52" max="52" width="14.140625" customWidth="1"/>
    <col min="53" max="53" width="14.85546875" customWidth="1"/>
    <col min="54" max="54" width="11.42578125" customWidth="1"/>
    <col min="55" max="55" width="6.85546875" customWidth="1"/>
    <col min="56" max="56" width="11.42578125" customWidth="1"/>
    <col min="57" max="57" width="13.42578125" customWidth="1"/>
    <col min="58" max="58" width="15.42578125" customWidth="1"/>
    <col min="59" max="59" width="11" customWidth="1"/>
    <col min="60" max="60" width="7.140625" customWidth="1"/>
    <col min="61" max="61" width="11.42578125" customWidth="1"/>
    <col min="62" max="62" width="13.42578125" customWidth="1"/>
    <col min="63" max="63" width="15.28515625" customWidth="1"/>
    <col min="64" max="64" width="11.42578125" customWidth="1"/>
    <col min="65" max="65" width="7.42578125" customWidth="1"/>
    <col min="66" max="66" width="11.140625" customWidth="1"/>
    <col min="67" max="67" width="13.42578125" customWidth="1"/>
    <col min="68" max="68" width="15.28515625" customWidth="1"/>
    <col min="69" max="69" width="11.42578125" customWidth="1"/>
    <col min="70" max="70" width="7.42578125" customWidth="1"/>
    <col min="71" max="71" width="11.140625" customWidth="1"/>
    <col min="72" max="72" width="13.42578125" customWidth="1"/>
    <col min="73" max="73" width="15.28515625" customWidth="1"/>
    <col min="74" max="74" width="11.42578125" customWidth="1"/>
    <col min="75" max="75" width="7.42578125" customWidth="1"/>
    <col min="76" max="76" width="11.140625" customWidth="1"/>
    <col min="77" max="77" width="13.42578125" customWidth="1"/>
    <col min="78" max="78" width="15.28515625" customWidth="1"/>
    <col min="79" max="79" width="11.42578125" customWidth="1"/>
    <col min="80" max="80" width="7.42578125" customWidth="1"/>
    <col min="81" max="96" width="11.140625" customWidth="1"/>
    <col min="97" max="97" width="13.42578125" customWidth="1"/>
    <col min="98" max="98" width="15.28515625" customWidth="1"/>
    <col min="99" max="99" width="11.42578125" customWidth="1"/>
    <col min="100" max="100" width="7.42578125" customWidth="1"/>
    <col min="101" max="101" width="11.140625" customWidth="1"/>
    <col min="102" max="102" width="13.42578125" customWidth="1"/>
    <col min="103" max="103" width="15.28515625" customWidth="1"/>
    <col min="104" max="104" width="11.42578125" customWidth="1"/>
    <col min="105" max="105" width="7.42578125" customWidth="1"/>
    <col min="106" max="106" width="11.140625" customWidth="1"/>
    <col min="107" max="107" width="2" customWidth="1"/>
    <col min="108" max="108" width="17.140625" customWidth="1"/>
    <col min="109" max="111" width="11.28515625" style="19" customWidth="1"/>
    <col min="112" max="112" width="11.140625" bestFit="1" customWidth="1"/>
    <col min="113" max="113" width="11.140625" customWidth="1"/>
    <col min="114" max="114" width="2.7109375" customWidth="1"/>
  </cols>
  <sheetData>
    <row r="1" spans="1:113" hidden="1">
      <c r="E1" s="189">
        <v>0.16</v>
      </c>
      <c r="J1" s="190">
        <v>0.1</v>
      </c>
      <c r="L1" s="191"/>
      <c r="O1" s="190">
        <v>0.05</v>
      </c>
      <c r="T1" s="190">
        <v>0.06</v>
      </c>
      <c r="Y1" s="190">
        <v>0.08</v>
      </c>
      <c r="AD1" s="189">
        <v>0</v>
      </c>
      <c r="AI1" s="190">
        <v>4.5999999999999999E-2</v>
      </c>
      <c r="AN1" s="190">
        <v>0.12</v>
      </c>
      <c r="AS1" s="190">
        <v>4.4999999999999998E-2</v>
      </c>
      <c r="AX1" s="190">
        <v>4.4999999999999998E-2</v>
      </c>
      <c r="BC1" s="190">
        <v>2.0444444444444442E-2</v>
      </c>
      <c r="BH1" s="190">
        <v>2.0444444444444442E-2</v>
      </c>
      <c r="BJ1" s="192"/>
      <c r="BM1" s="190">
        <v>2.0444444444444442E-2</v>
      </c>
      <c r="BR1" s="190">
        <v>2.0444444444444442E-2</v>
      </c>
      <c r="BW1" s="190">
        <v>2.0444444444444442E-2</v>
      </c>
      <c r="CB1" s="190">
        <v>2.0444444444444442E-2</v>
      </c>
      <c r="CG1" s="190">
        <v>2.0444444444444442E-2</v>
      </c>
      <c r="CL1" s="190">
        <v>2.0444444444444442E-2</v>
      </c>
      <c r="CQ1" s="190">
        <v>2.0444444444444442E-2</v>
      </c>
      <c r="CV1" s="190">
        <v>0.09</v>
      </c>
      <c r="DA1" s="189">
        <v>0.02</v>
      </c>
    </row>
    <row r="2" spans="1:113" ht="15.75" hidden="1" thickBot="1">
      <c r="A2">
        <v>1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  <c r="AC2">
        <v>29</v>
      </c>
      <c r="AD2">
        <v>30</v>
      </c>
      <c r="AE2">
        <v>31</v>
      </c>
      <c r="AF2">
        <v>32</v>
      </c>
      <c r="AG2">
        <v>33</v>
      </c>
      <c r="AH2">
        <v>34</v>
      </c>
      <c r="AI2">
        <v>35</v>
      </c>
      <c r="AJ2">
        <v>36</v>
      </c>
      <c r="AK2">
        <v>37</v>
      </c>
      <c r="AL2">
        <v>38</v>
      </c>
      <c r="AM2">
        <v>39</v>
      </c>
      <c r="AN2">
        <v>40</v>
      </c>
      <c r="AO2">
        <v>41</v>
      </c>
      <c r="AP2">
        <v>42</v>
      </c>
      <c r="AQ2">
        <v>43</v>
      </c>
      <c r="AR2">
        <v>44</v>
      </c>
      <c r="AS2">
        <v>45</v>
      </c>
      <c r="AT2">
        <v>46</v>
      </c>
      <c r="AU2">
        <v>47</v>
      </c>
      <c r="AV2">
        <v>48</v>
      </c>
      <c r="AW2">
        <v>49</v>
      </c>
      <c r="AX2">
        <v>50</v>
      </c>
      <c r="AY2">
        <v>51</v>
      </c>
      <c r="AZ2">
        <v>52</v>
      </c>
      <c r="BA2">
        <v>53</v>
      </c>
      <c r="BB2">
        <v>54</v>
      </c>
      <c r="BC2">
        <v>55</v>
      </c>
      <c r="BD2">
        <v>56</v>
      </c>
      <c r="BE2">
        <v>57</v>
      </c>
      <c r="BF2">
        <v>58</v>
      </c>
      <c r="BG2">
        <v>59</v>
      </c>
      <c r="BH2">
        <v>60</v>
      </c>
      <c r="BI2">
        <v>61</v>
      </c>
      <c r="BJ2">
        <v>62</v>
      </c>
      <c r="BK2">
        <v>63</v>
      </c>
      <c r="BL2">
        <v>64</v>
      </c>
      <c r="BM2">
        <v>65</v>
      </c>
      <c r="BN2">
        <v>66</v>
      </c>
      <c r="BO2">
        <v>67</v>
      </c>
      <c r="BP2">
        <v>68</v>
      </c>
      <c r="BQ2">
        <v>69</v>
      </c>
      <c r="BR2">
        <v>70</v>
      </c>
      <c r="BS2">
        <v>71</v>
      </c>
      <c r="BT2">
        <v>72</v>
      </c>
      <c r="BU2">
        <v>73</v>
      </c>
      <c r="BV2">
        <v>74</v>
      </c>
      <c r="BW2">
        <v>75</v>
      </c>
      <c r="BX2">
        <v>76</v>
      </c>
      <c r="BY2">
        <v>77</v>
      </c>
      <c r="BZ2">
        <v>78</v>
      </c>
      <c r="CA2">
        <v>79</v>
      </c>
      <c r="CB2">
        <v>80</v>
      </c>
      <c r="CC2">
        <v>81</v>
      </c>
      <c r="CD2">
        <v>82</v>
      </c>
      <c r="CE2">
        <v>83</v>
      </c>
      <c r="CF2">
        <v>84</v>
      </c>
      <c r="CG2">
        <v>85</v>
      </c>
      <c r="CH2">
        <v>86</v>
      </c>
      <c r="CI2">
        <v>87</v>
      </c>
      <c r="CJ2">
        <v>88</v>
      </c>
      <c r="CK2">
        <v>89</v>
      </c>
      <c r="CL2">
        <v>90</v>
      </c>
      <c r="CM2">
        <v>91</v>
      </c>
      <c r="CN2">
        <v>92</v>
      </c>
      <c r="CO2">
        <v>93</v>
      </c>
      <c r="CP2">
        <v>94</v>
      </c>
      <c r="CQ2">
        <v>95</v>
      </c>
      <c r="CR2">
        <v>96</v>
      </c>
      <c r="CS2">
        <v>97</v>
      </c>
      <c r="CT2">
        <v>98</v>
      </c>
      <c r="CU2">
        <v>99</v>
      </c>
      <c r="CV2">
        <v>100</v>
      </c>
      <c r="CW2">
        <v>101</v>
      </c>
      <c r="CX2">
        <v>102</v>
      </c>
      <c r="CY2">
        <v>103</v>
      </c>
      <c r="CZ2">
        <v>104</v>
      </c>
      <c r="DA2">
        <v>105</v>
      </c>
      <c r="DB2">
        <v>106</v>
      </c>
    </row>
    <row r="3" spans="1:113" ht="38.25" customHeight="1" thickBot="1">
      <c r="B3" s="258" t="s">
        <v>296</v>
      </c>
      <c r="C3" s="259"/>
      <c r="D3" s="259"/>
      <c r="E3" s="259"/>
      <c r="F3" s="260"/>
      <c r="G3" s="258" t="s">
        <v>297</v>
      </c>
      <c r="H3" s="259"/>
      <c r="I3" s="259"/>
      <c r="J3" s="259"/>
      <c r="K3" s="260"/>
      <c r="L3" s="258" t="s">
        <v>298</v>
      </c>
      <c r="M3" s="259"/>
      <c r="N3" s="259"/>
      <c r="O3" s="259"/>
      <c r="P3" s="260"/>
      <c r="Q3" s="258" t="s">
        <v>299</v>
      </c>
      <c r="R3" s="259"/>
      <c r="S3" s="259"/>
      <c r="T3" s="259"/>
      <c r="U3" s="260"/>
      <c r="V3" s="258" t="s">
        <v>300</v>
      </c>
      <c r="W3" s="259"/>
      <c r="X3" s="259"/>
      <c r="Y3" s="259"/>
      <c r="Z3" s="260"/>
      <c r="AA3" s="263" t="s">
        <v>301</v>
      </c>
      <c r="AB3" s="264"/>
      <c r="AC3" s="264"/>
      <c r="AD3" s="264"/>
      <c r="AE3" s="265"/>
      <c r="AF3" s="258" t="s">
        <v>302</v>
      </c>
      <c r="AG3" s="259"/>
      <c r="AH3" s="259"/>
      <c r="AI3" s="259"/>
      <c r="AJ3" s="260"/>
      <c r="AK3" s="258" t="s">
        <v>303</v>
      </c>
      <c r="AL3" s="259"/>
      <c r="AM3" s="259"/>
      <c r="AN3" s="259"/>
      <c r="AO3" s="260"/>
      <c r="AP3" s="258" t="s">
        <v>304</v>
      </c>
      <c r="AQ3" s="259"/>
      <c r="AR3" s="259"/>
      <c r="AS3" s="259"/>
      <c r="AT3" s="260"/>
      <c r="AU3" s="258" t="s">
        <v>305</v>
      </c>
      <c r="AV3" s="259"/>
      <c r="AW3" s="259"/>
      <c r="AX3" s="259"/>
      <c r="AY3" s="260"/>
      <c r="AZ3" s="258" t="s">
        <v>306</v>
      </c>
      <c r="BA3" s="259"/>
      <c r="BB3" s="259"/>
      <c r="BC3" s="259"/>
      <c r="BD3" s="260"/>
      <c r="BE3" s="258" t="s">
        <v>307</v>
      </c>
      <c r="BF3" s="259"/>
      <c r="BG3" s="259"/>
      <c r="BH3" s="259"/>
      <c r="BI3" s="260"/>
      <c r="BJ3" s="258" t="s">
        <v>308</v>
      </c>
      <c r="BK3" s="259"/>
      <c r="BL3" s="259"/>
      <c r="BM3" s="259"/>
      <c r="BN3" s="260"/>
      <c r="BO3" s="258" t="s">
        <v>309</v>
      </c>
      <c r="BP3" s="259"/>
      <c r="BQ3" s="259"/>
      <c r="BR3" s="259"/>
      <c r="BS3" s="260"/>
      <c r="BT3" s="258" t="s">
        <v>310</v>
      </c>
      <c r="BU3" s="259"/>
      <c r="BV3" s="259"/>
      <c r="BW3" s="259"/>
      <c r="BX3" s="260"/>
      <c r="BY3" s="258" t="s">
        <v>311</v>
      </c>
      <c r="BZ3" s="259"/>
      <c r="CA3" s="259"/>
      <c r="CB3" s="259"/>
      <c r="CC3" s="260"/>
      <c r="CD3" s="258" t="s">
        <v>312</v>
      </c>
      <c r="CE3" s="259"/>
      <c r="CF3" s="259"/>
      <c r="CG3" s="259"/>
      <c r="CH3" s="260"/>
      <c r="CI3" s="258" t="s">
        <v>313</v>
      </c>
      <c r="CJ3" s="259"/>
      <c r="CK3" s="259"/>
      <c r="CL3" s="259"/>
      <c r="CM3" s="260"/>
      <c r="CN3" s="258" t="s">
        <v>314</v>
      </c>
      <c r="CO3" s="259"/>
      <c r="CP3" s="259"/>
      <c r="CQ3" s="259"/>
      <c r="CR3" s="260"/>
      <c r="CS3" s="258" t="s">
        <v>315</v>
      </c>
      <c r="CT3" s="259"/>
      <c r="CU3" s="259"/>
      <c r="CV3" s="259"/>
      <c r="CW3" s="260"/>
      <c r="CX3" s="258" t="s">
        <v>316</v>
      </c>
      <c r="CY3" s="259"/>
      <c r="CZ3" s="259"/>
      <c r="DA3" s="259"/>
      <c r="DB3" s="260"/>
      <c r="DD3" s="37"/>
      <c r="DE3" s="66"/>
      <c r="DF3" s="66"/>
      <c r="DG3" s="66"/>
      <c r="DH3" s="37"/>
      <c r="DI3" s="37"/>
    </row>
    <row r="4" spans="1:113" ht="15.75" customHeight="1" thickBot="1">
      <c r="A4" s="261" t="s">
        <v>37</v>
      </c>
      <c r="B4" s="253" t="s">
        <v>0</v>
      </c>
      <c r="C4" s="253" t="s">
        <v>1</v>
      </c>
      <c r="D4" s="241" t="s">
        <v>2</v>
      </c>
      <c r="E4" s="241" t="s">
        <v>39</v>
      </c>
      <c r="F4" s="243" t="s">
        <v>38</v>
      </c>
      <c r="G4" s="253" t="s">
        <v>0</v>
      </c>
      <c r="H4" s="253" t="s">
        <v>1</v>
      </c>
      <c r="I4" s="241" t="s">
        <v>2</v>
      </c>
      <c r="J4" s="241" t="s">
        <v>39</v>
      </c>
      <c r="K4" s="243" t="s">
        <v>38</v>
      </c>
      <c r="L4" s="253" t="s">
        <v>0</v>
      </c>
      <c r="M4" s="253" t="s">
        <v>1</v>
      </c>
      <c r="N4" s="241" t="s">
        <v>2</v>
      </c>
      <c r="O4" s="241" t="s">
        <v>39</v>
      </c>
      <c r="P4" s="243" t="s">
        <v>38</v>
      </c>
      <c r="Q4" s="253" t="s">
        <v>0</v>
      </c>
      <c r="R4" s="253" t="s">
        <v>1</v>
      </c>
      <c r="S4" s="241" t="s">
        <v>2</v>
      </c>
      <c r="T4" s="241" t="s">
        <v>39</v>
      </c>
      <c r="U4" s="243" t="s">
        <v>38</v>
      </c>
      <c r="V4" s="253" t="s">
        <v>0</v>
      </c>
      <c r="W4" s="253" t="s">
        <v>1</v>
      </c>
      <c r="X4" s="241" t="s">
        <v>2</v>
      </c>
      <c r="Y4" s="241" t="s">
        <v>39</v>
      </c>
      <c r="Z4" s="243" t="s">
        <v>38</v>
      </c>
      <c r="AA4" s="253" t="s">
        <v>0</v>
      </c>
      <c r="AB4" s="253" t="s">
        <v>1</v>
      </c>
      <c r="AC4" s="241" t="s">
        <v>2</v>
      </c>
      <c r="AD4" s="241" t="s">
        <v>39</v>
      </c>
      <c r="AE4" s="243" t="s">
        <v>38</v>
      </c>
      <c r="AF4" s="253" t="s">
        <v>0</v>
      </c>
      <c r="AG4" s="253" t="s">
        <v>1</v>
      </c>
      <c r="AH4" s="241" t="s">
        <v>2</v>
      </c>
      <c r="AI4" s="241" t="s">
        <v>39</v>
      </c>
      <c r="AJ4" s="243" t="s">
        <v>38</v>
      </c>
      <c r="AK4" s="253" t="s">
        <v>0</v>
      </c>
      <c r="AL4" s="253" t="s">
        <v>1</v>
      </c>
      <c r="AM4" s="241" t="s">
        <v>2</v>
      </c>
      <c r="AN4" s="241" t="s">
        <v>39</v>
      </c>
      <c r="AO4" s="243" t="s">
        <v>38</v>
      </c>
      <c r="AP4" s="253" t="s">
        <v>0</v>
      </c>
      <c r="AQ4" s="253" t="s">
        <v>1</v>
      </c>
      <c r="AR4" s="241" t="s">
        <v>2</v>
      </c>
      <c r="AS4" s="241" t="s">
        <v>39</v>
      </c>
      <c r="AT4" s="243" t="s">
        <v>38</v>
      </c>
      <c r="AU4" s="253" t="s">
        <v>0</v>
      </c>
      <c r="AV4" s="253" t="s">
        <v>1</v>
      </c>
      <c r="AW4" s="241" t="s">
        <v>2</v>
      </c>
      <c r="AX4" s="241" t="s">
        <v>39</v>
      </c>
      <c r="AY4" s="243" t="s">
        <v>38</v>
      </c>
      <c r="AZ4" s="253" t="s">
        <v>0</v>
      </c>
      <c r="BA4" s="253" t="s">
        <v>1</v>
      </c>
      <c r="BB4" s="241" t="s">
        <v>2</v>
      </c>
      <c r="BC4" s="241" t="s">
        <v>39</v>
      </c>
      <c r="BD4" s="243" t="s">
        <v>38</v>
      </c>
      <c r="BE4" s="253" t="s">
        <v>0</v>
      </c>
      <c r="BF4" s="253" t="s">
        <v>1</v>
      </c>
      <c r="BG4" s="241" t="s">
        <v>2</v>
      </c>
      <c r="BH4" s="241" t="s">
        <v>39</v>
      </c>
      <c r="BI4" s="243" t="s">
        <v>38</v>
      </c>
      <c r="BJ4" s="253" t="s">
        <v>0</v>
      </c>
      <c r="BK4" s="253" t="s">
        <v>1</v>
      </c>
      <c r="BL4" s="241" t="s">
        <v>2</v>
      </c>
      <c r="BM4" s="241" t="s">
        <v>39</v>
      </c>
      <c r="BN4" s="243" t="s">
        <v>38</v>
      </c>
      <c r="BO4" s="253" t="s">
        <v>0</v>
      </c>
      <c r="BP4" s="253" t="s">
        <v>1</v>
      </c>
      <c r="BQ4" s="241" t="s">
        <v>2</v>
      </c>
      <c r="BR4" s="241" t="s">
        <v>39</v>
      </c>
      <c r="BS4" s="243" t="s">
        <v>38</v>
      </c>
      <c r="BT4" s="253" t="s">
        <v>0</v>
      </c>
      <c r="BU4" s="253" t="s">
        <v>1</v>
      </c>
      <c r="BV4" s="241" t="s">
        <v>2</v>
      </c>
      <c r="BW4" s="241" t="s">
        <v>39</v>
      </c>
      <c r="BX4" s="243" t="s">
        <v>38</v>
      </c>
      <c r="BY4" s="253" t="s">
        <v>0</v>
      </c>
      <c r="BZ4" s="253" t="s">
        <v>1</v>
      </c>
      <c r="CA4" s="241" t="s">
        <v>2</v>
      </c>
      <c r="CB4" s="241" t="s">
        <v>39</v>
      </c>
      <c r="CC4" s="243" t="s">
        <v>38</v>
      </c>
      <c r="CD4" s="255" t="s">
        <v>0</v>
      </c>
      <c r="CE4" s="255" t="s">
        <v>1</v>
      </c>
      <c r="CF4" s="256" t="s">
        <v>2</v>
      </c>
      <c r="CG4" s="256" t="s">
        <v>39</v>
      </c>
      <c r="CH4" s="257" t="s">
        <v>38</v>
      </c>
      <c r="CI4" s="255" t="s">
        <v>0</v>
      </c>
      <c r="CJ4" s="255" t="s">
        <v>1</v>
      </c>
      <c r="CK4" s="256" t="s">
        <v>2</v>
      </c>
      <c r="CL4" s="256" t="s">
        <v>39</v>
      </c>
      <c r="CM4" s="257" t="s">
        <v>38</v>
      </c>
      <c r="CN4" s="247" t="s">
        <v>88</v>
      </c>
      <c r="CO4" s="247" t="s">
        <v>317</v>
      </c>
      <c r="CP4" s="247" t="s">
        <v>89</v>
      </c>
      <c r="CQ4" s="249" t="s">
        <v>39</v>
      </c>
      <c r="CR4" s="251" t="s">
        <v>38</v>
      </c>
      <c r="CS4" s="253" t="s">
        <v>0</v>
      </c>
      <c r="CT4" s="253" t="s">
        <v>1</v>
      </c>
      <c r="CU4" s="241" t="s">
        <v>2</v>
      </c>
      <c r="CV4" s="241" t="s">
        <v>39</v>
      </c>
      <c r="CW4" s="243" t="s">
        <v>38</v>
      </c>
      <c r="CX4" s="253" t="s">
        <v>0</v>
      </c>
      <c r="CY4" s="253" t="s">
        <v>1</v>
      </c>
      <c r="CZ4" s="241" t="s">
        <v>2</v>
      </c>
      <c r="DA4" s="241" t="s">
        <v>39</v>
      </c>
      <c r="DB4" s="243" t="s">
        <v>38</v>
      </c>
      <c r="DD4" s="245" t="s">
        <v>47</v>
      </c>
      <c r="DE4" s="246"/>
      <c r="DF4" s="246"/>
      <c r="DG4" s="246"/>
      <c r="DH4" s="246"/>
      <c r="DI4" s="246"/>
    </row>
    <row r="5" spans="1:113" ht="25.5">
      <c r="A5" s="262"/>
      <c r="B5" s="254"/>
      <c r="C5" s="254"/>
      <c r="D5" s="242"/>
      <c r="E5" s="242"/>
      <c r="F5" s="244"/>
      <c r="G5" s="254"/>
      <c r="H5" s="254"/>
      <c r="I5" s="242"/>
      <c r="J5" s="242"/>
      <c r="K5" s="244"/>
      <c r="L5" s="254"/>
      <c r="M5" s="254"/>
      <c r="N5" s="242"/>
      <c r="O5" s="242"/>
      <c r="P5" s="244"/>
      <c r="Q5" s="254"/>
      <c r="R5" s="254"/>
      <c r="S5" s="242"/>
      <c r="T5" s="242"/>
      <c r="U5" s="244"/>
      <c r="V5" s="254"/>
      <c r="W5" s="254"/>
      <c r="X5" s="242"/>
      <c r="Y5" s="242"/>
      <c r="Z5" s="244"/>
      <c r="AA5" s="254"/>
      <c r="AB5" s="254"/>
      <c r="AC5" s="242"/>
      <c r="AD5" s="242"/>
      <c r="AE5" s="244"/>
      <c r="AF5" s="254"/>
      <c r="AG5" s="254"/>
      <c r="AH5" s="242"/>
      <c r="AI5" s="242"/>
      <c r="AJ5" s="244"/>
      <c r="AK5" s="254"/>
      <c r="AL5" s="254"/>
      <c r="AM5" s="242"/>
      <c r="AN5" s="242"/>
      <c r="AO5" s="244"/>
      <c r="AP5" s="254"/>
      <c r="AQ5" s="254"/>
      <c r="AR5" s="242"/>
      <c r="AS5" s="242"/>
      <c r="AT5" s="244"/>
      <c r="AU5" s="254"/>
      <c r="AV5" s="254"/>
      <c r="AW5" s="242"/>
      <c r="AX5" s="242"/>
      <c r="AY5" s="244"/>
      <c r="AZ5" s="254"/>
      <c r="BA5" s="254"/>
      <c r="BB5" s="242"/>
      <c r="BC5" s="242"/>
      <c r="BD5" s="244"/>
      <c r="BE5" s="254"/>
      <c r="BF5" s="254"/>
      <c r="BG5" s="242"/>
      <c r="BH5" s="242"/>
      <c r="BI5" s="244"/>
      <c r="BJ5" s="254"/>
      <c r="BK5" s="254"/>
      <c r="BL5" s="242"/>
      <c r="BM5" s="242"/>
      <c r="BN5" s="244"/>
      <c r="BO5" s="254"/>
      <c r="BP5" s="254"/>
      <c r="BQ5" s="242"/>
      <c r="BR5" s="242"/>
      <c r="BS5" s="244"/>
      <c r="BT5" s="254"/>
      <c r="BU5" s="254"/>
      <c r="BV5" s="242"/>
      <c r="BW5" s="242"/>
      <c r="BX5" s="244"/>
      <c r="BY5" s="254"/>
      <c r="BZ5" s="254"/>
      <c r="CA5" s="242"/>
      <c r="CB5" s="242"/>
      <c r="CC5" s="244"/>
      <c r="CD5" s="256"/>
      <c r="CE5" s="256"/>
      <c r="CF5" s="250"/>
      <c r="CG5" s="250"/>
      <c r="CH5" s="252"/>
      <c r="CI5" s="256"/>
      <c r="CJ5" s="256"/>
      <c r="CK5" s="250"/>
      <c r="CL5" s="250"/>
      <c r="CM5" s="252"/>
      <c r="CN5" s="248"/>
      <c r="CO5" s="248"/>
      <c r="CP5" s="248"/>
      <c r="CQ5" s="250"/>
      <c r="CR5" s="252"/>
      <c r="CS5" s="254"/>
      <c r="CT5" s="254"/>
      <c r="CU5" s="242"/>
      <c r="CV5" s="242"/>
      <c r="CW5" s="244"/>
      <c r="CX5" s="254"/>
      <c r="CY5" s="254"/>
      <c r="CZ5" s="242"/>
      <c r="DA5" s="242"/>
      <c r="DB5" s="244"/>
      <c r="DD5" s="31" t="s">
        <v>37</v>
      </c>
      <c r="DE5" s="24" t="s">
        <v>44</v>
      </c>
      <c r="DF5" s="24" t="s">
        <v>45</v>
      </c>
      <c r="DG5" s="24" t="s">
        <v>318</v>
      </c>
      <c r="DH5" s="24" t="s">
        <v>46</v>
      </c>
      <c r="DI5" s="221" t="s">
        <v>319</v>
      </c>
    </row>
    <row r="6" spans="1:113">
      <c r="A6" s="6" t="s">
        <v>3</v>
      </c>
      <c r="B6" s="193">
        <v>1752</v>
      </c>
      <c r="C6" s="193">
        <v>1380</v>
      </c>
      <c r="D6" s="60">
        <f>+B6/C6</f>
        <v>1.2695652173913043</v>
      </c>
      <c r="E6" s="32">
        <v>4</v>
      </c>
      <c r="F6" s="40" t="s">
        <v>40</v>
      </c>
      <c r="G6" s="193">
        <v>252</v>
      </c>
      <c r="H6" s="193">
        <v>636</v>
      </c>
      <c r="I6" s="60">
        <f>+G6/H6</f>
        <v>0.39622641509433965</v>
      </c>
      <c r="J6" s="32">
        <v>4</v>
      </c>
      <c r="K6" s="40" t="s">
        <v>40</v>
      </c>
      <c r="L6" s="194">
        <v>2</v>
      </c>
      <c r="M6" s="194">
        <v>0</v>
      </c>
      <c r="N6" s="32" t="s">
        <v>60</v>
      </c>
      <c r="O6" s="32" t="s">
        <v>60</v>
      </c>
      <c r="P6" s="33" t="s">
        <v>60</v>
      </c>
      <c r="Q6" s="47">
        <v>581</v>
      </c>
      <c r="R6" s="49">
        <v>759</v>
      </c>
      <c r="S6" s="48">
        <f>+Q6/R6</f>
        <v>0.76548089591567847</v>
      </c>
      <c r="T6" s="32">
        <v>1</v>
      </c>
      <c r="U6" s="13" t="s">
        <v>43</v>
      </c>
      <c r="V6" s="47">
        <v>8434</v>
      </c>
      <c r="W6" s="47">
        <v>8616</v>
      </c>
      <c r="X6" s="60">
        <f>+V6/W6</f>
        <v>0.97887650882079846</v>
      </c>
      <c r="Y6" s="111">
        <v>3</v>
      </c>
      <c r="Z6" s="43" t="s">
        <v>41</v>
      </c>
      <c r="AA6" s="60" t="s">
        <v>60</v>
      </c>
      <c r="AB6" s="60" t="s">
        <v>60</v>
      </c>
      <c r="AC6" s="60" t="s">
        <v>60</v>
      </c>
      <c r="AD6" s="193" t="s">
        <v>60</v>
      </c>
      <c r="AE6" s="193" t="s">
        <v>60</v>
      </c>
      <c r="AF6" s="47">
        <v>5</v>
      </c>
      <c r="AG6" s="47">
        <v>7</v>
      </c>
      <c r="AH6" s="60">
        <f>+AF6/AG6</f>
        <v>0.7142857142857143</v>
      </c>
      <c r="AI6" s="32">
        <v>2</v>
      </c>
      <c r="AJ6" s="12" t="s">
        <v>42</v>
      </c>
      <c r="AK6" s="47">
        <v>0</v>
      </c>
      <c r="AL6" s="47">
        <v>0</v>
      </c>
      <c r="AM6" s="137" t="s">
        <v>60</v>
      </c>
      <c r="AN6" s="195" t="s">
        <v>60</v>
      </c>
      <c r="AO6" s="78" t="s">
        <v>60</v>
      </c>
      <c r="AP6" s="111">
        <v>0</v>
      </c>
      <c r="AQ6" s="111">
        <v>15</v>
      </c>
      <c r="AR6" s="60">
        <f>+AP6/AQ6</f>
        <v>0</v>
      </c>
      <c r="AS6" s="32">
        <v>4</v>
      </c>
      <c r="AT6" s="16" t="s">
        <v>40</v>
      </c>
      <c r="AU6" s="47">
        <v>12</v>
      </c>
      <c r="AV6" s="47">
        <v>14</v>
      </c>
      <c r="AW6" s="60">
        <f>+AU6/AV6</f>
        <v>0.8571428571428571</v>
      </c>
      <c r="AX6" s="117">
        <v>3</v>
      </c>
      <c r="AY6" s="43" t="s">
        <v>41</v>
      </c>
      <c r="AZ6" s="111">
        <v>1</v>
      </c>
      <c r="BA6" s="111">
        <v>1</v>
      </c>
      <c r="BB6" s="60">
        <f>+AZ6/BA6</f>
        <v>1</v>
      </c>
      <c r="BC6" s="32">
        <v>4</v>
      </c>
      <c r="BD6" s="16" t="s">
        <v>40</v>
      </c>
      <c r="BE6" s="111">
        <v>0</v>
      </c>
      <c r="BF6" s="111">
        <v>0</v>
      </c>
      <c r="BG6" s="138" t="s">
        <v>60</v>
      </c>
      <c r="BH6" s="138" t="s">
        <v>60</v>
      </c>
      <c r="BI6" s="139" t="s">
        <v>60</v>
      </c>
      <c r="BJ6" s="140">
        <v>4</v>
      </c>
      <c r="BK6" s="141">
        <v>5</v>
      </c>
      <c r="BL6" s="138">
        <f>+BJ6/BK6</f>
        <v>0.8</v>
      </c>
      <c r="BM6" s="32">
        <v>3</v>
      </c>
      <c r="BN6" s="196" t="s">
        <v>41</v>
      </c>
      <c r="BO6" s="111">
        <v>2</v>
      </c>
      <c r="BP6" s="111">
        <v>3</v>
      </c>
      <c r="BQ6" s="60">
        <f>+BO6/BP6</f>
        <v>0.66666666666666663</v>
      </c>
      <c r="BR6" s="110">
        <v>2</v>
      </c>
      <c r="BS6" s="12" t="s">
        <v>42</v>
      </c>
      <c r="BT6" s="49">
        <v>1752</v>
      </c>
      <c r="BU6" s="49">
        <v>1380</v>
      </c>
      <c r="BV6" s="166">
        <f>+BT6/BU6</f>
        <v>1.2695652173913043</v>
      </c>
      <c r="BW6" s="112">
        <v>4</v>
      </c>
      <c r="BX6" s="40" t="s">
        <v>40</v>
      </c>
      <c r="BY6" s="47">
        <v>8475</v>
      </c>
      <c r="BZ6" s="47">
        <v>8475</v>
      </c>
      <c r="CA6" s="60">
        <f>+BY6/BZ6</f>
        <v>1</v>
      </c>
      <c r="CB6" s="32">
        <v>4</v>
      </c>
      <c r="CC6" s="16" t="s">
        <v>40</v>
      </c>
      <c r="CD6" s="79">
        <v>1</v>
      </c>
      <c r="CE6" s="79">
        <v>1</v>
      </c>
      <c r="CF6" s="107">
        <f>+CD6/CE6</f>
        <v>1</v>
      </c>
      <c r="CG6" s="79">
        <v>4</v>
      </c>
      <c r="CH6" s="197" t="s">
        <v>40</v>
      </c>
      <c r="CI6" s="1">
        <v>1</v>
      </c>
      <c r="CJ6" s="1">
        <v>1</v>
      </c>
      <c r="CK6" s="137">
        <f>+CI6/CJ6</f>
        <v>1</v>
      </c>
      <c r="CL6" s="198">
        <v>4</v>
      </c>
      <c r="CM6" s="40" t="s">
        <v>40</v>
      </c>
      <c r="CN6" s="79">
        <v>2</v>
      </c>
      <c r="CO6" s="1">
        <v>1</v>
      </c>
      <c r="CP6" s="107">
        <f>+CN6/CO6</f>
        <v>2</v>
      </c>
      <c r="CQ6" s="79">
        <v>4</v>
      </c>
      <c r="CR6" s="40" t="s">
        <v>40</v>
      </c>
      <c r="CS6" s="85">
        <v>2044.150261</v>
      </c>
      <c r="CT6" s="85">
        <v>2033.83089043635</v>
      </c>
      <c r="CU6" s="60">
        <f t="shared" ref="CU6:CU38" si="0">+CS6/CT6</f>
        <v>1.0050738587028916</v>
      </c>
      <c r="CV6" s="47">
        <v>4</v>
      </c>
      <c r="CW6" s="40" t="s">
        <v>40</v>
      </c>
      <c r="CX6" s="119">
        <v>0</v>
      </c>
      <c r="CY6" s="119">
        <v>0</v>
      </c>
      <c r="CZ6" s="121" t="s">
        <v>60</v>
      </c>
      <c r="DA6" s="118" t="s">
        <v>60</v>
      </c>
      <c r="DB6" s="118" t="s">
        <v>60</v>
      </c>
      <c r="DD6" s="25" t="s">
        <v>3</v>
      </c>
      <c r="DE6" s="87">
        <f>+IF(E6="NA",0,E6)+IF(J6="NA",0,J6)+IF(O6="NA",0,O6)+IF(T6="NA",0,T6)+IF(Y6="NA",0,Y6)+IF(AD6="NA",0,AD6)+IF(AI6="NA",0,AI6)+IF(AN6="NA",0,AN6)+IF(AS6="NA",0,AS6)+IF(AX6="NA",0,AX6)+IF(BC6="NA",0,BC6)+IF(BH6="NA",0,BH6)+IF(BM6="NA",0,BM6)+IF(BR6="NA",0,BR6)+IF(BW6="NA",0,BW6)+IF(CB6="NA",0,CB6)+IF(CG6="NA",0,CG6)+IF(CL6="NA",0,CL6)+IF(CQ6="NA",0,CQ6)+IF(CV6="NA",0,CV6)+IF(DA6="NA",0,DA6)</f>
        <v>54</v>
      </c>
      <c r="DF6" s="26">
        <f>+IF(E6="NA",0,4)+IF(J6="NA",0,4)+IF(O6="NA",0,4)+IF(T6="NA",0,4)+IF(Y6="NA",0,4)+IF(AD6="NA",0,4)+IF(AI6="NA",0,4)+IF(AN6="NA",0,4)+IF(AS6="NA",0,4)+IF(AX6="NA",0,4)+IF(BC6="NA",0,4)+IF(BH6="NA",0,4)+IF(BM6="NA",0,4)+IF(BR6="NA",0,4)+IF(BW6="NA",0,4)+IF(CB6="NA",0,4)+IF(CG6="NA",0,4)+IF(CL6="NA",0,4)+IF(CQ6="NA",0,4)+IF(CV6="NA",0,4)+IF(DA6="NA",0,4)</f>
        <v>64</v>
      </c>
      <c r="DG6" s="199">
        <f t="shared" ref="DG6:DG39" si="1">+IF(E6="NA",0,$E$1)+IF(J6="NA",0,$J$1)+IF(O6="NA",0,$O$1)+IF(T6="NA",0,$T$1)+IF(Y6="NA",0,$Y$1)+IF(AD6="NA",0,$AD$1)+IF(AI6="NA",0,$AI$1)+IF(AN6="NA",0,$AN$1)+IF(AS6="NA",0,$AS$1)+IF(AX6="NA",0,$AX$1)+IF(BC6="NA",0,$BC$1)+IF(BH6="NA",0,$BH$1)+IF(BM6="NA",0,$BM$1)+IF(BR6="NA",0,$BR$1)+IF(BW6="NA",0,$BW$1)+IF(CB6="NA",0,$CB$1)+IF(CG6="NA",0,$CG$1)+IF(CL6="NA",0,$CL$1)+IF(CQ6="NA",0,$CQ$1)+IF(CV6="NA",0,$CV$1)+IF(DA6="NA",0,$DA$1)</f>
        <v>0.7895555555555559</v>
      </c>
      <c r="DH6" s="27">
        <f t="shared" ref="DH6:DH39" si="2">+(IF(E6=4,1,IF(E6=3,0.75,IF(E6=2,0.5,IF(E6=1,0.25,IF(E6="NA",0)))))*$E$1)+(IF(J6=4,1,IF(J6=3,0.75,IF(J6=2,0.5,IF(J6=1,0.25,IF(J6="NA",0)))))*$J$1)+(IF(O6=4,1,IF(O6=3,0.75,IF(O6=2,0.5,IF(O6=1,0.25,IF(O6="NA",0)))))*$O$1)+(IF(T6=4,1,IF(T6=3,0.75,IF(T6=2,0.5,IF(T6=1,0.25,IF(T6="NA",0)))))*$T$1)+(IF(Y6=4,1,IF(Y6=3,0.75,IF(Y6=2,0.5,IF(Y6=1,0.25,IF(Y6="NA",0)))))*$Y$1)+(IF(AD6=4,1,IF(AD6=3,0.75,IF(AD6=2,0.5,IF(AD6=1,0.25,IF(AD6="NA",0)))))*$AD$1)+(IF(AI6=4,1,IF(AI6=3,0.75,IF(AI6=2,0.5,IF(AI6=1,0.25,IF(AI6="NA",0)))))*$AI$1)+(IF(AN6=4,1,IF(AN6=3,0.75,IF(AN6=2,0.5,IF(AN6=1,0.25,IF(AN6="NA",0)))))*$AN$1)+(IF(AS6=4,1,IF(AS6=3,0.75,IF(AS6=2,0.5,IF(AS6=1,0.25,IF(AS6="NA",0)))))*$AS$1)+(IF(AX6=4,1,IF(AX6=3,0.75,IF(AX6=2,0.5,IF(AX6=1,0.25,IF(AX6="NA",0)))))*$AX$1)+(IF(BC6=4,1,IF(BC6=3,0.75,IF(BC6=2,0.5,IF(BC6=1,0.25,IF(BC6="NA",0)))))*$BC$1)+(IF(BH6=4,1,IF(BH6=3,0.75,IF(BH6=2,0.5,IF(BH6=1,0.25,IF(BH6="NA",0)))))*$BH$1)+(IF(BM6=4,1,IF(BM6=3,0.75,IF(BM6=2,0.5,IF(BM6=1,0.25,IF(BM6="NA",0)))))*$BM$1)+(IF(BR6=4,1,IF(BR6=3,0.75,IF(BR6=2,0.5,IF(BR6=1,0.25,IF(BR6="NA",0)))))*$BR$1)+(IF(BW6=4,1,IF(BW6=3,0.75,IF(BW6=2,0.5,IF(BW6=1,0.25,IF(BW6="NA",0)))))*$BW$1)+(IF(CB6=4,1,IF(CB6=3,0.75,IF(CB6=2,0.5,IF(CB6=1,0.25,IF(CB6="NA",0)))))*$CB$1)+(IF(CG6=4,1,IF(CG6=3,0.75,IF(CG6=2,0.5,IF(CG6=1,0.25,IF(CG6="NA",0)))))*$CG$1)+(IF(CL6=4,1,IF(CL6=3,0.75,IF(CL6=2,0.5,IF(CL6=1,0.25,IF(CL6="NA",0)))))*$CL$1)+(IF(CQ6=4,1,IF(CQ6=3,0.75,IF(CQ6=2,0.5,IF(CQ6=1,0.25,IF(CQ6="NA",0)))))*$CQ$1)+(IF(CV6=4,1,IF(CV6=3,0.75,IF(CV6=2,0.5,IF(CV6=1,0.25,IF(CV6="NA",0)))))*$CV$1)+(IF(DA6=4,1,IF(DA6=3,0.75,IF(DA6=2,0.5,IF(DA6=1,0.25,IF(DA6="NA",0)))))*$DA$1)</f>
        <v>0.67497222222222242</v>
      </c>
      <c r="DI6" s="222">
        <f>+DH6/DG6</f>
        <v>0.85487616099071195</v>
      </c>
    </row>
    <row r="7" spans="1:113">
      <c r="A7" s="6" t="s">
        <v>4</v>
      </c>
      <c r="B7" s="193">
        <v>38078</v>
      </c>
      <c r="C7" s="193">
        <v>41265</v>
      </c>
      <c r="D7" s="60">
        <f t="shared" ref="D7:D38" si="3">+B7/C7</f>
        <v>0.92276747849266938</v>
      </c>
      <c r="E7" s="32">
        <v>3</v>
      </c>
      <c r="F7" s="11" t="s">
        <v>41</v>
      </c>
      <c r="G7" s="193">
        <v>93130</v>
      </c>
      <c r="H7" s="193">
        <v>97842</v>
      </c>
      <c r="I7" s="60">
        <f t="shared" ref="I7:I38" si="4">+G7/H7</f>
        <v>0.95184072279798038</v>
      </c>
      <c r="J7" s="32">
        <v>4</v>
      </c>
      <c r="K7" s="40" t="s">
        <v>40</v>
      </c>
      <c r="L7" s="194">
        <v>434</v>
      </c>
      <c r="M7" s="194">
        <v>1150</v>
      </c>
      <c r="N7" s="107">
        <f>+L7/M7</f>
        <v>0.37739130434782608</v>
      </c>
      <c r="O7" s="32">
        <v>1</v>
      </c>
      <c r="P7" s="18" t="s">
        <v>43</v>
      </c>
      <c r="Q7" s="47">
        <v>24449</v>
      </c>
      <c r="R7" s="49">
        <v>22097</v>
      </c>
      <c r="S7" s="48">
        <f t="shared" ref="S7:S38" si="5">+Q7/R7</f>
        <v>1.106439788206544</v>
      </c>
      <c r="T7" s="32">
        <v>4</v>
      </c>
      <c r="U7" s="40" t="s">
        <v>40</v>
      </c>
      <c r="V7" s="47">
        <v>466861</v>
      </c>
      <c r="W7" s="47">
        <v>430956</v>
      </c>
      <c r="X7" s="60">
        <f t="shared" ref="X7:X38" si="6">+V7/W7</f>
        <v>1.083314769953313</v>
      </c>
      <c r="Y7" s="111">
        <v>4</v>
      </c>
      <c r="Z7" s="40" t="s">
        <v>40</v>
      </c>
      <c r="AA7" s="60" t="s">
        <v>60</v>
      </c>
      <c r="AB7" s="60" t="s">
        <v>60</v>
      </c>
      <c r="AC7" s="60" t="s">
        <v>60</v>
      </c>
      <c r="AD7" s="193" t="s">
        <v>60</v>
      </c>
      <c r="AE7" s="193" t="s">
        <v>60</v>
      </c>
      <c r="AF7" s="47">
        <v>150</v>
      </c>
      <c r="AG7" s="47">
        <v>561</v>
      </c>
      <c r="AH7" s="60">
        <f t="shared" ref="AH7:AH38" si="7">+AF7/AG7</f>
        <v>0.26737967914438504</v>
      </c>
      <c r="AI7" s="32">
        <v>1</v>
      </c>
      <c r="AJ7" s="13" t="s">
        <v>43</v>
      </c>
      <c r="AK7" s="47">
        <v>10301</v>
      </c>
      <c r="AL7" s="47">
        <v>10076</v>
      </c>
      <c r="AM7" s="60">
        <f>+AK7/AL7</f>
        <v>1.0223302897975388</v>
      </c>
      <c r="AN7" s="113">
        <v>4</v>
      </c>
      <c r="AO7" s="40" t="s">
        <v>40</v>
      </c>
      <c r="AP7" s="111">
        <v>0</v>
      </c>
      <c r="AQ7" s="111">
        <v>127</v>
      </c>
      <c r="AR7" s="60">
        <f t="shared" ref="AR7:AR37" si="8">+AP7/AQ7</f>
        <v>0</v>
      </c>
      <c r="AS7" s="32">
        <v>4</v>
      </c>
      <c r="AT7" s="16" t="s">
        <v>40</v>
      </c>
      <c r="AU7" s="47">
        <v>494</v>
      </c>
      <c r="AV7" s="47">
        <v>744</v>
      </c>
      <c r="AW7" s="60">
        <f t="shared" ref="AW7:AW38" si="9">+AU7/AV7</f>
        <v>0.66397849462365588</v>
      </c>
      <c r="AX7" s="117">
        <v>1</v>
      </c>
      <c r="AY7" s="13" t="s">
        <v>43</v>
      </c>
      <c r="AZ7" s="111">
        <v>36</v>
      </c>
      <c r="BA7" s="111">
        <v>36</v>
      </c>
      <c r="BB7" s="60">
        <f t="shared" ref="BB7:BB36" si="10">+AZ7/BA7</f>
        <v>1</v>
      </c>
      <c r="BC7" s="32">
        <v>4</v>
      </c>
      <c r="BD7" s="16" t="s">
        <v>40</v>
      </c>
      <c r="BE7" s="111">
        <v>72</v>
      </c>
      <c r="BF7" s="111">
        <v>84</v>
      </c>
      <c r="BG7" s="60">
        <f t="shared" ref="BG7:BG36" si="11">+BE7/BF7</f>
        <v>0.8571428571428571</v>
      </c>
      <c r="BH7" s="32">
        <v>4</v>
      </c>
      <c r="BI7" s="40" t="s">
        <v>40</v>
      </c>
      <c r="BJ7" s="140">
        <v>585</v>
      </c>
      <c r="BK7" s="141">
        <v>722</v>
      </c>
      <c r="BL7" s="138">
        <f t="shared" ref="BL7:BL36" si="12">+BJ7/BK7</f>
        <v>0.81024930747922441</v>
      </c>
      <c r="BM7" s="32">
        <v>3</v>
      </c>
      <c r="BN7" s="196" t="s">
        <v>41</v>
      </c>
      <c r="BO7" s="111">
        <v>316</v>
      </c>
      <c r="BP7" s="111">
        <v>386</v>
      </c>
      <c r="BQ7" s="60">
        <f t="shared" ref="BQ7:BQ38" si="13">+BO7/BP7</f>
        <v>0.81865284974093266</v>
      </c>
      <c r="BR7" s="110">
        <v>4</v>
      </c>
      <c r="BS7" s="40" t="s">
        <v>40</v>
      </c>
      <c r="BT7" s="49">
        <v>38078</v>
      </c>
      <c r="BU7" s="49">
        <v>41265</v>
      </c>
      <c r="BV7" s="166">
        <f t="shared" ref="BV7:BV38" si="14">+BT7/BU7</f>
        <v>0.92276747849266938</v>
      </c>
      <c r="BW7" s="32">
        <v>3</v>
      </c>
      <c r="BX7" s="43" t="s">
        <v>41</v>
      </c>
      <c r="BY7" s="47">
        <v>9809</v>
      </c>
      <c r="BZ7" s="47">
        <v>9809</v>
      </c>
      <c r="CA7" s="60">
        <f t="shared" ref="CA7:CA38" si="15">+BY7/BZ7</f>
        <v>1</v>
      </c>
      <c r="CB7" s="32">
        <v>4</v>
      </c>
      <c r="CC7" s="16" t="s">
        <v>40</v>
      </c>
      <c r="CD7" s="79">
        <v>7</v>
      </c>
      <c r="CE7" s="79">
        <v>33</v>
      </c>
      <c r="CF7" s="107">
        <f t="shared" ref="CF7:CF9" si="16">+CD7/CE7</f>
        <v>0.21212121212121213</v>
      </c>
      <c r="CG7" s="79">
        <v>1</v>
      </c>
      <c r="CH7" s="13" t="s">
        <v>43</v>
      </c>
      <c r="CI7" s="1">
        <v>1</v>
      </c>
      <c r="CJ7" s="1">
        <v>1</v>
      </c>
      <c r="CK7" s="137">
        <f t="shared" ref="CK7:CK38" si="17">+CI7/CJ7</f>
        <v>1</v>
      </c>
      <c r="CL7" s="198">
        <v>4</v>
      </c>
      <c r="CM7" s="40" t="s">
        <v>40</v>
      </c>
      <c r="CN7" s="79">
        <v>34</v>
      </c>
      <c r="CO7" s="1">
        <v>79</v>
      </c>
      <c r="CP7" s="107">
        <f>+CN7/CO7</f>
        <v>0.43037974683544306</v>
      </c>
      <c r="CQ7" s="79">
        <v>1</v>
      </c>
      <c r="CR7" s="13" t="s">
        <v>43</v>
      </c>
      <c r="CS7" s="85">
        <v>460006.740437</v>
      </c>
      <c r="CT7" s="85">
        <v>450924.76102837839</v>
      </c>
      <c r="CU7" s="60">
        <f t="shared" si="0"/>
        <v>1.0201407866534302</v>
      </c>
      <c r="CV7" s="47">
        <v>4</v>
      </c>
      <c r="CW7" s="40" t="s">
        <v>40</v>
      </c>
      <c r="CX7" s="119">
        <v>5</v>
      </c>
      <c r="CY7" s="119">
        <v>12</v>
      </c>
      <c r="CZ7" s="121">
        <f t="shared" ref="CZ7:CZ36" si="18">+CX7/CY7</f>
        <v>0.41666666666666669</v>
      </c>
      <c r="DA7" s="119">
        <v>1</v>
      </c>
      <c r="DB7" s="13" t="s">
        <v>43</v>
      </c>
      <c r="DD7" s="25" t="s">
        <v>4</v>
      </c>
      <c r="DE7" s="87">
        <f t="shared" ref="DE7:DE39" si="19">+IF(E7="NA",0,E7)+IF(J7="NA",0,J7)+IF(O7="NA",0,O7)+IF(T7="NA",0,T7)+IF(Y7="NA",0,Y7)+IF(AD7="NA",0,AD7)+IF(AI7="NA",0,AI7)+IF(AN7="NA",0,AN7)+IF(AS7="NA",0,AS7)+IF(AX7="NA",0,AX7)+IF(BC7="NA",0,BC7)+IF(BH7="NA",0,BH7)+IF(BM7="NA",0,BM7)+IF(BR7="NA",0,BR7)+IF(BW7="NA",0,BW7)+IF(CB7="NA",0,CB7)+IF(CG7="NA",0,CG7)+IF(CL7="NA",0,CL7)+IF(CQ7="NA",0,CQ7)+IF(CV7="NA",0,CV7)+IF(DA7="NA",0,DA7)</f>
        <v>59</v>
      </c>
      <c r="DF7" s="26">
        <f t="shared" ref="DF7:DF39" si="20">+IF(E7="NA",0,4)+IF(J7="NA",0,4)+IF(O7="NA",0,4)+IF(T7="NA",0,4)+IF(Y7="NA",0,4)+IF(AD7="NA",0,4)+IF(AI7="NA",0,4)+IF(AN7="NA",0,4)+IF(AS7="NA",0,4)+IF(AX7="NA",0,4)+IF(BC7="NA",0,4)+IF(BH7="NA",0,4)+IF(BM7="NA",0,4)+IF(BR7="NA",0,4)+IF(BW7="NA",0,4)+IF(CB7="NA",0,4)+IF(CG7="NA",0,4)+IF(CL7="NA",0,4)+IF(CQ7="NA",0,4)+IF(CV7="NA",0,4)+IF(DA7="NA",0,4)</f>
        <v>80</v>
      </c>
      <c r="DG7" s="199">
        <f t="shared" si="1"/>
        <v>1.0000000000000004</v>
      </c>
      <c r="DH7" s="27">
        <f t="shared" si="2"/>
        <v>0.79836111111111119</v>
      </c>
      <c r="DI7" s="222">
        <f t="shared" ref="DI7:DI38" si="21">+DH7/DG7</f>
        <v>0.79836111111111085</v>
      </c>
    </row>
    <row r="8" spans="1:113">
      <c r="A8" s="6" t="s">
        <v>5</v>
      </c>
      <c r="B8" s="193">
        <v>4100</v>
      </c>
      <c r="C8" s="193">
        <v>3814</v>
      </c>
      <c r="D8" s="60">
        <f t="shared" si="3"/>
        <v>1.0749868904037756</v>
      </c>
      <c r="E8" s="32">
        <v>4</v>
      </c>
      <c r="F8" s="40" t="s">
        <v>40</v>
      </c>
      <c r="G8" s="193">
        <v>2557</v>
      </c>
      <c r="H8" s="193">
        <v>2280</v>
      </c>
      <c r="I8" s="60">
        <f t="shared" si="4"/>
        <v>1.1214912280701754</v>
      </c>
      <c r="J8" s="32">
        <v>2</v>
      </c>
      <c r="K8" s="12" t="s">
        <v>42</v>
      </c>
      <c r="L8" s="194">
        <v>29</v>
      </c>
      <c r="M8" s="194">
        <v>35</v>
      </c>
      <c r="N8" s="107">
        <f t="shared" ref="N8:N36" si="22">+L8/M8</f>
        <v>0.82857142857142863</v>
      </c>
      <c r="O8" s="32">
        <v>2</v>
      </c>
      <c r="P8" s="200" t="s">
        <v>42</v>
      </c>
      <c r="Q8" s="47">
        <v>1615</v>
      </c>
      <c r="R8" s="49">
        <v>1615</v>
      </c>
      <c r="S8" s="48">
        <f t="shared" si="5"/>
        <v>1</v>
      </c>
      <c r="T8" s="32">
        <v>4</v>
      </c>
      <c r="U8" s="40" t="s">
        <v>40</v>
      </c>
      <c r="V8" s="47">
        <v>36776</v>
      </c>
      <c r="W8" s="47">
        <v>36843</v>
      </c>
      <c r="X8" s="60">
        <f t="shared" si="6"/>
        <v>0.99818147273566216</v>
      </c>
      <c r="Y8" s="111">
        <v>4</v>
      </c>
      <c r="Z8" s="40" t="s">
        <v>40</v>
      </c>
      <c r="AA8" s="60" t="s">
        <v>60</v>
      </c>
      <c r="AB8" s="60" t="s">
        <v>60</v>
      </c>
      <c r="AC8" s="60" t="s">
        <v>60</v>
      </c>
      <c r="AD8" s="193" t="s">
        <v>60</v>
      </c>
      <c r="AE8" s="193" t="s">
        <v>60</v>
      </c>
      <c r="AF8" s="47">
        <v>3</v>
      </c>
      <c r="AG8" s="47">
        <v>19</v>
      </c>
      <c r="AH8" s="60">
        <f t="shared" si="7"/>
        <v>0.15789473684210525</v>
      </c>
      <c r="AI8" s="32">
        <v>1</v>
      </c>
      <c r="AJ8" s="13" t="s">
        <v>43</v>
      </c>
      <c r="AK8" s="47">
        <v>2538</v>
      </c>
      <c r="AL8" s="47">
        <v>2538</v>
      </c>
      <c r="AM8" s="60">
        <f t="shared" ref="AM8:AM36" si="23">+AK8/AL8</f>
        <v>1</v>
      </c>
      <c r="AN8" s="113">
        <v>4</v>
      </c>
      <c r="AO8" s="40" t="s">
        <v>40</v>
      </c>
      <c r="AP8" s="111">
        <v>0</v>
      </c>
      <c r="AQ8" s="111">
        <v>2</v>
      </c>
      <c r="AR8" s="60">
        <f t="shared" si="8"/>
        <v>0</v>
      </c>
      <c r="AS8" s="32">
        <v>4</v>
      </c>
      <c r="AT8" s="16" t="s">
        <v>40</v>
      </c>
      <c r="AU8" s="47">
        <v>26</v>
      </c>
      <c r="AV8" s="47">
        <v>29</v>
      </c>
      <c r="AW8" s="60">
        <f t="shared" si="9"/>
        <v>0.89655172413793105</v>
      </c>
      <c r="AX8" s="117">
        <v>3</v>
      </c>
      <c r="AY8" s="43" t="s">
        <v>41</v>
      </c>
      <c r="AZ8" s="111">
        <v>3</v>
      </c>
      <c r="BA8" s="111">
        <v>3</v>
      </c>
      <c r="BB8" s="60">
        <f t="shared" si="10"/>
        <v>1</v>
      </c>
      <c r="BC8" s="32">
        <v>4</v>
      </c>
      <c r="BD8" s="16" t="s">
        <v>40</v>
      </c>
      <c r="BE8" s="111">
        <v>0</v>
      </c>
      <c r="BF8" s="111">
        <v>5</v>
      </c>
      <c r="BG8" s="60">
        <f t="shared" si="11"/>
        <v>0</v>
      </c>
      <c r="BH8" s="32">
        <v>1</v>
      </c>
      <c r="BI8" s="13" t="s">
        <v>43</v>
      </c>
      <c r="BJ8" s="140">
        <v>6</v>
      </c>
      <c r="BK8" s="141">
        <v>6</v>
      </c>
      <c r="BL8" s="138">
        <f t="shared" si="12"/>
        <v>1</v>
      </c>
      <c r="BM8" s="32">
        <v>4</v>
      </c>
      <c r="BN8" s="16" t="s">
        <v>40</v>
      </c>
      <c r="BO8" s="111">
        <v>6</v>
      </c>
      <c r="BP8" s="111">
        <v>8</v>
      </c>
      <c r="BQ8" s="60">
        <f t="shared" si="13"/>
        <v>0.75</v>
      </c>
      <c r="BR8" s="110">
        <v>3</v>
      </c>
      <c r="BS8" s="43" t="s">
        <v>41</v>
      </c>
      <c r="BT8" s="49">
        <v>4100</v>
      </c>
      <c r="BU8" s="49">
        <v>3814</v>
      </c>
      <c r="BV8" s="166">
        <f t="shared" si="14"/>
        <v>1.0749868904037756</v>
      </c>
      <c r="BW8" s="112">
        <v>4</v>
      </c>
      <c r="BX8" s="40" t="s">
        <v>40</v>
      </c>
      <c r="BY8" s="47">
        <v>3611</v>
      </c>
      <c r="BZ8" s="47">
        <v>3611</v>
      </c>
      <c r="CA8" s="60">
        <f t="shared" si="15"/>
        <v>1</v>
      </c>
      <c r="CB8" s="32">
        <v>4</v>
      </c>
      <c r="CC8" s="16" t="s">
        <v>40</v>
      </c>
      <c r="CD8" s="79">
        <v>2</v>
      </c>
      <c r="CE8" s="79">
        <v>2</v>
      </c>
      <c r="CF8" s="107">
        <f t="shared" si="16"/>
        <v>1</v>
      </c>
      <c r="CG8" s="79">
        <v>4</v>
      </c>
      <c r="CH8" s="197" t="s">
        <v>40</v>
      </c>
      <c r="CI8" s="1">
        <v>1</v>
      </c>
      <c r="CJ8" s="1">
        <v>1</v>
      </c>
      <c r="CK8" s="137">
        <f t="shared" si="17"/>
        <v>1</v>
      </c>
      <c r="CL8" s="198">
        <v>4</v>
      </c>
      <c r="CM8" s="40" t="s">
        <v>40</v>
      </c>
      <c r="CN8" s="79">
        <v>8</v>
      </c>
      <c r="CO8" s="1">
        <v>5</v>
      </c>
      <c r="CP8" s="107">
        <f>+CN8/CO8</f>
        <v>1.6</v>
      </c>
      <c r="CQ8" s="79">
        <v>4</v>
      </c>
      <c r="CR8" s="40" t="s">
        <v>40</v>
      </c>
      <c r="CS8" s="85">
        <v>8950.4903009999998</v>
      </c>
      <c r="CT8" s="85">
        <v>8916.6270419042139</v>
      </c>
      <c r="CU8" s="60">
        <f t="shared" si="0"/>
        <v>1.0037977655605246</v>
      </c>
      <c r="CV8" s="47">
        <v>4</v>
      </c>
      <c r="CW8" s="40" t="s">
        <v>40</v>
      </c>
      <c r="CX8" s="119">
        <v>1</v>
      </c>
      <c r="CY8" s="119">
        <v>3</v>
      </c>
      <c r="CZ8" s="121">
        <f t="shared" si="18"/>
        <v>0.33333333333333331</v>
      </c>
      <c r="DA8" s="119">
        <v>1</v>
      </c>
      <c r="DB8" s="13" t="s">
        <v>43</v>
      </c>
      <c r="DD8" s="25" t="s">
        <v>5</v>
      </c>
      <c r="DE8" s="87">
        <f t="shared" si="19"/>
        <v>65</v>
      </c>
      <c r="DF8" s="26">
        <f t="shared" si="20"/>
        <v>80</v>
      </c>
      <c r="DG8" s="199">
        <f t="shared" si="1"/>
        <v>1.0000000000000004</v>
      </c>
      <c r="DH8" s="27">
        <f t="shared" si="2"/>
        <v>0.84380555555555581</v>
      </c>
      <c r="DI8" s="222">
        <f t="shared" si="21"/>
        <v>0.84380555555555548</v>
      </c>
    </row>
    <row r="9" spans="1:113">
      <c r="A9" s="6" t="s">
        <v>6</v>
      </c>
      <c r="B9" s="193">
        <v>8749</v>
      </c>
      <c r="C9" s="193">
        <v>8749</v>
      </c>
      <c r="D9" s="60">
        <f t="shared" si="3"/>
        <v>1</v>
      </c>
      <c r="E9" s="32">
        <v>4</v>
      </c>
      <c r="F9" s="40" t="s">
        <v>40</v>
      </c>
      <c r="G9" s="193">
        <v>72951</v>
      </c>
      <c r="H9" s="193">
        <v>73056</v>
      </c>
      <c r="I9" s="60">
        <f t="shared" si="4"/>
        <v>0.9985627463863338</v>
      </c>
      <c r="J9" s="32">
        <v>4</v>
      </c>
      <c r="K9" s="40" t="s">
        <v>40</v>
      </c>
      <c r="L9" s="194">
        <v>1473</v>
      </c>
      <c r="M9" s="194">
        <v>900</v>
      </c>
      <c r="N9" s="107">
        <f t="shared" si="22"/>
        <v>1.6366666666666667</v>
      </c>
      <c r="O9" s="32">
        <v>4</v>
      </c>
      <c r="P9" s="16" t="s">
        <v>40</v>
      </c>
      <c r="Q9" s="47">
        <v>6171</v>
      </c>
      <c r="R9" s="49">
        <v>5577</v>
      </c>
      <c r="S9" s="48">
        <f t="shared" si="5"/>
        <v>1.1065088757396451</v>
      </c>
      <c r="T9" s="32">
        <v>4</v>
      </c>
      <c r="U9" s="40" t="s">
        <v>40</v>
      </c>
      <c r="V9" s="47">
        <v>141513</v>
      </c>
      <c r="W9" s="47">
        <v>136710</v>
      </c>
      <c r="X9" s="60">
        <f t="shared" si="6"/>
        <v>1.0351327627825324</v>
      </c>
      <c r="Y9" s="111">
        <v>4</v>
      </c>
      <c r="Z9" s="40" t="s">
        <v>40</v>
      </c>
      <c r="AA9" s="60" t="s">
        <v>60</v>
      </c>
      <c r="AB9" s="60" t="s">
        <v>60</v>
      </c>
      <c r="AC9" s="60" t="s">
        <v>60</v>
      </c>
      <c r="AD9" s="193" t="s">
        <v>60</v>
      </c>
      <c r="AE9" s="193" t="s">
        <v>60</v>
      </c>
      <c r="AF9" s="47">
        <v>26</v>
      </c>
      <c r="AG9" s="47">
        <v>27</v>
      </c>
      <c r="AH9" s="60">
        <f t="shared" si="7"/>
        <v>0.96296296296296291</v>
      </c>
      <c r="AI9" s="32">
        <v>3</v>
      </c>
      <c r="AJ9" s="43" t="s">
        <v>41</v>
      </c>
      <c r="AK9" s="47">
        <v>7613</v>
      </c>
      <c r="AL9" s="47">
        <v>7630</v>
      </c>
      <c r="AM9" s="60">
        <f t="shared" si="23"/>
        <v>0.99777195281782438</v>
      </c>
      <c r="AN9" s="113">
        <v>4</v>
      </c>
      <c r="AO9" s="40" t="s">
        <v>40</v>
      </c>
      <c r="AP9" s="111">
        <v>0</v>
      </c>
      <c r="AQ9" s="111">
        <v>68</v>
      </c>
      <c r="AR9" s="60">
        <f t="shared" si="8"/>
        <v>0</v>
      </c>
      <c r="AS9" s="32">
        <v>4</v>
      </c>
      <c r="AT9" s="16" t="s">
        <v>40</v>
      </c>
      <c r="AU9" s="47">
        <v>530</v>
      </c>
      <c r="AV9" s="47">
        <v>531</v>
      </c>
      <c r="AW9" s="60">
        <f t="shared" si="9"/>
        <v>0.99811676082862522</v>
      </c>
      <c r="AX9" s="117">
        <v>4</v>
      </c>
      <c r="AY9" s="197" t="s">
        <v>40</v>
      </c>
      <c r="AZ9" s="111">
        <v>8</v>
      </c>
      <c r="BA9" s="111">
        <v>8</v>
      </c>
      <c r="BB9" s="60">
        <f t="shared" si="10"/>
        <v>1</v>
      </c>
      <c r="BC9" s="32">
        <v>4</v>
      </c>
      <c r="BD9" s="16" t="s">
        <v>40</v>
      </c>
      <c r="BE9" s="111">
        <v>12</v>
      </c>
      <c r="BF9" s="111">
        <v>20</v>
      </c>
      <c r="BG9" s="60">
        <f t="shared" si="11"/>
        <v>0.6</v>
      </c>
      <c r="BH9" s="32">
        <v>4</v>
      </c>
      <c r="BI9" s="40" t="s">
        <v>40</v>
      </c>
      <c r="BJ9" s="140">
        <v>119</v>
      </c>
      <c r="BK9" s="141">
        <v>144</v>
      </c>
      <c r="BL9" s="138">
        <f t="shared" si="12"/>
        <v>0.82638888888888884</v>
      </c>
      <c r="BM9" s="32">
        <v>3</v>
      </c>
      <c r="BN9" s="196" t="s">
        <v>41</v>
      </c>
      <c r="BO9" s="111">
        <v>910</v>
      </c>
      <c r="BP9" s="111">
        <v>1125</v>
      </c>
      <c r="BQ9" s="60">
        <f t="shared" si="13"/>
        <v>0.80888888888888888</v>
      </c>
      <c r="BR9" s="110">
        <v>4</v>
      </c>
      <c r="BS9" s="40" t="s">
        <v>40</v>
      </c>
      <c r="BT9" s="49">
        <v>8749</v>
      </c>
      <c r="BU9" s="49">
        <v>8749</v>
      </c>
      <c r="BV9" s="166">
        <f t="shared" si="14"/>
        <v>1</v>
      </c>
      <c r="BW9" s="112">
        <v>4</v>
      </c>
      <c r="BX9" s="40" t="s">
        <v>40</v>
      </c>
      <c r="BY9" s="47">
        <v>1745</v>
      </c>
      <c r="BZ9" s="47">
        <v>1745</v>
      </c>
      <c r="CA9" s="60">
        <f t="shared" si="15"/>
        <v>1</v>
      </c>
      <c r="CB9" s="32">
        <v>4</v>
      </c>
      <c r="CC9" s="16" t="s">
        <v>40</v>
      </c>
      <c r="CD9" s="79">
        <v>23</v>
      </c>
      <c r="CE9" s="79">
        <v>7</v>
      </c>
      <c r="CF9" s="107">
        <f t="shared" si="16"/>
        <v>3.2857142857142856</v>
      </c>
      <c r="CG9" s="79">
        <v>4</v>
      </c>
      <c r="CH9" s="197" t="s">
        <v>40</v>
      </c>
      <c r="CI9" s="1">
        <v>1</v>
      </c>
      <c r="CJ9" s="1">
        <v>1</v>
      </c>
      <c r="CK9" s="137">
        <f t="shared" si="17"/>
        <v>1</v>
      </c>
      <c r="CL9" s="198">
        <v>4</v>
      </c>
      <c r="CM9" s="40" t="s">
        <v>40</v>
      </c>
      <c r="CN9" s="79">
        <v>23</v>
      </c>
      <c r="CO9" s="1">
        <v>15</v>
      </c>
      <c r="CP9" s="107">
        <f>+CN9/CO9</f>
        <v>1.5333333333333334</v>
      </c>
      <c r="CQ9" s="79">
        <v>4</v>
      </c>
      <c r="CR9" s="40" t="s">
        <v>40</v>
      </c>
      <c r="CS9" s="85">
        <v>125308.76585</v>
      </c>
      <c r="CT9" s="85">
        <v>123381.97830468637</v>
      </c>
      <c r="CU9" s="60">
        <f t="shared" si="0"/>
        <v>1.0156164423020961</v>
      </c>
      <c r="CV9" s="47">
        <v>4</v>
      </c>
      <c r="CW9" s="40" t="s">
        <v>40</v>
      </c>
      <c r="CX9" s="119">
        <v>4</v>
      </c>
      <c r="CY9" s="119">
        <v>4</v>
      </c>
      <c r="CZ9" s="121">
        <f t="shared" si="18"/>
        <v>1</v>
      </c>
      <c r="DA9" s="119">
        <v>4</v>
      </c>
      <c r="DB9" s="40" t="s">
        <v>40</v>
      </c>
      <c r="DD9" s="25" t="s">
        <v>6</v>
      </c>
      <c r="DE9" s="87">
        <f t="shared" si="19"/>
        <v>78</v>
      </c>
      <c r="DF9" s="26">
        <f t="shared" si="20"/>
        <v>80</v>
      </c>
      <c r="DG9" s="199">
        <f t="shared" si="1"/>
        <v>1.0000000000000004</v>
      </c>
      <c r="DH9" s="27">
        <f t="shared" si="2"/>
        <v>0.98338888888888931</v>
      </c>
      <c r="DI9" s="222">
        <f t="shared" si="21"/>
        <v>0.98338888888888887</v>
      </c>
    </row>
    <row r="10" spans="1:113">
      <c r="A10" s="6" t="s">
        <v>7</v>
      </c>
      <c r="B10" s="193">
        <v>21380</v>
      </c>
      <c r="C10" s="193">
        <v>21878</v>
      </c>
      <c r="D10" s="60">
        <f t="shared" si="3"/>
        <v>0.97723740744126519</v>
      </c>
      <c r="E10" s="32">
        <v>3</v>
      </c>
      <c r="F10" s="11" t="s">
        <v>41</v>
      </c>
      <c r="G10" s="193">
        <v>108664</v>
      </c>
      <c r="H10" s="193">
        <v>108963</v>
      </c>
      <c r="I10" s="60">
        <f t="shared" si="4"/>
        <v>0.99725594926718242</v>
      </c>
      <c r="J10" s="32">
        <v>4</v>
      </c>
      <c r="K10" s="40" t="s">
        <v>40</v>
      </c>
      <c r="L10" s="194">
        <v>916</v>
      </c>
      <c r="M10" s="194">
        <v>350</v>
      </c>
      <c r="N10" s="107">
        <f t="shared" si="22"/>
        <v>2.617142857142857</v>
      </c>
      <c r="O10" s="32">
        <v>4</v>
      </c>
      <c r="P10" s="16" t="s">
        <v>40</v>
      </c>
      <c r="Q10" s="47">
        <v>24339</v>
      </c>
      <c r="R10" s="49">
        <v>19343</v>
      </c>
      <c r="S10" s="48">
        <f t="shared" si="5"/>
        <v>1.2582846507780592</v>
      </c>
      <c r="T10" s="32">
        <v>4</v>
      </c>
      <c r="U10" s="40" t="s">
        <v>40</v>
      </c>
      <c r="V10" s="47">
        <v>162035</v>
      </c>
      <c r="W10" s="47">
        <v>189322</v>
      </c>
      <c r="X10" s="60">
        <f t="shared" si="6"/>
        <v>0.85586989362039279</v>
      </c>
      <c r="Y10" s="111">
        <v>1</v>
      </c>
      <c r="Z10" s="13" t="s">
        <v>43</v>
      </c>
      <c r="AA10" s="60" t="s">
        <v>60</v>
      </c>
      <c r="AB10" s="60" t="s">
        <v>60</v>
      </c>
      <c r="AC10" s="60" t="s">
        <v>60</v>
      </c>
      <c r="AD10" s="193" t="s">
        <v>60</v>
      </c>
      <c r="AE10" s="193" t="s">
        <v>60</v>
      </c>
      <c r="AF10" s="47">
        <v>257</v>
      </c>
      <c r="AG10" s="47">
        <v>700</v>
      </c>
      <c r="AH10" s="60">
        <f t="shared" si="7"/>
        <v>0.36714285714285716</v>
      </c>
      <c r="AI10" s="32">
        <v>1</v>
      </c>
      <c r="AJ10" s="13" t="s">
        <v>43</v>
      </c>
      <c r="AK10" s="47">
        <v>2100</v>
      </c>
      <c r="AL10" s="47">
        <v>2100</v>
      </c>
      <c r="AM10" s="60">
        <f t="shared" si="23"/>
        <v>1</v>
      </c>
      <c r="AN10" s="113">
        <v>4</v>
      </c>
      <c r="AO10" s="40" t="s">
        <v>40</v>
      </c>
      <c r="AP10" s="111">
        <v>2</v>
      </c>
      <c r="AQ10" s="111">
        <v>321</v>
      </c>
      <c r="AR10" s="60">
        <f t="shared" si="8"/>
        <v>6.2305295950155761E-3</v>
      </c>
      <c r="AS10" s="32">
        <v>3</v>
      </c>
      <c r="AT10" s="196" t="s">
        <v>41</v>
      </c>
      <c r="AU10" s="47">
        <v>3131</v>
      </c>
      <c r="AV10" s="47">
        <v>3188</v>
      </c>
      <c r="AW10" s="60">
        <f t="shared" si="9"/>
        <v>0.98212045169385198</v>
      </c>
      <c r="AX10" s="117">
        <v>4</v>
      </c>
      <c r="AY10" s="197" t="s">
        <v>40</v>
      </c>
      <c r="AZ10" s="111">
        <v>90</v>
      </c>
      <c r="BA10" s="111">
        <v>90</v>
      </c>
      <c r="BB10" s="60">
        <f t="shared" si="10"/>
        <v>1</v>
      </c>
      <c r="BC10" s="32">
        <v>4</v>
      </c>
      <c r="BD10" s="16" t="s">
        <v>40</v>
      </c>
      <c r="BE10" s="111">
        <v>114</v>
      </c>
      <c r="BF10" s="111">
        <v>186</v>
      </c>
      <c r="BG10" s="60">
        <f t="shared" si="11"/>
        <v>0.61290322580645162</v>
      </c>
      <c r="BH10" s="32">
        <v>4</v>
      </c>
      <c r="BI10" s="40" t="s">
        <v>40</v>
      </c>
      <c r="BJ10" s="140">
        <v>903</v>
      </c>
      <c r="BK10" s="141">
        <v>1024</v>
      </c>
      <c r="BL10" s="138">
        <f t="shared" si="12"/>
        <v>0.8818359375</v>
      </c>
      <c r="BM10" s="32">
        <v>3</v>
      </c>
      <c r="BN10" s="196" t="s">
        <v>41</v>
      </c>
      <c r="BO10" s="111">
        <v>902</v>
      </c>
      <c r="BP10" s="111">
        <v>1058</v>
      </c>
      <c r="BQ10" s="60">
        <f t="shared" si="13"/>
        <v>0.85255198487712669</v>
      </c>
      <c r="BR10" s="110">
        <v>4</v>
      </c>
      <c r="BS10" s="40" t="s">
        <v>40</v>
      </c>
      <c r="BT10" s="49">
        <v>21380</v>
      </c>
      <c r="BU10" s="49">
        <v>21878</v>
      </c>
      <c r="BV10" s="166">
        <f t="shared" si="14"/>
        <v>0.97723740744126519</v>
      </c>
      <c r="BW10" s="32">
        <v>3</v>
      </c>
      <c r="BX10" s="43" t="s">
        <v>41</v>
      </c>
      <c r="BY10" s="47">
        <v>7724</v>
      </c>
      <c r="BZ10" s="47">
        <v>7724</v>
      </c>
      <c r="CA10" s="60">
        <f t="shared" si="15"/>
        <v>1</v>
      </c>
      <c r="CB10" s="32">
        <v>4</v>
      </c>
      <c r="CC10" s="16" t="s">
        <v>40</v>
      </c>
      <c r="CD10" s="79">
        <v>0</v>
      </c>
      <c r="CE10" s="79">
        <v>0</v>
      </c>
      <c r="CF10" s="107" t="s">
        <v>60</v>
      </c>
      <c r="CG10" s="76" t="s">
        <v>60</v>
      </c>
      <c r="CH10" s="76" t="s">
        <v>60</v>
      </c>
      <c r="CI10" s="1">
        <v>0</v>
      </c>
      <c r="CJ10" s="1">
        <v>0</v>
      </c>
      <c r="CK10" s="137" t="s">
        <v>60</v>
      </c>
      <c r="CL10" s="198" t="s">
        <v>60</v>
      </c>
      <c r="CM10" s="78" t="s">
        <v>60</v>
      </c>
      <c r="CN10" s="79">
        <v>18</v>
      </c>
      <c r="CO10" s="1">
        <v>0</v>
      </c>
      <c r="CP10" s="136" t="s">
        <v>60</v>
      </c>
      <c r="CQ10" s="79" t="s">
        <v>60</v>
      </c>
      <c r="CR10" s="78" t="s">
        <v>60</v>
      </c>
      <c r="CS10" s="85">
        <v>1219494.0112900401</v>
      </c>
      <c r="CT10" s="85">
        <v>1174778.718184263</v>
      </c>
      <c r="CU10" s="60">
        <f t="shared" si="0"/>
        <v>1.0380627367636426</v>
      </c>
      <c r="CV10" s="47">
        <v>4</v>
      </c>
      <c r="CW10" s="40" t="s">
        <v>40</v>
      </c>
      <c r="CX10" s="119">
        <v>67</v>
      </c>
      <c r="CY10" s="119">
        <v>74</v>
      </c>
      <c r="CZ10" s="121">
        <f t="shared" si="18"/>
        <v>0.90540540540540537</v>
      </c>
      <c r="DA10" s="119">
        <v>3</v>
      </c>
      <c r="DB10" s="43" t="s">
        <v>41</v>
      </c>
      <c r="DD10" s="25" t="s">
        <v>7</v>
      </c>
      <c r="DE10" s="87">
        <f t="shared" si="19"/>
        <v>57</v>
      </c>
      <c r="DF10" s="26">
        <f t="shared" si="20"/>
        <v>68</v>
      </c>
      <c r="DG10" s="199">
        <f t="shared" si="1"/>
        <v>0.93866666666666698</v>
      </c>
      <c r="DH10" s="27">
        <f t="shared" si="2"/>
        <v>0.77769444444444458</v>
      </c>
      <c r="DI10" s="222">
        <f t="shared" si="21"/>
        <v>0.82850970643939381</v>
      </c>
    </row>
    <row r="11" spans="1:113">
      <c r="A11" s="6" t="s">
        <v>8</v>
      </c>
      <c r="B11" s="193">
        <v>21487</v>
      </c>
      <c r="C11" s="193">
        <v>21652</v>
      </c>
      <c r="D11" s="60">
        <f t="shared" si="3"/>
        <v>0.99237945686310736</v>
      </c>
      <c r="E11" s="32">
        <v>3</v>
      </c>
      <c r="F11" s="11" t="s">
        <v>41</v>
      </c>
      <c r="G11" s="193">
        <v>67994</v>
      </c>
      <c r="H11" s="193">
        <v>67654</v>
      </c>
      <c r="I11" s="60">
        <f t="shared" si="4"/>
        <v>1.0050255712892069</v>
      </c>
      <c r="J11" s="32">
        <v>3</v>
      </c>
      <c r="K11" s="43" t="s">
        <v>41</v>
      </c>
      <c r="L11" s="194">
        <v>1080</v>
      </c>
      <c r="M11" s="194">
        <v>1000</v>
      </c>
      <c r="N11" s="107">
        <f t="shared" si="22"/>
        <v>1.08</v>
      </c>
      <c r="O11" s="32">
        <v>4</v>
      </c>
      <c r="P11" s="16" t="s">
        <v>40</v>
      </c>
      <c r="Q11" s="47">
        <v>5829</v>
      </c>
      <c r="R11" s="49">
        <v>6732</v>
      </c>
      <c r="S11" s="48">
        <f t="shared" si="5"/>
        <v>0.86586452762923349</v>
      </c>
      <c r="T11" s="32">
        <v>2</v>
      </c>
      <c r="U11" s="12" t="s">
        <v>42</v>
      </c>
      <c r="V11" s="47">
        <v>183820</v>
      </c>
      <c r="W11" s="47">
        <v>183914</v>
      </c>
      <c r="X11" s="60">
        <f t="shared" si="6"/>
        <v>0.99948889154713616</v>
      </c>
      <c r="Y11" s="111">
        <v>4</v>
      </c>
      <c r="Z11" s="40" t="s">
        <v>40</v>
      </c>
      <c r="AA11" s="60" t="s">
        <v>60</v>
      </c>
      <c r="AB11" s="60" t="s">
        <v>60</v>
      </c>
      <c r="AC11" s="60" t="s">
        <v>60</v>
      </c>
      <c r="AD11" s="193" t="s">
        <v>60</v>
      </c>
      <c r="AE11" s="193" t="s">
        <v>60</v>
      </c>
      <c r="AF11" s="47">
        <v>28</v>
      </c>
      <c r="AG11" s="47">
        <v>53</v>
      </c>
      <c r="AH11" s="60">
        <f t="shared" si="7"/>
        <v>0.52830188679245282</v>
      </c>
      <c r="AI11" s="32">
        <v>1</v>
      </c>
      <c r="AJ11" s="13" t="s">
        <v>43</v>
      </c>
      <c r="AK11" s="47">
        <v>8450</v>
      </c>
      <c r="AL11" s="47">
        <v>8247</v>
      </c>
      <c r="AM11" s="60">
        <f t="shared" si="23"/>
        <v>1.0246150115193404</v>
      </c>
      <c r="AN11" s="113">
        <v>4</v>
      </c>
      <c r="AO11" s="40" t="s">
        <v>40</v>
      </c>
      <c r="AP11" s="111">
        <v>0</v>
      </c>
      <c r="AQ11" s="111">
        <v>44</v>
      </c>
      <c r="AR11" s="60">
        <f t="shared" si="8"/>
        <v>0</v>
      </c>
      <c r="AS11" s="32">
        <v>4</v>
      </c>
      <c r="AT11" s="16" t="s">
        <v>40</v>
      </c>
      <c r="AU11" s="47">
        <v>267</v>
      </c>
      <c r="AV11" s="47">
        <v>279</v>
      </c>
      <c r="AW11" s="60">
        <f t="shared" si="9"/>
        <v>0.956989247311828</v>
      </c>
      <c r="AX11" s="117">
        <v>4</v>
      </c>
      <c r="AY11" s="197" t="s">
        <v>40</v>
      </c>
      <c r="AZ11" s="111">
        <v>16</v>
      </c>
      <c r="BA11" s="111">
        <v>16</v>
      </c>
      <c r="BB11" s="60">
        <f t="shared" si="10"/>
        <v>1</v>
      </c>
      <c r="BC11" s="32">
        <v>4</v>
      </c>
      <c r="BD11" s="16" t="s">
        <v>40</v>
      </c>
      <c r="BE11" s="111">
        <v>5</v>
      </c>
      <c r="BF11" s="111">
        <v>20</v>
      </c>
      <c r="BG11" s="60">
        <f t="shared" si="11"/>
        <v>0.25</v>
      </c>
      <c r="BH11" s="32">
        <v>1</v>
      </c>
      <c r="BI11" s="13" t="s">
        <v>43</v>
      </c>
      <c r="BJ11" s="140">
        <v>29</v>
      </c>
      <c r="BK11" s="141">
        <v>30</v>
      </c>
      <c r="BL11" s="138">
        <f t="shared" si="12"/>
        <v>0.96666666666666667</v>
      </c>
      <c r="BM11" s="32">
        <v>3</v>
      </c>
      <c r="BN11" s="196" t="s">
        <v>41</v>
      </c>
      <c r="BO11" s="111">
        <v>673</v>
      </c>
      <c r="BP11" s="111">
        <v>840</v>
      </c>
      <c r="BQ11" s="60">
        <f t="shared" si="13"/>
        <v>0.80119047619047623</v>
      </c>
      <c r="BR11" s="110">
        <v>4</v>
      </c>
      <c r="BS11" s="40" t="s">
        <v>40</v>
      </c>
      <c r="BT11" s="49">
        <v>21487</v>
      </c>
      <c r="BU11" s="49">
        <v>21652</v>
      </c>
      <c r="BV11" s="166">
        <f t="shared" si="14"/>
        <v>0.99237945686310736</v>
      </c>
      <c r="BW11" s="32">
        <v>3</v>
      </c>
      <c r="BX11" s="43" t="s">
        <v>41</v>
      </c>
      <c r="BY11" s="47">
        <v>25773</v>
      </c>
      <c r="BZ11" s="47">
        <v>25773</v>
      </c>
      <c r="CA11" s="60">
        <f t="shared" si="15"/>
        <v>1</v>
      </c>
      <c r="CB11" s="32">
        <v>4</v>
      </c>
      <c r="CC11" s="16" t="s">
        <v>40</v>
      </c>
      <c r="CD11" s="79">
        <v>16</v>
      </c>
      <c r="CE11" s="79">
        <v>13</v>
      </c>
      <c r="CF11" s="107">
        <f>+CD11/CE11</f>
        <v>1.2307692307692308</v>
      </c>
      <c r="CG11" s="79">
        <v>4</v>
      </c>
      <c r="CH11" s="197" t="s">
        <v>40</v>
      </c>
      <c r="CI11" s="1">
        <v>1</v>
      </c>
      <c r="CJ11" s="1">
        <v>1</v>
      </c>
      <c r="CK11" s="137">
        <f t="shared" si="17"/>
        <v>1</v>
      </c>
      <c r="CL11" s="198">
        <v>4</v>
      </c>
      <c r="CM11" s="40" t="s">
        <v>40</v>
      </c>
      <c r="CN11" s="79">
        <v>40</v>
      </c>
      <c r="CO11" s="1">
        <v>30</v>
      </c>
      <c r="CP11" s="107">
        <f t="shared" ref="CP11:CP38" si="24">+CN11/CO11</f>
        <v>1.3333333333333333</v>
      </c>
      <c r="CQ11" s="79">
        <v>4</v>
      </c>
      <c r="CR11" s="40" t="s">
        <v>40</v>
      </c>
      <c r="CS11" s="85">
        <v>91769.910136689999</v>
      </c>
      <c r="CT11" s="85">
        <v>81000.098367015409</v>
      </c>
      <c r="CU11" s="60">
        <f t="shared" si="0"/>
        <v>1.1329604776635709</v>
      </c>
      <c r="CV11" s="47">
        <v>4</v>
      </c>
      <c r="CW11" s="40" t="s">
        <v>40</v>
      </c>
      <c r="CX11" s="119">
        <v>9</v>
      </c>
      <c r="CY11" s="119">
        <v>12</v>
      </c>
      <c r="CZ11" s="121">
        <f t="shared" si="18"/>
        <v>0.75</v>
      </c>
      <c r="DA11" s="119">
        <v>2</v>
      </c>
      <c r="DB11" s="12" t="s">
        <v>42</v>
      </c>
      <c r="DD11" s="25" t="s">
        <v>8</v>
      </c>
      <c r="DE11" s="87">
        <f t="shared" si="19"/>
        <v>66</v>
      </c>
      <c r="DF11" s="26">
        <f t="shared" si="20"/>
        <v>80</v>
      </c>
      <c r="DG11" s="199">
        <f t="shared" si="1"/>
        <v>1.0000000000000004</v>
      </c>
      <c r="DH11" s="27">
        <f t="shared" si="2"/>
        <v>0.83494444444444471</v>
      </c>
      <c r="DI11" s="222">
        <f t="shared" si="21"/>
        <v>0.83494444444444438</v>
      </c>
    </row>
    <row r="12" spans="1:113">
      <c r="A12" s="6" t="s">
        <v>9</v>
      </c>
      <c r="B12" s="193">
        <v>5890</v>
      </c>
      <c r="C12" s="193">
        <v>5297</v>
      </c>
      <c r="D12" s="60">
        <f t="shared" si="3"/>
        <v>1.1119501604681896</v>
      </c>
      <c r="E12" s="32">
        <v>4</v>
      </c>
      <c r="F12" s="40" t="s">
        <v>40</v>
      </c>
      <c r="G12" s="193">
        <v>35994</v>
      </c>
      <c r="H12" s="193">
        <v>36741</v>
      </c>
      <c r="I12" s="60">
        <f t="shared" si="4"/>
        <v>0.97966849024250835</v>
      </c>
      <c r="J12" s="32">
        <v>4</v>
      </c>
      <c r="K12" s="40" t="s">
        <v>40</v>
      </c>
      <c r="L12" s="194">
        <v>395</v>
      </c>
      <c r="M12" s="194">
        <v>450</v>
      </c>
      <c r="N12" s="107">
        <f t="shared" si="22"/>
        <v>0.87777777777777777</v>
      </c>
      <c r="O12" s="32">
        <v>2</v>
      </c>
      <c r="P12" s="200" t="s">
        <v>42</v>
      </c>
      <c r="Q12" s="47">
        <v>5351</v>
      </c>
      <c r="R12" s="49">
        <v>6563</v>
      </c>
      <c r="S12" s="48">
        <f t="shared" si="5"/>
        <v>0.81532835593478592</v>
      </c>
      <c r="T12" s="32">
        <v>2</v>
      </c>
      <c r="U12" s="12" t="s">
        <v>42</v>
      </c>
      <c r="V12" s="47">
        <v>131990</v>
      </c>
      <c r="W12" s="47">
        <v>133605</v>
      </c>
      <c r="X12" s="60">
        <f t="shared" si="6"/>
        <v>0.98791212903708692</v>
      </c>
      <c r="Y12" s="111">
        <v>3</v>
      </c>
      <c r="Z12" s="43" t="s">
        <v>41</v>
      </c>
      <c r="AA12" s="60" t="s">
        <v>60</v>
      </c>
      <c r="AB12" s="60" t="s">
        <v>60</v>
      </c>
      <c r="AC12" s="60" t="s">
        <v>60</v>
      </c>
      <c r="AD12" s="193" t="s">
        <v>60</v>
      </c>
      <c r="AE12" s="193" t="s">
        <v>60</v>
      </c>
      <c r="AF12" s="47">
        <v>49</v>
      </c>
      <c r="AG12" s="47">
        <v>75</v>
      </c>
      <c r="AH12" s="60">
        <f t="shared" si="7"/>
        <v>0.65333333333333332</v>
      </c>
      <c r="AI12" s="32">
        <v>1</v>
      </c>
      <c r="AJ12" s="13" t="s">
        <v>43</v>
      </c>
      <c r="AK12" s="47">
        <v>4493</v>
      </c>
      <c r="AL12" s="47">
        <v>4279</v>
      </c>
      <c r="AM12" s="60">
        <f t="shared" si="23"/>
        <v>1.0500116849731245</v>
      </c>
      <c r="AN12" s="113">
        <v>4</v>
      </c>
      <c r="AO12" s="40" t="s">
        <v>40</v>
      </c>
      <c r="AP12" s="111">
        <v>2</v>
      </c>
      <c r="AQ12" s="111">
        <v>40</v>
      </c>
      <c r="AR12" s="60">
        <f t="shared" si="8"/>
        <v>0.05</v>
      </c>
      <c r="AS12" s="32">
        <v>2</v>
      </c>
      <c r="AT12" s="12" t="s">
        <v>42</v>
      </c>
      <c r="AU12" s="47">
        <v>507</v>
      </c>
      <c r="AV12" s="47">
        <v>524</v>
      </c>
      <c r="AW12" s="60">
        <f t="shared" si="9"/>
        <v>0.96755725190839692</v>
      </c>
      <c r="AX12" s="117">
        <v>4</v>
      </c>
      <c r="AY12" s="197" t="s">
        <v>40</v>
      </c>
      <c r="AZ12" s="111">
        <v>4</v>
      </c>
      <c r="BA12" s="111">
        <v>4</v>
      </c>
      <c r="BB12" s="60">
        <f t="shared" si="10"/>
        <v>1</v>
      </c>
      <c r="BC12" s="32">
        <v>4</v>
      </c>
      <c r="BD12" s="16" t="s">
        <v>40</v>
      </c>
      <c r="BE12" s="111">
        <v>14</v>
      </c>
      <c r="BF12" s="111">
        <v>17</v>
      </c>
      <c r="BG12" s="60">
        <f t="shared" si="11"/>
        <v>0.82352941176470584</v>
      </c>
      <c r="BH12" s="32">
        <v>4</v>
      </c>
      <c r="BI12" s="40" t="s">
        <v>40</v>
      </c>
      <c r="BJ12" s="140">
        <v>103</v>
      </c>
      <c r="BK12" s="141">
        <v>110</v>
      </c>
      <c r="BL12" s="138">
        <f t="shared" si="12"/>
        <v>0.9363636363636364</v>
      </c>
      <c r="BM12" s="32">
        <v>3</v>
      </c>
      <c r="BN12" s="196" t="s">
        <v>41</v>
      </c>
      <c r="BO12" s="111">
        <v>177</v>
      </c>
      <c r="BP12" s="111">
        <v>198</v>
      </c>
      <c r="BQ12" s="60">
        <f t="shared" si="13"/>
        <v>0.89393939393939392</v>
      </c>
      <c r="BR12" s="110">
        <v>4</v>
      </c>
      <c r="BS12" s="40" t="s">
        <v>40</v>
      </c>
      <c r="BT12" s="49">
        <v>5890</v>
      </c>
      <c r="BU12" s="49">
        <v>5297</v>
      </c>
      <c r="BV12" s="166">
        <f t="shared" si="14"/>
        <v>1.1119501604681896</v>
      </c>
      <c r="BW12" s="112">
        <v>4</v>
      </c>
      <c r="BX12" s="40" t="s">
        <v>40</v>
      </c>
      <c r="BY12" s="47">
        <v>3297</v>
      </c>
      <c r="BZ12" s="47">
        <v>3297</v>
      </c>
      <c r="CA12" s="60">
        <f t="shared" si="15"/>
        <v>1</v>
      </c>
      <c r="CB12" s="32">
        <v>4</v>
      </c>
      <c r="CC12" s="16" t="s">
        <v>40</v>
      </c>
      <c r="CD12" s="79">
        <v>48</v>
      </c>
      <c r="CE12" s="79">
        <v>32</v>
      </c>
      <c r="CF12" s="107">
        <f t="shared" ref="CF12:CF38" si="25">+CD12/CE12</f>
        <v>1.5</v>
      </c>
      <c r="CG12" s="79">
        <v>4</v>
      </c>
      <c r="CH12" s="197" t="s">
        <v>40</v>
      </c>
      <c r="CI12" s="1">
        <v>1</v>
      </c>
      <c r="CJ12" s="1">
        <v>1</v>
      </c>
      <c r="CK12" s="137">
        <f t="shared" si="17"/>
        <v>1</v>
      </c>
      <c r="CL12" s="198">
        <v>4</v>
      </c>
      <c r="CM12" s="40" t="s">
        <v>40</v>
      </c>
      <c r="CN12" s="79">
        <v>109</v>
      </c>
      <c r="CO12" s="1">
        <v>79</v>
      </c>
      <c r="CP12" s="107">
        <f t="shared" si="24"/>
        <v>1.379746835443038</v>
      </c>
      <c r="CQ12" s="79">
        <v>4</v>
      </c>
      <c r="CR12" s="40" t="s">
        <v>40</v>
      </c>
      <c r="CS12" s="85">
        <v>52823.781707669994</v>
      </c>
      <c r="CT12" s="85">
        <v>52629.57058890273</v>
      </c>
      <c r="CU12" s="60">
        <f t="shared" si="0"/>
        <v>1.0036901520683927</v>
      </c>
      <c r="CV12" s="47">
        <v>4</v>
      </c>
      <c r="CW12" s="40" t="s">
        <v>40</v>
      </c>
      <c r="CX12" s="119">
        <v>7</v>
      </c>
      <c r="CY12" s="119">
        <v>9</v>
      </c>
      <c r="CZ12" s="121">
        <f t="shared" si="18"/>
        <v>0.77777777777777779</v>
      </c>
      <c r="DA12" s="119">
        <v>2</v>
      </c>
      <c r="DB12" s="12" t="s">
        <v>42</v>
      </c>
      <c r="DD12" s="25" t="s">
        <v>9</v>
      </c>
      <c r="DE12" s="87">
        <f t="shared" si="19"/>
        <v>67</v>
      </c>
      <c r="DF12" s="26">
        <f t="shared" si="20"/>
        <v>80</v>
      </c>
      <c r="DG12" s="199">
        <f t="shared" si="1"/>
        <v>1.0000000000000004</v>
      </c>
      <c r="DH12" s="27">
        <f t="shared" si="2"/>
        <v>0.85288888888888925</v>
      </c>
      <c r="DI12" s="222">
        <f t="shared" si="21"/>
        <v>0.85288888888888892</v>
      </c>
    </row>
    <row r="13" spans="1:113">
      <c r="A13" s="6" t="s">
        <v>10</v>
      </c>
      <c r="B13" s="193">
        <v>26420</v>
      </c>
      <c r="C13" s="193">
        <v>24672</v>
      </c>
      <c r="D13" s="60">
        <f t="shared" si="3"/>
        <v>1.0708495460440985</v>
      </c>
      <c r="E13" s="32">
        <v>4</v>
      </c>
      <c r="F13" s="40" t="s">
        <v>40</v>
      </c>
      <c r="G13" s="193">
        <v>8623</v>
      </c>
      <c r="H13" s="193">
        <v>7942</v>
      </c>
      <c r="I13" s="60">
        <f t="shared" si="4"/>
        <v>1.0857466633089903</v>
      </c>
      <c r="J13" s="32">
        <v>3</v>
      </c>
      <c r="K13" s="43" t="s">
        <v>41</v>
      </c>
      <c r="L13" s="194">
        <v>358</v>
      </c>
      <c r="M13" s="194">
        <v>250</v>
      </c>
      <c r="N13" s="107">
        <f t="shared" si="22"/>
        <v>1.4319999999999999</v>
      </c>
      <c r="O13" s="32">
        <v>4</v>
      </c>
      <c r="P13" s="16" t="s">
        <v>40</v>
      </c>
      <c r="Q13" s="47">
        <v>6241</v>
      </c>
      <c r="R13" s="49">
        <v>7472</v>
      </c>
      <c r="S13" s="48">
        <f t="shared" si="5"/>
        <v>0.83525160599571735</v>
      </c>
      <c r="T13" s="32">
        <v>2</v>
      </c>
      <c r="U13" s="12" t="s">
        <v>42</v>
      </c>
      <c r="V13" s="47">
        <v>120153</v>
      </c>
      <c r="W13" s="47">
        <v>120113</v>
      </c>
      <c r="X13" s="60">
        <f t="shared" si="6"/>
        <v>1.0003330197397451</v>
      </c>
      <c r="Y13" s="111">
        <v>4</v>
      </c>
      <c r="Z13" s="40" t="s">
        <v>40</v>
      </c>
      <c r="AA13" s="60" t="s">
        <v>60</v>
      </c>
      <c r="AB13" s="60" t="s">
        <v>60</v>
      </c>
      <c r="AC13" s="60" t="s">
        <v>60</v>
      </c>
      <c r="AD13" s="193" t="s">
        <v>60</v>
      </c>
      <c r="AE13" s="193" t="s">
        <v>60</v>
      </c>
      <c r="AF13" s="47">
        <v>287</v>
      </c>
      <c r="AG13" s="47">
        <v>411</v>
      </c>
      <c r="AH13" s="60">
        <f t="shared" si="7"/>
        <v>0.69829683698296841</v>
      </c>
      <c r="AI13" s="32">
        <v>2</v>
      </c>
      <c r="AJ13" s="12" t="s">
        <v>42</v>
      </c>
      <c r="AK13" s="47">
        <v>5207</v>
      </c>
      <c r="AL13" s="47">
        <v>4866</v>
      </c>
      <c r="AM13" s="60">
        <f t="shared" si="23"/>
        <v>1.0700780928894369</v>
      </c>
      <c r="AN13" s="113">
        <v>4</v>
      </c>
      <c r="AO13" s="40" t="s">
        <v>40</v>
      </c>
      <c r="AP13" s="111">
        <v>0</v>
      </c>
      <c r="AQ13" s="111">
        <v>56</v>
      </c>
      <c r="AR13" s="60">
        <f t="shared" si="8"/>
        <v>0</v>
      </c>
      <c r="AS13" s="32">
        <v>4</v>
      </c>
      <c r="AT13" s="16" t="s">
        <v>40</v>
      </c>
      <c r="AU13" s="47">
        <v>537</v>
      </c>
      <c r="AV13" s="47">
        <v>538</v>
      </c>
      <c r="AW13" s="60">
        <f t="shared" si="9"/>
        <v>0.9981412639405205</v>
      </c>
      <c r="AX13" s="117">
        <v>4</v>
      </c>
      <c r="AY13" s="197" t="s">
        <v>40</v>
      </c>
      <c r="AZ13" s="111">
        <v>57</v>
      </c>
      <c r="BA13" s="111">
        <v>57</v>
      </c>
      <c r="BB13" s="60">
        <f t="shared" si="10"/>
        <v>1</v>
      </c>
      <c r="BC13" s="32">
        <v>4</v>
      </c>
      <c r="BD13" s="16" t="s">
        <v>40</v>
      </c>
      <c r="BE13" s="111">
        <v>45</v>
      </c>
      <c r="BF13" s="111">
        <v>121</v>
      </c>
      <c r="BG13" s="60">
        <f t="shared" si="11"/>
        <v>0.37190082644628097</v>
      </c>
      <c r="BH13" s="32">
        <v>4</v>
      </c>
      <c r="BI13" s="40" t="s">
        <v>40</v>
      </c>
      <c r="BJ13" s="140">
        <v>202</v>
      </c>
      <c r="BK13" s="141">
        <v>249</v>
      </c>
      <c r="BL13" s="138">
        <f t="shared" si="12"/>
        <v>0.8112449799196787</v>
      </c>
      <c r="BM13" s="32">
        <v>3</v>
      </c>
      <c r="BN13" s="196" t="s">
        <v>41</v>
      </c>
      <c r="BO13" s="111">
        <v>62</v>
      </c>
      <c r="BP13" s="111">
        <v>69</v>
      </c>
      <c r="BQ13" s="60">
        <f t="shared" si="13"/>
        <v>0.89855072463768115</v>
      </c>
      <c r="BR13" s="110">
        <v>4</v>
      </c>
      <c r="BS13" s="40" t="s">
        <v>40</v>
      </c>
      <c r="BT13" s="49">
        <v>26420</v>
      </c>
      <c r="BU13" s="49">
        <v>24672</v>
      </c>
      <c r="BV13" s="166">
        <f t="shared" si="14"/>
        <v>1.0708495460440985</v>
      </c>
      <c r="BW13" s="112">
        <v>4</v>
      </c>
      <c r="BX13" s="40" t="s">
        <v>40</v>
      </c>
      <c r="BY13" s="47">
        <v>22844</v>
      </c>
      <c r="BZ13" s="47">
        <v>22844</v>
      </c>
      <c r="CA13" s="60">
        <f t="shared" si="15"/>
        <v>1</v>
      </c>
      <c r="CB13" s="32">
        <v>4</v>
      </c>
      <c r="CC13" s="16" t="s">
        <v>40</v>
      </c>
      <c r="CD13" s="79">
        <v>26</v>
      </c>
      <c r="CE13" s="79">
        <v>8</v>
      </c>
      <c r="CF13" s="107">
        <f t="shared" si="25"/>
        <v>3.25</v>
      </c>
      <c r="CG13" s="79">
        <v>4</v>
      </c>
      <c r="CH13" s="197" t="s">
        <v>40</v>
      </c>
      <c r="CI13" s="1">
        <v>1</v>
      </c>
      <c r="CJ13" s="1">
        <v>1</v>
      </c>
      <c r="CK13" s="137">
        <f t="shared" si="17"/>
        <v>1</v>
      </c>
      <c r="CL13" s="198">
        <v>4</v>
      </c>
      <c r="CM13" s="40" t="s">
        <v>40</v>
      </c>
      <c r="CN13" s="79">
        <v>26</v>
      </c>
      <c r="CO13" s="1">
        <v>17</v>
      </c>
      <c r="CP13" s="107">
        <f t="shared" si="24"/>
        <v>1.5294117647058822</v>
      </c>
      <c r="CQ13" s="79">
        <v>4</v>
      </c>
      <c r="CR13" s="40" t="s">
        <v>40</v>
      </c>
      <c r="CS13" s="85">
        <v>46303.245407999995</v>
      </c>
      <c r="CT13" s="85">
        <v>45921.403348993015</v>
      </c>
      <c r="CU13" s="60">
        <f t="shared" si="0"/>
        <v>1.0083151217332158</v>
      </c>
      <c r="CV13" s="47">
        <v>4</v>
      </c>
      <c r="CW13" s="40" t="s">
        <v>40</v>
      </c>
      <c r="CX13" s="119">
        <v>12</v>
      </c>
      <c r="CY13" s="119">
        <v>12</v>
      </c>
      <c r="CZ13" s="121">
        <f t="shared" si="18"/>
        <v>1</v>
      </c>
      <c r="DA13" s="119">
        <v>4</v>
      </c>
      <c r="DB13" s="40" t="s">
        <v>40</v>
      </c>
      <c r="DD13" s="25" t="s">
        <v>10</v>
      </c>
      <c r="DE13" s="87">
        <f t="shared" si="19"/>
        <v>74</v>
      </c>
      <c r="DF13" s="26">
        <f t="shared" si="20"/>
        <v>80</v>
      </c>
      <c r="DG13" s="199">
        <f t="shared" si="1"/>
        <v>1.0000000000000004</v>
      </c>
      <c r="DH13" s="27">
        <f t="shared" si="2"/>
        <v>0.91688888888888931</v>
      </c>
      <c r="DI13" s="222">
        <f t="shared" si="21"/>
        <v>0.91688888888888886</v>
      </c>
    </row>
    <row r="14" spans="1:113">
      <c r="A14" s="6" t="s">
        <v>11</v>
      </c>
      <c r="B14" s="193">
        <v>5242</v>
      </c>
      <c r="C14" s="193">
        <v>5802</v>
      </c>
      <c r="D14" s="60">
        <f t="shared" si="3"/>
        <v>0.90348155808341946</v>
      </c>
      <c r="E14" s="32">
        <v>3</v>
      </c>
      <c r="F14" s="11" t="s">
        <v>41</v>
      </c>
      <c r="G14" s="193">
        <v>7298</v>
      </c>
      <c r="H14" s="193">
        <v>7508</v>
      </c>
      <c r="I14" s="60">
        <f t="shared" si="4"/>
        <v>0.97202983484283434</v>
      </c>
      <c r="J14" s="32">
        <v>4</v>
      </c>
      <c r="K14" s="40" t="s">
        <v>40</v>
      </c>
      <c r="L14" s="194">
        <v>69</v>
      </c>
      <c r="M14" s="194">
        <v>80</v>
      </c>
      <c r="N14" s="107">
        <f t="shared" si="22"/>
        <v>0.86250000000000004</v>
      </c>
      <c r="O14" s="32">
        <v>2</v>
      </c>
      <c r="P14" s="200" t="s">
        <v>42</v>
      </c>
      <c r="Q14" s="47">
        <v>3417</v>
      </c>
      <c r="R14" s="49">
        <v>3819</v>
      </c>
      <c r="S14" s="48">
        <f t="shared" si="5"/>
        <v>0.89473684210526316</v>
      </c>
      <c r="T14" s="32">
        <v>2</v>
      </c>
      <c r="U14" s="12" t="s">
        <v>42</v>
      </c>
      <c r="V14" s="47">
        <v>68853</v>
      </c>
      <c r="W14" s="47">
        <v>68853</v>
      </c>
      <c r="X14" s="60">
        <f t="shared" si="6"/>
        <v>1</v>
      </c>
      <c r="Y14" s="111">
        <v>4</v>
      </c>
      <c r="Z14" s="40" t="s">
        <v>40</v>
      </c>
      <c r="AA14" s="60" t="s">
        <v>60</v>
      </c>
      <c r="AB14" s="60" t="s">
        <v>60</v>
      </c>
      <c r="AC14" s="60" t="s">
        <v>60</v>
      </c>
      <c r="AD14" s="193" t="s">
        <v>60</v>
      </c>
      <c r="AE14" s="193" t="s">
        <v>60</v>
      </c>
      <c r="AF14" s="47">
        <v>47</v>
      </c>
      <c r="AG14" s="47">
        <v>57</v>
      </c>
      <c r="AH14" s="60">
        <f t="shared" si="7"/>
        <v>0.82456140350877194</v>
      </c>
      <c r="AI14" s="32">
        <v>2</v>
      </c>
      <c r="AJ14" s="12" t="s">
        <v>42</v>
      </c>
      <c r="AK14" s="47">
        <v>2863</v>
      </c>
      <c r="AL14" s="47">
        <v>2863</v>
      </c>
      <c r="AM14" s="60">
        <f t="shared" si="23"/>
        <v>1</v>
      </c>
      <c r="AN14" s="113">
        <v>4</v>
      </c>
      <c r="AO14" s="40" t="s">
        <v>40</v>
      </c>
      <c r="AP14" s="111">
        <v>0</v>
      </c>
      <c r="AQ14" s="111">
        <v>34</v>
      </c>
      <c r="AR14" s="60">
        <f t="shared" si="8"/>
        <v>0</v>
      </c>
      <c r="AS14" s="32">
        <v>4</v>
      </c>
      <c r="AT14" s="16" t="s">
        <v>40</v>
      </c>
      <c r="AU14" s="47">
        <v>319</v>
      </c>
      <c r="AV14" s="47">
        <v>322</v>
      </c>
      <c r="AW14" s="60">
        <f t="shared" si="9"/>
        <v>0.99068322981366463</v>
      </c>
      <c r="AX14" s="117">
        <v>4</v>
      </c>
      <c r="AY14" s="197" t="s">
        <v>40</v>
      </c>
      <c r="AZ14" s="111">
        <v>2</v>
      </c>
      <c r="BA14" s="111">
        <v>2</v>
      </c>
      <c r="BB14" s="60">
        <f t="shared" si="10"/>
        <v>1</v>
      </c>
      <c r="BC14" s="32">
        <v>4</v>
      </c>
      <c r="BD14" s="16" t="s">
        <v>40</v>
      </c>
      <c r="BE14" s="111">
        <v>10</v>
      </c>
      <c r="BF14" s="111">
        <v>16</v>
      </c>
      <c r="BG14" s="60">
        <f t="shared" si="11"/>
        <v>0.625</v>
      </c>
      <c r="BH14" s="32">
        <v>4</v>
      </c>
      <c r="BI14" s="40" t="s">
        <v>40</v>
      </c>
      <c r="BJ14" s="140">
        <v>56</v>
      </c>
      <c r="BK14" s="141">
        <v>56</v>
      </c>
      <c r="BL14" s="138">
        <f t="shared" si="12"/>
        <v>1</v>
      </c>
      <c r="BM14" s="32">
        <v>4</v>
      </c>
      <c r="BN14" s="16" t="s">
        <v>40</v>
      </c>
      <c r="BO14" s="111">
        <v>61</v>
      </c>
      <c r="BP14" s="111">
        <v>76</v>
      </c>
      <c r="BQ14" s="60">
        <f t="shared" si="13"/>
        <v>0.80263157894736847</v>
      </c>
      <c r="BR14" s="110">
        <v>4</v>
      </c>
      <c r="BS14" s="40" t="s">
        <v>40</v>
      </c>
      <c r="BT14" s="49">
        <v>5242</v>
      </c>
      <c r="BU14" s="49">
        <v>5802</v>
      </c>
      <c r="BV14" s="166">
        <f t="shared" si="14"/>
        <v>0.90348155808341946</v>
      </c>
      <c r="BW14" s="32">
        <v>3</v>
      </c>
      <c r="BX14" s="43" t="s">
        <v>41</v>
      </c>
      <c r="BY14" s="47">
        <v>2624</v>
      </c>
      <c r="BZ14" s="47">
        <v>2624</v>
      </c>
      <c r="CA14" s="60">
        <f t="shared" si="15"/>
        <v>1</v>
      </c>
      <c r="CB14" s="32">
        <v>4</v>
      </c>
      <c r="CC14" s="16" t="s">
        <v>40</v>
      </c>
      <c r="CD14" s="79">
        <v>4</v>
      </c>
      <c r="CE14" s="79">
        <v>4</v>
      </c>
      <c r="CF14" s="107">
        <f t="shared" si="25"/>
        <v>1</v>
      </c>
      <c r="CG14" s="79">
        <v>4</v>
      </c>
      <c r="CH14" s="197" t="s">
        <v>40</v>
      </c>
      <c r="CI14" s="1">
        <v>1</v>
      </c>
      <c r="CJ14" s="1">
        <v>1</v>
      </c>
      <c r="CK14" s="137">
        <f t="shared" si="17"/>
        <v>1</v>
      </c>
      <c r="CL14" s="198">
        <v>4</v>
      </c>
      <c r="CM14" s="40" t="s">
        <v>40</v>
      </c>
      <c r="CN14" s="79">
        <v>14</v>
      </c>
      <c r="CO14" s="1">
        <v>10</v>
      </c>
      <c r="CP14" s="107">
        <f t="shared" si="24"/>
        <v>1.4</v>
      </c>
      <c r="CQ14" s="79">
        <v>4</v>
      </c>
      <c r="CR14" s="40" t="s">
        <v>40</v>
      </c>
      <c r="CS14" s="85">
        <v>10574.583078</v>
      </c>
      <c r="CT14" s="85">
        <v>10301.507856768303</v>
      </c>
      <c r="CU14" s="60">
        <f t="shared" si="0"/>
        <v>1.0265082767521534</v>
      </c>
      <c r="CV14" s="47">
        <v>4</v>
      </c>
      <c r="CW14" s="40" t="s">
        <v>40</v>
      </c>
      <c r="CX14" s="119">
        <v>5</v>
      </c>
      <c r="CY14" s="119">
        <v>6</v>
      </c>
      <c r="CZ14" s="121">
        <f t="shared" si="18"/>
        <v>0.83333333333333337</v>
      </c>
      <c r="DA14" s="119">
        <v>2</v>
      </c>
      <c r="DB14" s="12" t="s">
        <v>42</v>
      </c>
      <c r="DD14" s="25" t="s">
        <v>11</v>
      </c>
      <c r="DE14" s="87">
        <f t="shared" si="19"/>
        <v>70</v>
      </c>
      <c r="DF14" s="26">
        <f t="shared" si="20"/>
        <v>80</v>
      </c>
      <c r="DG14" s="199">
        <f t="shared" si="1"/>
        <v>1.0000000000000004</v>
      </c>
      <c r="DH14" s="27">
        <f t="shared" si="2"/>
        <v>0.86688888888888926</v>
      </c>
      <c r="DI14" s="222">
        <f t="shared" si="21"/>
        <v>0.86688888888888893</v>
      </c>
    </row>
    <row r="15" spans="1:113">
      <c r="A15" s="6" t="s">
        <v>12</v>
      </c>
      <c r="B15" s="193">
        <v>5351</v>
      </c>
      <c r="C15" s="193">
        <v>5858</v>
      </c>
      <c r="D15" s="60">
        <f t="shared" si="3"/>
        <v>0.91345168999658588</v>
      </c>
      <c r="E15" s="32">
        <v>3</v>
      </c>
      <c r="F15" s="11" t="s">
        <v>41</v>
      </c>
      <c r="G15" s="193">
        <v>982</v>
      </c>
      <c r="H15" s="193">
        <v>1158</v>
      </c>
      <c r="I15" s="60">
        <f t="shared" si="4"/>
        <v>0.84801381692573408</v>
      </c>
      <c r="J15" s="32">
        <v>4</v>
      </c>
      <c r="K15" s="40" t="s">
        <v>40</v>
      </c>
      <c r="L15" s="194">
        <v>46</v>
      </c>
      <c r="M15" s="194">
        <v>0</v>
      </c>
      <c r="N15" s="32" t="s">
        <v>60</v>
      </c>
      <c r="O15" s="32" t="s">
        <v>60</v>
      </c>
      <c r="P15" s="33" t="s">
        <v>60</v>
      </c>
      <c r="Q15" s="47">
        <v>2376</v>
      </c>
      <c r="R15" s="49">
        <v>2376</v>
      </c>
      <c r="S15" s="48">
        <f t="shared" si="5"/>
        <v>1</v>
      </c>
      <c r="T15" s="32">
        <v>4</v>
      </c>
      <c r="U15" s="40" t="s">
        <v>40</v>
      </c>
      <c r="V15" s="47">
        <v>49929</v>
      </c>
      <c r="W15" s="47">
        <v>33775</v>
      </c>
      <c r="X15" s="60">
        <f t="shared" si="6"/>
        <v>1.4782827535159142</v>
      </c>
      <c r="Y15" s="111">
        <v>4</v>
      </c>
      <c r="Z15" s="40" t="s">
        <v>40</v>
      </c>
      <c r="AA15" s="60" t="s">
        <v>60</v>
      </c>
      <c r="AB15" s="60" t="s">
        <v>60</v>
      </c>
      <c r="AC15" s="60" t="s">
        <v>60</v>
      </c>
      <c r="AD15" s="193" t="s">
        <v>60</v>
      </c>
      <c r="AE15" s="193" t="s">
        <v>60</v>
      </c>
      <c r="AF15" s="47">
        <v>25</v>
      </c>
      <c r="AG15" s="47">
        <v>85</v>
      </c>
      <c r="AH15" s="60">
        <f t="shared" si="7"/>
        <v>0.29411764705882354</v>
      </c>
      <c r="AI15" s="32">
        <v>1</v>
      </c>
      <c r="AJ15" s="13" t="s">
        <v>43</v>
      </c>
      <c r="AK15" s="47">
        <v>1918</v>
      </c>
      <c r="AL15" s="47">
        <v>1918</v>
      </c>
      <c r="AM15" s="60">
        <f t="shared" si="23"/>
        <v>1</v>
      </c>
      <c r="AN15" s="113">
        <v>4</v>
      </c>
      <c r="AO15" s="40" t="s">
        <v>40</v>
      </c>
      <c r="AP15" s="111">
        <v>0</v>
      </c>
      <c r="AQ15" s="111">
        <v>9</v>
      </c>
      <c r="AR15" s="60">
        <f t="shared" si="8"/>
        <v>0</v>
      </c>
      <c r="AS15" s="32">
        <v>4</v>
      </c>
      <c r="AT15" s="16" t="s">
        <v>40</v>
      </c>
      <c r="AU15" s="47">
        <v>57</v>
      </c>
      <c r="AV15" s="47">
        <v>86</v>
      </c>
      <c r="AW15" s="60">
        <f t="shared" si="9"/>
        <v>0.66279069767441856</v>
      </c>
      <c r="AX15" s="117">
        <v>1</v>
      </c>
      <c r="AY15" s="13" t="s">
        <v>43</v>
      </c>
      <c r="AZ15" s="111">
        <v>5</v>
      </c>
      <c r="BA15" s="111">
        <v>5</v>
      </c>
      <c r="BB15" s="60">
        <f t="shared" si="10"/>
        <v>1</v>
      </c>
      <c r="BC15" s="32">
        <v>4</v>
      </c>
      <c r="BD15" s="16" t="s">
        <v>40</v>
      </c>
      <c r="BE15" s="111">
        <v>5</v>
      </c>
      <c r="BF15" s="111">
        <v>24</v>
      </c>
      <c r="BG15" s="60">
        <f t="shared" si="11"/>
        <v>0.20833333333333334</v>
      </c>
      <c r="BH15" s="32">
        <v>1</v>
      </c>
      <c r="BI15" s="13" t="s">
        <v>43</v>
      </c>
      <c r="BJ15" s="140">
        <v>59</v>
      </c>
      <c r="BK15" s="141">
        <v>64</v>
      </c>
      <c r="BL15" s="138">
        <f t="shared" si="12"/>
        <v>0.921875</v>
      </c>
      <c r="BM15" s="32">
        <v>3</v>
      </c>
      <c r="BN15" s="196" t="s">
        <v>41</v>
      </c>
      <c r="BO15" s="111">
        <v>54</v>
      </c>
      <c r="BP15" s="111">
        <v>65</v>
      </c>
      <c r="BQ15" s="60">
        <f t="shared" si="13"/>
        <v>0.83076923076923082</v>
      </c>
      <c r="BR15" s="110">
        <v>4</v>
      </c>
      <c r="BS15" s="40" t="s">
        <v>40</v>
      </c>
      <c r="BT15" s="49">
        <v>5351</v>
      </c>
      <c r="BU15" s="49">
        <v>5858</v>
      </c>
      <c r="BV15" s="166">
        <f t="shared" si="14"/>
        <v>0.91345168999658588</v>
      </c>
      <c r="BW15" s="32">
        <v>3</v>
      </c>
      <c r="BX15" s="43" t="s">
        <v>41</v>
      </c>
      <c r="BY15" s="47">
        <v>1552</v>
      </c>
      <c r="BZ15" s="47">
        <v>1552</v>
      </c>
      <c r="CA15" s="60">
        <f t="shared" si="15"/>
        <v>1</v>
      </c>
      <c r="CB15" s="32">
        <v>4</v>
      </c>
      <c r="CC15" s="16" t="s">
        <v>40</v>
      </c>
      <c r="CD15" s="79">
        <v>6</v>
      </c>
      <c r="CE15" s="79">
        <v>5</v>
      </c>
      <c r="CF15" s="107">
        <f t="shared" si="25"/>
        <v>1.2</v>
      </c>
      <c r="CG15" s="79">
        <v>4</v>
      </c>
      <c r="CH15" s="197" t="s">
        <v>40</v>
      </c>
      <c r="CI15" s="1">
        <v>1</v>
      </c>
      <c r="CJ15" s="1">
        <v>1</v>
      </c>
      <c r="CK15" s="137">
        <f t="shared" si="17"/>
        <v>1</v>
      </c>
      <c r="CL15" s="198">
        <v>4</v>
      </c>
      <c r="CM15" s="40" t="s">
        <v>40</v>
      </c>
      <c r="CN15" s="79">
        <v>17</v>
      </c>
      <c r="CO15" s="1">
        <v>12</v>
      </c>
      <c r="CP15" s="107">
        <f t="shared" si="24"/>
        <v>1.4166666666666667</v>
      </c>
      <c r="CQ15" s="79">
        <v>4</v>
      </c>
      <c r="CR15" s="40" t="s">
        <v>40</v>
      </c>
      <c r="CS15" s="85">
        <v>27911.603413000001</v>
      </c>
      <c r="CT15" s="85">
        <v>25168.123369476518</v>
      </c>
      <c r="CU15" s="60">
        <f t="shared" si="0"/>
        <v>1.1090061425418285</v>
      </c>
      <c r="CV15" s="47">
        <v>4</v>
      </c>
      <c r="CW15" s="40" t="s">
        <v>40</v>
      </c>
      <c r="CX15" s="119">
        <v>0</v>
      </c>
      <c r="CY15" s="119">
        <v>0</v>
      </c>
      <c r="CZ15" s="121" t="s">
        <v>60</v>
      </c>
      <c r="DA15" s="118" t="s">
        <v>60</v>
      </c>
      <c r="DB15" s="118" t="s">
        <v>60</v>
      </c>
      <c r="DD15" s="25" t="s">
        <v>12</v>
      </c>
      <c r="DE15" s="87">
        <f t="shared" si="19"/>
        <v>60</v>
      </c>
      <c r="DF15" s="26">
        <f t="shared" si="20"/>
        <v>72</v>
      </c>
      <c r="DG15" s="199">
        <f t="shared" si="1"/>
        <v>0.93000000000000049</v>
      </c>
      <c r="DH15" s="27">
        <f t="shared" si="2"/>
        <v>0.79619444444444465</v>
      </c>
      <c r="DI15" s="222">
        <f t="shared" si="21"/>
        <v>0.85612305854241311</v>
      </c>
    </row>
    <row r="16" spans="1:113">
      <c r="A16" s="6" t="s">
        <v>13</v>
      </c>
      <c r="B16" s="193">
        <v>9168</v>
      </c>
      <c r="C16" s="193">
        <v>14821</v>
      </c>
      <c r="D16" s="60">
        <f t="shared" si="3"/>
        <v>0.61858174212266381</v>
      </c>
      <c r="E16" s="32">
        <v>1</v>
      </c>
      <c r="F16" s="13" t="s">
        <v>43</v>
      </c>
      <c r="G16" s="193">
        <v>45378</v>
      </c>
      <c r="H16" s="193">
        <v>45848</v>
      </c>
      <c r="I16" s="60">
        <f t="shared" si="4"/>
        <v>0.98974873495027049</v>
      </c>
      <c r="J16" s="32">
        <v>4</v>
      </c>
      <c r="K16" s="40" t="s">
        <v>40</v>
      </c>
      <c r="L16" s="194">
        <v>74</v>
      </c>
      <c r="M16" s="194">
        <v>700</v>
      </c>
      <c r="N16" s="107">
        <f t="shared" si="22"/>
        <v>0.10571428571428572</v>
      </c>
      <c r="O16" s="32">
        <v>1</v>
      </c>
      <c r="P16" s="18" t="s">
        <v>43</v>
      </c>
      <c r="Q16" s="47">
        <v>7365</v>
      </c>
      <c r="R16" s="49">
        <v>7719</v>
      </c>
      <c r="S16" s="48">
        <f t="shared" si="5"/>
        <v>0.95413913719393706</v>
      </c>
      <c r="T16" s="32">
        <v>3</v>
      </c>
      <c r="U16" s="43" t="s">
        <v>41</v>
      </c>
      <c r="V16" s="47">
        <v>182785</v>
      </c>
      <c r="W16" s="47">
        <v>182314</v>
      </c>
      <c r="X16" s="60">
        <f t="shared" si="6"/>
        <v>1.0025834549184374</v>
      </c>
      <c r="Y16" s="111">
        <v>4</v>
      </c>
      <c r="Z16" s="40" t="s">
        <v>40</v>
      </c>
      <c r="AA16" s="60" t="s">
        <v>60</v>
      </c>
      <c r="AB16" s="60" t="s">
        <v>60</v>
      </c>
      <c r="AC16" s="60" t="s">
        <v>60</v>
      </c>
      <c r="AD16" s="193" t="s">
        <v>60</v>
      </c>
      <c r="AE16" s="193" t="s">
        <v>60</v>
      </c>
      <c r="AF16" s="47">
        <v>39</v>
      </c>
      <c r="AG16" s="47">
        <v>87</v>
      </c>
      <c r="AH16" s="60">
        <f t="shared" si="7"/>
        <v>0.44827586206896552</v>
      </c>
      <c r="AI16" s="32">
        <v>1</v>
      </c>
      <c r="AJ16" s="13" t="s">
        <v>43</v>
      </c>
      <c r="AK16" s="47">
        <v>2937</v>
      </c>
      <c r="AL16" s="47">
        <v>2417</v>
      </c>
      <c r="AM16" s="60">
        <f t="shared" si="23"/>
        <v>1.2151427389325611</v>
      </c>
      <c r="AN16" s="113">
        <v>4</v>
      </c>
      <c r="AO16" s="40" t="s">
        <v>40</v>
      </c>
      <c r="AP16" s="111">
        <v>2</v>
      </c>
      <c r="AQ16" s="111">
        <v>49</v>
      </c>
      <c r="AR16" s="60">
        <f t="shared" si="8"/>
        <v>4.0816326530612242E-2</v>
      </c>
      <c r="AS16" s="32">
        <v>2</v>
      </c>
      <c r="AT16" s="12" t="s">
        <v>42</v>
      </c>
      <c r="AU16" s="47">
        <v>496</v>
      </c>
      <c r="AV16" s="47">
        <v>514</v>
      </c>
      <c r="AW16" s="60">
        <f t="shared" si="9"/>
        <v>0.96498054474708173</v>
      </c>
      <c r="AX16" s="117">
        <v>4</v>
      </c>
      <c r="AY16" s="197" t="s">
        <v>40</v>
      </c>
      <c r="AZ16" s="111">
        <v>21</v>
      </c>
      <c r="BA16" s="111">
        <v>21</v>
      </c>
      <c r="BB16" s="60">
        <f t="shared" si="10"/>
        <v>1</v>
      </c>
      <c r="BC16" s="32">
        <v>4</v>
      </c>
      <c r="BD16" s="16" t="s">
        <v>40</v>
      </c>
      <c r="BE16" s="111">
        <v>18</v>
      </c>
      <c r="BF16" s="111">
        <v>25</v>
      </c>
      <c r="BG16" s="60">
        <f t="shared" si="11"/>
        <v>0.72</v>
      </c>
      <c r="BH16" s="32">
        <v>4</v>
      </c>
      <c r="BI16" s="40" t="s">
        <v>40</v>
      </c>
      <c r="BJ16" s="140">
        <v>104</v>
      </c>
      <c r="BK16" s="141">
        <v>111</v>
      </c>
      <c r="BL16" s="138">
        <f t="shared" si="12"/>
        <v>0.93693693693693691</v>
      </c>
      <c r="BM16" s="32">
        <v>3</v>
      </c>
      <c r="BN16" s="196" t="s">
        <v>41</v>
      </c>
      <c r="BO16" s="111">
        <v>339</v>
      </c>
      <c r="BP16" s="111">
        <v>470</v>
      </c>
      <c r="BQ16" s="60">
        <f t="shared" si="13"/>
        <v>0.72127659574468084</v>
      </c>
      <c r="BR16" s="110">
        <v>3</v>
      </c>
      <c r="BS16" s="43" t="s">
        <v>41</v>
      </c>
      <c r="BT16" s="49">
        <v>9168</v>
      </c>
      <c r="BU16" s="49">
        <v>14821</v>
      </c>
      <c r="BV16" s="166">
        <f t="shared" si="14"/>
        <v>0.61858174212266381</v>
      </c>
      <c r="BW16" s="32">
        <v>2</v>
      </c>
      <c r="BX16" s="12" t="s">
        <v>42</v>
      </c>
      <c r="BY16" s="47">
        <v>163761</v>
      </c>
      <c r="BZ16" s="47">
        <v>163761</v>
      </c>
      <c r="CA16" s="60">
        <f t="shared" si="15"/>
        <v>1</v>
      </c>
      <c r="CB16" s="32">
        <v>4</v>
      </c>
      <c r="CC16" s="16" t="s">
        <v>40</v>
      </c>
      <c r="CD16" s="79">
        <v>12</v>
      </c>
      <c r="CE16" s="79">
        <v>12</v>
      </c>
      <c r="CF16" s="107">
        <f t="shared" si="25"/>
        <v>1</v>
      </c>
      <c r="CG16" s="79">
        <v>4</v>
      </c>
      <c r="CH16" s="197" t="s">
        <v>40</v>
      </c>
      <c r="CI16" s="1">
        <v>1</v>
      </c>
      <c r="CJ16" s="1">
        <v>1</v>
      </c>
      <c r="CK16" s="137">
        <f t="shared" si="17"/>
        <v>1</v>
      </c>
      <c r="CL16" s="198">
        <v>4</v>
      </c>
      <c r="CM16" s="40" t="s">
        <v>40</v>
      </c>
      <c r="CN16" s="79">
        <v>41</v>
      </c>
      <c r="CO16" s="1">
        <v>27</v>
      </c>
      <c r="CP16" s="107">
        <f t="shared" si="24"/>
        <v>1.5185185185185186</v>
      </c>
      <c r="CQ16" s="79">
        <v>4</v>
      </c>
      <c r="CR16" s="40" t="s">
        <v>40</v>
      </c>
      <c r="CS16" s="85">
        <v>37714.186485690007</v>
      </c>
      <c r="CT16" s="85">
        <v>36222.645693869927</v>
      </c>
      <c r="CU16" s="60">
        <f t="shared" si="0"/>
        <v>1.0411770251247137</v>
      </c>
      <c r="CV16" s="47">
        <v>4</v>
      </c>
      <c r="CW16" s="40" t="s">
        <v>40</v>
      </c>
      <c r="CX16" s="119">
        <v>3</v>
      </c>
      <c r="CY16" s="119">
        <v>4</v>
      </c>
      <c r="CZ16" s="121">
        <f t="shared" si="18"/>
        <v>0.75</v>
      </c>
      <c r="DA16" s="119">
        <v>2</v>
      </c>
      <c r="DB16" s="12" t="s">
        <v>42</v>
      </c>
      <c r="DD16" s="25" t="s">
        <v>13</v>
      </c>
      <c r="DE16" s="87">
        <f t="shared" si="19"/>
        <v>62</v>
      </c>
      <c r="DF16" s="26">
        <f t="shared" si="20"/>
        <v>80</v>
      </c>
      <c r="DG16" s="199">
        <f t="shared" si="1"/>
        <v>1.0000000000000004</v>
      </c>
      <c r="DH16" s="27">
        <f t="shared" si="2"/>
        <v>0.74005555555555569</v>
      </c>
      <c r="DI16" s="223">
        <f t="shared" si="21"/>
        <v>0.74005555555555536</v>
      </c>
    </row>
    <row r="17" spans="1:113">
      <c r="A17" s="6" t="s">
        <v>14</v>
      </c>
      <c r="B17" s="193">
        <v>9123</v>
      </c>
      <c r="C17" s="193">
        <v>9210</v>
      </c>
      <c r="D17" s="60">
        <f t="shared" si="3"/>
        <v>0.99055374592833878</v>
      </c>
      <c r="E17" s="32">
        <v>3</v>
      </c>
      <c r="F17" s="11" t="s">
        <v>41</v>
      </c>
      <c r="G17" s="193">
        <v>40452</v>
      </c>
      <c r="H17" s="193">
        <v>41090</v>
      </c>
      <c r="I17" s="60">
        <f t="shared" si="4"/>
        <v>0.98447310781211972</v>
      </c>
      <c r="J17" s="32">
        <v>4</v>
      </c>
      <c r="K17" s="40" t="s">
        <v>40</v>
      </c>
      <c r="L17" s="194">
        <v>418</v>
      </c>
      <c r="M17" s="194">
        <v>600</v>
      </c>
      <c r="N17" s="107">
        <f t="shared" si="22"/>
        <v>0.69666666666666666</v>
      </c>
      <c r="O17" s="32">
        <v>1</v>
      </c>
      <c r="P17" s="18" t="s">
        <v>43</v>
      </c>
      <c r="Q17" s="47">
        <v>5518</v>
      </c>
      <c r="R17" s="49">
        <v>5518</v>
      </c>
      <c r="S17" s="48">
        <f t="shared" si="5"/>
        <v>1</v>
      </c>
      <c r="T17" s="32">
        <v>4</v>
      </c>
      <c r="U17" s="40" t="s">
        <v>40</v>
      </c>
      <c r="V17" s="47">
        <v>142837</v>
      </c>
      <c r="W17" s="47">
        <v>143720</v>
      </c>
      <c r="X17" s="60">
        <f t="shared" si="6"/>
        <v>0.99385610910102973</v>
      </c>
      <c r="Y17" s="111">
        <v>3</v>
      </c>
      <c r="Z17" s="43" t="s">
        <v>41</v>
      </c>
      <c r="AA17" s="60" t="s">
        <v>60</v>
      </c>
      <c r="AB17" s="60" t="s">
        <v>60</v>
      </c>
      <c r="AC17" s="60" t="s">
        <v>60</v>
      </c>
      <c r="AD17" s="193" t="s">
        <v>60</v>
      </c>
      <c r="AE17" s="193" t="s">
        <v>60</v>
      </c>
      <c r="AF17" s="47">
        <v>12</v>
      </c>
      <c r="AG17" s="47">
        <v>19</v>
      </c>
      <c r="AH17" s="60">
        <f t="shared" si="7"/>
        <v>0.63157894736842102</v>
      </c>
      <c r="AI17" s="32">
        <v>1</v>
      </c>
      <c r="AJ17" s="13" t="s">
        <v>43</v>
      </c>
      <c r="AK17" s="47">
        <v>7337</v>
      </c>
      <c r="AL17" s="47">
        <v>7209</v>
      </c>
      <c r="AM17" s="60">
        <f t="shared" si="23"/>
        <v>1.0177555832986545</v>
      </c>
      <c r="AN17" s="113">
        <v>4</v>
      </c>
      <c r="AO17" s="40" t="s">
        <v>40</v>
      </c>
      <c r="AP17" s="111">
        <v>0</v>
      </c>
      <c r="AQ17" s="111">
        <v>28</v>
      </c>
      <c r="AR17" s="60">
        <f t="shared" si="8"/>
        <v>0</v>
      </c>
      <c r="AS17" s="32">
        <v>4</v>
      </c>
      <c r="AT17" s="16" t="s">
        <v>40</v>
      </c>
      <c r="AU17" s="47">
        <v>308</v>
      </c>
      <c r="AV17" s="47">
        <v>313</v>
      </c>
      <c r="AW17" s="60">
        <f t="shared" si="9"/>
        <v>0.98402555910543132</v>
      </c>
      <c r="AX17" s="117">
        <v>4</v>
      </c>
      <c r="AY17" s="197" t="s">
        <v>40</v>
      </c>
      <c r="AZ17" s="111">
        <v>3</v>
      </c>
      <c r="BA17" s="111">
        <v>3</v>
      </c>
      <c r="BB17" s="60">
        <f t="shared" si="10"/>
        <v>1</v>
      </c>
      <c r="BC17" s="32">
        <v>4</v>
      </c>
      <c r="BD17" s="16" t="s">
        <v>40</v>
      </c>
      <c r="BE17" s="111">
        <v>0</v>
      </c>
      <c r="BF17" s="111">
        <v>2</v>
      </c>
      <c r="BG17" s="60">
        <f t="shared" si="11"/>
        <v>0</v>
      </c>
      <c r="BH17" s="32">
        <v>1</v>
      </c>
      <c r="BI17" s="13" t="s">
        <v>43</v>
      </c>
      <c r="BJ17" s="140">
        <v>26</v>
      </c>
      <c r="BK17" s="141">
        <v>26</v>
      </c>
      <c r="BL17" s="138">
        <f t="shared" si="12"/>
        <v>1</v>
      </c>
      <c r="BM17" s="32">
        <v>4</v>
      </c>
      <c r="BN17" s="16" t="s">
        <v>40</v>
      </c>
      <c r="BO17" s="111">
        <v>110</v>
      </c>
      <c r="BP17" s="111">
        <v>192</v>
      </c>
      <c r="BQ17" s="60">
        <f t="shared" si="13"/>
        <v>0.57291666666666663</v>
      </c>
      <c r="BR17" s="110">
        <v>1</v>
      </c>
      <c r="BS17" s="13" t="s">
        <v>43</v>
      </c>
      <c r="BT17" s="49">
        <v>9123</v>
      </c>
      <c r="BU17" s="49">
        <v>9210</v>
      </c>
      <c r="BV17" s="166">
        <f t="shared" si="14"/>
        <v>0.99055374592833878</v>
      </c>
      <c r="BW17" s="32">
        <v>3</v>
      </c>
      <c r="BX17" s="43" t="s">
        <v>41</v>
      </c>
      <c r="BY17" s="47">
        <v>22119</v>
      </c>
      <c r="BZ17" s="47">
        <v>22119</v>
      </c>
      <c r="CA17" s="60">
        <f t="shared" si="15"/>
        <v>1</v>
      </c>
      <c r="CB17" s="32">
        <v>4</v>
      </c>
      <c r="CC17" s="16" t="s">
        <v>40</v>
      </c>
      <c r="CD17" s="79">
        <v>15</v>
      </c>
      <c r="CE17" s="79">
        <v>7</v>
      </c>
      <c r="CF17" s="107">
        <f t="shared" si="25"/>
        <v>2.1428571428571428</v>
      </c>
      <c r="CG17" s="79">
        <v>4</v>
      </c>
      <c r="CH17" s="197" t="s">
        <v>40</v>
      </c>
      <c r="CI17" s="1">
        <v>1</v>
      </c>
      <c r="CJ17" s="1">
        <v>1</v>
      </c>
      <c r="CK17" s="137">
        <f t="shared" si="17"/>
        <v>1</v>
      </c>
      <c r="CL17" s="198">
        <v>4</v>
      </c>
      <c r="CM17" s="40" t="s">
        <v>40</v>
      </c>
      <c r="CN17" s="79">
        <v>16</v>
      </c>
      <c r="CO17" s="1">
        <v>16</v>
      </c>
      <c r="CP17" s="107">
        <f t="shared" si="24"/>
        <v>1</v>
      </c>
      <c r="CQ17" s="79">
        <v>4</v>
      </c>
      <c r="CR17" s="40" t="s">
        <v>40</v>
      </c>
      <c r="CS17" s="85">
        <v>42079.569814000002</v>
      </c>
      <c r="CT17" s="85">
        <v>39813.829047625295</v>
      </c>
      <c r="CU17" s="60">
        <f t="shared" si="0"/>
        <v>1.0569083863715902</v>
      </c>
      <c r="CV17" s="47">
        <v>4</v>
      </c>
      <c r="CW17" s="40" t="s">
        <v>40</v>
      </c>
      <c r="CX17" s="119">
        <v>3</v>
      </c>
      <c r="CY17" s="119">
        <v>3</v>
      </c>
      <c r="CZ17" s="121">
        <f t="shared" si="18"/>
        <v>1</v>
      </c>
      <c r="DA17" s="119">
        <v>4</v>
      </c>
      <c r="DB17" s="40" t="s">
        <v>40</v>
      </c>
      <c r="DD17" s="25" t="s">
        <v>14</v>
      </c>
      <c r="DE17" s="87">
        <f t="shared" si="19"/>
        <v>65</v>
      </c>
      <c r="DF17" s="26">
        <f t="shared" si="20"/>
        <v>80</v>
      </c>
      <c r="DG17" s="199">
        <f t="shared" si="1"/>
        <v>1.0000000000000004</v>
      </c>
      <c r="DH17" s="27">
        <f t="shared" si="2"/>
        <v>0.83222222222222242</v>
      </c>
      <c r="DI17" s="222">
        <f t="shared" si="21"/>
        <v>0.83222222222222209</v>
      </c>
    </row>
    <row r="18" spans="1:113">
      <c r="A18" s="6" t="s">
        <v>15</v>
      </c>
      <c r="B18" s="193">
        <v>5351</v>
      </c>
      <c r="C18" s="193">
        <v>5315</v>
      </c>
      <c r="D18" s="60">
        <f t="shared" si="3"/>
        <v>1.0067732831608656</v>
      </c>
      <c r="E18" s="32">
        <v>4</v>
      </c>
      <c r="F18" s="40" t="s">
        <v>40</v>
      </c>
      <c r="G18" s="193">
        <v>26408</v>
      </c>
      <c r="H18" s="193">
        <v>26384</v>
      </c>
      <c r="I18" s="60">
        <f t="shared" si="4"/>
        <v>1.0009096422073984</v>
      </c>
      <c r="J18" s="32">
        <v>4</v>
      </c>
      <c r="K18" s="40" t="s">
        <v>40</v>
      </c>
      <c r="L18" s="194">
        <v>145</v>
      </c>
      <c r="M18" s="194">
        <v>250</v>
      </c>
      <c r="N18" s="107">
        <f t="shared" si="22"/>
        <v>0.57999999999999996</v>
      </c>
      <c r="O18" s="32">
        <v>1</v>
      </c>
      <c r="P18" s="18" t="s">
        <v>43</v>
      </c>
      <c r="Q18" s="47">
        <v>5069</v>
      </c>
      <c r="R18" s="49">
        <v>5407</v>
      </c>
      <c r="S18" s="48">
        <f t="shared" si="5"/>
        <v>0.93748844090993155</v>
      </c>
      <c r="T18" s="32">
        <v>3</v>
      </c>
      <c r="U18" s="43" t="s">
        <v>41</v>
      </c>
      <c r="V18" s="47">
        <v>137531</v>
      </c>
      <c r="W18" s="47">
        <v>137531</v>
      </c>
      <c r="X18" s="60">
        <f t="shared" si="6"/>
        <v>1</v>
      </c>
      <c r="Y18" s="111">
        <v>4</v>
      </c>
      <c r="Z18" s="40" t="s">
        <v>40</v>
      </c>
      <c r="AA18" s="60" t="s">
        <v>60</v>
      </c>
      <c r="AB18" s="60" t="s">
        <v>60</v>
      </c>
      <c r="AC18" s="60" t="s">
        <v>60</v>
      </c>
      <c r="AD18" s="193" t="s">
        <v>60</v>
      </c>
      <c r="AE18" s="193" t="s">
        <v>60</v>
      </c>
      <c r="AF18" s="47">
        <v>6</v>
      </c>
      <c r="AG18" s="47">
        <v>9</v>
      </c>
      <c r="AH18" s="60">
        <f t="shared" si="7"/>
        <v>0.66666666666666663</v>
      </c>
      <c r="AI18" s="32">
        <v>1</v>
      </c>
      <c r="AJ18" s="13" t="s">
        <v>43</v>
      </c>
      <c r="AK18" s="47">
        <v>2043</v>
      </c>
      <c r="AL18" s="47">
        <v>2030</v>
      </c>
      <c r="AM18" s="60">
        <f t="shared" si="23"/>
        <v>1.0064039408866996</v>
      </c>
      <c r="AN18" s="113">
        <v>4</v>
      </c>
      <c r="AO18" s="40" t="s">
        <v>40</v>
      </c>
      <c r="AP18" s="111">
        <v>0</v>
      </c>
      <c r="AQ18" s="111">
        <v>2</v>
      </c>
      <c r="AR18" s="60">
        <f t="shared" si="8"/>
        <v>0</v>
      </c>
      <c r="AS18" s="32">
        <v>4</v>
      </c>
      <c r="AT18" s="16" t="s">
        <v>40</v>
      </c>
      <c r="AU18" s="47">
        <v>76</v>
      </c>
      <c r="AV18" s="47">
        <v>97</v>
      </c>
      <c r="AW18" s="60">
        <f t="shared" si="9"/>
        <v>0.78350515463917525</v>
      </c>
      <c r="AX18" s="117">
        <v>2</v>
      </c>
      <c r="AY18" s="12" t="s">
        <v>42</v>
      </c>
      <c r="AZ18" s="111">
        <v>2</v>
      </c>
      <c r="BA18" s="111">
        <v>2</v>
      </c>
      <c r="BB18" s="60">
        <f t="shared" si="10"/>
        <v>1</v>
      </c>
      <c r="BC18" s="32">
        <v>4</v>
      </c>
      <c r="BD18" s="16" t="s">
        <v>40</v>
      </c>
      <c r="BE18" s="111">
        <v>1</v>
      </c>
      <c r="BF18" s="111">
        <v>2</v>
      </c>
      <c r="BG18" s="60">
        <f t="shared" si="11"/>
        <v>0.5</v>
      </c>
      <c r="BH18" s="32">
        <v>4</v>
      </c>
      <c r="BI18" s="40" t="s">
        <v>40</v>
      </c>
      <c r="BJ18" s="140">
        <v>3</v>
      </c>
      <c r="BK18" s="141">
        <v>3</v>
      </c>
      <c r="BL18" s="138">
        <f t="shared" si="12"/>
        <v>1</v>
      </c>
      <c r="BM18" s="32">
        <v>4</v>
      </c>
      <c r="BN18" s="16" t="s">
        <v>40</v>
      </c>
      <c r="BO18" s="111">
        <v>296</v>
      </c>
      <c r="BP18" s="111">
        <v>340</v>
      </c>
      <c r="BQ18" s="60">
        <f t="shared" si="13"/>
        <v>0.87058823529411766</v>
      </c>
      <c r="BR18" s="110">
        <v>4</v>
      </c>
      <c r="BS18" s="40" t="s">
        <v>40</v>
      </c>
      <c r="BT18" s="49">
        <v>5351</v>
      </c>
      <c r="BU18" s="49">
        <v>5315</v>
      </c>
      <c r="BV18" s="166">
        <f t="shared" si="14"/>
        <v>1.0067732831608656</v>
      </c>
      <c r="BW18" s="112">
        <v>4</v>
      </c>
      <c r="BX18" s="40" t="s">
        <v>40</v>
      </c>
      <c r="BY18" s="47">
        <v>189637</v>
      </c>
      <c r="BZ18" s="47">
        <v>189637</v>
      </c>
      <c r="CA18" s="60">
        <f t="shared" si="15"/>
        <v>1</v>
      </c>
      <c r="CB18" s="32">
        <v>4</v>
      </c>
      <c r="CC18" s="16" t="s">
        <v>40</v>
      </c>
      <c r="CD18" s="79">
        <v>7</v>
      </c>
      <c r="CE18" s="79">
        <v>8</v>
      </c>
      <c r="CF18" s="107">
        <f t="shared" si="25"/>
        <v>0.875</v>
      </c>
      <c r="CG18" s="79">
        <v>4</v>
      </c>
      <c r="CH18" s="197" t="s">
        <v>40</v>
      </c>
      <c r="CI18" s="1">
        <v>1</v>
      </c>
      <c r="CJ18" s="1">
        <v>1</v>
      </c>
      <c r="CK18" s="137">
        <f t="shared" si="17"/>
        <v>1</v>
      </c>
      <c r="CL18" s="198">
        <v>4</v>
      </c>
      <c r="CM18" s="40" t="s">
        <v>40</v>
      </c>
      <c r="CN18" s="79">
        <v>10</v>
      </c>
      <c r="CO18" s="1">
        <v>18</v>
      </c>
      <c r="CP18" s="107">
        <f t="shared" si="24"/>
        <v>0.55555555555555558</v>
      </c>
      <c r="CQ18" s="79">
        <v>1</v>
      </c>
      <c r="CR18" s="13" t="s">
        <v>43</v>
      </c>
      <c r="CS18" s="85">
        <v>10371.199541</v>
      </c>
      <c r="CT18" s="85">
        <v>11829.763368729411</v>
      </c>
      <c r="CU18" s="60">
        <f t="shared" si="0"/>
        <v>0.87670388812806244</v>
      </c>
      <c r="CV18" s="47">
        <v>2</v>
      </c>
      <c r="CW18" s="12" t="s">
        <v>42</v>
      </c>
      <c r="CX18" s="119">
        <v>5</v>
      </c>
      <c r="CY18" s="119">
        <v>5</v>
      </c>
      <c r="CZ18" s="121">
        <f t="shared" si="18"/>
        <v>1</v>
      </c>
      <c r="DA18" s="119">
        <v>4</v>
      </c>
      <c r="DB18" s="40" t="s">
        <v>40</v>
      </c>
      <c r="DD18" s="25" t="s">
        <v>15</v>
      </c>
      <c r="DE18" s="87">
        <f t="shared" si="19"/>
        <v>66</v>
      </c>
      <c r="DF18" s="26">
        <f t="shared" si="20"/>
        <v>80</v>
      </c>
      <c r="DG18" s="199">
        <f t="shared" si="1"/>
        <v>1.0000000000000004</v>
      </c>
      <c r="DH18" s="27">
        <f t="shared" si="2"/>
        <v>0.83016666666666705</v>
      </c>
      <c r="DI18" s="222">
        <f t="shared" si="21"/>
        <v>0.83016666666666672</v>
      </c>
    </row>
    <row r="19" spans="1:113" ht="15.75" customHeight="1">
      <c r="A19" s="6" t="s">
        <v>16</v>
      </c>
      <c r="B19" s="193">
        <v>9424</v>
      </c>
      <c r="C19" s="193">
        <v>9180</v>
      </c>
      <c r="D19" s="60">
        <f t="shared" si="3"/>
        <v>1.0265795206971677</v>
      </c>
      <c r="E19" s="32">
        <v>4</v>
      </c>
      <c r="F19" s="40" t="s">
        <v>40</v>
      </c>
      <c r="G19" s="193">
        <v>80707</v>
      </c>
      <c r="H19" s="193">
        <v>80883</v>
      </c>
      <c r="I19" s="60">
        <f t="shared" si="4"/>
        <v>0.99782401740786075</v>
      </c>
      <c r="J19" s="32">
        <v>4</v>
      </c>
      <c r="K19" s="40" t="s">
        <v>40</v>
      </c>
      <c r="L19" s="194">
        <v>433</v>
      </c>
      <c r="M19" s="194">
        <v>750</v>
      </c>
      <c r="N19" s="107">
        <f t="shared" si="22"/>
        <v>0.57733333333333337</v>
      </c>
      <c r="O19" s="32">
        <v>1</v>
      </c>
      <c r="P19" s="18" t="s">
        <v>43</v>
      </c>
      <c r="Q19" s="47">
        <v>8349</v>
      </c>
      <c r="R19" s="49">
        <v>7755</v>
      </c>
      <c r="S19" s="48">
        <f t="shared" si="5"/>
        <v>1.0765957446808512</v>
      </c>
      <c r="T19" s="32">
        <v>4</v>
      </c>
      <c r="U19" s="40" t="s">
        <v>40</v>
      </c>
      <c r="V19" s="47">
        <v>186741</v>
      </c>
      <c r="W19" s="47">
        <v>186741</v>
      </c>
      <c r="X19" s="60">
        <f t="shared" si="6"/>
        <v>1</v>
      </c>
      <c r="Y19" s="111">
        <v>4</v>
      </c>
      <c r="Z19" s="40" t="s">
        <v>40</v>
      </c>
      <c r="AA19" s="60" t="s">
        <v>60</v>
      </c>
      <c r="AB19" s="60" t="s">
        <v>60</v>
      </c>
      <c r="AC19" s="60" t="s">
        <v>60</v>
      </c>
      <c r="AD19" s="193" t="s">
        <v>60</v>
      </c>
      <c r="AE19" s="193" t="s">
        <v>60</v>
      </c>
      <c r="AF19" s="47">
        <v>16</v>
      </c>
      <c r="AG19" s="47">
        <v>18</v>
      </c>
      <c r="AH19" s="60">
        <f t="shared" si="7"/>
        <v>0.88888888888888884</v>
      </c>
      <c r="AI19" s="32">
        <v>2</v>
      </c>
      <c r="AJ19" s="12" t="s">
        <v>42</v>
      </c>
      <c r="AK19" s="47">
        <v>3697</v>
      </c>
      <c r="AL19" s="47">
        <v>4350</v>
      </c>
      <c r="AM19" s="60">
        <f t="shared" si="23"/>
        <v>0.84988505747126442</v>
      </c>
      <c r="AN19" s="113">
        <v>3</v>
      </c>
      <c r="AO19" s="43" t="s">
        <v>41</v>
      </c>
      <c r="AP19" s="111">
        <v>0</v>
      </c>
      <c r="AQ19" s="111">
        <v>82</v>
      </c>
      <c r="AR19" s="60">
        <f t="shared" si="8"/>
        <v>0</v>
      </c>
      <c r="AS19" s="32">
        <v>4</v>
      </c>
      <c r="AT19" s="16" t="s">
        <v>40</v>
      </c>
      <c r="AU19" s="47">
        <v>663</v>
      </c>
      <c r="AV19" s="47">
        <v>670</v>
      </c>
      <c r="AW19" s="60">
        <f t="shared" si="9"/>
        <v>0.9895522388059701</v>
      </c>
      <c r="AX19" s="117">
        <v>4</v>
      </c>
      <c r="AY19" s="197" t="s">
        <v>40</v>
      </c>
      <c r="AZ19" s="111">
        <v>25</v>
      </c>
      <c r="BA19" s="111">
        <v>25</v>
      </c>
      <c r="BB19" s="60">
        <f t="shared" si="10"/>
        <v>1</v>
      </c>
      <c r="BC19" s="32">
        <v>4</v>
      </c>
      <c r="BD19" s="16" t="s">
        <v>40</v>
      </c>
      <c r="BE19" s="111">
        <v>6</v>
      </c>
      <c r="BF19" s="111">
        <v>12</v>
      </c>
      <c r="BG19" s="60">
        <f t="shared" si="11"/>
        <v>0.5</v>
      </c>
      <c r="BH19" s="32">
        <v>4</v>
      </c>
      <c r="BI19" s="40" t="s">
        <v>40</v>
      </c>
      <c r="BJ19" s="140">
        <v>36</v>
      </c>
      <c r="BK19" s="141">
        <v>38</v>
      </c>
      <c r="BL19" s="138">
        <f t="shared" si="12"/>
        <v>0.94736842105263153</v>
      </c>
      <c r="BM19" s="32">
        <v>3</v>
      </c>
      <c r="BN19" s="196" t="s">
        <v>41</v>
      </c>
      <c r="BO19" s="111">
        <v>391</v>
      </c>
      <c r="BP19" s="111">
        <v>456</v>
      </c>
      <c r="BQ19" s="60">
        <f t="shared" si="13"/>
        <v>0.85745614035087714</v>
      </c>
      <c r="BR19" s="110">
        <v>4</v>
      </c>
      <c r="BS19" s="40" t="s">
        <v>40</v>
      </c>
      <c r="BT19" s="49">
        <v>9424</v>
      </c>
      <c r="BU19" s="49">
        <v>9180</v>
      </c>
      <c r="BV19" s="166">
        <f t="shared" si="14"/>
        <v>1.0265795206971677</v>
      </c>
      <c r="BW19" s="112">
        <v>4</v>
      </c>
      <c r="BX19" s="40" t="s">
        <v>40</v>
      </c>
      <c r="BY19" s="47">
        <v>13392</v>
      </c>
      <c r="BZ19" s="47">
        <v>13392</v>
      </c>
      <c r="CA19" s="60">
        <f t="shared" si="15"/>
        <v>1</v>
      </c>
      <c r="CB19" s="32">
        <v>4</v>
      </c>
      <c r="CC19" s="16" t="s">
        <v>40</v>
      </c>
      <c r="CD19" s="79">
        <v>30</v>
      </c>
      <c r="CE19" s="79">
        <v>8</v>
      </c>
      <c r="CF19" s="107">
        <f t="shared" si="25"/>
        <v>3.75</v>
      </c>
      <c r="CG19" s="79">
        <v>4</v>
      </c>
      <c r="CH19" s="197" t="s">
        <v>40</v>
      </c>
      <c r="CI19" s="1">
        <v>1</v>
      </c>
      <c r="CJ19" s="1">
        <v>1</v>
      </c>
      <c r="CK19" s="137">
        <f t="shared" si="17"/>
        <v>1</v>
      </c>
      <c r="CL19" s="198">
        <v>4</v>
      </c>
      <c r="CM19" s="40" t="s">
        <v>40</v>
      </c>
      <c r="CN19" s="79">
        <v>28</v>
      </c>
      <c r="CO19" s="1">
        <v>19</v>
      </c>
      <c r="CP19" s="107">
        <f t="shared" si="24"/>
        <v>1.4736842105263157</v>
      </c>
      <c r="CQ19" s="79">
        <v>4</v>
      </c>
      <c r="CR19" s="40" t="s">
        <v>40</v>
      </c>
      <c r="CS19" s="85">
        <v>39798.448044999997</v>
      </c>
      <c r="CT19" s="85">
        <v>41531.546613902057</v>
      </c>
      <c r="CU19" s="60">
        <f t="shared" si="0"/>
        <v>0.95827030991612694</v>
      </c>
      <c r="CV19" s="47">
        <v>2</v>
      </c>
      <c r="CW19" s="12" t="s">
        <v>42</v>
      </c>
      <c r="CX19" s="119">
        <v>5</v>
      </c>
      <c r="CY19" s="119">
        <v>14</v>
      </c>
      <c r="CZ19" s="121">
        <f t="shared" si="18"/>
        <v>0.35714285714285715</v>
      </c>
      <c r="DA19" s="119">
        <v>1</v>
      </c>
      <c r="DB19" s="13" t="s">
        <v>43</v>
      </c>
      <c r="DD19" s="25" t="s">
        <v>16</v>
      </c>
      <c r="DE19" s="87">
        <f t="shared" si="19"/>
        <v>68</v>
      </c>
      <c r="DF19" s="26">
        <f t="shared" si="20"/>
        <v>80</v>
      </c>
      <c r="DG19" s="199">
        <f t="shared" si="1"/>
        <v>1.0000000000000004</v>
      </c>
      <c r="DH19" s="27">
        <f t="shared" si="2"/>
        <v>0.84438888888888941</v>
      </c>
      <c r="DI19" s="222">
        <f t="shared" si="21"/>
        <v>0.84438888888888908</v>
      </c>
    </row>
    <row r="20" spans="1:113">
      <c r="A20" s="6" t="s">
        <v>17</v>
      </c>
      <c r="B20" s="193">
        <v>10803</v>
      </c>
      <c r="C20" s="193">
        <v>10759</v>
      </c>
      <c r="D20" s="60">
        <f t="shared" si="3"/>
        <v>1.0040895994051491</v>
      </c>
      <c r="E20" s="32">
        <v>4</v>
      </c>
      <c r="F20" s="40" t="s">
        <v>40</v>
      </c>
      <c r="G20" s="193">
        <v>25921</v>
      </c>
      <c r="H20" s="193">
        <v>26289</v>
      </c>
      <c r="I20" s="60">
        <f t="shared" si="4"/>
        <v>0.9860017497812773</v>
      </c>
      <c r="J20" s="32">
        <v>4</v>
      </c>
      <c r="K20" s="40" t="s">
        <v>40</v>
      </c>
      <c r="L20" s="194">
        <v>177</v>
      </c>
      <c r="M20" s="194">
        <v>400</v>
      </c>
      <c r="N20" s="107">
        <f t="shared" si="22"/>
        <v>0.4425</v>
      </c>
      <c r="O20" s="32">
        <v>1</v>
      </c>
      <c r="P20" s="18" t="s">
        <v>43</v>
      </c>
      <c r="Q20" s="47">
        <v>7404</v>
      </c>
      <c r="R20" s="49">
        <v>9022</v>
      </c>
      <c r="S20" s="48">
        <f t="shared" si="5"/>
        <v>0.82066060740412328</v>
      </c>
      <c r="T20" s="32">
        <v>2</v>
      </c>
      <c r="U20" s="12" t="s">
        <v>42</v>
      </c>
      <c r="V20" s="47">
        <v>224642</v>
      </c>
      <c r="W20" s="47">
        <v>224984</v>
      </c>
      <c r="X20" s="60">
        <f t="shared" si="6"/>
        <v>0.99847989190342423</v>
      </c>
      <c r="Y20" s="111">
        <v>4</v>
      </c>
      <c r="Z20" s="40" t="s">
        <v>40</v>
      </c>
      <c r="AA20" s="60" t="s">
        <v>60</v>
      </c>
      <c r="AB20" s="60" t="s">
        <v>60</v>
      </c>
      <c r="AC20" s="60" t="s">
        <v>60</v>
      </c>
      <c r="AD20" s="193" t="s">
        <v>60</v>
      </c>
      <c r="AE20" s="193" t="s">
        <v>60</v>
      </c>
      <c r="AF20" s="47">
        <v>243</v>
      </c>
      <c r="AG20" s="47">
        <v>340</v>
      </c>
      <c r="AH20" s="60">
        <f t="shared" si="7"/>
        <v>0.71470588235294119</v>
      </c>
      <c r="AI20" s="32">
        <v>2</v>
      </c>
      <c r="AJ20" s="12" t="s">
        <v>42</v>
      </c>
      <c r="AK20" s="47">
        <v>4457</v>
      </c>
      <c r="AL20" s="47">
        <v>4214</v>
      </c>
      <c r="AM20" s="60">
        <f t="shared" si="23"/>
        <v>1.0576649264356905</v>
      </c>
      <c r="AN20" s="113">
        <v>4</v>
      </c>
      <c r="AO20" s="40" t="s">
        <v>40</v>
      </c>
      <c r="AP20" s="111">
        <v>0</v>
      </c>
      <c r="AQ20" s="111">
        <v>97</v>
      </c>
      <c r="AR20" s="60">
        <f t="shared" si="8"/>
        <v>0</v>
      </c>
      <c r="AS20" s="32">
        <v>4</v>
      </c>
      <c r="AT20" s="16" t="s">
        <v>40</v>
      </c>
      <c r="AU20" s="47">
        <v>629</v>
      </c>
      <c r="AV20" s="47">
        <v>697</v>
      </c>
      <c r="AW20" s="60">
        <f t="shared" si="9"/>
        <v>0.90243902439024393</v>
      </c>
      <c r="AX20" s="117">
        <v>3</v>
      </c>
      <c r="AY20" s="43" t="s">
        <v>41</v>
      </c>
      <c r="AZ20" s="111">
        <v>57</v>
      </c>
      <c r="BA20" s="111">
        <v>57</v>
      </c>
      <c r="BB20" s="60">
        <f t="shared" si="10"/>
        <v>1</v>
      </c>
      <c r="BC20" s="32">
        <v>4</v>
      </c>
      <c r="BD20" s="16" t="s">
        <v>40</v>
      </c>
      <c r="BE20" s="111">
        <v>76</v>
      </c>
      <c r="BF20" s="111">
        <v>128</v>
      </c>
      <c r="BG20" s="60">
        <f t="shared" si="11"/>
        <v>0.59375</v>
      </c>
      <c r="BH20" s="32">
        <v>4</v>
      </c>
      <c r="BI20" s="40" t="s">
        <v>40</v>
      </c>
      <c r="BJ20" s="140">
        <v>295</v>
      </c>
      <c r="BK20" s="141">
        <v>349</v>
      </c>
      <c r="BL20" s="138">
        <f t="shared" si="12"/>
        <v>0.8452722063037249</v>
      </c>
      <c r="BM20" s="32">
        <v>3</v>
      </c>
      <c r="BN20" s="196" t="s">
        <v>41</v>
      </c>
      <c r="BO20" s="111">
        <v>234</v>
      </c>
      <c r="BP20" s="111">
        <v>267</v>
      </c>
      <c r="BQ20" s="60">
        <f t="shared" si="13"/>
        <v>0.8764044943820225</v>
      </c>
      <c r="BR20" s="110">
        <v>4</v>
      </c>
      <c r="BS20" s="40" t="s">
        <v>40</v>
      </c>
      <c r="BT20" s="49">
        <v>10803</v>
      </c>
      <c r="BU20" s="49">
        <v>10759</v>
      </c>
      <c r="BV20" s="166">
        <f t="shared" si="14"/>
        <v>1.0040895994051491</v>
      </c>
      <c r="BW20" s="112">
        <v>4</v>
      </c>
      <c r="BX20" s="40" t="s">
        <v>40</v>
      </c>
      <c r="BY20" s="47">
        <v>1012</v>
      </c>
      <c r="BZ20" s="47">
        <v>1012</v>
      </c>
      <c r="CA20" s="60">
        <f t="shared" si="15"/>
        <v>1</v>
      </c>
      <c r="CB20" s="32">
        <v>4</v>
      </c>
      <c r="CC20" s="16" t="s">
        <v>40</v>
      </c>
      <c r="CD20" s="79">
        <v>116</v>
      </c>
      <c r="CE20" s="79">
        <v>31</v>
      </c>
      <c r="CF20" s="107">
        <f t="shared" si="25"/>
        <v>3.7419354838709675</v>
      </c>
      <c r="CG20" s="79">
        <v>4</v>
      </c>
      <c r="CH20" s="197" t="s">
        <v>40</v>
      </c>
      <c r="CI20" s="1">
        <v>1</v>
      </c>
      <c r="CJ20" s="1">
        <v>1</v>
      </c>
      <c r="CK20" s="107">
        <v>1</v>
      </c>
      <c r="CL20" s="198">
        <v>4</v>
      </c>
      <c r="CM20" s="40" t="s">
        <v>40</v>
      </c>
      <c r="CN20" s="79">
        <v>115</v>
      </c>
      <c r="CO20" s="1">
        <v>74</v>
      </c>
      <c r="CP20" s="107">
        <f t="shared" si="24"/>
        <v>1.5540540540540539</v>
      </c>
      <c r="CQ20" s="79">
        <v>4</v>
      </c>
      <c r="CR20" s="40" t="s">
        <v>40</v>
      </c>
      <c r="CS20" s="85">
        <v>85760.689029999994</v>
      </c>
      <c r="CT20" s="85">
        <v>85482.326340423097</v>
      </c>
      <c r="CU20" s="60">
        <f t="shared" si="0"/>
        <v>1.0032563770956391</v>
      </c>
      <c r="CV20" s="47">
        <v>4</v>
      </c>
      <c r="CW20" s="40" t="s">
        <v>40</v>
      </c>
      <c r="CX20" s="119">
        <v>13</v>
      </c>
      <c r="CY20" s="119">
        <v>18</v>
      </c>
      <c r="CZ20" s="121">
        <f t="shared" si="18"/>
        <v>0.72222222222222221</v>
      </c>
      <c r="DA20" s="119">
        <v>2</v>
      </c>
      <c r="DB20" s="12" t="s">
        <v>42</v>
      </c>
      <c r="DD20" s="25" t="s">
        <v>17</v>
      </c>
      <c r="DE20" s="87">
        <f t="shared" si="19"/>
        <v>69</v>
      </c>
      <c r="DF20" s="26">
        <f t="shared" si="20"/>
        <v>80</v>
      </c>
      <c r="DG20" s="199">
        <f t="shared" si="1"/>
        <v>1.0000000000000004</v>
      </c>
      <c r="DH20" s="27">
        <f t="shared" si="2"/>
        <v>0.88313888888888936</v>
      </c>
      <c r="DI20" s="222">
        <f t="shared" si="21"/>
        <v>0.88313888888888892</v>
      </c>
    </row>
    <row r="21" spans="1:113">
      <c r="A21" s="6" t="s">
        <v>18</v>
      </c>
      <c r="B21" s="193">
        <v>100</v>
      </c>
      <c r="C21" s="193">
        <v>250</v>
      </c>
      <c r="D21" s="60">
        <f t="shared" si="3"/>
        <v>0.4</v>
      </c>
      <c r="E21" s="32">
        <v>1</v>
      </c>
      <c r="F21" s="13" t="s">
        <v>43</v>
      </c>
      <c r="G21" s="193">
        <v>456</v>
      </c>
      <c r="H21" s="193">
        <v>606</v>
      </c>
      <c r="I21" s="60">
        <f t="shared" si="4"/>
        <v>0.75247524752475248</v>
      </c>
      <c r="J21" s="32">
        <v>4</v>
      </c>
      <c r="K21" s="40" t="s">
        <v>40</v>
      </c>
      <c r="L21" s="194">
        <v>3</v>
      </c>
      <c r="M21" s="194">
        <v>0</v>
      </c>
      <c r="N21" s="32" t="s">
        <v>60</v>
      </c>
      <c r="O21" s="32" t="s">
        <v>60</v>
      </c>
      <c r="P21" s="33" t="s">
        <v>60</v>
      </c>
      <c r="Q21" s="47">
        <v>330</v>
      </c>
      <c r="R21" s="49">
        <v>330</v>
      </c>
      <c r="S21" s="48">
        <f t="shared" si="5"/>
        <v>1</v>
      </c>
      <c r="T21" s="32">
        <v>4</v>
      </c>
      <c r="U21" s="40" t="s">
        <v>40</v>
      </c>
      <c r="V21" s="47">
        <v>5677</v>
      </c>
      <c r="W21" s="47">
        <v>5677</v>
      </c>
      <c r="X21" s="60">
        <f t="shared" si="6"/>
        <v>1</v>
      </c>
      <c r="Y21" s="111">
        <v>4</v>
      </c>
      <c r="Z21" s="40" t="s">
        <v>40</v>
      </c>
      <c r="AA21" s="60" t="s">
        <v>60</v>
      </c>
      <c r="AB21" s="60" t="s">
        <v>60</v>
      </c>
      <c r="AC21" s="60" t="s">
        <v>60</v>
      </c>
      <c r="AD21" s="193" t="s">
        <v>60</v>
      </c>
      <c r="AE21" s="193" t="s">
        <v>60</v>
      </c>
      <c r="AF21" s="47">
        <v>0</v>
      </c>
      <c r="AG21" s="47">
        <v>0</v>
      </c>
      <c r="AH21" s="136" t="s">
        <v>60</v>
      </c>
      <c r="AI21" s="32" t="s">
        <v>60</v>
      </c>
      <c r="AJ21" s="78" t="s">
        <v>60</v>
      </c>
      <c r="AK21" s="47">
        <v>0</v>
      </c>
      <c r="AL21" s="47">
        <v>0</v>
      </c>
      <c r="AM21" s="137" t="s">
        <v>60</v>
      </c>
      <c r="AN21" s="195" t="s">
        <v>60</v>
      </c>
      <c r="AO21" s="78" t="s">
        <v>60</v>
      </c>
      <c r="AP21" s="111">
        <v>0</v>
      </c>
      <c r="AQ21" s="111">
        <v>0</v>
      </c>
      <c r="AR21" s="3" t="s">
        <v>60</v>
      </c>
      <c r="AS21" s="32" t="s">
        <v>60</v>
      </c>
      <c r="AT21" s="33" t="s">
        <v>60</v>
      </c>
      <c r="AU21" s="47">
        <v>0</v>
      </c>
      <c r="AV21" s="47">
        <v>16</v>
      </c>
      <c r="AW21" s="60">
        <f t="shared" si="9"/>
        <v>0</v>
      </c>
      <c r="AX21" s="117">
        <v>1</v>
      </c>
      <c r="AY21" s="13" t="s">
        <v>43</v>
      </c>
      <c r="AZ21" s="111">
        <v>0</v>
      </c>
      <c r="BA21" s="111">
        <v>0</v>
      </c>
      <c r="BB21" s="138" t="s">
        <v>60</v>
      </c>
      <c r="BC21" s="32" t="s">
        <v>60</v>
      </c>
      <c r="BD21" s="33" t="s">
        <v>60</v>
      </c>
      <c r="BE21" s="111">
        <v>0</v>
      </c>
      <c r="BF21" s="111">
        <v>0</v>
      </c>
      <c r="BG21" s="138" t="s">
        <v>60</v>
      </c>
      <c r="BH21" s="138" t="s">
        <v>60</v>
      </c>
      <c r="BI21" s="139" t="s">
        <v>60</v>
      </c>
      <c r="BJ21" s="140">
        <v>1</v>
      </c>
      <c r="BK21" s="141">
        <v>1</v>
      </c>
      <c r="BL21" s="138">
        <f t="shared" si="12"/>
        <v>1</v>
      </c>
      <c r="BM21" s="32">
        <v>4</v>
      </c>
      <c r="BN21" s="16" t="s">
        <v>40</v>
      </c>
      <c r="BO21" s="111">
        <v>0</v>
      </c>
      <c r="BP21" s="111">
        <v>1</v>
      </c>
      <c r="BQ21" s="60">
        <f t="shared" si="13"/>
        <v>0</v>
      </c>
      <c r="BR21" s="110">
        <v>1</v>
      </c>
      <c r="BS21" s="13" t="s">
        <v>43</v>
      </c>
      <c r="BT21" s="49">
        <v>100</v>
      </c>
      <c r="BU21" s="49">
        <v>250</v>
      </c>
      <c r="BV21" s="166">
        <f t="shared" si="14"/>
        <v>0.4</v>
      </c>
      <c r="BW21" s="32">
        <v>1</v>
      </c>
      <c r="BX21" s="13" t="s">
        <v>43</v>
      </c>
      <c r="BY21" s="47">
        <v>5824</v>
      </c>
      <c r="BZ21" s="47">
        <v>5824</v>
      </c>
      <c r="CA21" s="60">
        <f t="shared" si="15"/>
        <v>1</v>
      </c>
      <c r="CB21" s="32">
        <v>4</v>
      </c>
      <c r="CC21" s="16" t="s">
        <v>40</v>
      </c>
      <c r="CD21" s="79">
        <v>0</v>
      </c>
      <c r="CE21" s="79">
        <v>1</v>
      </c>
      <c r="CF21" s="107">
        <f t="shared" si="25"/>
        <v>0</v>
      </c>
      <c r="CG21" s="79">
        <v>1</v>
      </c>
      <c r="CH21" s="13" t="s">
        <v>43</v>
      </c>
      <c r="CI21" s="1">
        <v>1</v>
      </c>
      <c r="CJ21" s="1">
        <v>1</v>
      </c>
      <c r="CK21" s="137">
        <f t="shared" si="17"/>
        <v>1</v>
      </c>
      <c r="CL21" s="198">
        <v>4</v>
      </c>
      <c r="CM21" s="40" t="s">
        <v>40</v>
      </c>
      <c r="CN21" s="79">
        <v>1</v>
      </c>
      <c r="CO21" s="1">
        <v>1</v>
      </c>
      <c r="CP21" s="107">
        <f t="shared" si="24"/>
        <v>1</v>
      </c>
      <c r="CQ21" s="79">
        <v>4</v>
      </c>
      <c r="CR21" s="40" t="s">
        <v>40</v>
      </c>
      <c r="CS21" s="85">
        <v>1039.1100039999999</v>
      </c>
      <c r="CT21" s="85">
        <v>959.66632803058178</v>
      </c>
      <c r="CU21" s="60">
        <f t="shared" si="0"/>
        <v>1.0827826022951661</v>
      </c>
      <c r="CV21" s="47">
        <v>4</v>
      </c>
      <c r="CW21" s="40" t="s">
        <v>40</v>
      </c>
      <c r="CX21" s="119">
        <v>0</v>
      </c>
      <c r="CY21" s="119">
        <v>0</v>
      </c>
      <c r="CZ21" s="121" t="s">
        <v>60</v>
      </c>
      <c r="DA21" s="118" t="s">
        <v>60</v>
      </c>
      <c r="DB21" s="118" t="s">
        <v>60</v>
      </c>
      <c r="DD21" s="25" t="s">
        <v>18</v>
      </c>
      <c r="DE21" s="87">
        <f t="shared" si="19"/>
        <v>37</v>
      </c>
      <c r="DF21" s="26">
        <f t="shared" si="20"/>
        <v>52</v>
      </c>
      <c r="DG21" s="199">
        <f t="shared" si="1"/>
        <v>0.67811111111111122</v>
      </c>
      <c r="DH21" s="27">
        <f t="shared" si="2"/>
        <v>0.47836111111111113</v>
      </c>
      <c r="DI21" s="223">
        <f t="shared" si="21"/>
        <v>0.70543175487465171</v>
      </c>
    </row>
    <row r="22" spans="1:113">
      <c r="A22" s="6" t="s">
        <v>19</v>
      </c>
      <c r="B22" s="193">
        <v>123</v>
      </c>
      <c r="C22" s="193">
        <v>1339</v>
      </c>
      <c r="D22" s="60">
        <f t="shared" si="3"/>
        <v>9.1859596713965652E-2</v>
      </c>
      <c r="E22" s="32">
        <v>1</v>
      </c>
      <c r="F22" s="13" t="s">
        <v>43</v>
      </c>
      <c r="G22" s="193">
        <v>480</v>
      </c>
      <c r="H22" s="193">
        <v>480</v>
      </c>
      <c r="I22" s="60">
        <f t="shared" si="4"/>
        <v>1</v>
      </c>
      <c r="J22" s="32">
        <v>4</v>
      </c>
      <c r="K22" s="40" t="s">
        <v>40</v>
      </c>
      <c r="L22" s="194">
        <v>7</v>
      </c>
      <c r="M22" s="194">
        <v>0</v>
      </c>
      <c r="N22" s="32" t="s">
        <v>60</v>
      </c>
      <c r="O22" s="32" t="s">
        <v>60</v>
      </c>
      <c r="P22" s="33" t="s">
        <v>60</v>
      </c>
      <c r="Q22" s="47">
        <v>990</v>
      </c>
      <c r="R22" s="49">
        <v>990</v>
      </c>
      <c r="S22" s="48">
        <f t="shared" si="5"/>
        <v>1</v>
      </c>
      <c r="T22" s="32">
        <v>4</v>
      </c>
      <c r="U22" s="40" t="s">
        <v>40</v>
      </c>
      <c r="V22" s="47">
        <v>16520</v>
      </c>
      <c r="W22" s="47">
        <v>16520</v>
      </c>
      <c r="X22" s="60">
        <f t="shared" si="6"/>
        <v>1</v>
      </c>
      <c r="Y22" s="111">
        <v>4</v>
      </c>
      <c r="Z22" s="40" t="s">
        <v>40</v>
      </c>
      <c r="AA22" s="60" t="s">
        <v>60</v>
      </c>
      <c r="AB22" s="60" t="s">
        <v>60</v>
      </c>
      <c r="AC22" s="60" t="s">
        <v>60</v>
      </c>
      <c r="AD22" s="193" t="s">
        <v>60</v>
      </c>
      <c r="AE22" s="193" t="s">
        <v>60</v>
      </c>
      <c r="AF22" s="47">
        <v>10</v>
      </c>
      <c r="AG22" s="47">
        <v>11</v>
      </c>
      <c r="AH22" s="60">
        <f t="shared" si="7"/>
        <v>0.90909090909090906</v>
      </c>
      <c r="AI22" s="32">
        <v>3</v>
      </c>
      <c r="AJ22" s="43" t="s">
        <v>41</v>
      </c>
      <c r="AK22" s="47">
        <v>770</v>
      </c>
      <c r="AL22" s="47">
        <v>770</v>
      </c>
      <c r="AM22" s="60">
        <f t="shared" si="23"/>
        <v>1</v>
      </c>
      <c r="AN22" s="113">
        <v>4</v>
      </c>
      <c r="AO22" s="40" t="s">
        <v>40</v>
      </c>
      <c r="AP22" s="111">
        <v>0</v>
      </c>
      <c r="AQ22" s="111">
        <v>1</v>
      </c>
      <c r="AR22" s="60">
        <f t="shared" si="8"/>
        <v>0</v>
      </c>
      <c r="AS22" s="32">
        <v>4</v>
      </c>
      <c r="AT22" s="16" t="s">
        <v>40</v>
      </c>
      <c r="AU22" s="47">
        <v>1</v>
      </c>
      <c r="AV22" s="47">
        <v>1</v>
      </c>
      <c r="AW22" s="60">
        <f t="shared" si="9"/>
        <v>1</v>
      </c>
      <c r="AX22" s="117">
        <v>4</v>
      </c>
      <c r="AY22" s="197" t="s">
        <v>40</v>
      </c>
      <c r="AZ22" s="111">
        <v>0</v>
      </c>
      <c r="BA22" s="111">
        <v>0</v>
      </c>
      <c r="BB22" s="138" t="s">
        <v>60</v>
      </c>
      <c r="BC22" s="32" t="s">
        <v>60</v>
      </c>
      <c r="BD22" s="33" t="s">
        <v>60</v>
      </c>
      <c r="BE22" s="111">
        <v>0</v>
      </c>
      <c r="BF22" s="111">
        <v>5</v>
      </c>
      <c r="BG22" s="60">
        <f t="shared" si="11"/>
        <v>0</v>
      </c>
      <c r="BH22" s="32">
        <v>1</v>
      </c>
      <c r="BI22" s="13" t="s">
        <v>43</v>
      </c>
      <c r="BJ22" s="140">
        <v>3</v>
      </c>
      <c r="BK22" s="141">
        <v>3</v>
      </c>
      <c r="BL22" s="138">
        <f t="shared" si="12"/>
        <v>1</v>
      </c>
      <c r="BM22" s="32">
        <v>4</v>
      </c>
      <c r="BN22" s="16" t="s">
        <v>40</v>
      </c>
      <c r="BO22" s="111">
        <v>10</v>
      </c>
      <c r="BP22" s="111">
        <v>11</v>
      </c>
      <c r="BQ22" s="60">
        <f t="shared" si="13"/>
        <v>0.90909090909090906</v>
      </c>
      <c r="BR22" s="110">
        <v>4</v>
      </c>
      <c r="BS22" s="40" t="s">
        <v>40</v>
      </c>
      <c r="BT22" s="49">
        <v>123</v>
      </c>
      <c r="BU22" s="49">
        <v>1339</v>
      </c>
      <c r="BV22" s="166">
        <f t="shared" si="14"/>
        <v>9.1859596713965652E-2</v>
      </c>
      <c r="BW22" s="32">
        <v>1</v>
      </c>
      <c r="BX22" s="13" t="s">
        <v>43</v>
      </c>
      <c r="BY22" s="47">
        <v>5156</v>
      </c>
      <c r="BZ22" s="47">
        <v>5156</v>
      </c>
      <c r="CA22" s="60">
        <f t="shared" si="15"/>
        <v>1</v>
      </c>
      <c r="CB22" s="32">
        <v>4</v>
      </c>
      <c r="CC22" s="16" t="s">
        <v>40</v>
      </c>
      <c r="CD22" s="79">
        <v>4</v>
      </c>
      <c r="CE22" s="79">
        <v>1</v>
      </c>
      <c r="CF22" s="107">
        <f t="shared" si="25"/>
        <v>4</v>
      </c>
      <c r="CG22" s="79">
        <v>4</v>
      </c>
      <c r="CH22" s="197" t="s">
        <v>40</v>
      </c>
      <c r="CI22" s="1">
        <v>1</v>
      </c>
      <c r="CJ22" s="1">
        <v>1</v>
      </c>
      <c r="CK22" s="137">
        <f t="shared" si="17"/>
        <v>1</v>
      </c>
      <c r="CL22" s="198">
        <v>4</v>
      </c>
      <c r="CM22" s="40" t="s">
        <v>40</v>
      </c>
      <c r="CN22" s="79">
        <v>4</v>
      </c>
      <c r="CO22" s="1">
        <v>2</v>
      </c>
      <c r="CP22" s="107">
        <f t="shared" si="24"/>
        <v>2</v>
      </c>
      <c r="CQ22" s="79">
        <v>4</v>
      </c>
      <c r="CR22" s="40" t="s">
        <v>40</v>
      </c>
      <c r="CS22" s="85">
        <v>2076.9958780000002</v>
      </c>
      <c r="CT22" s="85">
        <v>2008.829392568105</v>
      </c>
      <c r="CU22" s="60">
        <f t="shared" si="0"/>
        <v>1.0339334368981681</v>
      </c>
      <c r="CV22" s="47">
        <v>4</v>
      </c>
      <c r="CW22" s="40" t="s">
        <v>40</v>
      </c>
      <c r="CX22" s="119">
        <v>0</v>
      </c>
      <c r="CY22" s="119">
        <v>0</v>
      </c>
      <c r="CZ22" s="121" t="s">
        <v>60</v>
      </c>
      <c r="DA22" s="118" t="s">
        <v>60</v>
      </c>
      <c r="DB22" s="118" t="s">
        <v>60</v>
      </c>
      <c r="DD22" s="25" t="s">
        <v>19</v>
      </c>
      <c r="DE22" s="87">
        <f t="shared" si="19"/>
        <v>58</v>
      </c>
      <c r="DF22" s="26">
        <f t="shared" si="20"/>
        <v>68</v>
      </c>
      <c r="DG22" s="199">
        <f t="shared" si="1"/>
        <v>0.90955555555555601</v>
      </c>
      <c r="DH22" s="27">
        <f t="shared" si="2"/>
        <v>0.74738888888888899</v>
      </c>
      <c r="DI22" s="222">
        <f t="shared" si="21"/>
        <v>0.8217077937942826</v>
      </c>
    </row>
    <row r="23" spans="1:113" ht="15.75" customHeight="1">
      <c r="A23" s="6" t="s">
        <v>20</v>
      </c>
      <c r="B23" s="193">
        <v>6378</v>
      </c>
      <c r="C23" s="193">
        <v>6650</v>
      </c>
      <c r="D23" s="60">
        <f t="shared" si="3"/>
        <v>0.95909774436090223</v>
      </c>
      <c r="E23" s="32">
        <v>3</v>
      </c>
      <c r="F23" s="11" t="s">
        <v>41</v>
      </c>
      <c r="G23" s="193">
        <v>38808</v>
      </c>
      <c r="H23" s="193">
        <v>38932</v>
      </c>
      <c r="I23" s="60">
        <f t="shared" si="4"/>
        <v>0.9968149594164184</v>
      </c>
      <c r="J23" s="32">
        <v>4</v>
      </c>
      <c r="K23" s="40" t="s">
        <v>40</v>
      </c>
      <c r="L23" s="194">
        <v>341</v>
      </c>
      <c r="M23" s="194">
        <v>400</v>
      </c>
      <c r="N23" s="107">
        <f t="shared" si="22"/>
        <v>0.85250000000000004</v>
      </c>
      <c r="O23" s="32">
        <v>2</v>
      </c>
      <c r="P23" s="200" t="s">
        <v>42</v>
      </c>
      <c r="Q23" s="47">
        <v>4770</v>
      </c>
      <c r="R23" s="49">
        <v>4812</v>
      </c>
      <c r="S23" s="48">
        <f t="shared" si="5"/>
        <v>0.99127182044887785</v>
      </c>
      <c r="T23" s="32">
        <v>3</v>
      </c>
      <c r="U23" s="43" t="s">
        <v>41</v>
      </c>
      <c r="V23" s="47">
        <v>108552</v>
      </c>
      <c r="W23" s="47">
        <v>108552</v>
      </c>
      <c r="X23" s="60">
        <f t="shared" si="6"/>
        <v>1</v>
      </c>
      <c r="Y23" s="111">
        <v>4</v>
      </c>
      <c r="Z23" s="40" t="s">
        <v>40</v>
      </c>
      <c r="AA23" s="60" t="s">
        <v>60</v>
      </c>
      <c r="AB23" s="60" t="s">
        <v>60</v>
      </c>
      <c r="AC23" s="60" t="s">
        <v>60</v>
      </c>
      <c r="AD23" s="193" t="s">
        <v>60</v>
      </c>
      <c r="AE23" s="193" t="s">
        <v>60</v>
      </c>
      <c r="AF23" s="47">
        <v>66</v>
      </c>
      <c r="AG23" s="47">
        <v>81</v>
      </c>
      <c r="AH23" s="60">
        <f t="shared" si="7"/>
        <v>0.81481481481481477</v>
      </c>
      <c r="AI23" s="32">
        <v>2</v>
      </c>
      <c r="AJ23" s="12" t="s">
        <v>42</v>
      </c>
      <c r="AK23" s="47">
        <v>9279</v>
      </c>
      <c r="AL23" s="47">
        <v>8879</v>
      </c>
      <c r="AM23" s="60">
        <f t="shared" si="23"/>
        <v>1.0450501182565604</v>
      </c>
      <c r="AN23" s="113">
        <v>4</v>
      </c>
      <c r="AO23" s="40" t="s">
        <v>40</v>
      </c>
      <c r="AP23" s="111">
        <v>1</v>
      </c>
      <c r="AQ23" s="111">
        <v>30</v>
      </c>
      <c r="AR23" s="60">
        <f t="shared" si="8"/>
        <v>3.3333333333333333E-2</v>
      </c>
      <c r="AS23" s="32">
        <v>3</v>
      </c>
      <c r="AT23" s="196" t="s">
        <v>41</v>
      </c>
      <c r="AU23" s="47">
        <v>296</v>
      </c>
      <c r="AV23" s="47">
        <v>301</v>
      </c>
      <c r="AW23" s="60">
        <f t="shared" si="9"/>
        <v>0.98338870431893688</v>
      </c>
      <c r="AX23" s="117">
        <v>4</v>
      </c>
      <c r="AY23" s="197" t="s">
        <v>40</v>
      </c>
      <c r="AZ23" s="111">
        <v>13</v>
      </c>
      <c r="BA23" s="111">
        <v>13</v>
      </c>
      <c r="BB23" s="60">
        <f t="shared" si="10"/>
        <v>1</v>
      </c>
      <c r="BC23" s="32">
        <v>4</v>
      </c>
      <c r="BD23" s="16" t="s">
        <v>40</v>
      </c>
      <c r="BE23" s="111">
        <v>18</v>
      </c>
      <c r="BF23" s="111">
        <v>24</v>
      </c>
      <c r="BG23" s="60">
        <f t="shared" si="11"/>
        <v>0.75</v>
      </c>
      <c r="BH23" s="32">
        <v>4</v>
      </c>
      <c r="BI23" s="40" t="s">
        <v>40</v>
      </c>
      <c r="BJ23" s="140">
        <v>131</v>
      </c>
      <c r="BK23" s="141">
        <v>147</v>
      </c>
      <c r="BL23" s="138">
        <f t="shared" si="12"/>
        <v>0.891156462585034</v>
      </c>
      <c r="BM23" s="32">
        <v>3</v>
      </c>
      <c r="BN23" s="196" t="s">
        <v>41</v>
      </c>
      <c r="BO23" s="111">
        <v>163</v>
      </c>
      <c r="BP23" s="111">
        <v>189</v>
      </c>
      <c r="BQ23" s="60">
        <f t="shared" si="13"/>
        <v>0.86243386243386244</v>
      </c>
      <c r="BR23" s="110">
        <v>4</v>
      </c>
      <c r="BS23" s="40" t="s">
        <v>40</v>
      </c>
      <c r="BT23" s="49">
        <v>6378</v>
      </c>
      <c r="BU23" s="49">
        <v>6650</v>
      </c>
      <c r="BV23" s="166">
        <f t="shared" si="14"/>
        <v>0.95909774436090223</v>
      </c>
      <c r="BW23" s="32">
        <v>3</v>
      </c>
      <c r="BX23" s="43" t="s">
        <v>41</v>
      </c>
      <c r="BY23" s="47">
        <v>3445</v>
      </c>
      <c r="BZ23" s="47">
        <v>3445</v>
      </c>
      <c r="CA23" s="60">
        <f t="shared" si="15"/>
        <v>1</v>
      </c>
      <c r="CB23" s="32">
        <v>4</v>
      </c>
      <c r="CC23" s="16" t="s">
        <v>40</v>
      </c>
      <c r="CD23" s="79">
        <v>10</v>
      </c>
      <c r="CE23" s="79">
        <v>10</v>
      </c>
      <c r="CF23" s="107">
        <f t="shared" si="25"/>
        <v>1</v>
      </c>
      <c r="CG23" s="79">
        <v>4</v>
      </c>
      <c r="CH23" s="197" t="s">
        <v>40</v>
      </c>
      <c r="CI23" s="1">
        <v>1</v>
      </c>
      <c r="CJ23" s="1">
        <v>1</v>
      </c>
      <c r="CK23" s="137">
        <f t="shared" si="17"/>
        <v>1</v>
      </c>
      <c r="CL23" s="198">
        <v>4</v>
      </c>
      <c r="CM23" s="40" t="s">
        <v>40</v>
      </c>
      <c r="CN23" s="79">
        <v>37</v>
      </c>
      <c r="CO23" s="1">
        <v>24</v>
      </c>
      <c r="CP23" s="107">
        <f t="shared" si="24"/>
        <v>1.5416666666666667</v>
      </c>
      <c r="CQ23" s="79">
        <v>4</v>
      </c>
      <c r="CR23" s="40" t="s">
        <v>40</v>
      </c>
      <c r="CS23" s="85">
        <v>38854.510076999999</v>
      </c>
      <c r="CT23" s="85">
        <v>36671.318165733617</v>
      </c>
      <c r="CU23" s="60">
        <f t="shared" si="0"/>
        <v>1.0595340451466617</v>
      </c>
      <c r="CV23" s="47">
        <v>4</v>
      </c>
      <c r="CW23" s="40" t="s">
        <v>40</v>
      </c>
      <c r="CX23" s="119">
        <v>16</v>
      </c>
      <c r="CY23" s="119">
        <v>21</v>
      </c>
      <c r="CZ23" s="121">
        <f t="shared" si="18"/>
        <v>0.76190476190476186</v>
      </c>
      <c r="DA23" s="119">
        <v>2</v>
      </c>
      <c r="DB23" s="12" t="s">
        <v>42</v>
      </c>
      <c r="DD23" s="25" t="s">
        <v>20</v>
      </c>
      <c r="DE23" s="87">
        <f t="shared" si="19"/>
        <v>69</v>
      </c>
      <c r="DF23" s="26">
        <f t="shared" si="20"/>
        <v>80</v>
      </c>
      <c r="DG23" s="199">
        <f t="shared" si="1"/>
        <v>1.0000000000000004</v>
      </c>
      <c r="DH23" s="27">
        <f t="shared" si="2"/>
        <v>0.86552777777777812</v>
      </c>
      <c r="DI23" s="222">
        <f t="shared" si="21"/>
        <v>0.86552777777777778</v>
      </c>
    </row>
    <row r="24" spans="1:113" ht="15.75" customHeight="1">
      <c r="A24" s="6" t="s">
        <v>21</v>
      </c>
      <c r="B24" s="193">
        <v>17886</v>
      </c>
      <c r="C24" s="193">
        <v>8820</v>
      </c>
      <c r="D24" s="60">
        <f t="shared" si="3"/>
        <v>2.027891156462585</v>
      </c>
      <c r="E24" s="32">
        <v>4</v>
      </c>
      <c r="F24" s="40" t="s">
        <v>40</v>
      </c>
      <c r="G24" s="193">
        <v>9950</v>
      </c>
      <c r="H24" s="193">
        <v>9948</v>
      </c>
      <c r="I24" s="60">
        <f t="shared" si="4"/>
        <v>1.0002010454362686</v>
      </c>
      <c r="J24" s="32">
        <v>4</v>
      </c>
      <c r="K24" s="40" t="s">
        <v>40</v>
      </c>
      <c r="L24" s="194">
        <v>322</v>
      </c>
      <c r="M24" s="194">
        <v>250</v>
      </c>
      <c r="N24" s="107">
        <f t="shared" si="22"/>
        <v>1.288</v>
      </c>
      <c r="O24" s="32">
        <v>4</v>
      </c>
      <c r="P24" s="16" t="s">
        <v>40</v>
      </c>
      <c r="Q24" s="47">
        <v>2871</v>
      </c>
      <c r="R24" s="49">
        <v>2970</v>
      </c>
      <c r="S24" s="48">
        <f t="shared" si="5"/>
        <v>0.96666666666666667</v>
      </c>
      <c r="T24" s="32">
        <v>3</v>
      </c>
      <c r="U24" s="43" t="s">
        <v>41</v>
      </c>
      <c r="V24" s="47">
        <v>93597</v>
      </c>
      <c r="W24" s="47">
        <v>93597</v>
      </c>
      <c r="X24" s="60">
        <f t="shared" si="6"/>
        <v>1</v>
      </c>
      <c r="Y24" s="111">
        <v>4</v>
      </c>
      <c r="Z24" s="40" t="s">
        <v>40</v>
      </c>
      <c r="AA24" s="60" t="s">
        <v>60</v>
      </c>
      <c r="AB24" s="60" t="s">
        <v>60</v>
      </c>
      <c r="AC24" s="60" t="s">
        <v>60</v>
      </c>
      <c r="AD24" s="193" t="s">
        <v>60</v>
      </c>
      <c r="AE24" s="193" t="s">
        <v>60</v>
      </c>
      <c r="AF24" s="47">
        <v>5</v>
      </c>
      <c r="AG24" s="47">
        <v>6</v>
      </c>
      <c r="AH24" s="60">
        <f t="shared" si="7"/>
        <v>0.83333333333333337</v>
      </c>
      <c r="AI24" s="32">
        <v>2</v>
      </c>
      <c r="AJ24" s="12" t="s">
        <v>42</v>
      </c>
      <c r="AK24" s="47">
        <v>1619</v>
      </c>
      <c r="AL24" s="47">
        <v>1540</v>
      </c>
      <c r="AM24" s="60">
        <f t="shared" si="23"/>
        <v>1.0512987012987014</v>
      </c>
      <c r="AN24" s="113">
        <v>4</v>
      </c>
      <c r="AO24" s="40" t="s">
        <v>40</v>
      </c>
      <c r="AP24" s="111">
        <v>1</v>
      </c>
      <c r="AQ24" s="111">
        <v>23</v>
      </c>
      <c r="AR24" s="60">
        <f t="shared" si="8"/>
        <v>4.3478260869565216E-2</v>
      </c>
      <c r="AS24" s="32">
        <v>2</v>
      </c>
      <c r="AT24" s="12" t="s">
        <v>42</v>
      </c>
      <c r="AU24" s="47">
        <v>144</v>
      </c>
      <c r="AV24" s="47">
        <v>200</v>
      </c>
      <c r="AW24" s="60">
        <f t="shared" si="9"/>
        <v>0.72</v>
      </c>
      <c r="AX24" s="117">
        <v>2</v>
      </c>
      <c r="AY24" s="12" t="s">
        <v>42</v>
      </c>
      <c r="AZ24" s="111">
        <v>2</v>
      </c>
      <c r="BA24" s="111">
        <v>2</v>
      </c>
      <c r="BB24" s="60">
        <f t="shared" si="10"/>
        <v>1</v>
      </c>
      <c r="BC24" s="32">
        <v>4</v>
      </c>
      <c r="BD24" s="16" t="s">
        <v>40</v>
      </c>
      <c r="BE24" s="111">
        <v>0</v>
      </c>
      <c r="BF24" s="111">
        <v>0</v>
      </c>
      <c r="BG24" s="138" t="s">
        <v>60</v>
      </c>
      <c r="BH24" s="138" t="s">
        <v>60</v>
      </c>
      <c r="BI24" s="139" t="s">
        <v>60</v>
      </c>
      <c r="BJ24" s="140">
        <v>2</v>
      </c>
      <c r="BK24" s="141">
        <v>2</v>
      </c>
      <c r="BL24" s="138">
        <f t="shared" si="12"/>
        <v>1</v>
      </c>
      <c r="BM24" s="32">
        <v>4</v>
      </c>
      <c r="BN24" s="16" t="s">
        <v>40</v>
      </c>
      <c r="BO24" s="111">
        <v>251</v>
      </c>
      <c r="BP24" s="111">
        <v>313</v>
      </c>
      <c r="BQ24" s="60">
        <f t="shared" si="13"/>
        <v>0.80191693290734822</v>
      </c>
      <c r="BR24" s="110">
        <v>4</v>
      </c>
      <c r="BS24" s="40" t="s">
        <v>40</v>
      </c>
      <c r="BT24" s="49">
        <v>17886</v>
      </c>
      <c r="BU24" s="49">
        <v>8820</v>
      </c>
      <c r="BV24" s="166">
        <f t="shared" si="14"/>
        <v>2.027891156462585</v>
      </c>
      <c r="BW24" s="112">
        <v>4</v>
      </c>
      <c r="BX24" s="40" t="s">
        <v>40</v>
      </c>
      <c r="BY24" s="47">
        <v>118085</v>
      </c>
      <c r="BZ24" s="47">
        <v>118085</v>
      </c>
      <c r="CA24" s="60">
        <f t="shared" si="15"/>
        <v>1</v>
      </c>
      <c r="CB24" s="32">
        <v>4</v>
      </c>
      <c r="CC24" s="16" t="s">
        <v>40</v>
      </c>
      <c r="CD24" s="79">
        <v>15</v>
      </c>
      <c r="CE24" s="79">
        <v>4</v>
      </c>
      <c r="CF24" s="107">
        <f t="shared" si="25"/>
        <v>3.75</v>
      </c>
      <c r="CG24" s="79">
        <v>4</v>
      </c>
      <c r="CH24" s="197" t="s">
        <v>40</v>
      </c>
      <c r="CI24" s="1">
        <v>1</v>
      </c>
      <c r="CJ24" s="1">
        <v>1</v>
      </c>
      <c r="CK24" s="137">
        <f t="shared" si="17"/>
        <v>1</v>
      </c>
      <c r="CL24" s="198">
        <v>4</v>
      </c>
      <c r="CM24" s="40" t="s">
        <v>40</v>
      </c>
      <c r="CN24" s="79">
        <v>15</v>
      </c>
      <c r="CO24" s="1">
        <v>10</v>
      </c>
      <c r="CP24" s="107">
        <f t="shared" si="24"/>
        <v>1.5</v>
      </c>
      <c r="CQ24" s="79">
        <v>4</v>
      </c>
      <c r="CR24" s="40" t="s">
        <v>40</v>
      </c>
      <c r="CS24" s="85">
        <v>28459.673529519998</v>
      </c>
      <c r="CT24" s="85">
        <v>25873.529300820031</v>
      </c>
      <c r="CU24" s="60">
        <f t="shared" si="0"/>
        <v>1.099953284247851</v>
      </c>
      <c r="CV24" s="47">
        <v>4</v>
      </c>
      <c r="CW24" s="40" t="s">
        <v>40</v>
      </c>
      <c r="CX24" s="119">
        <v>0</v>
      </c>
      <c r="CY24" s="119">
        <v>0</v>
      </c>
      <c r="CZ24" s="121" t="s">
        <v>60</v>
      </c>
      <c r="DA24" s="118" t="s">
        <v>60</v>
      </c>
      <c r="DB24" s="118" t="s">
        <v>60</v>
      </c>
      <c r="DD24" s="25" t="s">
        <v>21</v>
      </c>
      <c r="DE24" s="87">
        <f t="shared" si="19"/>
        <v>65</v>
      </c>
      <c r="DF24" s="26">
        <f t="shared" si="20"/>
        <v>72</v>
      </c>
      <c r="DG24" s="199">
        <f t="shared" si="1"/>
        <v>0.95955555555555594</v>
      </c>
      <c r="DH24" s="27">
        <f t="shared" si="2"/>
        <v>0.87655555555555587</v>
      </c>
      <c r="DI24" s="222">
        <f t="shared" si="21"/>
        <v>0.91350162112088928</v>
      </c>
    </row>
    <row r="25" spans="1:113" ht="15.75" customHeight="1">
      <c r="A25" s="6" t="s">
        <v>22</v>
      </c>
      <c r="B25" s="193">
        <v>10379</v>
      </c>
      <c r="C25" s="193">
        <v>14864</v>
      </c>
      <c r="D25" s="60">
        <f t="shared" si="3"/>
        <v>0.69826426264800856</v>
      </c>
      <c r="E25" s="32">
        <v>2</v>
      </c>
      <c r="F25" s="12" t="s">
        <v>42</v>
      </c>
      <c r="G25" s="193">
        <v>61676</v>
      </c>
      <c r="H25" s="193">
        <v>59422</v>
      </c>
      <c r="I25" s="60">
        <f t="shared" si="4"/>
        <v>1.0379320790279694</v>
      </c>
      <c r="J25" s="32">
        <v>3</v>
      </c>
      <c r="K25" s="43" t="s">
        <v>41</v>
      </c>
      <c r="L25" s="194">
        <v>774</v>
      </c>
      <c r="M25" s="194">
        <v>800</v>
      </c>
      <c r="N25" s="107">
        <f t="shared" si="22"/>
        <v>0.96750000000000003</v>
      </c>
      <c r="O25" s="32">
        <v>3</v>
      </c>
      <c r="P25" s="135" t="s">
        <v>41</v>
      </c>
      <c r="Q25" s="47">
        <v>10494</v>
      </c>
      <c r="R25" s="49">
        <v>9504</v>
      </c>
      <c r="S25" s="48">
        <f t="shared" si="5"/>
        <v>1.1041666666666667</v>
      </c>
      <c r="T25" s="32">
        <v>4</v>
      </c>
      <c r="U25" s="40" t="s">
        <v>40</v>
      </c>
      <c r="V25" s="47">
        <v>152522</v>
      </c>
      <c r="W25" s="47">
        <v>152520</v>
      </c>
      <c r="X25" s="60">
        <f t="shared" si="6"/>
        <v>1.0000131130343561</v>
      </c>
      <c r="Y25" s="111">
        <v>4</v>
      </c>
      <c r="Z25" s="40" t="s">
        <v>40</v>
      </c>
      <c r="AA25" s="60" t="s">
        <v>60</v>
      </c>
      <c r="AB25" s="60" t="s">
        <v>60</v>
      </c>
      <c r="AC25" s="60" t="s">
        <v>60</v>
      </c>
      <c r="AD25" s="193" t="s">
        <v>60</v>
      </c>
      <c r="AE25" s="193" t="s">
        <v>60</v>
      </c>
      <c r="AF25" s="47">
        <v>4</v>
      </c>
      <c r="AG25" s="47">
        <v>13</v>
      </c>
      <c r="AH25" s="60">
        <f t="shared" si="7"/>
        <v>0.30769230769230771</v>
      </c>
      <c r="AI25" s="32">
        <v>1</v>
      </c>
      <c r="AJ25" s="13" t="s">
        <v>43</v>
      </c>
      <c r="AK25" s="47">
        <v>2482</v>
      </c>
      <c r="AL25" s="47">
        <v>2450</v>
      </c>
      <c r="AM25" s="60">
        <f t="shared" si="23"/>
        <v>1.0130612244897959</v>
      </c>
      <c r="AN25" s="113">
        <v>4</v>
      </c>
      <c r="AO25" s="40" t="s">
        <v>40</v>
      </c>
      <c r="AP25" s="111">
        <v>0</v>
      </c>
      <c r="AQ25" s="111">
        <v>61</v>
      </c>
      <c r="AR25" s="60">
        <f t="shared" si="8"/>
        <v>0</v>
      </c>
      <c r="AS25" s="32">
        <v>4</v>
      </c>
      <c r="AT25" s="16" t="s">
        <v>40</v>
      </c>
      <c r="AU25" s="47">
        <v>402</v>
      </c>
      <c r="AV25" s="47">
        <v>410</v>
      </c>
      <c r="AW25" s="60">
        <f t="shared" si="9"/>
        <v>0.98048780487804876</v>
      </c>
      <c r="AX25" s="117">
        <v>4</v>
      </c>
      <c r="AY25" s="197" t="s">
        <v>40</v>
      </c>
      <c r="AZ25" s="111">
        <v>0</v>
      </c>
      <c r="BA25" s="111">
        <v>0</v>
      </c>
      <c r="BB25" s="138" t="s">
        <v>60</v>
      </c>
      <c r="BC25" s="32" t="s">
        <v>60</v>
      </c>
      <c r="BD25" s="33" t="s">
        <v>60</v>
      </c>
      <c r="BE25" s="111">
        <v>1</v>
      </c>
      <c r="BF25" s="111">
        <v>2</v>
      </c>
      <c r="BG25" s="60">
        <f t="shared" si="11"/>
        <v>0.5</v>
      </c>
      <c r="BH25" s="32">
        <v>4</v>
      </c>
      <c r="BI25" s="40" t="s">
        <v>40</v>
      </c>
      <c r="BJ25" s="140">
        <v>22</v>
      </c>
      <c r="BK25" s="141">
        <v>22</v>
      </c>
      <c r="BL25" s="138">
        <f t="shared" si="12"/>
        <v>1</v>
      </c>
      <c r="BM25" s="32">
        <v>4</v>
      </c>
      <c r="BN25" s="16" t="s">
        <v>40</v>
      </c>
      <c r="BO25" s="111">
        <v>204</v>
      </c>
      <c r="BP25" s="111">
        <v>265</v>
      </c>
      <c r="BQ25" s="60">
        <f t="shared" si="13"/>
        <v>0.76981132075471703</v>
      </c>
      <c r="BR25" s="110">
        <v>4</v>
      </c>
      <c r="BS25" s="40" t="s">
        <v>40</v>
      </c>
      <c r="BT25" s="49">
        <v>10379</v>
      </c>
      <c r="BU25" s="49">
        <v>14864</v>
      </c>
      <c r="BV25" s="166">
        <f t="shared" si="14"/>
        <v>0.69826426264800856</v>
      </c>
      <c r="BW25" s="32">
        <v>2</v>
      </c>
      <c r="BX25" s="12" t="s">
        <v>42</v>
      </c>
      <c r="BY25" s="47">
        <v>8329</v>
      </c>
      <c r="BZ25" s="47">
        <v>8329</v>
      </c>
      <c r="CA25" s="60">
        <f t="shared" si="15"/>
        <v>1</v>
      </c>
      <c r="CB25" s="32">
        <v>4</v>
      </c>
      <c r="CC25" s="16" t="s">
        <v>40</v>
      </c>
      <c r="CD25" s="79">
        <v>31</v>
      </c>
      <c r="CE25" s="79">
        <v>8</v>
      </c>
      <c r="CF25" s="107">
        <f t="shared" si="25"/>
        <v>3.875</v>
      </c>
      <c r="CG25" s="79">
        <v>4</v>
      </c>
      <c r="CH25" s="197" t="s">
        <v>40</v>
      </c>
      <c r="CI25" s="1">
        <v>1</v>
      </c>
      <c r="CJ25" s="1">
        <v>1</v>
      </c>
      <c r="CK25" s="137">
        <f t="shared" si="17"/>
        <v>1</v>
      </c>
      <c r="CL25" s="198">
        <v>4</v>
      </c>
      <c r="CM25" s="40" t="s">
        <v>40</v>
      </c>
      <c r="CN25" s="79">
        <v>29</v>
      </c>
      <c r="CO25" s="1">
        <v>18</v>
      </c>
      <c r="CP25" s="107">
        <f t="shared" si="24"/>
        <v>1.6111111111111112</v>
      </c>
      <c r="CQ25" s="79">
        <v>4</v>
      </c>
      <c r="CR25" s="40" t="s">
        <v>40</v>
      </c>
      <c r="CS25" s="85">
        <v>39944.581590999995</v>
      </c>
      <c r="CT25" s="85">
        <v>39765.363345267142</v>
      </c>
      <c r="CU25" s="60">
        <f t="shared" si="0"/>
        <v>1.0045068932019248</v>
      </c>
      <c r="CV25" s="47">
        <v>4</v>
      </c>
      <c r="CW25" s="40" t="s">
        <v>40</v>
      </c>
      <c r="CX25" s="119">
        <v>4</v>
      </c>
      <c r="CY25" s="119">
        <v>4</v>
      </c>
      <c r="CZ25" s="121">
        <f t="shared" si="18"/>
        <v>1</v>
      </c>
      <c r="DA25" s="119">
        <v>4</v>
      </c>
      <c r="DB25" s="40" t="s">
        <v>40</v>
      </c>
      <c r="DD25" s="25" t="s">
        <v>22</v>
      </c>
      <c r="DE25" s="87">
        <f t="shared" si="19"/>
        <v>67</v>
      </c>
      <c r="DF25" s="26">
        <f t="shared" si="20"/>
        <v>76</v>
      </c>
      <c r="DG25" s="199">
        <f t="shared" si="1"/>
        <v>0.97955555555555596</v>
      </c>
      <c r="DH25" s="27">
        <f t="shared" si="2"/>
        <v>0.8173333333333338</v>
      </c>
      <c r="DI25" s="222">
        <f t="shared" si="21"/>
        <v>0.83439201451905642</v>
      </c>
    </row>
    <row r="26" spans="1:113">
      <c r="A26" s="6" t="s">
        <v>23</v>
      </c>
      <c r="B26" s="193">
        <v>2951</v>
      </c>
      <c r="C26" s="193">
        <v>4894</v>
      </c>
      <c r="D26" s="60">
        <f t="shared" si="3"/>
        <v>0.60298324478953824</v>
      </c>
      <c r="E26" s="32">
        <v>1</v>
      </c>
      <c r="F26" s="13" t="s">
        <v>43</v>
      </c>
      <c r="G26" s="193">
        <v>15028</v>
      </c>
      <c r="H26" s="193">
        <v>14508</v>
      </c>
      <c r="I26" s="60">
        <f t="shared" si="4"/>
        <v>1.0358422939068099</v>
      </c>
      <c r="J26" s="32">
        <v>3</v>
      </c>
      <c r="K26" s="43" t="s">
        <v>41</v>
      </c>
      <c r="L26" s="194">
        <v>138</v>
      </c>
      <c r="M26" s="194">
        <v>200</v>
      </c>
      <c r="N26" s="107">
        <f t="shared" si="22"/>
        <v>0.69</v>
      </c>
      <c r="O26" s="32">
        <v>1</v>
      </c>
      <c r="P26" s="18" t="s">
        <v>43</v>
      </c>
      <c r="Q26" s="47">
        <v>3366</v>
      </c>
      <c r="R26" s="49">
        <v>3551</v>
      </c>
      <c r="S26" s="48">
        <f t="shared" si="5"/>
        <v>0.94790199943677833</v>
      </c>
      <c r="T26" s="32">
        <v>3</v>
      </c>
      <c r="U26" s="43" t="s">
        <v>41</v>
      </c>
      <c r="V26" s="47">
        <v>72371</v>
      </c>
      <c r="W26" s="47">
        <v>72286</v>
      </c>
      <c r="X26" s="60">
        <f t="shared" si="6"/>
        <v>1.0011758846802976</v>
      </c>
      <c r="Y26" s="111">
        <v>4</v>
      </c>
      <c r="Z26" s="40" t="s">
        <v>40</v>
      </c>
      <c r="AA26" s="60" t="s">
        <v>60</v>
      </c>
      <c r="AB26" s="60" t="s">
        <v>60</v>
      </c>
      <c r="AC26" s="60" t="s">
        <v>60</v>
      </c>
      <c r="AD26" s="193" t="s">
        <v>60</v>
      </c>
      <c r="AE26" s="193" t="s">
        <v>60</v>
      </c>
      <c r="AF26" s="47">
        <v>64</v>
      </c>
      <c r="AG26" s="47">
        <v>100</v>
      </c>
      <c r="AH26" s="60">
        <f t="shared" si="7"/>
        <v>0.64</v>
      </c>
      <c r="AI26" s="32">
        <v>1</v>
      </c>
      <c r="AJ26" s="13" t="s">
        <v>43</v>
      </c>
      <c r="AK26" s="47">
        <v>1424</v>
      </c>
      <c r="AL26" s="47">
        <v>1400</v>
      </c>
      <c r="AM26" s="60">
        <f t="shared" si="23"/>
        <v>1.0171428571428571</v>
      </c>
      <c r="AN26" s="113">
        <v>4</v>
      </c>
      <c r="AO26" s="40" t="s">
        <v>40</v>
      </c>
      <c r="AP26" s="111">
        <v>0</v>
      </c>
      <c r="AQ26" s="111">
        <v>75</v>
      </c>
      <c r="AR26" s="60">
        <f t="shared" si="8"/>
        <v>0</v>
      </c>
      <c r="AS26" s="32">
        <v>4</v>
      </c>
      <c r="AT26" s="16" t="s">
        <v>40</v>
      </c>
      <c r="AU26" s="47">
        <v>62</v>
      </c>
      <c r="AV26" s="47">
        <v>69</v>
      </c>
      <c r="AW26" s="60">
        <f t="shared" si="9"/>
        <v>0.89855072463768115</v>
      </c>
      <c r="AX26" s="117">
        <v>3</v>
      </c>
      <c r="AY26" s="43" t="s">
        <v>41</v>
      </c>
      <c r="AZ26" s="111">
        <v>23</v>
      </c>
      <c r="BA26" s="111">
        <v>23</v>
      </c>
      <c r="BB26" s="60">
        <f t="shared" si="10"/>
        <v>1</v>
      </c>
      <c r="BC26" s="32">
        <v>4</v>
      </c>
      <c r="BD26" s="16" t="s">
        <v>40</v>
      </c>
      <c r="BE26" s="111">
        <v>15</v>
      </c>
      <c r="BF26" s="111">
        <v>21</v>
      </c>
      <c r="BG26" s="60">
        <f t="shared" si="11"/>
        <v>0.7142857142857143</v>
      </c>
      <c r="BH26" s="32">
        <v>4</v>
      </c>
      <c r="BI26" s="40" t="s">
        <v>40</v>
      </c>
      <c r="BJ26" s="140">
        <v>43</v>
      </c>
      <c r="BK26" s="141">
        <v>43</v>
      </c>
      <c r="BL26" s="138">
        <f t="shared" si="12"/>
        <v>1</v>
      </c>
      <c r="BM26" s="32">
        <v>4</v>
      </c>
      <c r="BN26" s="16" t="s">
        <v>40</v>
      </c>
      <c r="BO26" s="111">
        <v>82</v>
      </c>
      <c r="BP26" s="111">
        <v>91</v>
      </c>
      <c r="BQ26" s="60">
        <f t="shared" si="13"/>
        <v>0.90109890109890112</v>
      </c>
      <c r="BR26" s="110">
        <v>4</v>
      </c>
      <c r="BS26" s="40" t="s">
        <v>40</v>
      </c>
      <c r="BT26" s="49">
        <v>2951</v>
      </c>
      <c r="BU26" s="49">
        <v>4894</v>
      </c>
      <c r="BV26" s="166">
        <f t="shared" si="14"/>
        <v>0.60298324478953824</v>
      </c>
      <c r="BW26" s="32">
        <v>2</v>
      </c>
      <c r="BX26" s="12" t="s">
        <v>42</v>
      </c>
      <c r="BY26" s="47">
        <v>4633</v>
      </c>
      <c r="BZ26" s="47">
        <v>4633</v>
      </c>
      <c r="CA26" s="60">
        <f t="shared" si="15"/>
        <v>1</v>
      </c>
      <c r="CB26" s="32">
        <v>4</v>
      </c>
      <c r="CC26" s="16" t="s">
        <v>40</v>
      </c>
      <c r="CD26" s="79">
        <v>9</v>
      </c>
      <c r="CE26" s="79">
        <v>8</v>
      </c>
      <c r="CF26" s="107">
        <f t="shared" si="25"/>
        <v>1.125</v>
      </c>
      <c r="CG26" s="79">
        <v>4</v>
      </c>
      <c r="CH26" s="197" t="s">
        <v>40</v>
      </c>
      <c r="CI26" s="1">
        <v>1</v>
      </c>
      <c r="CJ26" s="1">
        <v>1</v>
      </c>
      <c r="CK26" s="137">
        <f t="shared" si="17"/>
        <v>1</v>
      </c>
      <c r="CL26" s="198">
        <v>4</v>
      </c>
      <c r="CM26" s="40" t="s">
        <v>40</v>
      </c>
      <c r="CN26" s="79">
        <v>28</v>
      </c>
      <c r="CO26" s="1">
        <v>18</v>
      </c>
      <c r="CP26" s="107">
        <f t="shared" si="24"/>
        <v>1.5555555555555556</v>
      </c>
      <c r="CQ26" s="79">
        <v>4</v>
      </c>
      <c r="CR26" s="40" t="s">
        <v>40</v>
      </c>
      <c r="CS26" s="85">
        <v>54589.622931999998</v>
      </c>
      <c r="CT26" s="85">
        <v>48289.150234037603</v>
      </c>
      <c r="CU26" s="60">
        <f t="shared" si="0"/>
        <v>1.1304738780331938</v>
      </c>
      <c r="CV26" s="47">
        <v>4</v>
      </c>
      <c r="CW26" s="40" t="s">
        <v>40</v>
      </c>
      <c r="CX26" s="119">
        <v>9</v>
      </c>
      <c r="CY26" s="119">
        <v>13</v>
      </c>
      <c r="CZ26" s="121">
        <f t="shared" si="18"/>
        <v>0.69230769230769229</v>
      </c>
      <c r="DA26" s="119">
        <v>1</v>
      </c>
      <c r="DB26" s="13" t="s">
        <v>43</v>
      </c>
      <c r="DD26" s="25" t="s">
        <v>23</v>
      </c>
      <c r="DE26" s="87">
        <f t="shared" si="19"/>
        <v>63</v>
      </c>
      <c r="DF26" s="26">
        <f t="shared" si="20"/>
        <v>80</v>
      </c>
      <c r="DG26" s="199">
        <f t="shared" si="1"/>
        <v>1.0000000000000004</v>
      </c>
      <c r="DH26" s="27">
        <f t="shared" si="2"/>
        <v>0.73152777777777811</v>
      </c>
      <c r="DI26" s="223">
        <f t="shared" si="21"/>
        <v>0.73152777777777778</v>
      </c>
    </row>
    <row r="27" spans="1:113">
      <c r="A27" s="6" t="s">
        <v>24</v>
      </c>
      <c r="B27" s="193">
        <v>17643</v>
      </c>
      <c r="C27" s="193">
        <v>16371</v>
      </c>
      <c r="D27" s="60">
        <f t="shared" si="3"/>
        <v>1.077698369067253</v>
      </c>
      <c r="E27" s="32">
        <v>4</v>
      </c>
      <c r="F27" s="40" t="s">
        <v>40</v>
      </c>
      <c r="G27" s="193">
        <v>74047</v>
      </c>
      <c r="H27" s="193">
        <v>77371</v>
      </c>
      <c r="I27" s="60">
        <f t="shared" si="4"/>
        <v>0.95703816675498576</v>
      </c>
      <c r="J27" s="32">
        <v>4</v>
      </c>
      <c r="K27" s="40" t="s">
        <v>40</v>
      </c>
      <c r="L27" s="194">
        <v>681</v>
      </c>
      <c r="M27" s="194">
        <v>850</v>
      </c>
      <c r="N27" s="107">
        <f t="shared" si="22"/>
        <v>0.80117647058823527</v>
      </c>
      <c r="O27" s="32">
        <v>2</v>
      </c>
      <c r="P27" s="200" t="s">
        <v>42</v>
      </c>
      <c r="Q27" s="47">
        <v>16756</v>
      </c>
      <c r="R27" s="49">
        <v>16586</v>
      </c>
      <c r="S27" s="48">
        <f t="shared" si="5"/>
        <v>1.0102496081032195</v>
      </c>
      <c r="T27" s="32">
        <v>4</v>
      </c>
      <c r="U27" s="40" t="s">
        <v>40</v>
      </c>
      <c r="V27" s="47">
        <v>278247</v>
      </c>
      <c r="W27" s="47">
        <v>269900</v>
      </c>
      <c r="X27" s="60">
        <f t="shared" si="6"/>
        <v>1.0309262689885144</v>
      </c>
      <c r="Y27" s="111">
        <v>4</v>
      </c>
      <c r="Z27" s="40" t="s">
        <v>40</v>
      </c>
      <c r="AA27" s="60" t="s">
        <v>60</v>
      </c>
      <c r="AB27" s="60" t="s">
        <v>60</v>
      </c>
      <c r="AC27" s="60" t="s">
        <v>60</v>
      </c>
      <c r="AD27" s="193" t="s">
        <v>60</v>
      </c>
      <c r="AE27" s="193" t="s">
        <v>60</v>
      </c>
      <c r="AF27" s="47">
        <v>50</v>
      </c>
      <c r="AG27" s="47">
        <v>109</v>
      </c>
      <c r="AH27" s="60">
        <f t="shared" si="7"/>
        <v>0.45871559633027525</v>
      </c>
      <c r="AI27" s="32">
        <v>1</v>
      </c>
      <c r="AJ27" s="13" t="s">
        <v>43</v>
      </c>
      <c r="AK27" s="47">
        <v>3408</v>
      </c>
      <c r="AL27" s="47">
        <v>3007</v>
      </c>
      <c r="AM27" s="60">
        <f t="shared" si="23"/>
        <v>1.1333555038244096</v>
      </c>
      <c r="AN27" s="113">
        <v>4</v>
      </c>
      <c r="AO27" s="40" t="s">
        <v>40</v>
      </c>
      <c r="AP27" s="111">
        <v>1</v>
      </c>
      <c r="AQ27" s="111">
        <v>65</v>
      </c>
      <c r="AR27" s="60">
        <f t="shared" si="8"/>
        <v>1.5384615384615385E-2</v>
      </c>
      <c r="AS27" s="32">
        <v>3</v>
      </c>
      <c r="AT27" s="196" t="s">
        <v>41</v>
      </c>
      <c r="AU27" s="47">
        <v>574</v>
      </c>
      <c r="AV27" s="47">
        <v>576</v>
      </c>
      <c r="AW27" s="60">
        <f t="shared" si="9"/>
        <v>0.99652777777777779</v>
      </c>
      <c r="AX27" s="117">
        <v>4</v>
      </c>
      <c r="AY27" s="197" t="s">
        <v>40</v>
      </c>
      <c r="AZ27" s="111">
        <v>10</v>
      </c>
      <c r="BA27" s="111">
        <v>10</v>
      </c>
      <c r="BB27" s="60">
        <f t="shared" si="10"/>
        <v>1</v>
      </c>
      <c r="BC27" s="32">
        <v>4</v>
      </c>
      <c r="BD27" s="16" t="s">
        <v>40</v>
      </c>
      <c r="BE27" s="111">
        <v>11</v>
      </c>
      <c r="BF27" s="111">
        <v>29</v>
      </c>
      <c r="BG27" s="60">
        <f t="shared" si="11"/>
        <v>0.37931034482758619</v>
      </c>
      <c r="BH27" s="32">
        <v>4</v>
      </c>
      <c r="BI27" s="40" t="s">
        <v>40</v>
      </c>
      <c r="BJ27" s="140">
        <v>137</v>
      </c>
      <c r="BK27" s="141">
        <v>149</v>
      </c>
      <c r="BL27" s="138">
        <f t="shared" si="12"/>
        <v>0.91946308724832215</v>
      </c>
      <c r="BM27" s="32">
        <v>3</v>
      </c>
      <c r="BN27" s="196" t="s">
        <v>41</v>
      </c>
      <c r="BO27" s="111">
        <v>364</v>
      </c>
      <c r="BP27" s="111">
        <v>445</v>
      </c>
      <c r="BQ27" s="60">
        <f t="shared" si="13"/>
        <v>0.81797752808988766</v>
      </c>
      <c r="BR27" s="110">
        <v>4</v>
      </c>
      <c r="BS27" s="40" t="s">
        <v>40</v>
      </c>
      <c r="BT27" s="49">
        <v>17643</v>
      </c>
      <c r="BU27" s="49">
        <v>16371</v>
      </c>
      <c r="BV27" s="166">
        <f t="shared" si="14"/>
        <v>1.077698369067253</v>
      </c>
      <c r="BW27" s="112">
        <v>4</v>
      </c>
      <c r="BX27" s="40" t="s">
        <v>40</v>
      </c>
      <c r="BY27" s="47">
        <v>184911</v>
      </c>
      <c r="BZ27" s="47">
        <v>184911</v>
      </c>
      <c r="CA27" s="60">
        <f t="shared" si="15"/>
        <v>1</v>
      </c>
      <c r="CB27" s="32">
        <v>4</v>
      </c>
      <c r="CC27" s="16" t="s">
        <v>40</v>
      </c>
      <c r="CD27" s="79">
        <v>22</v>
      </c>
      <c r="CE27" s="79">
        <v>17</v>
      </c>
      <c r="CF27" s="107">
        <f t="shared" si="25"/>
        <v>1.2941176470588236</v>
      </c>
      <c r="CG27" s="79">
        <v>4</v>
      </c>
      <c r="CH27" s="197" t="s">
        <v>40</v>
      </c>
      <c r="CI27" s="1">
        <v>1</v>
      </c>
      <c r="CJ27" s="1">
        <v>1</v>
      </c>
      <c r="CK27" s="137">
        <f t="shared" si="17"/>
        <v>1</v>
      </c>
      <c r="CL27" s="198">
        <v>4</v>
      </c>
      <c r="CM27" s="40" t="s">
        <v>40</v>
      </c>
      <c r="CN27" s="79">
        <v>54</v>
      </c>
      <c r="CO27" s="1">
        <v>40</v>
      </c>
      <c r="CP27" s="107">
        <f t="shared" si="24"/>
        <v>1.35</v>
      </c>
      <c r="CQ27" s="79">
        <v>4</v>
      </c>
      <c r="CR27" s="40" t="s">
        <v>40</v>
      </c>
      <c r="CS27" s="85">
        <v>36084.532756000001</v>
      </c>
      <c r="CT27" s="85">
        <v>33795.698250165427</v>
      </c>
      <c r="CU27" s="60">
        <f t="shared" si="0"/>
        <v>1.0677256167010358</v>
      </c>
      <c r="CV27" s="47">
        <v>4</v>
      </c>
      <c r="CW27" s="40" t="s">
        <v>40</v>
      </c>
      <c r="CX27" s="119">
        <v>5</v>
      </c>
      <c r="CY27" s="119">
        <v>10</v>
      </c>
      <c r="CZ27" s="121">
        <f t="shared" si="18"/>
        <v>0.5</v>
      </c>
      <c r="DA27" s="119">
        <v>1</v>
      </c>
      <c r="DB27" s="13" t="s">
        <v>43</v>
      </c>
      <c r="DD27" s="25" t="s">
        <v>24</v>
      </c>
      <c r="DE27" s="87">
        <f t="shared" si="19"/>
        <v>70</v>
      </c>
      <c r="DF27" s="26">
        <f t="shared" si="20"/>
        <v>80</v>
      </c>
      <c r="DG27" s="199">
        <f t="shared" si="1"/>
        <v>1.0000000000000004</v>
      </c>
      <c r="DH27" s="27">
        <f t="shared" si="2"/>
        <v>0.90913888888888916</v>
      </c>
      <c r="DI27" s="222">
        <f t="shared" si="21"/>
        <v>0.90913888888888872</v>
      </c>
    </row>
    <row r="28" spans="1:113" ht="15.75" customHeight="1">
      <c r="A28" s="6" t="s">
        <v>25</v>
      </c>
      <c r="B28" s="193">
        <v>6841</v>
      </c>
      <c r="C28" s="193">
        <v>8050</v>
      </c>
      <c r="D28" s="60">
        <f t="shared" si="3"/>
        <v>0.84981366459627328</v>
      </c>
      <c r="E28" s="32">
        <v>3</v>
      </c>
      <c r="F28" s="11" t="s">
        <v>41</v>
      </c>
      <c r="G28" s="193">
        <v>39860</v>
      </c>
      <c r="H28" s="193">
        <v>40325</v>
      </c>
      <c r="I28" s="60">
        <f t="shared" si="4"/>
        <v>0.98846869187848729</v>
      </c>
      <c r="J28" s="32">
        <v>4</v>
      </c>
      <c r="K28" s="40" t="s">
        <v>40</v>
      </c>
      <c r="L28" s="194">
        <v>252</v>
      </c>
      <c r="M28" s="194">
        <v>500</v>
      </c>
      <c r="N28" s="107">
        <f t="shared" si="22"/>
        <v>0.504</v>
      </c>
      <c r="O28" s="32">
        <v>1</v>
      </c>
      <c r="P28" s="18" t="s">
        <v>43</v>
      </c>
      <c r="Q28" s="47">
        <v>5029</v>
      </c>
      <c r="R28" s="49">
        <v>6290</v>
      </c>
      <c r="S28" s="48">
        <f t="shared" si="5"/>
        <v>0.79952305246422894</v>
      </c>
      <c r="T28" s="32">
        <v>2</v>
      </c>
      <c r="U28" s="12" t="s">
        <v>42</v>
      </c>
      <c r="V28" s="47">
        <v>138686</v>
      </c>
      <c r="W28" s="47">
        <v>141639</v>
      </c>
      <c r="X28" s="60">
        <f t="shared" si="6"/>
        <v>0.97915122247403608</v>
      </c>
      <c r="Y28" s="111">
        <v>3</v>
      </c>
      <c r="Z28" s="43" t="s">
        <v>41</v>
      </c>
      <c r="AA28" s="60" t="s">
        <v>60</v>
      </c>
      <c r="AB28" s="60" t="s">
        <v>60</v>
      </c>
      <c r="AC28" s="60" t="s">
        <v>60</v>
      </c>
      <c r="AD28" s="193" t="s">
        <v>60</v>
      </c>
      <c r="AE28" s="193" t="s">
        <v>60</v>
      </c>
      <c r="AF28" s="47">
        <v>53</v>
      </c>
      <c r="AG28" s="47">
        <v>111</v>
      </c>
      <c r="AH28" s="60">
        <f t="shared" si="7"/>
        <v>0.47747747747747749</v>
      </c>
      <c r="AI28" s="32">
        <v>1</v>
      </c>
      <c r="AJ28" s="13" t="s">
        <v>43</v>
      </c>
      <c r="AK28" s="47">
        <v>4877</v>
      </c>
      <c r="AL28" s="47">
        <v>4081</v>
      </c>
      <c r="AM28" s="60">
        <f t="shared" si="23"/>
        <v>1.1950502327860819</v>
      </c>
      <c r="AN28" s="113">
        <v>4</v>
      </c>
      <c r="AO28" s="40" t="s">
        <v>40</v>
      </c>
      <c r="AP28" s="111">
        <v>0</v>
      </c>
      <c r="AQ28" s="111">
        <v>57</v>
      </c>
      <c r="AR28" s="60">
        <f t="shared" si="8"/>
        <v>0</v>
      </c>
      <c r="AS28" s="32">
        <v>4</v>
      </c>
      <c r="AT28" s="16" t="s">
        <v>40</v>
      </c>
      <c r="AU28" s="47">
        <v>242</v>
      </c>
      <c r="AV28" s="47">
        <v>243</v>
      </c>
      <c r="AW28" s="60">
        <f t="shared" si="9"/>
        <v>0.99588477366255146</v>
      </c>
      <c r="AX28" s="117">
        <v>4</v>
      </c>
      <c r="AY28" s="197" t="s">
        <v>40</v>
      </c>
      <c r="AZ28" s="111">
        <v>18</v>
      </c>
      <c r="BA28" s="111">
        <v>18</v>
      </c>
      <c r="BB28" s="60">
        <f t="shared" si="10"/>
        <v>1</v>
      </c>
      <c r="BC28" s="32">
        <v>4</v>
      </c>
      <c r="BD28" s="16" t="s">
        <v>40</v>
      </c>
      <c r="BE28" s="111">
        <v>23</v>
      </c>
      <c r="BF28" s="111">
        <v>29</v>
      </c>
      <c r="BG28" s="60">
        <f t="shared" si="11"/>
        <v>0.7931034482758621</v>
      </c>
      <c r="BH28" s="32">
        <v>4</v>
      </c>
      <c r="BI28" s="40" t="s">
        <v>40</v>
      </c>
      <c r="BJ28" s="140">
        <v>85</v>
      </c>
      <c r="BK28" s="141">
        <v>86</v>
      </c>
      <c r="BL28" s="138">
        <f t="shared" si="12"/>
        <v>0.98837209302325579</v>
      </c>
      <c r="BM28" s="32">
        <v>3</v>
      </c>
      <c r="BN28" s="196" t="s">
        <v>41</v>
      </c>
      <c r="BO28" s="111">
        <v>302</v>
      </c>
      <c r="BP28" s="111">
        <v>354</v>
      </c>
      <c r="BQ28" s="60">
        <f t="shared" si="13"/>
        <v>0.85310734463276838</v>
      </c>
      <c r="BR28" s="110">
        <v>4</v>
      </c>
      <c r="BS28" s="40" t="s">
        <v>40</v>
      </c>
      <c r="BT28" s="49">
        <v>6841</v>
      </c>
      <c r="BU28" s="49">
        <v>8050</v>
      </c>
      <c r="BV28" s="166">
        <f t="shared" si="14"/>
        <v>0.84981366459627328</v>
      </c>
      <c r="BW28" s="32">
        <v>3</v>
      </c>
      <c r="BX28" s="43" t="s">
        <v>41</v>
      </c>
      <c r="BY28" s="47">
        <v>8725</v>
      </c>
      <c r="BZ28" s="47">
        <v>8725</v>
      </c>
      <c r="CA28" s="60">
        <f t="shared" si="15"/>
        <v>1</v>
      </c>
      <c r="CB28" s="32">
        <v>4</v>
      </c>
      <c r="CC28" s="16" t="s">
        <v>40</v>
      </c>
      <c r="CD28" s="79">
        <v>15</v>
      </c>
      <c r="CE28" s="79">
        <v>11</v>
      </c>
      <c r="CF28" s="107">
        <f t="shared" si="25"/>
        <v>1.3636363636363635</v>
      </c>
      <c r="CG28" s="79">
        <v>4</v>
      </c>
      <c r="CH28" s="197" t="s">
        <v>40</v>
      </c>
      <c r="CI28" s="1">
        <v>1</v>
      </c>
      <c r="CJ28" s="1">
        <v>1</v>
      </c>
      <c r="CK28" s="137">
        <f t="shared" si="17"/>
        <v>1</v>
      </c>
      <c r="CL28" s="198">
        <v>4</v>
      </c>
      <c r="CM28" s="40" t="s">
        <v>40</v>
      </c>
      <c r="CN28" s="79">
        <v>37</v>
      </c>
      <c r="CO28" s="1">
        <v>26</v>
      </c>
      <c r="CP28" s="107">
        <f t="shared" si="24"/>
        <v>1.4230769230769231</v>
      </c>
      <c r="CQ28" s="79">
        <v>4</v>
      </c>
      <c r="CR28" s="40" t="s">
        <v>40</v>
      </c>
      <c r="CS28" s="85">
        <v>41900.966034999998</v>
      </c>
      <c r="CT28" s="85">
        <v>41832.39161635749</v>
      </c>
      <c r="CU28" s="60">
        <f t="shared" si="0"/>
        <v>1.0016392660326812</v>
      </c>
      <c r="CV28" s="47">
        <v>4</v>
      </c>
      <c r="CW28" s="40" t="s">
        <v>40</v>
      </c>
      <c r="CX28" s="119">
        <v>1</v>
      </c>
      <c r="CY28" s="119">
        <v>4</v>
      </c>
      <c r="CZ28" s="121">
        <f t="shared" si="18"/>
        <v>0.25</v>
      </c>
      <c r="DA28" s="119">
        <v>1</v>
      </c>
      <c r="DB28" s="13" t="s">
        <v>43</v>
      </c>
      <c r="DD28" s="25" t="s">
        <v>25</v>
      </c>
      <c r="DE28" s="87">
        <f t="shared" si="19"/>
        <v>65</v>
      </c>
      <c r="DF28" s="26">
        <f t="shared" si="20"/>
        <v>80</v>
      </c>
      <c r="DG28" s="199">
        <f t="shared" si="1"/>
        <v>1.0000000000000004</v>
      </c>
      <c r="DH28" s="27">
        <f t="shared" si="2"/>
        <v>0.81277777777777804</v>
      </c>
      <c r="DI28" s="222">
        <f t="shared" si="21"/>
        <v>0.81277777777777771</v>
      </c>
    </row>
    <row r="29" spans="1:113">
      <c r="A29" s="6" t="s">
        <v>26</v>
      </c>
      <c r="B29" s="193">
        <v>1057</v>
      </c>
      <c r="C29" s="193">
        <v>1707</v>
      </c>
      <c r="D29" s="60">
        <f t="shared" si="3"/>
        <v>0.61921499707088457</v>
      </c>
      <c r="E29" s="32">
        <v>1</v>
      </c>
      <c r="F29" s="13" t="s">
        <v>43</v>
      </c>
      <c r="G29" s="193">
        <v>7399</v>
      </c>
      <c r="H29" s="193">
        <v>7399</v>
      </c>
      <c r="I29" s="60">
        <f t="shared" si="4"/>
        <v>1</v>
      </c>
      <c r="J29" s="32">
        <v>4</v>
      </c>
      <c r="K29" s="40" t="s">
        <v>40</v>
      </c>
      <c r="L29" s="194">
        <v>127</v>
      </c>
      <c r="M29" s="194">
        <v>35</v>
      </c>
      <c r="N29" s="107">
        <f t="shared" si="22"/>
        <v>3.6285714285714286</v>
      </c>
      <c r="O29" s="32">
        <v>4</v>
      </c>
      <c r="P29" s="16" t="s">
        <v>40</v>
      </c>
      <c r="Q29" s="47">
        <v>3003</v>
      </c>
      <c r="R29" s="49">
        <v>3003</v>
      </c>
      <c r="S29" s="48">
        <f t="shared" si="5"/>
        <v>1</v>
      </c>
      <c r="T29" s="32">
        <v>4</v>
      </c>
      <c r="U29" s="40" t="s">
        <v>40</v>
      </c>
      <c r="V29" s="47">
        <v>56808</v>
      </c>
      <c r="W29" s="47">
        <v>51626</v>
      </c>
      <c r="X29" s="60">
        <f t="shared" si="6"/>
        <v>1.1003757796459148</v>
      </c>
      <c r="Y29" s="111">
        <v>4</v>
      </c>
      <c r="Z29" s="40" t="s">
        <v>40</v>
      </c>
      <c r="AA29" s="60" t="s">
        <v>60</v>
      </c>
      <c r="AB29" s="60" t="s">
        <v>60</v>
      </c>
      <c r="AC29" s="60" t="s">
        <v>60</v>
      </c>
      <c r="AD29" s="193" t="s">
        <v>60</v>
      </c>
      <c r="AE29" s="193" t="s">
        <v>60</v>
      </c>
      <c r="AF29" s="47">
        <v>1</v>
      </c>
      <c r="AG29" s="47">
        <v>15</v>
      </c>
      <c r="AH29" s="60">
        <f t="shared" si="7"/>
        <v>6.6666666666666666E-2</v>
      </c>
      <c r="AI29" s="32">
        <v>1</v>
      </c>
      <c r="AJ29" s="13" t="s">
        <v>43</v>
      </c>
      <c r="AK29" s="47">
        <v>996</v>
      </c>
      <c r="AL29" s="47">
        <v>980</v>
      </c>
      <c r="AM29" s="60">
        <f t="shared" si="23"/>
        <v>1.0163265306122449</v>
      </c>
      <c r="AN29" s="113">
        <v>4</v>
      </c>
      <c r="AO29" s="40" t="s">
        <v>40</v>
      </c>
      <c r="AP29" s="111">
        <v>0</v>
      </c>
      <c r="AQ29" s="111">
        <v>14</v>
      </c>
      <c r="AR29" s="60">
        <f t="shared" si="8"/>
        <v>0</v>
      </c>
      <c r="AS29" s="32">
        <v>4</v>
      </c>
      <c r="AT29" s="16" t="s">
        <v>40</v>
      </c>
      <c r="AU29" s="47">
        <v>20</v>
      </c>
      <c r="AV29" s="47">
        <v>24</v>
      </c>
      <c r="AW29" s="60">
        <f t="shared" si="9"/>
        <v>0.83333333333333337</v>
      </c>
      <c r="AX29" s="117">
        <v>2</v>
      </c>
      <c r="AY29" s="12" t="s">
        <v>42</v>
      </c>
      <c r="AZ29" s="111">
        <v>1</v>
      </c>
      <c r="BA29" s="111">
        <v>1</v>
      </c>
      <c r="BB29" s="60">
        <f t="shared" si="10"/>
        <v>1</v>
      </c>
      <c r="BC29" s="32">
        <v>4</v>
      </c>
      <c r="BD29" s="16" t="s">
        <v>40</v>
      </c>
      <c r="BE29" s="111">
        <v>0</v>
      </c>
      <c r="BF29" s="111">
        <v>3</v>
      </c>
      <c r="BG29" s="60">
        <f t="shared" si="11"/>
        <v>0</v>
      </c>
      <c r="BH29" s="32">
        <v>1</v>
      </c>
      <c r="BI29" s="13" t="s">
        <v>43</v>
      </c>
      <c r="BJ29" s="140">
        <v>10</v>
      </c>
      <c r="BK29" s="141">
        <v>10</v>
      </c>
      <c r="BL29" s="138">
        <f t="shared" si="12"/>
        <v>1</v>
      </c>
      <c r="BM29" s="32">
        <v>4</v>
      </c>
      <c r="BN29" s="16" t="s">
        <v>40</v>
      </c>
      <c r="BO29" s="111">
        <v>24</v>
      </c>
      <c r="BP29" s="111">
        <v>25</v>
      </c>
      <c r="BQ29" s="60">
        <f t="shared" si="13"/>
        <v>0.96</v>
      </c>
      <c r="BR29" s="110">
        <v>4</v>
      </c>
      <c r="BS29" s="40" t="s">
        <v>40</v>
      </c>
      <c r="BT29" s="49">
        <v>1057</v>
      </c>
      <c r="BU29" s="49">
        <v>1707</v>
      </c>
      <c r="BV29" s="166">
        <f t="shared" si="14"/>
        <v>0.61921499707088457</v>
      </c>
      <c r="BW29" s="32">
        <v>2</v>
      </c>
      <c r="BX29" s="12" t="s">
        <v>42</v>
      </c>
      <c r="BY29" s="47">
        <v>20996</v>
      </c>
      <c r="BZ29" s="47">
        <v>20996</v>
      </c>
      <c r="CA29" s="60">
        <f t="shared" si="15"/>
        <v>1</v>
      </c>
      <c r="CB29" s="32">
        <v>4</v>
      </c>
      <c r="CC29" s="16" t="s">
        <v>40</v>
      </c>
      <c r="CD29" s="79">
        <v>4</v>
      </c>
      <c r="CE29" s="79">
        <v>4</v>
      </c>
      <c r="CF29" s="107">
        <f t="shared" si="25"/>
        <v>1</v>
      </c>
      <c r="CG29" s="79">
        <v>4</v>
      </c>
      <c r="CH29" s="197" t="s">
        <v>40</v>
      </c>
      <c r="CI29" s="1">
        <v>1</v>
      </c>
      <c r="CJ29" s="1">
        <v>1</v>
      </c>
      <c r="CK29" s="137">
        <f t="shared" si="17"/>
        <v>1</v>
      </c>
      <c r="CL29" s="198">
        <v>4</v>
      </c>
      <c r="CM29" s="40" t="s">
        <v>40</v>
      </c>
      <c r="CN29" s="79">
        <v>13</v>
      </c>
      <c r="CO29" s="1">
        <v>7</v>
      </c>
      <c r="CP29" s="107">
        <f t="shared" si="24"/>
        <v>1.8571428571428572</v>
      </c>
      <c r="CQ29" s="79">
        <v>4</v>
      </c>
      <c r="CR29" s="40" t="s">
        <v>40</v>
      </c>
      <c r="CS29" s="85">
        <v>9127.1976571199975</v>
      </c>
      <c r="CT29" s="85">
        <v>8717.5581436270677</v>
      </c>
      <c r="CU29" s="60">
        <f t="shared" si="0"/>
        <v>1.0469901670564015</v>
      </c>
      <c r="CV29" s="47">
        <v>4</v>
      </c>
      <c r="CW29" s="40" t="s">
        <v>40</v>
      </c>
      <c r="CX29" s="119">
        <v>0</v>
      </c>
      <c r="CY29" s="119">
        <v>0</v>
      </c>
      <c r="CZ29" s="121" t="s">
        <v>60</v>
      </c>
      <c r="DA29" s="118" t="s">
        <v>60</v>
      </c>
      <c r="DB29" s="118" t="s">
        <v>60</v>
      </c>
      <c r="DD29" s="25" t="s">
        <v>26</v>
      </c>
      <c r="DE29" s="87">
        <f t="shared" si="19"/>
        <v>63</v>
      </c>
      <c r="DF29" s="26">
        <f t="shared" si="20"/>
        <v>76</v>
      </c>
      <c r="DG29" s="199">
        <f t="shared" si="1"/>
        <v>0.98000000000000043</v>
      </c>
      <c r="DH29" s="27">
        <f t="shared" si="2"/>
        <v>0.77744444444444472</v>
      </c>
      <c r="DI29" s="223">
        <f t="shared" si="21"/>
        <v>0.79331065759637176</v>
      </c>
    </row>
    <row r="30" spans="1:113">
      <c r="A30" s="6" t="s">
        <v>27</v>
      </c>
      <c r="B30" s="193">
        <v>4877</v>
      </c>
      <c r="C30" s="193">
        <v>6169</v>
      </c>
      <c r="D30" s="60">
        <f t="shared" si="3"/>
        <v>0.7905657318852326</v>
      </c>
      <c r="E30" s="32">
        <v>2</v>
      </c>
      <c r="F30" s="12" t="s">
        <v>42</v>
      </c>
      <c r="G30" s="193">
        <v>10557</v>
      </c>
      <c r="H30" s="193">
        <v>13358</v>
      </c>
      <c r="I30" s="60">
        <f t="shared" si="4"/>
        <v>0.7903129210959724</v>
      </c>
      <c r="J30" s="32">
        <v>4</v>
      </c>
      <c r="K30" s="40" t="s">
        <v>40</v>
      </c>
      <c r="L30" s="194">
        <v>167</v>
      </c>
      <c r="M30" s="194">
        <v>250</v>
      </c>
      <c r="N30" s="107">
        <f t="shared" si="22"/>
        <v>0.66800000000000004</v>
      </c>
      <c r="O30" s="32">
        <v>1</v>
      </c>
      <c r="P30" s="18" t="s">
        <v>43</v>
      </c>
      <c r="Q30" s="47">
        <v>2981</v>
      </c>
      <c r="R30" s="49">
        <v>3077</v>
      </c>
      <c r="S30" s="48">
        <f t="shared" si="5"/>
        <v>0.96880077998050051</v>
      </c>
      <c r="T30" s="32">
        <v>3</v>
      </c>
      <c r="U30" s="43" t="s">
        <v>41</v>
      </c>
      <c r="V30" s="47">
        <v>51315</v>
      </c>
      <c r="W30" s="47">
        <v>51315</v>
      </c>
      <c r="X30" s="60">
        <f t="shared" si="6"/>
        <v>1</v>
      </c>
      <c r="Y30" s="111">
        <v>4</v>
      </c>
      <c r="Z30" s="40" t="s">
        <v>40</v>
      </c>
      <c r="AA30" s="60" t="s">
        <v>60</v>
      </c>
      <c r="AB30" s="60" t="s">
        <v>60</v>
      </c>
      <c r="AC30" s="60" t="s">
        <v>60</v>
      </c>
      <c r="AD30" s="193" t="s">
        <v>60</v>
      </c>
      <c r="AE30" s="193" t="s">
        <v>60</v>
      </c>
      <c r="AF30" s="47">
        <v>79</v>
      </c>
      <c r="AG30" s="47">
        <v>127</v>
      </c>
      <c r="AH30" s="60">
        <f t="shared" si="7"/>
        <v>0.62204724409448819</v>
      </c>
      <c r="AI30" s="32">
        <v>1</v>
      </c>
      <c r="AJ30" s="13" t="s">
        <v>43</v>
      </c>
      <c r="AK30" s="47">
        <v>2591</v>
      </c>
      <c r="AL30" s="47">
        <v>2383</v>
      </c>
      <c r="AM30" s="60">
        <f t="shared" si="23"/>
        <v>1.0872849349559379</v>
      </c>
      <c r="AN30" s="113">
        <v>4</v>
      </c>
      <c r="AO30" s="40" t="s">
        <v>40</v>
      </c>
      <c r="AP30" s="111">
        <v>0</v>
      </c>
      <c r="AQ30" s="111">
        <v>42</v>
      </c>
      <c r="AR30" s="60">
        <f t="shared" si="8"/>
        <v>0</v>
      </c>
      <c r="AS30" s="32">
        <v>4</v>
      </c>
      <c r="AT30" s="16" t="s">
        <v>40</v>
      </c>
      <c r="AU30" s="47">
        <v>244</v>
      </c>
      <c r="AV30" s="47">
        <v>246</v>
      </c>
      <c r="AW30" s="60">
        <f t="shared" si="9"/>
        <v>0.99186991869918695</v>
      </c>
      <c r="AX30" s="117">
        <v>4</v>
      </c>
      <c r="AY30" s="197" t="s">
        <v>40</v>
      </c>
      <c r="AZ30" s="111">
        <v>15</v>
      </c>
      <c r="BA30" s="111">
        <v>15</v>
      </c>
      <c r="BB30" s="60">
        <f t="shared" si="10"/>
        <v>1</v>
      </c>
      <c r="BC30" s="32">
        <v>4</v>
      </c>
      <c r="BD30" s="16" t="s">
        <v>40</v>
      </c>
      <c r="BE30" s="111">
        <v>14</v>
      </c>
      <c r="BF30" s="111">
        <v>44</v>
      </c>
      <c r="BG30" s="60">
        <f t="shared" si="11"/>
        <v>0.31818181818181818</v>
      </c>
      <c r="BH30" s="32">
        <v>3</v>
      </c>
      <c r="BI30" s="43" t="s">
        <v>41</v>
      </c>
      <c r="BJ30" s="140">
        <v>90</v>
      </c>
      <c r="BK30" s="141">
        <v>97</v>
      </c>
      <c r="BL30" s="138">
        <f t="shared" si="12"/>
        <v>0.92783505154639179</v>
      </c>
      <c r="BM30" s="32">
        <v>3</v>
      </c>
      <c r="BN30" s="196" t="s">
        <v>41</v>
      </c>
      <c r="BO30" s="111">
        <v>100</v>
      </c>
      <c r="BP30" s="111">
        <v>113</v>
      </c>
      <c r="BQ30" s="60">
        <f t="shared" si="13"/>
        <v>0.88495575221238942</v>
      </c>
      <c r="BR30" s="110">
        <v>4</v>
      </c>
      <c r="BS30" s="40" t="s">
        <v>40</v>
      </c>
      <c r="BT30" s="49">
        <v>4877</v>
      </c>
      <c r="BU30" s="49">
        <v>6169</v>
      </c>
      <c r="BV30" s="166">
        <f t="shared" si="14"/>
        <v>0.7905657318852326</v>
      </c>
      <c r="BW30" s="32">
        <v>2</v>
      </c>
      <c r="BX30" s="12" t="s">
        <v>42</v>
      </c>
      <c r="BY30" s="47">
        <v>644</v>
      </c>
      <c r="BZ30" s="47">
        <v>644</v>
      </c>
      <c r="CA30" s="60">
        <f t="shared" si="15"/>
        <v>1</v>
      </c>
      <c r="CB30" s="32">
        <v>4</v>
      </c>
      <c r="CC30" s="16" t="s">
        <v>40</v>
      </c>
      <c r="CD30" s="79">
        <v>12</v>
      </c>
      <c r="CE30" s="79">
        <v>3</v>
      </c>
      <c r="CF30" s="107">
        <f t="shared" si="25"/>
        <v>4</v>
      </c>
      <c r="CG30" s="79">
        <v>4</v>
      </c>
      <c r="CH30" s="197" t="s">
        <v>40</v>
      </c>
      <c r="CI30" s="1">
        <v>1</v>
      </c>
      <c r="CJ30" s="1">
        <v>1</v>
      </c>
      <c r="CK30" s="137">
        <f t="shared" si="17"/>
        <v>1</v>
      </c>
      <c r="CL30" s="198">
        <v>4</v>
      </c>
      <c r="CM30" s="40" t="s">
        <v>40</v>
      </c>
      <c r="CN30" s="79">
        <v>11</v>
      </c>
      <c r="CO30" s="1">
        <v>8</v>
      </c>
      <c r="CP30" s="107">
        <f t="shared" si="24"/>
        <v>1.375</v>
      </c>
      <c r="CQ30" s="79">
        <v>4</v>
      </c>
      <c r="CR30" s="40" t="s">
        <v>40</v>
      </c>
      <c r="CS30" s="85">
        <v>20991.982438919997</v>
      </c>
      <c r="CT30" s="85">
        <v>21045.83692172814</v>
      </c>
      <c r="CU30" s="60">
        <f t="shared" si="0"/>
        <v>0.99744108618685801</v>
      </c>
      <c r="CV30" s="47">
        <v>4</v>
      </c>
      <c r="CW30" s="40" t="s">
        <v>40</v>
      </c>
      <c r="CX30" s="119">
        <v>7</v>
      </c>
      <c r="CY30" s="119">
        <v>7</v>
      </c>
      <c r="CZ30" s="121">
        <f t="shared" si="18"/>
        <v>1</v>
      </c>
      <c r="DA30" s="119">
        <v>4</v>
      </c>
      <c r="DB30" s="40" t="s">
        <v>40</v>
      </c>
      <c r="DD30" s="25" t="s">
        <v>27</v>
      </c>
      <c r="DE30" s="87">
        <f t="shared" si="19"/>
        <v>67</v>
      </c>
      <c r="DF30" s="26">
        <f t="shared" si="20"/>
        <v>80</v>
      </c>
      <c r="DG30" s="199">
        <f t="shared" si="1"/>
        <v>1.0000000000000004</v>
      </c>
      <c r="DH30" s="27">
        <f t="shared" si="2"/>
        <v>0.81255555555555581</v>
      </c>
      <c r="DI30" s="222">
        <f t="shared" si="21"/>
        <v>0.81255555555555548</v>
      </c>
    </row>
    <row r="31" spans="1:113">
      <c r="A31" s="6" t="s">
        <v>28</v>
      </c>
      <c r="B31" s="193">
        <v>8635</v>
      </c>
      <c r="C31" s="193">
        <v>8623</v>
      </c>
      <c r="D31" s="60">
        <f t="shared" si="3"/>
        <v>1.0013916270439522</v>
      </c>
      <c r="E31" s="32">
        <v>4</v>
      </c>
      <c r="F31" s="40" t="s">
        <v>40</v>
      </c>
      <c r="G31" s="193">
        <v>13615</v>
      </c>
      <c r="H31" s="193">
        <v>14869</v>
      </c>
      <c r="I31" s="60">
        <f t="shared" si="4"/>
        <v>0.91566346089178829</v>
      </c>
      <c r="J31" s="32">
        <v>4</v>
      </c>
      <c r="K31" s="40" t="s">
        <v>40</v>
      </c>
      <c r="L31" s="194">
        <v>275</v>
      </c>
      <c r="M31" s="194">
        <v>300</v>
      </c>
      <c r="N31" s="107">
        <f t="shared" si="22"/>
        <v>0.91666666666666663</v>
      </c>
      <c r="O31" s="32">
        <v>3</v>
      </c>
      <c r="P31" s="135" t="s">
        <v>41</v>
      </c>
      <c r="Q31" s="47">
        <v>2290</v>
      </c>
      <c r="R31" s="49">
        <v>2376</v>
      </c>
      <c r="S31" s="48">
        <f t="shared" si="5"/>
        <v>0.96380471380471378</v>
      </c>
      <c r="T31" s="32">
        <v>3</v>
      </c>
      <c r="U31" s="43" t="s">
        <v>41</v>
      </c>
      <c r="V31" s="47">
        <v>72454</v>
      </c>
      <c r="W31" s="47">
        <v>72229</v>
      </c>
      <c r="X31" s="60">
        <f t="shared" si="6"/>
        <v>1.0031150922759557</v>
      </c>
      <c r="Y31" s="111">
        <v>4</v>
      </c>
      <c r="Z31" s="40" t="s">
        <v>40</v>
      </c>
      <c r="AA31" s="60" t="s">
        <v>60</v>
      </c>
      <c r="AB31" s="60" t="s">
        <v>60</v>
      </c>
      <c r="AC31" s="60" t="s">
        <v>60</v>
      </c>
      <c r="AD31" s="193" t="s">
        <v>60</v>
      </c>
      <c r="AE31" s="193" t="s">
        <v>60</v>
      </c>
      <c r="AF31" s="47">
        <v>37</v>
      </c>
      <c r="AG31" s="47">
        <v>86</v>
      </c>
      <c r="AH31" s="60">
        <f t="shared" si="7"/>
        <v>0.43023255813953487</v>
      </c>
      <c r="AI31" s="32">
        <v>1</v>
      </c>
      <c r="AJ31" s="13" t="s">
        <v>43</v>
      </c>
      <c r="AK31" s="47">
        <v>2078</v>
      </c>
      <c r="AL31" s="47">
        <v>1820</v>
      </c>
      <c r="AM31" s="60">
        <f t="shared" si="23"/>
        <v>1.1417582417582417</v>
      </c>
      <c r="AN31" s="113">
        <v>4</v>
      </c>
      <c r="AO31" s="40" t="s">
        <v>40</v>
      </c>
      <c r="AP31" s="111">
        <v>0</v>
      </c>
      <c r="AQ31" s="111">
        <v>39</v>
      </c>
      <c r="AR31" s="60">
        <f t="shared" si="8"/>
        <v>0</v>
      </c>
      <c r="AS31" s="32">
        <v>4</v>
      </c>
      <c r="AT31" s="16" t="s">
        <v>40</v>
      </c>
      <c r="AU31" s="47">
        <v>289</v>
      </c>
      <c r="AV31" s="47">
        <v>290</v>
      </c>
      <c r="AW31" s="60">
        <f t="shared" si="9"/>
        <v>0.99655172413793103</v>
      </c>
      <c r="AX31" s="117">
        <v>4</v>
      </c>
      <c r="AY31" s="197" t="s">
        <v>40</v>
      </c>
      <c r="AZ31" s="111">
        <v>22</v>
      </c>
      <c r="BA31" s="111">
        <v>22</v>
      </c>
      <c r="BB31" s="60">
        <f t="shared" si="10"/>
        <v>1</v>
      </c>
      <c r="BC31" s="32">
        <v>4</v>
      </c>
      <c r="BD31" s="16" t="s">
        <v>40</v>
      </c>
      <c r="BE31" s="111">
        <v>33</v>
      </c>
      <c r="BF31" s="111">
        <v>42</v>
      </c>
      <c r="BG31" s="60">
        <f t="shared" si="11"/>
        <v>0.7857142857142857</v>
      </c>
      <c r="BH31" s="32">
        <v>4</v>
      </c>
      <c r="BI31" s="40" t="s">
        <v>40</v>
      </c>
      <c r="BJ31" s="140">
        <v>192</v>
      </c>
      <c r="BK31" s="141">
        <v>218</v>
      </c>
      <c r="BL31" s="138">
        <f t="shared" si="12"/>
        <v>0.88073394495412849</v>
      </c>
      <c r="BM31" s="32">
        <v>3</v>
      </c>
      <c r="BN31" s="196" t="s">
        <v>41</v>
      </c>
      <c r="BO31" s="111">
        <v>75</v>
      </c>
      <c r="BP31" s="111">
        <v>89</v>
      </c>
      <c r="BQ31" s="60">
        <f t="shared" si="13"/>
        <v>0.84269662921348309</v>
      </c>
      <c r="BR31" s="110">
        <v>4</v>
      </c>
      <c r="BS31" s="40" t="s">
        <v>40</v>
      </c>
      <c r="BT31" s="49">
        <v>8635</v>
      </c>
      <c r="BU31" s="49">
        <v>8623</v>
      </c>
      <c r="BV31" s="166">
        <f t="shared" si="14"/>
        <v>1.0013916270439522</v>
      </c>
      <c r="BW31" s="112">
        <v>4</v>
      </c>
      <c r="BX31" s="40" t="s">
        <v>40</v>
      </c>
      <c r="BY31" s="47">
        <v>13593</v>
      </c>
      <c r="BZ31" s="47">
        <v>13593</v>
      </c>
      <c r="CA31" s="60">
        <f t="shared" si="15"/>
        <v>1</v>
      </c>
      <c r="CB31" s="32">
        <v>4</v>
      </c>
      <c r="CC31" s="16" t="s">
        <v>40</v>
      </c>
      <c r="CD31" s="79">
        <v>4</v>
      </c>
      <c r="CE31" s="79">
        <v>4</v>
      </c>
      <c r="CF31" s="107">
        <f t="shared" si="25"/>
        <v>1</v>
      </c>
      <c r="CG31" s="79">
        <v>4</v>
      </c>
      <c r="CH31" s="197" t="s">
        <v>40</v>
      </c>
      <c r="CI31" s="1">
        <v>1</v>
      </c>
      <c r="CJ31" s="1">
        <v>1</v>
      </c>
      <c r="CK31" s="137">
        <f t="shared" si="17"/>
        <v>1</v>
      </c>
      <c r="CL31" s="198">
        <v>4</v>
      </c>
      <c r="CM31" s="40" t="s">
        <v>40</v>
      </c>
      <c r="CN31" s="79">
        <v>14</v>
      </c>
      <c r="CO31" s="1">
        <v>9</v>
      </c>
      <c r="CP31" s="107">
        <f t="shared" si="24"/>
        <v>1.5555555555555556</v>
      </c>
      <c r="CQ31" s="79">
        <v>4</v>
      </c>
      <c r="CR31" s="40" t="s">
        <v>40</v>
      </c>
      <c r="CS31" s="85">
        <v>49069.794718999998</v>
      </c>
      <c r="CT31" s="85">
        <v>48551.613914950394</v>
      </c>
      <c r="CU31" s="60">
        <f t="shared" si="0"/>
        <v>1.0106727822674921</v>
      </c>
      <c r="CV31" s="47">
        <v>4</v>
      </c>
      <c r="CW31" s="40" t="s">
        <v>40</v>
      </c>
      <c r="CX31" s="119">
        <v>8</v>
      </c>
      <c r="CY31" s="119">
        <v>11</v>
      </c>
      <c r="CZ31" s="121">
        <f t="shared" si="18"/>
        <v>0.72727272727272729</v>
      </c>
      <c r="DA31" s="119">
        <v>2</v>
      </c>
      <c r="DB31" s="12" t="s">
        <v>42</v>
      </c>
      <c r="DD31" s="25" t="s">
        <v>28</v>
      </c>
      <c r="DE31" s="87">
        <f t="shared" si="19"/>
        <v>72</v>
      </c>
      <c r="DF31" s="26">
        <f t="shared" si="20"/>
        <v>80</v>
      </c>
      <c r="DG31" s="199">
        <f t="shared" si="1"/>
        <v>1.0000000000000004</v>
      </c>
      <c r="DH31" s="27">
        <f t="shared" si="2"/>
        <v>0.92288888888888931</v>
      </c>
      <c r="DI31" s="222">
        <f t="shared" si="21"/>
        <v>0.92288888888888887</v>
      </c>
    </row>
    <row r="32" spans="1:113" ht="15.75" customHeight="1">
      <c r="A32" s="6" t="s">
        <v>29</v>
      </c>
      <c r="B32" s="193">
        <v>1007</v>
      </c>
      <c r="C32" s="193">
        <v>851</v>
      </c>
      <c r="D32" s="60">
        <f t="shared" si="3"/>
        <v>1.1833137485311398</v>
      </c>
      <c r="E32" s="32">
        <v>4</v>
      </c>
      <c r="F32" s="40" t="s">
        <v>40</v>
      </c>
      <c r="G32" s="193">
        <v>562</v>
      </c>
      <c r="H32" s="193">
        <v>730</v>
      </c>
      <c r="I32" s="60">
        <f t="shared" si="4"/>
        <v>0.76986301369863008</v>
      </c>
      <c r="J32" s="32">
        <v>4</v>
      </c>
      <c r="K32" s="40" t="s">
        <v>40</v>
      </c>
      <c r="L32" s="194">
        <v>9</v>
      </c>
      <c r="M32" s="194">
        <v>0</v>
      </c>
      <c r="N32" s="32" t="s">
        <v>60</v>
      </c>
      <c r="O32" s="32" t="s">
        <v>60</v>
      </c>
      <c r="P32" s="33" t="s">
        <v>60</v>
      </c>
      <c r="Q32" s="47">
        <v>0</v>
      </c>
      <c r="R32" s="49">
        <v>1584</v>
      </c>
      <c r="S32" s="48">
        <f t="shared" si="5"/>
        <v>0</v>
      </c>
      <c r="T32" s="32">
        <v>1</v>
      </c>
      <c r="U32" s="13" t="s">
        <v>43</v>
      </c>
      <c r="V32" s="47">
        <v>8754</v>
      </c>
      <c r="W32" s="47">
        <v>8707</v>
      </c>
      <c r="X32" s="60">
        <f t="shared" si="6"/>
        <v>1.0053979556678534</v>
      </c>
      <c r="Y32" s="111">
        <v>4</v>
      </c>
      <c r="Z32" s="40" t="s">
        <v>40</v>
      </c>
      <c r="AA32" s="60" t="s">
        <v>60</v>
      </c>
      <c r="AB32" s="60" t="s">
        <v>60</v>
      </c>
      <c r="AC32" s="60" t="s">
        <v>60</v>
      </c>
      <c r="AD32" s="193" t="s">
        <v>60</v>
      </c>
      <c r="AE32" s="193" t="s">
        <v>60</v>
      </c>
      <c r="AF32" s="47">
        <v>0</v>
      </c>
      <c r="AG32" s="47">
        <v>0</v>
      </c>
      <c r="AH32" s="136" t="s">
        <v>60</v>
      </c>
      <c r="AI32" s="32" t="s">
        <v>60</v>
      </c>
      <c r="AJ32" s="78" t="s">
        <v>60</v>
      </c>
      <c r="AK32" s="47">
        <v>0</v>
      </c>
      <c r="AL32" s="47">
        <v>0</v>
      </c>
      <c r="AM32" s="137" t="s">
        <v>60</v>
      </c>
      <c r="AN32" s="195" t="s">
        <v>60</v>
      </c>
      <c r="AO32" s="78" t="s">
        <v>60</v>
      </c>
      <c r="AP32" s="111">
        <v>0</v>
      </c>
      <c r="AQ32" s="111">
        <v>7</v>
      </c>
      <c r="AR32" s="60">
        <f t="shared" si="8"/>
        <v>0</v>
      </c>
      <c r="AS32" s="32">
        <v>4</v>
      </c>
      <c r="AT32" s="16" t="s">
        <v>40</v>
      </c>
      <c r="AU32" s="47">
        <v>0</v>
      </c>
      <c r="AV32" s="47">
        <v>0</v>
      </c>
      <c r="AW32" s="60" t="s">
        <v>60</v>
      </c>
      <c r="AX32" s="117" t="s">
        <v>60</v>
      </c>
      <c r="AY32" s="142" t="s">
        <v>60</v>
      </c>
      <c r="AZ32" s="111">
        <v>6</v>
      </c>
      <c r="BA32" s="111">
        <v>6</v>
      </c>
      <c r="BB32" s="60">
        <f t="shared" si="10"/>
        <v>1</v>
      </c>
      <c r="BC32" s="32">
        <v>4</v>
      </c>
      <c r="BD32" s="16" t="s">
        <v>40</v>
      </c>
      <c r="BE32" s="111">
        <v>1</v>
      </c>
      <c r="BF32" s="111">
        <v>1</v>
      </c>
      <c r="BG32" s="60">
        <f t="shared" si="11"/>
        <v>1</v>
      </c>
      <c r="BH32" s="32">
        <v>4</v>
      </c>
      <c r="BI32" s="40" t="s">
        <v>40</v>
      </c>
      <c r="BJ32" s="140">
        <v>7</v>
      </c>
      <c r="BK32" s="141">
        <v>7</v>
      </c>
      <c r="BL32" s="138">
        <f t="shared" si="12"/>
        <v>1</v>
      </c>
      <c r="BM32" s="32">
        <v>4</v>
      </c>
      <c r="BN32" s="16" t="s">
        <v>40</v>
      </c>
      <c r="BO32" s="111">
        <v>3</v>
      </c>
      <c r="BP32" s="111">
        <v>3</v>
      </c>
      <c r="BQ32" s="60">
        <f t="shared" si="13"/>
        <v>1</v>
      </c>
      <c r="BR32" s="110">
        <v>4</v>
      </c>
      <c r="BS32" s="40" t="s">
        <v>40</v>
      </c>
      <c r="BT32" s="49">
        <v>1007</v>
      </c>
      <c r="BU32" s="49">
        <v>851</v>
      </c>
      <c r="BV32" s="166">
        <f t="shared" si="14"/>
        <v>1.1833137485311398</v>
      </c>
      <c r="BW32" s="112">
        <v>4</v>
      </c>
      <c r="BX32" s="40" t="s">
        <v>40</v>
      </c>
      <c r="BY32" s="47">
        <v>11711</v>
      </c>
      <c r="BZ32" s="47">
        <v>11711</v>
      </c>
      <c r="CA32" s="60">
        <f t="shared" si="15"/>
        <v>1</v>
      </c>
      <c r="CB32" s="32">
        <v>4</v>
      </c>
      <c r="CC32" s="16" t="s">
        <v>40</v>
      </c>
      <c r="CD32" s="79">
        <v>0</v>
      </c>
      <c r="CE32" s="79">
        <v>1</v>
      </c>
      <c r="CF32" s="107">
        <f t="shared" si="25"/>
        <v>0</v>
      </c>
      <c r="CG32" s="79">
        <v>1</v>
      </c>
      <c r="CH32" s="13" t="s">
        <v>43</v>
      </c>
      <c r="CI32" s="1">
        <v>1</v>
      </c>
      <c r="CJ32" s="1">
        <v>1</v>
      </c>
      <c r="CK32" s="137">
        <f t="shared" si="17"/>
        <v>1</v>
      </c>
      <c r="CL32" s="198">
        <v>4</v>
      </c>
      <c r="CM32" s="40" t="s">
        <v>40</v>
      </c>
      <c r="CN32" s="79">
        <v>1</v>
      </c>
      <c r="CO32" s="1">
        <v>1</v>
      </c>
      <c r="CP32" s="107">
        <f t="shared" si="24"/>
        <v>1</v>
      </c>
      <c r="CQ32" s="79">
        <v>4</v>
      </c>
      <c r="CR32" s="40" t="s">
        <v>40</v>
      </c>
      <c r="CS32" s="85">
        <v>4709.343304</v>
      </c>
      <c r="CT32" s="85">
        <v>4715.2599536786411</v>
      </c>
      <c r="CU32" s="60">
        <f t="shared" si="0"/>
        <v>0.99874521240890968</v>
      </c>
      <c r="CV32" s="47">
        <v>4</v>
      </c>
      <c r="CW32" s="40" t="s">
        <v>40</v>
      </c>
      <c r="CX32" s="119">
        <v>0</v>
      </c>
      <c r="CY32" s="119">
        <v>1</v>
      </c>
      <c r="CZ32" s="121">
        <f t="shared" si="18"/>
        <v>0</v>
      </c>
      <c r="DA32" s="119">
        <v>1</v>
      </c>
      <c r="DB32" s="13" t="s">
        <v>43</v>
      </c>
      <c r="DD32" s="25" t="s">
        <v>29</v>
      </c>
      <c r="DE32" s="87">
        <f t="shared" si="19"/>
        <v>55</v>
      </c>
      <c r="DF32" s="26">
        <f t="shared" si="20"/>
        <v>64</v>
      </c>
      <c r="DG32" s="199">
        <f t="shared" si="1"/>
        <v>0.73900000000000021</v>
      </c>
      <c r="DH32" s="27">
        <f t="shared" si="2"/>
        <v>0.66366666666666674</v>
      </c>
      <c r="DI32" s="222">
        <f t="shared" si="21"/>
        <v>0.89806044203879098</v>
      </c>
    </row>
    <row r="33" spans="1:113" ht="15.75" customHeight="1">
      <c r="A33" s="6" t="s">
        <v>30</v>
      </c>
      <c r="B33" s="193">
        <v>7392</v>
      </c>
      <c r="C33" s="193">
        <v>8983</v>
      </c>
      <c r="D33" s="60">
        <f t="shared" si="3"/>
        <v>0.82288767672269847</v>
      </c>
      <c r="E33" s="32">
        <v>2</v>
      </c>
      <c r="F33" s="12" t="s">
        <v>42</v>
      </c>
      <c r="G33" s="193">
        <v>47513</v>
      </c>
      <c r="H33" s="193">
        <v>48735</v>
      </c>
      <c r="I33" s="60">
        <f t="shared" si="4"/>
        <v>0.97492561813891454</v>
      </c>
      <c r="J33" s="32">
        <v>4</v>
      </c>
      <c r="K33" s="40" t="s">
        <v>40</v>
      </c>
      <c r="L33" s="194">
        <v>333</v>
      </c>
      <c r="M33" s="194">
        <v>450</v>
      </c>
      <c r="N33" s="107">
        <f t="shared" si="22"/>
        <v>0.74</v>
      </c>
      <c r="O33" s="32">
        <v>1</v>
      </c>
      <c r="P33" s="18" t="s">
        <v>43</v>
      </c>
      <c r="Q33" s="47">
        <v>6145</v>
      </c>
      <c r="R33" s="49">
        <v>6170</v>
      </c>
      <c r="S33" s="48">
        <f t="shared" si="5"/>
        <v>0.99594813614262556</v>
      </c>
      <c r="T33" s="32">
        <v>4</v>
      </c>
      <c r="U33" s="40" t="s">
        <v>40</v>
      </c>
      <c r="V33" s="47">
        <v>146370</v>
      </c>
      <c r="W33" s="47">
        <v>150633</v>
      </c>
      <c r="X33" s="60">
        <f t="shared" si="6"/>
        <v>0.97169942841210089</v>
      </c>
      <c r="Y33" s="111">
        <v>3</v>
      </c>
      <c r="Z33" s="43" t="s">
        <v>41</v>
      </c>
      <c r="AA33" s="60" t="s">
        <v>60</v>
      </c>
      <c r="AB33" s="60" t="s">
        <v>60</v>
      </c>
      <c r="AC33" s="60" t="s">
        <v>60</v>
      </c>
      <c r="AD33" s="193" t="s">
        <v>60</v>
      </c>
      <c r="AE33" s="193" t="s">
        <v>60</v>
      </c>
      <c r="AF33" s="47">
        <v>54</v>
      </c>
      <c r="AG33" s="47">
        <v>262</v>
      </c>
      <c r="AH33" s="60">
        <f t="shared" si="7"/>
        <v>0.20610687022900764</v>
      </c>
      <c r="AI33" s="32">
        <v>1</v>
      </c>
      <c r="AJ33" s="13" t="s">
        <v>43</v>
      </c>
      <c r="AK33" s="47">
        <v>4316</v>
      </c>
      <c r="AL33" s="47">
        <v>3917</v>
      </c>
      <c r="AM33" s="60">
        <f t="shared" si="23"/>
        <v>1.1018636711769212</v>
      </c>
      <c r="AN33" s="113">
        <v>4</v>
      </c>
      <c r="AO33" s="40" t="s">
        <v>40</v>
      </c>
      <c r="AP33" s="111">
        <v>0</v>
      </c>
      <c r="AQ33" s="111">
        <v>93</v>
      </c>
      <c r="AR33" s="60">
        <f t="shared" si="8"/>
        <v>0</v>
      </c>
      <c r="AS33" s="32">
        <v>4</v>
      </c>
      <c r="AT33" s="16" t="s">
        <v>40</v>
      </c>
      <c r="AU33" s="47">
        <v>329</v>
      </c>
      <c r="AV33" s="47">
        <v>365</v>
      </c>
      <c r="AW33" s="60">
        <f t="shared" si="9"/>
        <v>0.90136986301369859</v>
      </c>
      <c r="AX33" s="117">
        <v>3</v>
      </c>
      <c r="AY33" s="43" t="s">
        <v>41</v>
      </c>
      <c r="AZ33" s="111">
        <v>20</v>
      </c>
      <c r="BA33" s="111">
        <v>20</v>
      </c>
      <c r="BB33" s="60">
        <f t="shared" si="10"/>
        <v>1</v>
      </c>
      <c r="BC33" s="32">
        <v>4</v>
      </c>
      <c r="BD33" s="16" t="s">
        <v>40</v>
      </c>
      <c r="BE33" s="111">
        <v>53</v>
      </c>
      <c r="BF33" s="111">
        <v>60</v>
      </c>
      <c r="BG33" s="60">
        <f t="shared" si="11"/>
        <v>0.8833333333333333</v>
      </c>
      <c r="BH33" s="32">
        <v>4</v>
      </c>
      <c r="BI33" s="40" t="s">
        <v>40</v>
      </c>
      <c r="BJ33" s="140">
        <v>143</v>
      </c>
      <c r="BK33" s="141">
        <v>149</v>
      </c>
      <c r="BL33" s="138">
        <f t="shared" si="12"/>
        <v>0.95973154362416102</v>
      </c>
      <c r="BM33" s="32">
        <v>3</v>
      </c>
      <c r="BN33" s="196" t="s">
        <v>41</v>
      </c>
      <c r="BO33" s="111">
        <v>398</v>
      </c>
      <c r="BP33" s="111">
        <v>469</v>
      </c>
      <c r="BQ33" s="60">
        <f t="shared" si="13"/>
        <v>0.84861407249466947</v>
      </c>
      <c r="BR33" s="110">
        <v>4</v>
      </c>
      <c r="BS33" s="40" t="s">
        <v>40</v>
      </c>
      <c r="BT33" s="49">
        <v>7392</v>
      </c>
      <c r="BU33" s="49">
        <v>8983</v>
      </c>
      <c r="BV33" s="166">
        <f t="shared" si="14"/>
        <v>0.82288767672269847</v>
      </c>
      <c r="BW33" s="32">
        <v>3</v>
      </c>
      <c r="BX33" s="43" t="s">
        <v>41</v>
      </c>
      <c r="BY33" s="47">
        <v>117</v>
      </c>
      <c r="BZ33" s="47">
        <v>117</v>
      </c>
      <c r="CA33" s="60">
        <f t="shared" si="15"/>
        <v>1</v>
      </c>
      <c r="CB33" s="32">
        <v>4</v>
      </c>
      <c r="CC33" s="16" t="s">
        <v>40</v>
      </c>
      <c r="CD33" s="79">
        <v>81</v>
      </c>
      <c r="CE33" s="79">
        <v>23</v>
      </c>
      <c r="CF33" s="107">
        <f t="shared" si="25"/>
        <v>3.5217391304347827</v>
      </c>
      <c r="CG33" s="79">
        <v>4</v>
      </c>
      <c r="CH33" s="197" t="s">
        <v>40</v>
      </c>
      <c r="CI33" s="1">
        <v>1</v>
      </c>
      <c r="CJ33" s="1">
        <v>1</v>
      </c>
      <c r="CK33" s="137">
        <f t="shared" si="17"/>
        <v>1</v>
      </c>
      <c r="CL33" s="198">
        <v>4</v>
      </c>
      <c r="CM33" s="40" t="s">
        <v>40</v>
      </c>
      <c r="CN33" s="79">
        <v>87</v>
      </c>
      <c r="CO33" s="1">
        <v>56</v>
      </c>
      <c r="CP33" s="107">
        <f t="shared" si="24"/>
        <v>1.5535714285714286</v>
      </c>
      <c r="CQ33" s="79">
        <v>4</v>
      </c>
      <c r="CR33" s="40" t="s">
        <v>40</v>
      </c>
      <c r="CS33" s="85">
        <v>135580.57405078999</v>
      </c>
      <c r="CT33" s="85">
        <v>130497.82202892278</v>
      </c>
      <c r="CU33" s="60">
        <f t="shared" si="0"/>
        <v>1.0389489413910733</v>
      </c>
      <c r="CV33" s="47">
        <v>4</v>
      </c>
      <c r="CW33" s="40" t="s">
        <v>40</v>
      </c>
      <c r="CX33" s="119">
        <v>16</v>
      </c>
      <c r="CY33" s="119">
        <v>19</v>
      </c>
      <c r="CZ33" s="121">
        <f t="shared" si="18"/>
        <v>0.84210526315789469</v>
      </c>
      <c r="DA33" s="119">
        <v>2</v>
      </c>
      <c r="DB33" s="12" t="s">
        <v>42</v>
      </c>
      <c r="DD33" s="25" t="s">
        <v>30</v>
      </c>
      <c r="DE33" s="87">
        <f t="shared" si="19"/>
        <v>66</v>
      </c>
      <c r="DF33" s="26">
        <f t="shared" si="20"/>
        <v>80</v>
      </c>
      <c r="DG33" s="199">
        <f t="shared" si="1"/>
        <v>1.0000000000000004</v>
      </c>
      <c r="DH33" s="27">
        <f t="shared" si="2"/>
        <v>0.79652777777777806</v>
      </c>
      <c r="DI33" s="222">
        <f t="shared" si="21"/>
        <v>0.79652777777777772</v>
      </c>
    </row>
    <row r="34" spans="1:113" ht="15.75" customHeight="1">
      <c r="A34" s="6" t="s">
        <v>31</v>
      </c>
      <c r="B34" s="193">
        <v>3031</v>
      </c>
      <c r="C34" s="193">
        <v>3696</v>
      </c>
      <c r="D34" s="60">
        <f t="shared" si="3"/>
        <v>0.82007575757575757</v>
      </c>
      <c r="E34" s="32">
        <v>2</v>
      </c>
      <c r="F34" s="12" t="s">
        <v>42</v>
      </c>
      <c r="G34" s="193">
        <v>46859</v>
      </c>
      <c r="H34" s="193">
        <v>46996</v>
      </c>
      <c r="I34" s="60">
        <f t="shared" si="4"/>
        <v>0.9970848582858115</v>
      </c>
      <c r="J34" s="32">
        <v>4</v>
      </c>
      <c r="K34" s="40" t="s">
        <v>40</v>
      </c>
      <c r="L34" s="194">
        <v>329</v>
      </c>
      <c r="M34" s="194">
        <v>650</v>
      </c>
      <c r="N34" s="107">
        <f t="shared" si="22"/>
        <v>0.50615384615384618</v>
      </c>
      <c r="O34" s="32">
        <v>1</v>
      </c>
      <c r="P34" s="18" t="s">
        <v>43</v>
      </c>
      <c r="Q34" s="47">
        <v>5871</v>
      </c>
      <c r="R34" s="49">
        <v>5940</v>
      </c>
      <c r="S34" s="48">
        <f t="shared" si="5"/>
        <v>0.98838383838383836</v>
      </c>
      <c r="T34" s="32">
        <v>3</v>
      </c>
      <c r="U34" s="43" t="s">
        <v>41</v>
      </c>
      <c r="V34" s="47">
        <v>123958</v>
      </c>
      <c r="W34" s="47">
        <v>123958</v>
      </c>
      <c r="X34" s="60">
        <f t="shared" si="6"/>
        <v>1</v>
      </c>
      <c r="Y34" s="111">
        <v>4</v>
      </c>
      <c r="Z34" s="40" t="s">
        <v>40</v>
      </c>
      <c r="AA34" s="60" t="s">
        <v>60</v>
      </c>
      <c r="AB34" s="60" t="s">
        <v>60</v>
      </c>
      <c r="AC34" s="60" t="s">
        <v>60</v>
      </c>
      <c r="AD34" s="193" t="s">
        <v>60</v>
      </c>
      <c r="AE34" s="193" t="s">
        <v>60</v>
      </c>
      <c r="AF34" s="47">
        <v>4</v>
      </c>
      <c r="AG34" s="47">
        <v>17</v>
      </c>
      <c r="AH34" s="60">
        <f t="shared" si="7"/>
        <v>0.23529411764705882</v>
      </c>
      <c r="AI34" s="32">
        <v>1</v>
      </c>
      <c r="AJ34" s="13" t="s">
        <v>43</v>
      </c>
      <c r="AK34" s="47">
        <v>4477</v>
      </c>
      <c r="AL34" s="47">
        <v>4477</v>
      </c>
      <c r="AM34" s="60">
        <f t="shared" si="23"/>
        <v>1</v>
      </c>
      <c r="AN34" s="113">
        <v>4</v>
      </c>
      <c r="AO34" s="40" t="s">
        <v>40</v>
      </c>
      <c r="AP34" s="111">
        <v>0</v>
      </c>
      <c r="AQ34" s="111">
        <v>46</v>
      </c>
      <c r="AR34" s="60">
        <f t="shared" si="8"/>
        <v>0</v>
      </c>
      <c r="AS34" s="32">
        <v>4</v>
      </c>
      <c r="AT34" s="16" t="s">
        <v>40</v>
      </c>
      <c r="AU34" s="47">
        <v>178</v>
      </c>
      <c r="AV34" s="47">
        <v>210</v>
      </c>
      <c r="AW34" s="60">
        <f t="shared" si="9"/>
        <v>0.84761904761904761</v>
      </c>
      <c r="AX34" s="117">
        <v>3</v>
      </c>
      <c r="AY34" s="43" t="s">
        <v>41</v>
      </c>
      <c r="AZ34" s="111">
        <v>5</v>
      </c>
      <c r="BA34" s="111">
        <v>5</v>
      </c>
      <c r="BB34" s="60">
        <f t="shared" si="10"/>
        <v>1</v>
      </c>
      <c r="BC34" s="32">
        <v>4</v>
      </c>
      <c r="BD34" s="16" t="s">
        <v>40</v>
      </c>
      <c r="BE34" s="111">
        <v>5</v>
      </c>
      <c r="BF34" s="111">
        <v>4</v>
      </c>
      <c r="BG34" s="174">
        <f t="shared" si="11"/>
        <v>1.25</v>
      </c>
      <c r="BH34" s="32">
        <v>4</v>
      </c>
      <c r="BI34" s="40" t="s">
        <v>40</v>
      </c>
      <c r="BJ34" s="140">
        <v>33</v>
      </c>
      <c r="BK34" s="141">
        <v>33</v>
      </c>
      <c r="BL34" s="138">
        <f t="shared" si="12"/>
        <v>1</v>
      </c>
      <c r="BM34" s="32">
        <v>4</v>
      </c>
      <c r="BN34" s="16" t="s">
        <v>40</v>
      </c>
      <c r="BO34" s="111">
        <v>254</v>
      </c>
      <c r="BP34" s="111">
        <v>304</v>
      </c>
      <c r="BQ34" s="60">
        <f t="shared" si="13"/>
        <v>0.83552631578947367</v>
      </c>
      <c r="BR34" s="110">
        <v>4</v>
      </c>
      <c r="BS34" s="40" t="s">
        <v>40</v>
      </c>
      <c r="BT34" s="49">
        <v>3031</v>
      </c>
      <c r="BU34" s="49">
        <v>3696</v>
      </c>
      <c r="BV34" s="166">
        <f t="shared" si="14"/>
        <v>0.82007575757575757</v>
      </c>
      <c r="BW34" s="32">
        <v>3</v>
      </c>
      <c r="BX34" s="43" t="s">
        <v>41</v>
      </c>
      <c r="BY34" s="47">
        <v>26521</v>
      </c>
      <c r="BZ34" s="47">
        <v>26521</v>
      </c>
      <c r="CA34" s="60">
        <f t="shared" si="15"/>
        <v>1</v>
      </c>
      <c r="CB34" s="32">
        <v>4</v>
      </c>
      <c r="CC34" s="16" t="s">
        <v>40</v>
      </c>
      <c r="CD34" s="79">
        <v>6</v>
      </c>
      <c r="CE34" s="79">
        <v>7</v>
      </c>
      <c r="CF34" s="107">
        <f t="shared" si="25"/>
        <v>0.8571428571428571</v>
      </c>
      <c r="CG34" s="79">
        <v>4</v>
      </c>
      <c r="CH34" s="197" t="s">
        <v>40</v>
      </c>
      <c r="CI34" s="1">
        <v>1</v>
      </c>
      <c r="CJ34" s="1">
        <v>1</v>
      </c>
      <c r="CK34" s="137">
        <f t="shared" si="17"/>
        <v>1</v>
      </c>
      <c r="CL34" s="198">
        <v>4</v>
      </c>
      <c r="CM34" s="40" t="s">
        <v>40</v>
      </c>
      <c r="CN34" s="79">
        <v>21</v>
      </c>
      <c r="CO34" s="1">
        <v>17</v>
      </c>
      <c r="CP34" s="107">
        <f t="shared" si="24"/>
        <v>1.2352941176470589</v>
      </c>
      <c r="CQ34" s="79">
        <v>4</v>
      </c>
      <c r="CR34" s="40" t="s">
        <v>40</v>
      </c>
      <c r="CS34" s="85">
        <v>20139.152192000001</v>
      </c>
      <c r="CT34" s="85">
        <v>19602.921721493021</v>
      </c>
      <c r="CU34" s="60">
        <f t="shared" si="0"/>
        <v>1.0273546197921632</v>
      </c>
      <c r="CV34" s="47">
        <v>4</v>
      </c>
      <c r="CW34" s="40" t="s">
        <v>40</v>
      </c>
      <c r="CX34" s="119">
        <v>5</v>
      </c>
      <c r="CY34" s="119">
        <v>5</v>
      </c>
      <c r="CZ34" s="121">
        <f t="shared" si="18"/>
        <v>1</v>
      </c>
      <c r="DA34" s="119">
        <v>4</v>
      </c>
      <c r="DB34" s="40" t="s">
        <v>40</v>
      </c>
      <c r="DD34" s="25" t="s">
        <v>31</v>
      </c>
      <c r="DE34" s="87">
        <f t="shared" si="19"/>
        <v>69</v>
      </c>
      <c r="DF34" s="26">
        <f t="shared" si="20"/>
        <v>80</v>
      </c>
      <c r="DG34" s="199">
        <f t="shared" si="1"/>
        <v>1.0000000000000004</v>
      </c>
      <c r="DH34" s="27">
        <f t="shared" si="2"/>
        <v>0.81663888888888914</v>
      </c>
      <c r="DI34" s="222">
        <f t="shared" si="21"/>
        <v>0.8166388888888888</v>
      </c>
    </row>
    <row r="35" spans="1:113">
      <c r="A35" s="6" t="s">
        <v>32</v>
      </c>
      <c r="B35" s="193">
        <v>16302</v>
      </c>
      <c r="C35" s="193">
        <v>16388</v>
      </c>
      <c r="D35" s="60">
        <f t="shared" si="3"/>
        <v>0.99475225774957288</v>
      </c>
      <c r="E35" s="32">
        <v>3</v>
      </c>
      <c r="F35" s="11" t="s">
        <v>41</v>
      </c>
      <c r="G35" s="193">
        <v>15707</v>
      </c>
      <c r="H35" s="193">
        <v>15894</v>
      </c>
      <c r="I35" s="60">
        <f t="shared" si="4"/>
        <v>0.98823455391971815</v>
      </c>
      <c r="J35" s="32">
        <v>4</v>
      </c>
      <c r="K35" s="40" t="s">
        <v>40</v>
      </c>
      <c r="L35" s="194">
        <v>306</v>
      </c>
      <c r="M35" s="194">
        <v>250</v>
      </c>
      <c r="N35" s="107">
        <f t="shared" si="22"/>
        <v>1.224</v>
      </c>
      <c r="O35" s="32">
        <v>4</v>
      </c>
      <c r="P35" s="16" t="s">
        <v>40</v>
      </c>
      <c r="Q35" s="47">
        <v>5089</v>
      </c>
      <c r="R35" s="49">
        <v>6675</v>
      </c>
      <c r="S35" s="48">
        <f t="shared" si="5"/>
        <v>0.76239700374531838</v>
      </c>
      <c r="T35" s="32">
        <v>1</v>
      </c>
      <c r="U35" s="13" t="s">
        <v>43</v>
      </c>
      <c r="V35" s="47">
        <v>145845</v>
      </c>
      <c r="W35" s="47">
        <v>145665</v>
      </c>
      <c r="X35" s="60">
        <f t="shared" si="6"/>
        <v>1.0012357120790856</v>
      </c>
      <c r="Y35" s="111">
        <v>4</v>
      </c>
      <c r="Z35" s="40" t="s">
        <v>40</v>
      </c>
      <c r="AA35" s="60" t="s">
        <v>60</v>
      </c>
      <c r="AB35" s="60" t="s">
        <v>60</v>
      </c>
      <c r="AC35" s="60" t="s">
        <v>60</v>
      </c>
      <c r="AD35" s="193" t="s">
        <v>60</v>
      </c>
      <c r="AE35" s="193" t="s">
        <v>60</v>
      </c>
      <c r="AF35" s="47">
        <v>179</v>
      </c>
      <c r="AG35" s="47">
        <v>189</v>
      </c>
      <c r="AH35" s="60">
        <f t="shared" si="7"/>
        <v>0.94708994708994709</v>
      </c>
      <c r="AI35" s="32">
        <v>3</v>
      </c>
      <c r="AJ35" s="43" t="s">
        <v>41</v>
      </c>
      <c r="AK35" s="47">
        <v>8672</v>
      </c>
      <c r="AL35" s="47">
        <v>8239</v>
      </c>
      <c r="AM35" s="60">
        <f t="shared" si="23"/>
        <v>1.0525549217138002</v>
      </c>
      <c r="AN35" s="113">
        <v>4</v>
      </c>
      <c r="AO35" s="40" t="s">
        <v>40</v>
      </c>
      <c r="AP35" s="111">
        <v>1</v>
      </c>
      <c r="AQ35" s="111">
        <v>54</v>
      </c>
      <c r="AR35" s="60">
        <f t="shared" si="8"/>
        <v>1.8518518518518517E-2</v>
      </c>
      <c r="AS35" s="32">
        <v>3</v>
      </c>
      <c r="AT35" s="196" t="s">
        <v>41</v>
      </c>
      <c r="AU35" s="47">
        <v>401</v>
      </c>
      <c r="AV35" s="47">
        <v>402</v>
      </c>
      <c r="AW35" s="60">
        <f t="shared" si="9"/>
        <v>0.99751243781094523</v>
      </c>
      <c r="AX35" s="117">
        <v>4</v>
      </c>
      <c r="AY35" s="197" t="s">
        <v>40</v>
      </c>
      <c r="AZ35" s="111">
        <v>24</v>
      </c>
      <c r="BA35" s="111">
        <v>24</v>
      </c>
      <c r="BB35" s="60">
        <f t="shared" si="10"/>
        <v>1</v>
      </c>
      <c r="BC35" s="32">
        <v>4</v>
      </c>
      <c r="BD35" s="16" t="s">
        <v>40</v>
      </c>
      <c r="BE35" s="111">
        <v>52</v>
      </c>
      <c r="BF35" s="111">
        <v>108</v>
      </c>
      <c r="BG35" s="60">
        <f t="shared" si="11"/>
        <v>0.48148148148148145</v>
      </c>
      <c r="BH35" s="32">
        <v>4</v>
      </c>
      <c r="BI35" s="40" t="s">
        <v>40</v>
      </c>
      <c r="BJ35" s="140">
        <v>245</v>
      </c>
      <c r="BK35" s="141">
        <v>259</v>
      </c>
      <c r="BL35" s="138">
        <f t="shared" si="12"/>
        <v>0.94594594594594594</v>
      </c>
      <c r="BM35" s="32">
        <v>3</v>
      </c>
      <c r="BN35" s="196" t="s">
        <v>41</v>
      </c>
      <c r="BO35" s="111">
        <v>306</v>
      </c>
      <c r="BP35" s="111">
        <v>347</v>
      </c>
      <c r="BQ35" s="60">
        <f t="shared" si="13"/>
        <v>0.88184438040345825</v>
      </c>
      <c r="BR35" s="110">
        <v>4</v>
      </c>
      <c r="BS35" s="40" t="s">
        <v>40</v>
      </c>
      <c r="BT35" s="49">
        <v>16302</v>
      </c>
      <c r="BU35" s="49">
        <v>16388</v>
      </c>
      <c r="BV35" s="166">
        <f t="shared" si="14"/>
        <v>0.99475225774957288</v>
      </c>
      <c r="BW35" s="32">
        <v>3</v>
      </c>
      <c r="BX35" s="43" t="s">
        <v>41</v>
      </c>
      <c r="BY35" s="47">
        <v>13647</v>
      </c>
      <c r="BZ35" s="47">
        <v>13647</v>
      </c>
      <c r="CA35" s="60">
        <f t="shared" si="15"/>
        <v>1</v>
      </c>
      <c r="CB35" s="32">
        <v>4</v>
      </c>
      <c r="CC35" s="16" t="s">
        <v>40</v>
      </c>
      <c r="CD35" s="79">
        <v>14</v>
      </c>
      <c r="CE35" s="79">
        <v>13</v>
      </c>
      <c r="CF35" s="107">
        <f t="shared" si="25"/>
        <v>1.0769230769230769</v>
      </c>
      <c r="CG35" s="79">
        <v>4</v>
      </c>
      <c r="CH35" s="197" t="s">
        <v>40</v>
      </c>
      <c r="CI35" s="1">
        <v>1</v>
      </c>
      <c r="CJ35" s="1">
        <v>1</v>
      </c>
      <c r="CK35" s="137">
        <f t="shared" si="17"/>
        <v>1</v>
      </c>
      <c r="CL35" s="198">
        <v>4</v>
      </c>
      <c r="CM35" s="40" t="s">
        <v>40</v>
      </c>
      <c r="CN35" s="79">
        <v>43</v>
      </c>
      <c r="CO35" s="1">
        <v>30</v>
      </c>
      <c r="CP35" s="107">
        <f t="shared" si="24"/>
        <v>1.4333333333333333</v>
      </c>
      <c r="CQ35" s="79">
        <v>4</v>
      </c>
      <c r="CR35" s="40" t="s">
        <v>40</v>
      </c>
      <c r="CS35" s="85">
        <v>48449.884986999998</v>
      </c>
      <c r="CT35" s="85">
        <v>46967.182871631027</v>
      </c>
      <c r="CU35" s="60">
        <f t="shared" si="0"/>
        <v>1.0315688960826421</v>
      </c>
      <c r="CV35" s="47">
        <v>4</v>
      </c>
      <c r="CW35" s="40" t="s">
        <v>40</v>
      </c>
      <c r="CX35" s="119">
        <v>27</v>
      </c>
      <c r="CY35" s="119">
        <v>32</v>
      </c>
      <c r="CZ35" s="121">
        <f t="shared" si="18"/>
        <v>0.84375</v>
      </c>
      <c r="DA35" s="119">
        <v>2</v>
      </c>
      <c r="DB35" s="12" t="s">
        <v>42</v>
      </c>
      <c r="DD35" s="25" t="s">
        <v>32</v>
      </c>
      <c r="DE35" s="87">
        <f t="shared" si="19"/>
        <v>70</v>
      </c>
      <c r="DF35" s="26">
        <f t="shared" si="20"/>
        <v>80</v>
      </c>
      <c r="DG35" s="199">
        <f t="shared" si="1"/>
        <v>1.0000000000000004</v>
      </c>
      <c r="DH35" s="27">
        <f t="shared" si="2"/>
        <v>0.87202777777777807</v>
      </c>
      <c r="DI35" s="222">
        <f t="shared" si="21"/>
        <v>0.87202777777777774</v>
      </c>
    </row>
    <row r="36" spans="1:113">
      <c r="A36" s="6" t="s">
        <v>33</v>
      </c>
      <c r="B36" s="193">
        <v>25538</v>
      </c>
      <c r="C36" s="193">
        <v>25895</v>
      </c>
      <c r="D36" s="60">
        <f t="shared" si="3"/>
        <v>0.98621355474029737</v>
      </c>
      <c r="E36" s="32">
        <v>3</v>
      </c>
      <c r="F36" s="11" t="s">
        <v>41</v>
      </c>
      <c r="G36" s="193">
        <v>76122</v>
      </c>
      <c r="H36" s="193">
        <v>77236</v>
      </c>
      <c r="I36" s="60">
        <f t="shared" si="4"/>
        <v>0.98557667408980265</v>
      </c>
      <c r="J36" s="32">
        <v>4</v>
      </c>
      <c r="K36" s="40" t="s">
        <v>40</v>
      </c>
      <c r="L36" s="194">
        <v>808</v>
      </c>
      <c r="M36" s="194">
        <v>1150</v>
      </c>
      <c r="N36" s="107">
        <f t="shared" si="22"/>
        <v>0.70260869565217388</v>
      </c>
      <c r="O36" s="32">
        <v>1</v>
      </c>
      <c r="P36" s="18" t="s">
        <v>43</v>
      </c>
      <c r="Q36" s="47">
        <v>10095</v>
      </c>
      <c r="R36" s="49">
        <v>13497</v>
      </c>
      <c r="S36" s="48">
        <f t="shared" si="5"/>
        <v>0.74794398755278946</v>
      </c>
      <c r="T36" s="32">
        <v>1</v>
      </c>
      <c r="U36" s="13" t="s">
        <v>43</v>
      </c>
      <c r="V36" s="47">
        <v>362721</v>
      </c>
      <c r="W36" s="47">
        <v>363918</v>
      </c>
      <c r="X36" s="60">
        <f t="shared" si="6"/>
        <v>0.99671079748734603</v>
      </c>
      <c r="Y36" s="111">
        <v>4</v>
      </c>
      <c r="Z36" s="40" t="s">
        <v>40</v>
      </c>
      <c r="AA36" s="60" t="s">
        <v>60</v>
      </c>
      <c r="AB36" s="60" t="s">
        <v>60</v>
      </c>
      <c r="AC36" s="60" t="s">
        <v>60</v>
      </c>
      <c r="AD36" s="193" t="s">
        <v>60</v>
      </c>
      <c r="AE36" s="193" t="s">
        <v>60</v>
      </c>
      <c r="AF36" s="47">
        <v>105</v>
      </c>
      <c r="AG36" s="47">
        <v>510</v>
      </c>
      <c r="AH36" s="60">
        <f t="shared" si="7"/>
        <v>0.20588235294117646</v>
      </c>
      <c r="AI36" s="32">
        <v>1</v>
      </c>
      <c r="AJ36" s="13" t="s">
        <v>43</v>
      </c>
      <c r="AK36" s="47">
        <v>10828</v>
      </c>
      <c r="AL36" s="47">
        <v>8820</v>
      </c>
      <c r="AM36" s="60">
        <f t="shared" si="23"/>
        <v>1.2276643990929705</v>
      </c>
      <c r="AN36" s="113">
        <v>4</v>
      </c>
      <c r="AO36" s="40" t="s">
        <v>40</v>
      </c>
      <c r="AP36" s="111">
        <v>0</v>
      </c>
      <c r="AQ36" s="111">
        <v>331</v>
      </c>
      <c r="AR36" s="60">
        <f t="shared" si="8"/>
        <v>0</v>
      </c>
      <c r="AS36" s="32">
        <v>4</v>
      </c>
      <c r="AT36" s="16" t="s">
        <v>40</v>
      </c>
      <c r="AU36" s="47">
        <v>2383</v>
      </c>
      <c r="AV36" s="47">
        <v>2393</v>
      </c>
      <c r="AW36" s="60">
        <f t="shared" si="9"/>
        <v>0.99582114500626828</v>
      </c>
      <c r="AX36" s="117">
        <v>4</v>
      </c>
      <c r="AY36" s="197" t="s">
        <v>40</v>
      </c>
      <c r="AZ36" s="111">
        <v>37</v>
      </c>
      <c r="BA36" s="111">
        <v>37</v>
      </c>
      <c r="BB36" s="60">
        <f t="shared" si="10"/>
        <v>1</v>
      </c>
      <c r="BC36" s="32">
        <v>4</v>
      </c>
      <c r="BD36" s="16" t="s">
        <v>40</v>
      </c>
      <c r="BE36" s="111">
        <v>67</v>
      </c>
      <c r="BF36" s="111">
        <v>137</v>
      </c>
      <c r="BG36" s="60">
        <f t="shared" si="11"/>
        <v>0.48905109489051096</v>
      </c>
      <c r="BH36" s="32">
        <v>4</v>
      </c>
      <c r="BI36" s="40" t="s">
        <v>40</v>
      </c>
      <c r="BJ36" s="140">
        <v>525</v>
      </c>
      <c r="BK36" s="141">
        <v>626</v>
      </c>
      <c r="BL36" s="138">
        <f t="shared" si="12"/>
        <v>0.83865814696485619</v>
      </c>
      <c r="BM36" s="32">
        <v>3</v>
      </c>
      <c r="BN36" s="196" t="s">
        <v>41</v>
      </c>
      <c r="BO36" s="111">
        <v>599</v>
      </c>
      <c r="BP36" s="111">
        <v>766</v>
      </c>
      <c r="BQ36" s="60">
        <f t="shared" si="13"/>
        <v>0.78198433420365532</v>
      </c>
      <c r="BR36" s="110">
        <v>3</v>
      </c>
      <c r="BS36" s="43" t="s">
        <v>41</v>
      </c>
      <c r="BT36" s="49">
        <v>25538</v>
      </c>
      <c r="BU36" s="49">
        <v>25895</v>
      </c>
      <c r="BV36" s="166">
        <f t="shared" si="14"/>
        <v>0.98621355474029737</v>
      </c>
      <c r="BW36" s="32">
        <v>3</v>
      </c>
      <c r="BX36" s="43" t="s">
        <v>41</v>
      </c>
      <c r="BY36" s="47">
        <v>150909</v>
      </c>
      <c r="BZ36" s="47">
        <v>150909</v>
      </c>
      <c r="CA36" s="60">
        <f t="shared" si="15"/>
        <v>1</v>
      </c>
      <c r="CB36" s="32">
        <v>4</v>
      </c>
      <c r="CC36" s="16" t="s">
        <v>40</v>
      </c>
      <c r="CD36" s="79">
        <v>20</v>
      </c>
      <c r="CE36" s="79">
        <v>12</v>
      </c>
      <c r="CF36" s="107">
        <f t="shared" si="25"/>
        <v>1.6666666666666667</v>
      </c>
      <c r="CG36" s="79">
        <v>4</v>
      </c>
      <c r="CH36" s="197" t="s">
        <v>40</v>
      </c>
      <c r="CI36" s="1">
        <v>1</v>
      </c>
      <c r="CJ36" s="1">
        <v>1</v>
      </c>
      <c r="CK36" s="137">
        <f t="shared" si="17"/>
        <v>1</v>
      </c>
      <c r="CL36" s="198">
        <v>4</v>
      </c>
      <c r="CM36" s="40" t="s">
        <v>40</v>
      </c>
      <c r="CN36" s="79">
        <v>42</v>
      </c>
      <c r="CO36" s="1">
        <v>27</v>
      </c>
      <c r="CP36" s="107">
        <f t="shared" si="24"/>
        <v>1.5555555555555556</v>
      </c>
      <c r="CQ36" s="79">
        <v>4</v>
      </c>
      <c r="CR36" s="40" t="s">
        <v>40</v>
      </c>
      <c r="CS36" s="85">
        <v>265232.73271597002</v>
      </c>
      <c r="CT36" s="85">
        <v>271066.09472528915</v>
      </c>
      <c r="CU36" s="60">
        <f t="shared" si="0"/>
        <v>0.9784799275053897</v>
      </c>
      <c r="CV36" s="47">
        <v>2</v>
      </c>
      <c r="CW36" s="12" t="s">
        <v>42</v>
      </c>
      <c r="CX36" s="119">
        <v>25</v>
      </c>
      <c r="CY36" s="119">
        <v>29</v>
      </c>
      <c r="CZ36" s="121">
        <f t="shared" si="18"/>
        <v>0.86206896551724133</v>
      </c>
      <c r="DA36" s="119">
        <v>2</v>
      </c>
      <c r="DB36" s="12" t="s">
        <v>42</v>
      </c>
      <c r="DD36" s="25" t="s">
        <v>33</v>
      </c>
      <c r="DE36" s="87">
        <f t="shared" si="19"/>
        <v>63</v>
      </c>
      <c r="DF36" s="26">
        <f t="shared" si="20"/>
        <v>80</v>
      </c>
      <c r="DG36" s="199">
        <f t="shared" si="1"/>
        <v>1.0000000000000004</v>
      </c>
      <c r="DH36" s="27">
        <f t="shared" si="2"/>
        <v>0.77266666666666695</v>
      </c>
      <c r="DI36" s="223">
        <f t="shared" si="21"/>
        <v>0.77266666666666661</v>
      </c>
    </row>
    <row r="37" spans="1:113" ht="15.75" customHeight="1">
      <c r="A37" s="6" t="s">
        <v>34</v>
      </c>
      <c r="B37" s="193">
        <v>0</v>
      </c>
      <c r="C37" s="193">
        <v>180</v>
      </c>
      <c r="D37" s="60">
        <f t="shared" si="3"/>
        <v>0</v>
      </c>
      <c r="E37" s="32">
        <v>1</v>
      </c>
      <c r="F37" s="13" t="s">
        <v>43</v>
      </c>
      <c r="G37" s="193">
        <v>772</v>
      </c>
      <c r="H37" s="193">
        <v>772</v>
      </c>
      <c r="I37" s="60">
        <f t="shared" si="4"/>
        <v>1</v>
      </c>
      <c r="J37" s="32">
        <v>4</v>
      </c>
      <c r="K37" s="40" t="s">
        <v>40</v>
      </c>
      <c r="L37" s="194">
        <v>0</v>
      </c>
      <c r="M37" s="194">
        <v>0</v>
      </c>
      <c r="N37" s="32" t="s">
        <v>60</v>
      </c>
      <c r="O37" s="32" t="s">
        <v>60</v>
      </c>
      <c r="P37" s="33" t="s">
        <v>60</v>
      </c>
      <c r="Q37" s="47">
        <v>0</v>
      </c>
      <c r="R37" s="49">
        <v>396</v>
      </c>
      <c r="S37" s="48">
        <f t="shared" si="5"/>
        <v>0</v>
      </c>
      <c r="T37" s="32">
        <v>1</v>
      </c>
      <c r="U37" s="13" t="s">
        <v>43</v>
      </c>
      <c r="V37" s="47">
        <v>5485</v>
      </c>
      <c r="W37" s="47">
        <v>5485</v>
      </c>
      <c r="X37" s="60">
        <f t="shared" si="6"/>
        <v>1</v>
      </c>
      <c r="Y37" s="111">
        <v>4</v>
      </c>
      <c r="Z37" s="40" t="s">
        <v>40</v>
      </c>
      <c r="AA37" s="60" t="s">
        <v>60</v>
      </c>
      <c r="AB37" s="60" t="s">
        <v>60</v>
      </c>
      <c r="AC37" s="60" t="s">
        <v>60</v>
      </c>
      <c r="AD37" s="193" t="s">
        <v>60</v>
      </c>
      <c r="AE37" s="193" t="s">
        <v>60</v>
      </c>
      <c r="AF37" s="47">
        <v>0</v>
      </c>
      <c r="AG37" s="47">
        <v>2</v>
      </c>
      <c r="AH37" s="60">
        <f t="shared" si="7"/>
        <v>0</v>
      </c>
      <c r="AI37" s="32">
        <v>1</v>
      </c>
      <c r="AJ37" s="13" t="s">
        <v>43</v>
      </c>
      <c r="AK37" s="47">
        <v>0</v>
      </c>
      <c r="AL37" s="47">
        <v>0</v>
      </c>
      <c r="AM37" s="137" t="s">
        <v>60</v>
      </c>
      <c r="AN37" s="195" t="s">
        <v>60</v>
      </c>
      <c r="AO37" s="78" t="s">
        <v>60</v>
      </c>
      <c r="AP37" s="111">
        <v>0</v>
      </c>
      <c r="AQ37" s="111">
        <v>1</v>
      </c>
      <c r="AR37" s="60">
        <f t="shared" si="8"/>
        <v>0</v>
      </c>
      <c r="AS37" s="32">
        <v>4</v>
      </c>
      <c r="AT37" s="16" t="s">
        <v>40</v>
      </c>
      <c r="AU37" s="47">
        <v>11</v>
      </c>
      <c r="AV37" s="47">
        <v>11</v>
      </c>
      <c r="AW37" s="60">
        <f t="shared" si="9"/>
        <v>1</v>
      </c>
      <c r="AX37" s="117">
        <v>4</v>
      </c>
      <c r="AY37" s="197" t="s">
        <v>40</v>
      </c>
      <c r="AZ37" s="111">
        <v>0</v>
      </c>
      <c r="BA37" s="111">
        <v>0</v>
      </c>
      <c r="BB37" s="138" t="s">
        <v>60</v>
      </c>
      <c r="BC37" s="32" t="s">
        <v>60</v>
      </c>
      <c r="BD37" s="33" t="s">
        <v>60</v>
      </c>
      <c r="BE37" s="111">
        <v>0</v>
      </c>
      <c r="BF37" s="111">
        <v>0</v>
      </c>
      <c r="BG37" s="138" t="s">
        <v>60</v>
      </c>
      <c r="BH37" s="138" t="s">
        <v>60</v>
      </c>
      <c r="BI37" s="139" t="s">
        <v>60</v>
      </c>
      <c r="BJ37" s="140">
        <v>0</v>
      </c>
      <c r="BK37" s="141">
        <v>0</v>
      </c>
      <c r="BL37" s="138" t="s">
        <v>60</v>
      </c>
      <c r="BM37" s="138" t="s">
        <v>60</v>
      </c>
      <c r="BN37" s="139" t="s">
        <v>60</v>
      </c>
      <c r="BO37" s="111">
        <v>0</v>
      </c>
      <c r="BP37" s="111">
        <v>0</v>
      </c>
      <c r="BQ37" s="60" t="s">
        <v>60</v>
      </c>
      <c r="BR37" s="113" t="s">
        <v>60</v>
      </c>
      <c r="BS37" s="77" t="s">
        <v>60</v>
      </c>
      <c r="BT37" s="49">
        <v>0</v>
      </c>
      <c r="BU37" s="49">
        <v>180</v>
      </c>
      <c r="BV37" s="166">
        <f t="shared" si="14"/>
        <v>0</v>
      </c>
      <c r="BW37" s="32">
        <v>1</v>
      </c>
      <c r="BX37" s="13" t="s">
        <v>43</v>
      </c>
      <c r="BY37" s="47">
        <v>6766</v>
      </c>
      <c r="BZ37" s="47">
        <v>6766</v>
      </c>
      <c r="CA37" s="60">
        <f t="shared" si="15"/>
        <v>1</v>
      </c>
      <c r="CB37" s="32">
        <v>4</v>
      </c>
      <c r="CC37" s="16" t="s">
        <v>40</v>
      </c>
      <c r="CD37" s="79">
        <v>2</v>
      </c>
      <c r="CE37" s="79">
        <v>1</v>
      </c>
      <c r="CF37" s="107">
        <f t="shared" si="25"/>
        <v>2</v>
      </c>
      <c r="CG37" s="79">
        <v>4</v>
      </c>
      <c r="CH37" s="197" t="s">
        <v>40</v>
      </c>
      <c r="CI37" s="1">
        <v>1</v>
      </c>
      <c r="CJ37" s="1">
        <v>1</v>
      </c>
      <c r="CK37" s="137">
        <f t="shared" si="17"/>
        <v>1</v>
      </c>
      <c r="CL37" s="198">
        <v>4</v>
      </c>
      <c r="CM37" s="40" t="s">
        <v>40</v>
      </c>
      <c r="CN37" s="79">
        <v>3</v>
      </c>
      <c r="CO37" s="1">
        <v>2</v>
      </c>
      <c r="CP37" s="107">
        <f t="shared" si="24"/>
        <v>1.5</v>
      </c>
      <c r="CQ37" s="79">
        <v>4</v>
      </c>
      <c r="CR37" s="40" t="s">
        <v>40</v>
      </c>
      <c r="CS37" s="85">
        <v>758.00586399999997</v>
      </c>
      <c r="CT37" s="85">
        <v>876.26654111259825</v>
      </c>
      <c r="CU37" s="60">
        <f t="shared" si="0"/>
        <v>0.86504029132227012</v>
      </c>
      <c r="CV37" s="47">
        <v>2</v>
      </c>
      <c r="CW37" s="12" t="s">
        <v>42</v>
      </c>
      <c r="CX37" s="119">
        <v>0</v>
      </c>
      <c r="CY37" s="119">
        <v>0</v>
      </c>
      <c r="CZ37" s="121" t="s">
        <v>60</v>
      </c>
      <c r="DA37" s="118" t="s">
        <v>60</v>
      </c>
      <c r="DB37" s="118" t="s">
        <v>60</v>
      </c>
      <c r="DD37" s="25" t="s">
        <v>34</v>
      </c>
      <c r="DE37" s="87">
        <f t="shared" si="19"/>
        <v>38</v>
      </c>
      <c r="DF37" s="26">
        <f t="shared" si="20"/>
        <v>52</v>
      </c>
      <c r="DG37" s="199">
        <f t="shared" si="1"/>
        <v>0.72822222222222244</v>
      </c>
      <c r="DH37" s="27">
        <f t="shared" si="2"/>
        <v>0.46838888888888885</v>
      </c>
      <c r="DI37" s="224">
        <f t="shared" si="21"/>
        <v>0.64319499542264247</v>
      </c>
    </row>
    <row r="38" spans="1:113" ht="15.75" customHeight="1">
      <c r="A38" s="6" t="s">
        <v>35</v>
      </c>
      <c r="B38" s="193">
        <v>60</v>
      </c>
      <c r="C38" s="193">
        <v>500</v>
      </c>
      <c r="D38" s="60">
        <f t="shared" si="3"/>
        <v>0.12</v>
      </c>
      <c r="E38" s="32">
        <v>1</v>
      </c>
      <c r="F38" s="13" t="s">
        <v>43</v>
      </c>
      <c r="G38" s="193">
        <v>773</v>
      </c>
      <c r="H38" s="193">
        <v>938</v>
      </c>
      <c r="I38" s="60">
        <f t="shared" si="4"/>
        <v>0.82409381663113002</v>
      </c>
      <c r="J38" s="32">
        <v>4</v>
      </c>
      <c r="K38" s="40" t="s">
        <v>40</v>
      </c>
      <c r="L38" s="194">
        <v>7</v>
      </c>
      <c r="M38" s="194">
        <v>0</v>
      </c>
      <c r="N38" s="32" t="s">
        <v>60</v>
      </c>
      <c r="O38" s="32" t="s">
        <v>60</v>
      </c>
      <c r="P38" s="33" t="s">
        <v>60</v>
      </c>
      <c r="Q38" s="47">
        <v>250</v>
      </c>
      <c r="R38" s="49">
        <v>429</v>
      </c>
      <c r="S38" s="48">
        <f t="shared" si="5"/>
        <v>0.58275058275058278</v>
      </c>
      <c r="T38" s="32">
        <v>1</v>
      </c>
      <c r="U38" s="13" t="s">
        <v>43</v>
      </c>
      <c r="V38" s="47">
        <v>12956</v>
      </c>
      <c r="W38" s="47">
        <v>12955</v>
      </c>
      <c r="X38" s="60">
        <f t="shared" si="6"/>
        <v>1.0000771902740255</v>
      </c>
      <c r="Y38" s="111">
        <v>4</v>
      </c>
      <c r="Z38" s="40" t="s">
        <v>40</v>
      </c>
      <c r="AA38" s="60" t="s">
        <v>60</v>
      </c>
      <c r="AB38" s="60" t="s">
        <v>60</v>
      </c>
      <c r="AC38" s="60" t="s">
        <v>60</v>
      </c>
      <c r="AD38" s="193" t="s">
        <v>60</v>
      </c>
      <c r="AE38" s="193" t="s">
        <v>60</v>
      </c>
      <c r="AF38" s="47">
        <v>1</v>
      </c>
      <c r="AG38" s="47">
        <v>1</v>
      </c>
      <c r="AH38" s="60">
        <f t="shared" si="7"/>
        <v>1</v>
      </c>
      <c r="AI38" s="32">
        <v>4</v>
      </c>
      <c r="AJ38" s="40" t="s">
        <v>40</v>
      </c>
      <c r="AK38" s="47">
        <v>0</v>
      </c>
      <c r="AL38" s="47">
        <v>0</v>
      </c>
      <c r="AM38" s="137" t="s">
        <v>60</v>
      </c>
      <c r="AN38" s="195" t="s">
        <v>60</v>
      </c>
      <c r="AO38" s="78" t="s">
        <v>60</v>
      </c>
      <c r="AP38" s="111">
        <v>0</v>
      </c>
      <c r="AQ38" s="111">
        <v>0</v>
      </c>
      <c r="AR38" s="3" t="s">
        <v>60</v>
      </c>
      <c r="AS38" s="32" t="s">
        <v>60</v>
      </c>
      <c r="AT38" s="33" t="s">
        <v>60</v>
      </c>
      <c r="AU38" s="47">
        <v>1</v>
      </c>
      <c r="AV38" s="47">
        <v>1</v>
      </c>
      <c r="AW38" s="60">
        <f t="shared" si="9"/>
        <v>1</v>
      </c>
      <c r="AX38" s="117">
        <v>4</v>
      </c>
      <c r="AY38" s="197" t="s">
        <v>40</v>
      </c>
      <c r="AZ38" s="111">
        <v>0</v>
      </c>
      <c r="BA38" s="111">
        <v>0</v>
      </c>
      <c r="BB38" s="138" t="s">
        <v>60</v>
      </c>
      <c r="BC38" s="32" t="s">
        <v>60</v>
      </c>
      <c r="BD38" s="33" t="s">
        <v>60</v>
      </c>
      <c r="BE38" s="111">
        <v>0</v>
      </c>
      <c r="BF38" s="111">
        <v>0</v>
      </c>
      <c r="BG38" s="138" t="s">
        <v>60</v>
      </c>
      <c r="BH38" s="138" t="s">
        <v>60</v>
      </c>
      <c r="BI38" s="139" t="s">
        <v>60</v>
      </c>
      <c r="BJ38" s="140">
        <v>0</v>
      </c>
      <c r="BK38" s="141">
        <v>0</v>
      </c>
      <c r="BL38" s="138" t="s">
        <v>60</v>
      </c>
      <c r="BM38" s="138" t="s">
        <v>60</v>
      </c>
      <c r="BN38" s="139" t="s">
        <v>60</v>
      </c>
      <c r="BO38" s="111">
        <v>3</v>
      </c>
      <c r="BP38" s="111">
        <v>3</v>
      </c>
      <c r="BQ38" s="60">
        <f t="shared" si="13"/>
        <v>1</v>
      </c>
      <c r="BR38" s="110">
        <v>4</v>
      </c>
      <c r="BS38" s="40" t="s">
        <v>40</v>
      </c>
      <c r="BT38" s="49">
        <v>60</v>
      </c>
      <c r="BU38" s="49">
        <v>500</v>
      </c>
      <c r="BV38" s="166">
        <f t="shared" si="14"/>
        <v>0.12</v>
      </c>
      <c r="BW38" s="32">
        <v>1</v>
      </c>
      <c r="BX38" s="13" t="s">
        <v>43</v>
      </c>
      <c r="BY38" s="47">
        <v>5775</v>
      </c>
      <c r="BZ38" s="47">
        <v>5775</v>
      </c>
      <c r="CA38" s="60">
        <f t="shared" si="15"/>
        <v>1</v>
      </c>
      <c r="CB38" s="32">
        <v>4</v>
      </c>
      <c r="CC38" s="16" t="s">
        <v>40</v>
      </c>
      <c r="CD38" s="79">
        <v>2</v>
      </c>
      <c r="CE38" s="79">
        <v>1</v>
      </c>
      <c r="CF38" s="107">
        <f t="shared" si="25"/>
        <v>2</v>
      </c>
      <c r="CG38" s="79">
        <v>4</v>
      </c>
      <c r="CH38" s="197" t="s">
        <v>40</v>
      </c>
      <c r="CI38" s="1">
        <v>1</v>
      </c>
      <c r="CJ38" s="1">
        <v>1</v>
      </c>
      <c r="CK38" s="137">
        <f t="shared" si="17"/>
        <v>1</v>
      </c>
      <c r="CL38" s="198">
        <v>4</v>
      </c>
      <c r="CM38" s="40" t="s">
        <v>40</v>
      </c>
      <c r="CN38" s="79">
        <v>4</v>
      </c>
      <c r="CO38" s="1">
        <v>2</v>
      </c>
      <c r="CP38" s="107">
        <f t="shared" si="24"/>
        <v>2</v>
      </c>
      <c r="CQ38" s="79">
        <v>4</v>
      </c>
      <c r="CR38" s="40" t="s">
        <v>40</v>
      </c>
      <c r="CS38" s="85">
        <v>1141.7306090000002</v>
      </c>
      <c r="CT38" s="85">
        <v>1105.0819315429326</v>
      </c>
      <c r="CU38" s="60">
        <f t="shared" si="0"/>
        <v>1.0331637649761392</v>
      </c>
      <c r="CV38" s="47">
        <v>4</v>
      </c>
      <c r="CW38" s="40" t="s">
        <v>40</v>
      </c>
      <c r="CX38" s="119">
        <v>0</v>
      </c>
      <c r="CY38" s="119">
        <v>0</v>
      </c>
      <c r="CZ38" s="121" t="s">
        <v>60</v>
      </c>
      <c r="DA38" s="118" t="s">
        <v>60</v>
      </c>
      <c r="DB38" s="118" t="s">
        <v>60</v>
      </c>
      <c r="DD38" s="25" t="s">
        <v>35</v>
      </c>
      <c r="DE38" s="87">
        <f t="shared" si="19"/>
        <v>43</v>
      </c>
      <c r="DF38" s="26">
        <f t="shared" si="20"/>
        <v>52</v>
      </c>
      <c r="DG38" s="199">
        <f t="shared" si="1"/>
        <v>0.70366666666666688</v>
      </c>
      <c r="DH38" s="27">
        <f t="shared" si="2"/>
        <v>0.52333333333333332</v>
      </c>
      <c r="DI38" s="223">
        <f t="shared" si="21"/>
        <v>0.7437233538607293</v>
      </c>
    </row>
    <row r="39" spans="1:113" ht="16.5" hidden="1" thickBot="1">
      <c r="A39" s="7" t="s">
        <v>320</v>
      </c>
      <c r="B39" s="8">
        <f>SUM(B5:B38)</f>
        <v>312518</v>
      </c>
      <c r="C39" s="8">
        <f>SUM(C5:C38)</f>
        <v>323882</v>
      </c>
      <c r="D39" s="4">
        <f>+B39/C39</f>
        <v>0.96491314738083622</v>
      </c>
      <c r="E39" s="15">
        <v>3</v>
      </c>
      <c r="F39" s="11" t="s">
        <v>41</v>
      </c>
      <c r="G39" s="8">
        <f>SUM(G6:G38)</f>
        <v>1077495</v>
      </c>
      <c r="H39" s="8">
        <f>SUM(H6:H38)</f>
        <v>1092793</v>
      </c>
      <c r="I39" s="201">
        <f>+G39/H39</f>
        <v>0.98600100842520033</v>
      </c>
      <c r="J39" s="15">
        <v>4</v>
      </c>
      <c r="K39" s="40" t="s">
        <v>40</v>
      </c>
      <c r="L39" s="8">
        <f>SUM(L6:L38)</f>
        <v>10928</v>
      </c>
      <c r="M39" s="8">
        <f>SUM(M6:M38)</f>
        <v>13000</v>
      </c>
      <c r="N39" s="4">
        <f t="shared" ref="N39" si="26">+L39/M39</f>
        <v>0.84061538461538465</v>
      </c>
      <c r="O39" s="15">
        <v>1</v>
      </c>
      <c r="P39" s="12" t="s">
        <v>42</v>
      </c>
      <c r="Q39" s="8">
        <f>SUM(Q6:Q38)</f>
        <v>194404</v>
      </c>
      <c r="R39" s="8">
        <v>200126</v>
      </c>
      <c r="S39" s="4">
        <f>+Q39/R39</f>
        <v>0.97140801295184032</v>
      </c>
      <c r="T39" s="15">
        <v>1</v>
      </c>
      <c r="U39" s="43" t="s">
        <v>41</v>
      </c>
      <c r="V39" s="202">
        <f>SUM(V6:V38)</f>
        <v>4097738</v>
      </c>
      <c r="W39" s="202">
        <f>SUM(W6:W38)</f>
        <v>4065179</v>
      </c>
      <c r="X39" s="203">
        <f>+V39/W39</f>
        <v>1.0080092414134778</v>
      </c>
      <c r="Y39" s="204">
        <v>3</v>
      </c>
      <c r="Z39" s="40" t="s">
        <v>40</v>
      </c>
      <c r="AA39" s="205" t="s">
        <v>60</v>
      </c>
      <c r="AB39" s="205" t="s">
        <v>60</v>
      </c>
      <c r="AC39" s="205" t="s">
        <v>60</v>
      </c>
      <c r="AD39" s="205" t="s">
        <v>60</v>
      </c>
      <c r="AE39" s="205" t="s">
        <v>60</v>
      </c>
      <c r="AF39" s="206">
        <f>SUM(AF6:AF38)</f>
        <v>1905</v>
      </c>
      <c r="AG39" s="206">
        <f>SUM(AG6:AG38)</f>
        <v>4108</v>
      </c>
      <c r="AH39" s="207">
        <f>+AF39/AG39</f>
        <v>0.46372930866601753</v>
      </c>
      <c r="AI39" s="15">
        <v>1</v>
      </c>
      <c r="AJ39" s="13" t="s">
        <v>43</v>
      </c>
      <c r="AK39" s="202">
        <f>SUM(AK5:AK38)</f>
        <v>123771</v>
      </c>
      <c r="AL39" s="202">
        <v>123500</v>
      </c>
      <c r="AM39" s="203">
        <f>+AK39/AL39</f>
        <v>1.0021943319838056</v>
      </c>
      <c r="AN39" s="208">
        <v>4</v>
      </c>
      <c r="AO39" s="40" t="s">
        <v>40</v>
      </c>
      <c r="AP39" s="209">
        <f>SUM(AP6:AP38)</f>
        <v>10</v>
      </c>
      <c r="AQ39" s="209">
        <f>SUM(AQ6:AQ38)</f>
        <v>1913</v>
      </c>
      <c r="AR39" s="207">
        <f>+AP39/AQ39</f>
        <v>5.2273915316257188E-3</v>
      </c>
      <c r="AS39" s="15">
        <v>4</v>
      </c>
      <c r="AT39" s="210" t="s">
        <v>40</v>
      </c>
      <c r="AU39" s="211">
        <f>SUM(AU6:AU38)</f>
        <v>13629</v>
      </c>
      <c r="AV39" s="211">
        <f>SUM(AV6:AV38)</f>
        <v>14304</v>
      </c>
      <c r="AW39" s="207">
        <f>+AU39/AV39</f>
        <v>0.95281040268456374</v>
      </c>
      <c r="AX39" s="211">
        <v>4</v>
      </c>
      <c r="AY39" s="40" t="s">
        <v>40</v>
      </c>
      <c r="AZ39" s="211">
        <f>SUM(AZ6:AZ38)</f>
        <v>526</v>
      </c>
      <c r="BA39" s="211">
        <f>SUM(BA6:BA38)</f>
        <v>526</v>
      </c>
      <c r="BB39" s="207">
        <f>+AZ39/BA39</f>
        <v>1</v>
      </c>
      <c r="BC39" s="15">
        <v>4</v>
      </c>
      <c r="BD39" s="210" t="s">
        <v>40</v>
      </c>
      <c r="BE39" s="111">
        <v>103</v>
      </c>
      <c r="BF39" s="111">
        <v>128</v>
      </c>
      <c r="BG39" s="60">
        <f t="shared" ref="BG39" si="27">+BE39/BF39</f>
        <v>0.8046875</v>
      </c>
      <c r="BH39" s="32">
        <v>4</v>
      </c>
      <c r="BI39" s="40" t="s">
        <v>40</v>
      </c>
      <c r="BJ39" s="42">
        <f>SUM(BJ6:BJ38)</f>
        <v>4199</v>
      </c>
      <c r="BK39" s="8">
        <f>SUM(BK6:BK38)</f>
        <v>4789</v>
      </c>
      <c r="BL39" s="4">
        <f t="shared" ref="BL39" si="28">+BJ39/BK39</f>
        <v>0.87680100229693048</v>
      </c>
      <c r="BM39" s="15">
        <v>3</v>
      </c>
      <c r="BN39" s="196" t="s">
        <v>41</v>
      </c>
      <c r="BO39" s="211">
        <f>SUM(BO6:BO38)</f>
        <v>7671</v>
      </c>
      <c r="BP39" s="211">
        <f>SUM(BP6:BP38)</f>
        <v>9341</v>
      </c>
      <c r="BQ39" s="207">
        <f>+BO39/BP39</f>
        <v>0.82121828498019489</v>
      </c>
      <c r="BR39" s="211">
        <v>3</v>
      </c>
      <c r="BS39" s="43" t="s">
        <v>41</v>
      </c>
      <c r="BT39" s="8">
        <f>SUM(BT6:BT38)</f>
        <v>312518</v>
      </c>
      <c r="BU39" s="8">
        <f>SUM(BU6:BU38)</f>
        <v>323882</v>
      </c>
      <c r="BV39" s="4">
        <f>+BT39/BU39</f>
        <v>0.96491314738083622</v>
      </c>
      <c r="BW39" s="15">
        <v>1</v>
      </c>
      <c r="BX39" s="13" t="s">
        <v>43</v>
      </c>
      <c r="BY39" s="211">
        <f>SUM(BY6:BY38)</f>
        <v>1067162</v>
      </c>
      <c r="BZ39" s="211">
        <f>SUM(BZ6:BZ38)</f>
        <v>1067162</v>
      </c>
      <c r="CA39" s="207">
        <f>+BY39/BZ39</f>
        <v>1</v>
      </c>
      <c r="CB39" s="15">
        <v>4</v>
      </c>
      <c r="CC39" s="16" t="s">
        <v>40</v>
      </c>
      <c r="CD39" s="8">
        <f>SUM(CD6:CD38)</f>
        <v>564</v>
      </c>
      <c r="CE39" s="8">
        <f>SUM(CE6:CE38)</f>
        <v>300</v>
      </c>
      <c r="CF39" s="212">
        <f>+CD39/CE39</f>
        <v>1.88</v>
      </c>
      <c r="CG39" s="15">
        <v>4</v>
      </c>
      <c r="CH39" s="40" t="s">
        <v>40</v>
      </c>
      <c r="CI39" s="8">
        <f>SUM(CI6:CI38)</f>
        <v>32</v>
      </c>
      <c r="CJ39" s="8">
        <f>SUM(CJ6:CJ38)</f>
        <v>32</v>
      </c>
      <c r="CK39" s="212">
        <f>+CI39/CJ39</f>
        <v>1</v>
      </c>
      <c r="CL39" s="15">
        <v>4</v>
      </c>
      <c r="CM39" s="213" t="s">
        <v>40</v>
      </c>
      <c r="CN39" s="214">
        <f>SUM(CN6:CN38)</f>
        <v>945</v>
      </c>
      <c r="CO39" s="7">
        <f>SUM(CO6:CO38)</f>
        <v>700</v>
      </c>
      <c r="CP39" s="215">
        <f>+CN39/CO39</f>
        <v>1.35</v>
      </c>
      <c r="CQ39" s="7">
        <v>4</v>
      </c>
      <c r="CR39" s="40" t="s">
        <v>40</v>
      </c>
      <c r="CS39" s="216">
        <f>SUM(CS5:CS38)</f>
        <v>3059061.7661384097</v>
      </c>
      <c r="CT39" s="216">
        <f>SUM(CT5:CT38)</f>
        <v>2972278.3154323297</v>
      </c>
      <c r="CU39" s="217">
        <f>+CS39/CT39</f>
        <v>1.0291976192994756</v>
      </c>
      <c r="CV39" s="216">
        <v>4</v>
      </c>
      <c r="CW39" s="40" t="s">
        <v>40</v>
      </c>
      <c r="CX39" s="218">
        <f>SUM(CX6:CX38)</f>
        <v>262</v>
      </c>
      <c r="CY39" s="218">
        <f>SUM(CY6:CY38)</f>
        <v>332</v>
      </c>
      <c r="CZ39" s="217">
        <f>+CX39/CY39</f>
        <v>0.78915662650602414</v>
      </c>
      <c r="DA39" s="219">
        <v>2</v>
      </c>
      <c r="DB39" s="12" t="s">
        <v>42</v>
      </c>
      <c r="DD39" s="29" t="s">
        <v>36</v>
      </c>
      <c r="DE39" s="87">
        <f t="shared" si="19"/>
        <v>62</v>
      </c>
      <c r="DF39" s="26">
        <f t="shared" si="20"/>
        <v>80</v>
      </c>
      <c r="DG39" s="199">
        <f t="shared" si="1"/>
        <v>1.0000000000000004</v>
      </c>
      <c r="DH39" s="27">
        <f t="shared" si="2"/>
        <v>0.78744444444444461</v>
      </c>
      <c r="DI39" s="220">
        <f>+IFERROR(SUM(DI6:DI38)/33,0)</f>
        <v>0.83128024926868493</v>
      </c>
    </row>
    <row r="40" spans="1:113">
      <c r="B40" s="40" t="s">
        <v>40</v>
      </c>
      <c r="C40" s="41" t="s">
        <v>61</v>
      </c>
      <c r="D40" s="148"/>
      <c r="E40" s="37"/>
      <c r="F40" s="37"/>
      <c r="G40" s="40" t="s">
        <v>40</v>
      </c>
      <c r="H40" s="41" t="s">
        <v>61</v>
      </c>
      <c r="I40" s="148"/>
      <c r="J40" s="37"/>
      <c r="K40" s="37"/>
      <c r="L40" s="40" t="s">
        <v>40</v>
      </c>
      <c r="M40" s="41" t="s">
        <v>321</v>
      </c>
      <c r="Q40" s="40" t="s">
        <v>40</v>
      </c>
      <c r="R40" s="41" t="s">
        <v>322</v>
      </c>
      <c r="S40" s="148"/>
      <c r="T40" s="148"/>
      <c r="U40" s="37"/>
      <c r="V40" s="40" t="s">
        <v>40</v>
      </c>
      <c r="W40" s="41" t="s">
        <v>322</v>
      </c>
      <c r="X40" s="148"/>
      <c r="Y40" s="37"/>
      <c r="Z40" s="37"/>
      <c r="AA40" s="40" t="s">
        <v>40</v>
      </c>
      <c r="AB40" s="41" t="s">
        <v>321</v>
      </c>
      <c r="AF40" s="40" t="s">
        <v>40</v>
      </c>
      <c r="AG40" s="41" t="s">
        <v>323</v>
      </c>
      <c r="AK40" s="40" t="s">
        <v>40</v>
      </c>
      <c r="AL40" s="41" t="s">
        <v>322</v>
      </c>
      <c r="AM40" s="148"/>
      <c r="AN40" s="37"/>
      <c r="AO40" s="37"/>
      <c r="AP40" s="40" t="s">
        <v>40</v>
      </c>
      <c r="AQ40" s="41" t="s">
        <v>324</v>
      </c>
      <c r="AU40" s="40" t="s">
        <v>40</v>
      </c>
      <c r="AV40" s="41" t="s">
        <v>325</v>
      </c>
      <c r="AZ40" s="40" t="s">
        <v>40</v>
      </c>
      <c r="BA40" s="41" t="s">
        <v>323</v>
      </c>
      <c r="BE40" s="40" t="s">
        <v>40</v>
      </c>
      <c r="BF40" s="41" t="s">
        <v>326</v>
      </c>
      <c r="BJ40" s="40" t="s">
        <v>40</v>
      </c>
      <c r="BK40" s="41" t="s">
        <v>327</v>
      </c>
      <c r="BO40" s="40" t="s">
        <v>40</v>
      </c>
      <c r="BP40" s="41" t="s">
        <v>328</v>
      </c>
      <c r="BQ40" s="148"/>
      <c r="BR40" s="148"/>
      <c r="BS40" s="37"/>
      <c r="BT40" s="177"/>
      <c r="BU40" s="177"/>
      <c r="BV40" s="148"/>
      <c r="BW40" s="148"/>
      <c r="BX40" s="37"/>
      <c r="BY40" s="40" t="s">
        <v>40</v>
      </c>
      <c r="BZ40" s="41" t="s">
        <v>61</v>
      </c>
      <c r="CD40" s="177"/>
      <c r="CE40" s="177"/>
      <c r="CF40" s="148"/>
      <c r="CG40" s="148"/>
      <c r="CH40" s="37"/>
      <c r="CI40" s="40" t="s">
        <v>40</v>
      </c>
      <c r="CJ40" s="41" t="s">
        <v>69</v>
      </c>
      <c r="CN40" s="40" t="s">
        <v>40</v>
      </c>
      <c r="CO40" s="41" t="s">
        <v>322</v>
      </c>
      <c r="CS40" s="40" t="s">
        <v>40</v>
      </c>
      <c r="CT40" s="41" t="s">
        <v>69</v>
      </c>
      <c r="CX40" s="40" t="s">
        <v>40</v>
      </c>
      <c r="CY40" s="41" t="s">
        <v>55</v>
      </c>
    </row>
    <row r="41" spans="1:113">
      <c r="B41" s="11" t="s">
        <v>41</v>
      </c>
      <c r="C41" s="10" t="s">
        <v>329</v>
      </c>
      <c r="D41" s="148"/>
      <c r="E41" s="37"/>
      <c r="F41" s="37"/>
      <c r="G41" s="43" t="s">
        <v>41</v>
      </c>
      <c r="H41" s="10" t="s">
        <v>330</v>
      </c>
      <c r="I41" s="148"/>
      <c r="J41" s="37"/>
      <c r="K41" s="37"/>
      <c r="L41" s="11" t="s">
        <v>41</v>
      </c>
      <c r="M41" s="10" t="s">
        <v>331</v>
      </c>
      <c r="Q41" s="43" t="s">
        <v>41</v>
      </c>
      <c r="R41" s="10" t="s">
        <v>332</v>
      </c>
      <c r="S41" s="148"/>
      <c r="T41" s="148"/>
      <c r="U41" s="37"/>
      <c r="V41" s="43" t="s">
        <v>41</v>
      </c>
      <c r="W41" s="10" t="s">
        <v>333</v>
      </c>
      <c r="X41" s="148"/>
      <c r="Y41" s="37"/>
      <c r="Z41" s="37"/>
      <c r="AA41" s="11" t="s">
        <v>41</v>
      </c>
      <c r="AB41" s="10" t="s">
        <v>331</v>
      </c>
      <c r="AF41" s="11" t="s">
        <v>41</v>
      </c>
      <c r="AG41" s="10" t="s">
        <v>330</v>
      </c>
      <c r="AK41" s="43" t="s">
        <v>41</v>
      </c>
      <c r="AL41" s="10" t="s">
        <v>332</v>
      </c>
      <c r="AM41" s="148"/>
      <c r="AN41" s="37"/>
      <c r="AO41" s="37"/>
      <c r="AP41" s="11" t="s">
        <v>41</v>
      </c>
      <c r="AQ41" s="10" t="s">
        <v>334</v>
      </c>
      <c r="AU41" s="11" t="s">
        <v>41</v>
      </c>
      <c r="AV41" s="10" t="s">
        <v>335</v>
      </c>
      <c r="AZ41" s="11" t="s">
        <v>41</v>
      </c>
      <c r="BA41" s="10" t="s">
        <v>336</v>
      </c>
      <c r="BE41" s="11" t="s">
        <v>41</v>
      </c>
      <c r="BF41" s="41" t="s">
        <v>337</v>
      </c>
      <c r="BJ41" s="11" t="s">
        <v>41</v>
      </c>
      <c r="BK41" s="10" t="s">
        <v>338</v>
      </c>
      <c r="BO41" s="43" t="s">
        <v>41</v>
      </c>
      <c r="BP41" s="10" t="s">
        <v>339</v>
      </c>
      <c r="BQ41" s="148"/>
      <c r="BR41" s="148"/>
      <c r="BS41" s="37"/>
      <c r="BT41" s="177"/>
      <c r="BU41" s="177"/>
      <c r="BV41" s="148"/>
      <c r="BW41" s="148"/>
      <c r="BX41" s="37"/>
      <c r="BY41" s="11" t="s">
        <v>41</v>
      </c>
      <c r="BZ41" s="10" t="s">
        <v>340</v>
      </c>
      <c r="CD41" s="177"/>
      <c r="CE41" s="177"/>
      <c r="CF41" s="148"/>
      <c r="CG41" s="148"/>
      <c r="CH41" s="37"/>
      <c r="CI41" s="11" t="s">
        <v>41</v>
      </c>
      <c r="CJ41" s="10" t="s">
        <v>70</v>
      </c>
      <c r="CN41" s="11" t="s">
        <v>41</v>
      </c>
      <c r="CO41" s="10" t="s">
        <v>340</v>
      </c>
      <c r="CS41" s="11" t="s">
        <v>41</v>
      </c>
      <c r="CT41" s="10" t="s">
        <v>70</v>
      </c>
      <c r="CX41" s="11" t="s">
        <v>41</v>
      </c>
      <c r="CY41" s="10" t="s">
        <v>58</v>
      </c>
    </row>
    <row r="42" spans="1:113">
      <c r="B42" s="12" t="s">
        <v>42</v>
      </c>
      <c r="C42" s="10" t="s">
        <v>341</v>
      </c>
      <c r="D42" s="148"/>
      <c r="E42" s="37"/>
      <c r="F42" s="37"/>
      <c r="G42" s="12" t="s">
        <v>42</v>
      </c>
      <c r="H42" s="10" t="s">
        <v>342</v>
      </c>
      <c r="I42" s="148"/>
      <c r="J42" s="37"/>
      <c r="K42" s="37"/>
      <c r="L42" s="12" t="s">
        <v>42</v>
      </c>
      <c r="M42" s="10" t="s">
        <v>343</v>
      </c>
      <c r="Q42" s="12" t="s">
        <v>42</v>
      </c>
      <c r="R42" s="10" t="s">
        <v>344</v>
      </c>
      <c r="S42" s="148"/>
      <c r="T42" s="148"/>
      <c r="U42" s="37"/>
      <c r="V42" s="12" t="s">
        <v>42</v>
      </c>
      <c r="W42" s="10" t="s">
        <v>345</v>
      </c>
      <c r="X42" s="148"/>
      <c r="Y42" s="37"/>
      <c r="Z42" s="37"/>
      <c r="AA42" s="12" t="s">
        <v>42</v>
      </c>
      <c r="AB42" s="10" t="s">
        <v>343</v>
      </c>
      <c r="AF42" s="12" t="s">
        <v>42</v>
      </c>
      <c r="AG42" s="10" t="s">
        <v>62</v>
      </c>
      <c r="AK42" s="12" t="s">
        <v>42</v>
      </c>
      <c r="AL42" s="10" t="s">
        <v>344</v>
      </c>
      <c r="AM42" s="148"/>
      <c r="AN42" s="37"/>
      <c r="AO42" s="37"/>
      <c r="AP42" s="12" t="s">
        <v>42</v>
      </c>
      <c r="AQ42" s="10" t="s">
        <v>346</v>
      </c>
      <c r="AU42" s="12" t="s">
        <v>42</v>
      </c>
      <c r="AV42" s="10" t="s">
        <v>341</v>
      </c>
      <c r="AZ42" s="12" t="s">
        <v>42</v>
      </c>
      <c r="BA42" s="10" t="s">
        <v>347</v>
      </c>
      <c r="BE42" s="12" t="s">
        <v>42</v>
      </c>
      <c r="BF42" s="10" t="s">
        <v>348</v>
      </c>
      <c r="BJ42" s="12" t="s">
        <v>42</v>
      </c>
      <c r="BK42" s="10" t="s">
        <v>349</v>
      </c>
      <c r="BO42" s="12" t="s">
        <v>42</v>
      </c>
      <c r="BP42" s="10" t="s">
        <v>350</v>
      </c>
      <c r="BQ42" s="148"/>
      <c r="BR42" s="148"/>
      <c r="BS42" s="37"/>
      <c r="BT42" s="177"/>
      <c r="BU42" s="177"/>
      <c r="BV42" s="148"/>
      <c r="BW42" s="148"/>
      <c r="BX42" s="37"/>
      <c r="BY42" s="12" t="s">
        <v>42</v>
      </c>
      <c r="BZ42" s="10" t="s">
        <v>351</v>
      </c>
      <c r="CD42" s="177"/>
      <c r="CE42" s="177"/>
      <c r="CF42" s="148"/>
      <c r="CG42" s="148"/>
      <c r="CH42" s="37"/>
      <c r="CI42" s="12" t="s">
        <v>42</v>
      </c>
      <c r="CJ42" s="10" t="s">
        <v>72</v>
      </c>
      <c r="CN42" s="12" t="s">
        <v>42</v>
      </c>
      <c r="CO42" s="10" t="s">
        <v>352</v>
      </c>
      <c r="CS42" s="12" t="s">
        <v>42</v>
      </c>
      <c r="CT42" s="10" t="s">
        <v>72</v>
      </c>
      <c r="CX42" s="12" t="s">
        <v>42</v>
      </c>
      <c r="CY42" s="10" t="s">
        <v>59</v>
      </c>
    </row>
    <row r="43" spans="1:113">
      <c r="B43" s="13" t="s">
        <v>43</v>
      </c>
      <c r="C43" s="10" t="s">
        <v>63</v>
      </c>
      <c r="D43" s="148"/>
      <c r="E43" s="37"/>
      <c r="F43" s="37"/>
      <c r="G43" s="13" t="s">
        <v>43</v>
      </c>
      <c r="H43" s="10" t="s">
        <v>353</v>
      </c>
      <c r="I43" s="148"/>
      <c r="J43" s="37"/>
      <c r="K43" s="37"/>
      <c r="L43" s="13" t="s">
        <v>43</v>
      </c>
      <c r="M43" s="10" t="s">
        <v>354</v>
      </c>
      <c r="Q43" s="13" t="s">
        <v>43</v>
      </c>
      <c r="R43" s="10" t="s">
        <v>355</v>
      </c>
      <c r="S43" s="148"/>
      <c r="T43" s="148"/>
      <c r="U43" s="37"/>
      <c r="V43" s="13" t="s">
        <v>43</v>
      </c>
      <c r="W43" s="10" t="s">
        <v>356</v>
      </c>
      <c r="X43" s="148"/>
      <c r="Y43" s="37"/>
      <c r="Z43" s="37"/>
      <c r="AA43" s="13" t="s">
        <v>43</v>
      </c>
      <c r="AB43" s="10" t="s">
        <v>354</v>
      </c>
      <c r="AF43" s="13" t="s">
        <v>43</v>
      </c>
      <c r="AG43" s="10" t="s">
        <v>63</v>
      </c>
      <c r="AK43" s="13" t="s">
        <v>43</v>
      </c>
      <c r="AL43" s="10" t="s">
        <v>355</v>
      </c>
      <c r="AM43" s="148"/>
      <c r="AN43" s="37"/>
      <c r="AO43" s="37"/>
      <c r="AP43" s="13" t="s">
        <v>43</v>
      </c>
      <c r="AQ43" s="41" t="s">
        <v>357</v>
      </c>
      <c r="AU43" s="13" t="s">
        <v>43</v>
      </c>
      <c r="AV43" s="10" t="s">
        <v>63</v>
      </c>
      <c r="AZ43" s="13" t="s">
        <v>43</v>
      </c>
      <c r="BA43" s="10" t="s">
        <v>358</v>
      </c>
      <c r="BE43" s="13" t="s">
        <v>43</v>
      </c>
      <c r="BF43" s="10" t="s">
        <v>359</v>
      </c>
      <c r="BJ43" s="13" t="s">
        <v>43</v>
      </c>
      <c r="BK43" s="10" t="s">
        <v>360</v>
      </c>
      <c r="BO43" s="13" t="s">
        <v>43</v>
      </c>
      <c r="BP43" s="10" t="s">
        <v>361</v>
      </c>
      <c r="BQ43" s="148"/>
      <c r="BR43" s="148"/>
      <c r="BS43" s="37"/>
      <c r="BT43" s="177"/>
      <c r="BU43" s="177"/>
      <c r="BV43" s="148"/>
      <c r="BW43" s="148"/>
      <c r="BX43" s="37"/>
      <c r="BY43" s="13" t="s">
        <v>43</v>
      </c>
      <c r="BZ43" s="10" t="s">
        <v>362</v>
      </c>
      <c r="CD43" s="177"/>
      <c r="CE43" s="177"/>
      <c r="CF43" s="148"/>
      <c r="CG43" s="148"/>
      <c r="CH43" s="37"/>
      <c r="CI43" s="13" t="s">
        <v>43</v>
      </c>
      <c r="CJ43" s="10" t="s">
        <v>71</v>
      </c>
      <c r="CN43" s="13" t="s">
        <v>43</v>
      </c>
      <c r="CO43" s="10" t="s">
        <v>63</v>
      </c>
      <c r="CS43" s="13" t="s">
        <v>43</v>
      </c>
      <c r="CT43" s="10" t="s">
        <v>71</v>
      </c>
      <c r="CX43" s="13" t="s">
        <v>43</v>
      </c>
      <c r="CY43" s="10" t="s">
        <v>64</v>
      </c>
    </row>
  </sheetData>
  <mergeCells count="128">
    <mergeCell ref="BY3:CC3"/>
    <mergeCell ref="CD3:CH3"/>
    <mergeCell ref="BO4:BO5"/>
    <mergeCell ref="BP4:BP5"/>
    <mergeCell ref="BQ4:BQ5"/>
    <mergeCell ref="BR4:BR5"/>
    <mergeCell ref="BS4:BS5"/>
    <mergeCell ref="BT4:BT5"/>
    <mergeCell ref="BU4:BU5"/>
    <mergeCell ref="BY4:BY5"/>
    <mergeCell ref="BZ4:BZ5"/>
    <mergeCell ref="CA4:CA5"/>
    <mergeCell ref="CB4:CB5"/>
    <mergeCell ref="CC4:CC5"/>
    <mergeCell ref="CD4:CD5"/>
    <mergeCell ref="CE4:CE5"/>
    <mergeCell ref="CF4:CF5"/>
    <mergeCell ref="CG4:CG5"/>
    <mergeCell ref="CH4:CH5"/>
    <mergeCell ref="BE3:BI3"/>
    <mergeCell ref="BJ3:BN3"/>
    <mergeCell ref="BJ4:BJ5"/>
    <mergeCell ref="BK4:BK5"/>
    <mergeCell ref="BL4:BL5"/>
    <mergeCell ref="BM4:BM5"/>
    <mergeCell ref="BN4:BN5"/>
    <mergeCell ref="BO3:BS3"/>
    <mergeCell ref="BT3:BX3"/>
    <mergeCell ref="BE4:BE5"/>
    <mergeCell ref="BF4:BF5"/>
    <mergeCell ref="BG4:BG5"/>
    <mergeCell ref="BH4:BH5"/>
    <mergeCell ref="BI4:BI5"/>
    <mergeCell ref="BV4:BV5"/>
    <mergeCell ref="BW4:BW5"/>
    <mergeCell ref="BX4:BX5"/>
    <mergeCell ref="AM4:AM5"/>
    <mergeCell ref="AN4:AN5"/>
    <mergeCell ref="AO4:AO5"/>
    <mergeCell ref="AP4:AP5"/>
    <mergeCell ref="AU3:AY3"/>
    <mergeCell ref="AZ3:BD3"/>
    <mergeCell ref="AQ4:AQ5"/>
    <mergeCell ref="AR4:AR5"/>
    <mergeCell ref="AS4:AS5"/>
    <mergeCell ref="AT4:AT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AD4:AD5"/>
    <mergeCell ref="AE4:AE5"/>
    <mergeCell ref="AF4:AF5"/>
    <mergeCell ref="AG4:AG5"/>
    <mergeCell ref="AH4:AH5"/>
    <mergeCell ref="AI4:AI5"/>
    <mergeCell ref="AJ4:AJ5"/>
    <mergeCell ref="AK4:AK5"/>
    <mergeCell ref="AL4:AL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B3:F3"/>
    <mergeCell ref="G3:K3"/>
    <mergeCell ref="L3:P3"/>
    <mergeCell ref="Q3:U3"/>
    <mergeCell ref="V3:Z3"/>
    <mergeCell ref="AA3:AE3"/>
    <mergeCell ref="AF3:AJ3"/>
    <mergeCell ref="AK3:AO3"/>
    <mergeCell ref="AP3:AT3"/>
    <mergeCell ref="CI3:CM3"/>
    <mergeCell ref="CN3:CR3"/>
    <mergeCell ref="CS3:CW3"/>
    <mergeCell ref="CX3:DB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CI4:CI5"/>
    <mergeCell ref="CJ4:CJ5"/>
    <mergeCell ref="CK4:CK5"/>
    <mergeCell ref="CL4:CL5"/>
    <mergeCell ref="CM4:CM5"/>
    <mergeCell ref="CW4:CW5"/>
    <mergeCell ref="CX4:CX5"/>
    <mergeCell ref="CY4:CY5"/>
    <mergeCell ref="CZ4:CZ5"/>
    <mergeCell ref="DA4:DA5"/>
    <mergeCell ref="DB4:DB5"/>
    <mergeCell ref="DD4:DI4"/>
    <mergeCell ref="CN4:CN5"/>
    <mergeCell ref="CO4:CO5"/>
    <mergeCell ref="CP4:CP5"/>
    <mergeCell ref="CQ4:CQ5"/>
    <mergeCell ref="CR4:CR5"/>
    <mergeCell ref="CS4:CS5"/>
    <mergeCell ref="CT4:CT5"/>
    <mergeCell ref="CU4:CU5"/>
    <mergeCell ref="CV4:CV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5"/>
  <sheetViews>
    <sheetView workbookViewId="0">
      <selection activeCell="H15" sqref="H15"/>
    </sheetView>
  </sheetViews>
  <sheetFormatPr baseColWidth="10" defaultRowHeight="15"/>
  <cols>
    <col min="1" max="1" width="6.42578125" customWidth="1"/>
    <col min="2" max="2" width="17.85546875" customWidth="1"/>
    <col min="3" max="10" width="14.28515625" customWidth="1"/>
    <col min="11" max="11" width="11.7109375" customWidth="1"/>
    <col min="12" max="12" width="11.5703125" customWidth="1"/>
    <col min="13" max="13" width="10.5703125" customWidth="1"/>
  </cols>
  <sheetData>
    <row r="1" spans="1:13">
      <c r="C1" s="232">
        <v>0.2</v>
      </c>
      <c r="D1" s="232">
        <v>0.15</v>
      </c>
      <c r="E1" s="232">
        <v>0.15</v>
      </c>
      <c r="F1" s="232">
        <v>0.1</v>
      </c>
      <c r="G1" s="232">
        <v>0.1</v>
      </c>
      <c r="H1" s="232">
        <v>0.1</v>
      </c>
      <c r="I1" s="232">
        <v>0.1</v>
      </c>
      <c r="J1" s="232">
        <v>0.1</v>
      </c>
    </row>
    <row r="2" spans="1:13" ht="25.5">
      <c r="A2" s="46" t="s">
        <v>374</v>
      </c>
      <c r="B2" s="46" t="s">
        <v>37</v>
      </c>
      <c r="C2" s="46" t="s">
        <v>367</v>
      </c>
      <c r="D2" s="46" t="s">
        <v>368</v>
      </c>
      <c r="E2" s="46" t="s">
        <v>369</v>
      </c>
      <c r="F2" s="46" t="s">
        <v>370</v>
      </c>
      <c r="G2" s="46" t="s">
        <v>371</v>
      </c>
      <c r="H2" s="46" t="s">
        <v>372</v>
      </c>
      <c r="I2" s="46" t="s">
        <v>373</v>
      </c>
      <c r="J2" s="46" t="s">
        <v>363</v>
      </c>
      <c r="K2" s="46" t="s">
        <v>366</v>
      </c>
      <c r="L2" s="46" t="s">
        <v>364</v>
      </c>
      <c r="M2" s="46" t="s">
        <v>365</v>
      </c>
    </row>
    <row r="3" spans="1:13">
      <c r="A3" s="234">
        <v>1</v>
      </c>
      <c r="B3" s="25" t="s">
        <v>3</v>
      </c>
      <c r="C3" s="27">
        <f>+'Plan de Acción'!DI6</f>
        <v>0.85487616099071195</v>
      </c>
      <c r="D3" s="27">
        <f>+Funcionales!UX5</f>
        <v>0.8306004922161172</v>
      </c>
      <c r="E3" s="27">
        <f>+'Obligacionesy compromisos'!P4</f>
        <v>0.875</v>
      </c>
      <c r="F3" s="27">
        <f>+'Mejoramiento CGR'!K4</f>
        <v>0.66100000000000003</v>
      </c>
      <c r="G3" s="27">
        <f>+'Liquidación de Contratos'!K3</f>
        <v>1</v>
      </c>
      <c r="H3" s="27">
        <f>+Recaudo!J4</f>
        <v>1</v>
      </c>
      <c r="I3" s="27">
        <f>+Rendición!G4</f>
        <v>1</v>
      </c>
      <c r="J3" s="27">
        <f>+EPICO!B4</f>
        <v>0.90350877192982448</v>
      </c>
      <c r="K3" s="233">
        <f t="shared" ref="K3:K35" si="0">+IF(C3="NA",0,C3*$C$1)+IF(D3="NA",0,D3*$D$1)+(IF(E3="NA",0,E3*$E$1))+IF(F3="NA",0,F3*$F$1)+IF(G3="NA",0,G3*$G$1)+IF(H3="NA",0,H3*$H$1)+IF(I3="NA",0,I3*$I$1)+IF(J3="NA",0,J3*$J$1)</f>
        <v>0.88326618322354244</v>
      </c>
      <c r="L3" s="233">
        <f t="shared" ref="L3:L35" si="1">+IF(C3="NA",0,$C$1)+IF(D3="NA",0,$D$1)+(IF(E3="NA",0,$E$1))+IF(F3="NA",0,$F$1)+IF(G3="NA",0,$G$1)+IF(H3="NA",0,$H$1)+IF(I3="NA",0,$I$1)+IF(J3="NA",0,$J$1)</f>
        <v>0.99999999999999989</v>
      </c>
      <c r="M3" s="222">
        <f t="shared" ref="M3:M35" si="2">+IF(L3&lt;1,K3*1/L3,K3)</f>
        <v>0.88326618322354244</v>
      </c>
    </row>
    <row r="4" spans="1:13">
      <c r="A4" s="234">
        <v>2</v>
      </c>
      <c r="B4" s="25" t="s">
        <v>4</v>
      </c>
      <c r="C4" s="27">
        <f>+'Plan de Acción'!DI7</f>
        <v>0.79836111111111085</v>
      </c>
      <c r="D4" s="27">
        <f>+Funcionales!UX6</f>
        <v>0.72192498191649723</v>
      </c>
      <c r="E4" s="27">
        <f>+'Obligacionesy compromisos'!P5</f>
        <v>0.875</v>
      </c>
      <c r="F4" s="27">
        <f>+'Mejoramiento CGR'!K5</f>
        <v>0.94499999999999995</v>
      </c>
      <c r="G4" s="27">
        <f>+'Liquidación de Contratos'!K4</f>
        <v>4.1860465116279069E-2</v>
      </c>
      <c r="H4" s="27">
        <f>+Recaudo!J5</f>
        <v>1</v>
      </c>
      <c r="I4" s="27">
        <f>+Rendición!G5</f>
        <v>0.74358974358974361</v>
      </c>
      <c r="J4" s="27">
        <f>+EPICO!B5</f>
        <v>0.95105263157894737</v>
      </c>
      <c r="K4" s="233">
        <f t="shared" si="0"/>
        <v>0.76736125353819373</v>
      </c>
      <c r="L4" s="233">
        <f t="shared" si="1"/>
        <v>0.99999999999999989</v>
      </c>
      <c r="M4" s="223">
        <f t="shared" si="2"/>
        <v>0.76736125353819373</v>
      </c>
    </row>
    <row r="5" spans="1:13">
      <c r="A5" s="234">
        <v>3</v>
      </c>
      <c r="B5" s="25" t="s">
        <v>5</v>
      </c>
      <c r="C5" s="27">
        <f>+'Plan de Acción'!DI8</f>
        <v>0.84380555555555548</v>
      </c>
      <c r="D5" s="27">
        <f>+Funcionales!UX7</f>
        <v>0.78811063128955283</v>
      </c>
      <c r="E5" s="27">
        <f>+'Obligacionesy compromisos'!P6</f>
        <v>0.875</v>
      </c>
      <c r="F5" s="27" t="str">
        <f>+'Mejoramiento CGR'!K6</f>
        <v>NA</v>
      </c>
      <c r="G5" s="27">
        <f>+'Liquidación de Contratos'!K5</f>
        <v>0.58585858585858586</v>
      </c>
      <c r="H5" s="27">
        <f>+Recaudo!J6</f>
        <v>1.0037977655605246</v>
      </c>
      <c r="I5" s="27">
        <f>+Rendición!G6</f>
        <v>1</v>
      </c>
      <c r="J5" s="27">
        <f>+EPICO!B6</f>
        <v>0.75614035087719289</v>
      </c>
      <c r="K5" s="233">
        <f t="shared" si="0"/>
        <v>0.75280737603417447</v>
      </c>
      <c r="L5" s="233">
        <f t="shared" si="1"/>
        <v>0.89999999999999991</v>
      </c>
      <c r="M5" s="222">
        <f t="shared" si="2"/>
        <v>0.83645264003797171</v>
      </c>
    </row>
    <row r="6" spans="1:13">
      <c r="A6" s="234">
        <v>4</v>
      </c>
      <c r="B6" s="25" t="s">
        <v>6</v>
      </c>
      <c r="C6" s="27">
        <f>+'Plan de Acción'!DI9</f>
        <v>0.98338888888888887</v>
      </c>
      <c r="D6" s="27">
        <f>+Funcionales!UX8</f>
        <v>0.82246220147907645</v>
      </c>
      <c r="E6" s="27">
        <f>+'Obligacionesy compromisos'!P7</f>
        <v>0.875</v>
      </c>
      <c r="F6" s="27">
        <f>+'Mejoramiento CGR'!K7</f>
        <v>0.73</v>
      </c>
      <c r="G6" s="27">
        <f>+'Liquidación de Contratos'!K6</f>
        <v>0.66666666666666663</v>
      </c>
      <c r="H6" s="27">
        <f>+Recaudo!J7</f>
        <v>1</v>
      </c>
      <c r="I6" s="27">
        <f>+Rendición!G7</f>
        <v>1</v>
      </c>
      <c r="J6" s="27">
        <f>+EPICO!B7</f>
        <v>0.96963562753036436</v>
      </c>
      <c r="K6" s="233">
        <f t="shared" si="0"/>
        <v>0.88792733741934227</v>
      </c>
      <c r="L6" s="233">
        <f t="shared" si="1"/>
        <v>0.99999999999999989</v>
      </c>
      <c r="M6" s="222">
        <f t="shared" si="2"/>
        <v>0.88792733741934227</v>
      </c>
    </row>
    <row r="7" spans="1:13">
      <c r="A7" s="234">
        <v>5</v>
      </c>
      <c r="B7" s="25" t="s">
        <v>7</v>
      </c>
      <c r="C7" s="27">
        <f>+'Plan de Acción'!DI10</f>
        <v>0.82850970643939381</v>
      </c>
      <c r="D7" s="27">
        <f>+Funcionales!UX9</f>
        <v>0.74604129927248675</v>
      </c>
      <c r="E7" s="27">
        <f>+'Obligacionesy compromisos'!P8</f>
        <v>1</v>
      </c>
      <c r="F7" s="27" t="str">
        <f>+'Mejoramiento CGR'!K8</f>
        <v>NA</v>
      </c>
      <c r="G7" s="27">
        <f>+'Liquidación de Contratos'!K7</f>
        <v>1</v>
      </c>
      <c r="H7" s="27">
        <f>+Recaudo!J8</f>
        <v>1</v>
      </c>
      <c r="I7" s="27">
        <f>+Rendición!G8</f>
        <v>0.9375</v>
      </c>
      <c r="J7" s="27">
        <f>+EPICO!B8</f>
        <v>0.91274238227146809</v>
      </c>
      <c r="K7" s="233">
        <f t="shared" si="0"/>
        <v>0.81263237440589853</v>
      </c>
      <c r="L7" s="233">
        <f t="shared" si="1"/>
        <v>0.89999999999999991</v>
      </c>
      <c r="M7" s="222">
        <f t="shared" si="2"/>
        <v>0.9029248604509984</v>
      </c>
    </row>
    <row r="8" spans="1:13">
      <c r="A8" s="234">
        <v>6</v>
      </c>
      <c r="B8" s="25" t="s">
        <v>8</v>
      </c>
      <c r="C8" s="27">
        <f>+'Plan de Acción'!DI11</f>
        <v>0.83494444444444438</v>
      </c>
      <c r="D8" s="27">
        <f>+Funcionales!UX10</f>
        <v>0.80325383369823034</v>
      </c>
      <c r="E8" s="27">
        <f>+'Obligacionesy compromisos'!P9</f>
        <v>0.875</v>
      </c>
      <c r="F8" s="27">
        <f>+'Mejoramiento CGR'!K9</f>
        <v>1</v>
      </c>
      <c r="G8" s="27">
        <f>+'Liquidación de Contratos'!K8</f>
        <v>0.4713375796178344</v>
      </c>
      <c r="H8" s="27">
        <f>+Recaudo!J9</f>
        <v>1</v>
      </c>
      <c r="I8" s="27">
        <f>+Rendición!G9</f>
        <v>0.80952380952380953</v>
      </c>
      <c r="J8" s="27">
        <f>+EPICO!B9</f>
        <v>0.85526315789473684</v>
      </c>
      <c r="K8" s="233">
        <f t="shared" si="0"/>
        <v>0.83233941864726146</v>
      </c>
      <c r="L8" s="233">
        <f t="shared" si="1"/>
        <v>0.99999999999999989</v>
      </c>
      <c r="M8" s="222">
        <f t="shared" si="2"/>
        <v>0.83233941864726146</v>
      </c>
    </row>
    <row r="9" spans="1:13">
      <c r="A9" s="234">
        <v>7</v>
      </c>
      <c r="B9" s="25" t="s">
        <v>9</v>
      </c>
      <c r="C9" s="27">
        <f>+'Plan de Acción'!DI12</f>
        <v>0.85288888888888892</v>
      </c>
      <c r="D9" s="27">
        <f>+Funcionales!UX11</f>
        <v>0.84212886574074075</v>
      </c>
      <c r="E9" s="27">
        <f>+'Obligacionesy compromisos'!P10</f>
        <v>0.875</v>
      </c>
      <c r="F9" s="27">
        <f>+'Mejoramiento CGR'!K10</f>
        <v>0.83799999999999997</v>
      </c>
      <c r="G9" s="27">
        <f>+'Liquidación de Contratos'!K9</f>
        <v>0.33809523809523812</v>
      </c>
      <c r="H9" s="27">
        <f>+Recaudo!J10</f>
        <v>1.0036901520683927</v>
      </c>
      <c r="I9" s="27">
        <f>+Rendición!G10</f>
        <v>1</v>
      </c>
      <c r="J9" s="27">
        <f>+EPICO!B10</f>
        <v>0.97368421052631582</v>
      </c>
      <c r="K9" s="233">
        <f t="shared" si="0"/>
        <v>0.84349406770788349</v>
      </c>
      <c r="L9" s="233">
        <f t="shared" si="1"/>
        <v>0.99999999999999989</v>
      </c>
      <c r="M9" s="222">
        <f t="shared" si="2"/>
        <v>0.84349406770788349</v>
      </c>
    </row>
    <row r="10" spans="1:13">
      <c r="A10" s="234">
        <v>8</v>
      </c>
      <c r="B10" s="25" t="s">
        <v>10</v>
      </c>
      <c r="C10" s="27">
        <f>+'Plan de Acción'!DI13</f>
        <v>0.91688888888888886</v>
      </c>
      <c r="D10" s="27">
        <f>+Funcionales!UX12</f>
        <v>0.84955050674416865</v>
      </c>
      <c r="E10" s="27">
        <f>+'Obligacionesy compromisos'!P11</f>
        <v>0.875</v>
      </c>
      <c r="F10" s="27" t="str">
        <f>+'Mejoramiento CGR'!K11</f>
        <v>NA</v>
      </c>
      <c r="G10" s="27">
        <f>+'Liquidación de Contratos'!K10</f>
        <v>1</v>
      </c>
      <c r="H10" s="27">
        <f>+Recaudo!J11</f>
        <v>1</v>
      </c>
      <c r="I10" s="27">
        <f>+Rendición!G11</f>
        <v>1</v>
      </c>
      <c r="J10" s="27">
        <f>+EPICO!B11</f>
        <v>0.75657894736842102</v>
      </c>
      <c r="K10" s="233">
        <f t="shared" si="0"/>
        <v>0.81771824852624519</v>
      </c>
      <c r="L10" s="233">
        <f t="shared" si="1"/>
        <v>0.89999999999999991</v>
      </c>
      <c r="M10" s="222">
        <f t="shared" si="2"/>
        <v>0.90857583169582812</v>
      </c>
    </row>
    <row r="11" spans="1:13">
      <c r="A11" s="234">
        <v>9</v>
      </c>
      <c r="B11" s="25" t="s">
        <v>11</v>
      </c>
      <c r="C11" s="27">
        <f>+'Plan de Acción'!DI14</f>
        <v>0.86688888888888893</v>
      </c>
      <c r="D11" s="27">
        <f>+Funcionales!UX13</f>
        <v>0.88548752480158732</v>
      </c>
      <c r="E11" s="27">
        <f>+'Obligacionesy compromisos'!P12</f>
        <v>0.875</v>
      </c>
      <c r="F11" s="27" t="str">
        <f>+'Mejoramiento CGR'!K12</f>
        <v>NA</v>
      </c>
      <c r="G11" s="27">
        <f>+'Liquidación de Contratos'!K11</f>
        <v>1</v>
      </c>
      <c r="H11" s="27">
        <f>+Recaudo!J12</f>
        <v>1</v>
      </c>
      <c r="I11" s="27">
        <f>+Rendición!G12</f>
        <v>1</v>
      </c>
      <c r="J11" s="27">
        <f>+EPICO!B12</f>
        <v>0.97368421052631582</v>
      </c>
      <c r="K11" s="233">
        <f t="shared" si="0"/>
        <v>0.83481932755064736</v>
      </c>
      <c r="L11" s="233">
        <f t="shared" si="1"/>
        <v>0.89999999999999991</v>
      </c>
      <c r="M11" s="222">
        <f t="shared" si="2"/>
        <v>0.9275770306118305</v>
      </c>
    </row>
    <row r="12" spans="1:13">
      <c r="A12" s="234">
        <v>10</v>
      </c>
      <c r="B12" s="25" t="s">
        <v>12</v>
      </c>
      <c r="C12" s="27">
        <f>+'Plan de Acción'!DI15</f>
        <v>0.85612305854241311</v>
      </c>
      <c r="D12" s="27">
        <f>+Funcionales!UX14</f>
        <v>0.85270226648351644</v>
      </c>
      <c r="E12" s="27">
        <f>+'Obligacionesy compromisos'!P13</f>
        <v>0.875</v>
      </c>
      <c r="F12" s="27" t="str">
        <f>+'Mejoramiento CGR'!K13</f>
        <v>NA</v>
      </c>
      <c r="G12" s="27">
        <f>+'Liquidación de Contratos'!K12</f>
        <v>0.56603773584905659</v>
      </c>
      <c r="H12" s="27">
        <f>+Recaudo!J13</f>
        <v>1</v>
      </c>
      <c r="I12" s="27">
        <f>+Rendición!G13</f>
        <v>1</v>
      </c>
      <c r="J12" s="27">
        <f>+EPICO!B13</f>
        <v>0.90350877192982448</v>
      </c>
      <c r="K12" s="233">
        <f t="shared" si="0"/>
        <v>0.77733460245889807</v>
      </c>
      <c r="L12" s="233">
        <f t="shared" si="1"/>
        <v>0.89999999999999991</v>
      </c>
      <c r="M12" s="222">
        <f t="shared" si="2"/>
        <v>0.86370511384322013</v>
      </c>
    </row>
    <row r="13" spans="1:13">
      <c r="A13" s="234">
        <v>11</v>
      </c>
      <c r="B13" s="25" t="s">
        <v>13</v>
      </c>
      <c r="C13" s="27">
        <f>+'Plan de Acción'!DI16</f>
        <v>0.74005555555555536</v>
      </c>
      <c r="D13" s="27">
        <f>+Funcionales!UX15</f>
        <v>0.73976782407407393</v>
      </c>
      <c r="E13" s="27">
        <f>+'Obligacionesy compromisos'!P14</f>
        <v>0.875</v>
      </c>
      <c r="F13" s="27" t="str">
        <f>+'Mejoramiento CGR'!K14</f>
        <v>NA</v>
      </c>
      <c r="G13" s="27">
        <f>+'Liquidación de Contratos'!K13</f>
        <v>6.7103109656301146E-2</v>
      </c>
      <c r="H13" s="27">
        <f>+Recaudo!J14</f>
        <v>1</v>
      </c>
      <c r="I13" s="27">
        <f>+Rendición!G14</f>
        <v>0.93333333333333335</v>
      </c>
      <c r="J13" s="27">
        <f>+EPICO!B14</f>
        <v>0.94298245614035092</v>
      </c>
      <c r="K13" s="233">
        <f t="shared" si="0"/>
        <v>0.68456817463522079</v>
      </c>
      <c r="L13" s="233">
        <f t="shared" si="1"/>
        <v>0.89999999999999991</v>
      </c>
      <c r="M13" s="223">
        <f t="shared" si="2"/>
        <v>0.76063130515024535</v>
      </c>
    </row>
    <row r="14" spans="1:13">
      <c r="A14" s="234">
        <v>12</v>
      </c>
      <c r="B14" s="25" t="s">
        <v>14</v>
      </c>
      <c r="C14" s="27">
        <f>+'Plan de Acción'!DI17</f>
        <v>0.83222222222222209</v>
      </c>
      <c r="D14" s="27">
        <f>+Funcionales!UX16</f>
        <v>0.85854076719576711</v>
      </c>
      <c r="E14" s="27">
        <f>+'Obligacionesy compromisos'!P15</f>
        <v>0.875</v>
      </c>
      <c r="F14" s="27">
        <f>+'Mejoramiento CGR'!K15</f>
        <v>0.42599999999999999</v>
      </c>
      <c r="G14" s="27">
        <f>+'Liquidación de Contratos'!K14</f>
        <v>1</v>
      </c>
      <c r="H14" s="27">
        <f>+Recaudo!J15</f>
        <v>1</v>
      </c>
      <c r="I14" s="27">
        <f>+Rendición!G15</f>
        <v>0.95833333333333337</v>
      </c>
      <c r="J14" s="27">
        <f>+EPICO!B15</f>
        <v>0.97368421052631582</v>
      </c>
      <c r="K14" s="233">
        <f t="shared" si="0"/>
        <v>0.86227731390977425</v>
      </c>
      <c r="L14" s="233">
        <f t="shared" si="1"/>
        <v>0.99999999999999989</v>
      </c>
      <c r="M14" s="222">
        <f t="shared" si="2"/>
        <v>0.86227731390977425</v>
      </c>
    </row>
    <row r="15" spans="1:13">
      <c r="A15" s="234">
        <v>13</v>
      </c>
      <c r="B15" s="25" t="s">
        <v>15</v>
      </c>
      <c r="C15" s="27">
        <f>+'Plan de Acción'!DI18</f>
        <v>0.83016666666666672</v>
      </c>
      <c r="D15" s="27">
        <f>+Funcionales!UX17</f>
        <v>0.73780144993895003</v>
      </c>
      <c r="E15" s="27">
        <f>+'Obligacionesy compromisos'!P16</f>
        <v>0.875</v>
      </c>
      <c r="F15" s="27">
        <f>+'Mejoramiento CGR'!K16</f>
        <v>1</v>
      </c>
      <c r="G15" s="27">
        <f>+'Liquidación de Contratos'!K15</f>
        <v>0.10785619174434088</v>
      </c>
      <c r="H15" s="27">
        <f>+Recaudo!J16</f>
        <v>0.87670388812806244</v>
      </c>
      <c r="I15" s="27">
        <f>+Rendición!G16</f>
        <v>0.75</v>
      </c>
      <c r="J15" s="27">
        <f>+EPICO!B16</f>
        <v>0.94078947368421051</v>
      </c>
      <c r="K15" s="233">
        <f t="shared" si="0"/>
        <v>0.77548850617983722</v>
      </c>
      <c r="L15" s="233">
        <f t="shared" si="1"/>
        <v>0.99999999999999989</v>
      </c>
      <c r="M15" s="223">
        <f t="shared" si="2"/>
        <v>0.77548850617983722</v>
      </c>
    </row>
    <row r="16" spans="1:13">
      <c r="A16" s="234">
        <v>14</v>
      </c>
      <c r="B16" s="25" t="s">
        <v>16</v>
      </c>
      <c r="C16" s="27">
        <f>+'Plan de Acción'!DI19</f>
        <v>0.84438888888888908</v>
      </c>
      <c r="D16" s="27">
        <f>+Funcionales!UX18</f>
        <v>0.79363548233913594</v>
      </c>
      <c r="E16" s="27">
        <f>+'Obligacionesy compromisos'!P17</f>
        <v>0.875</v>
      </c>
      <c r="F16" s="27" t="str">
        <f>+'Mejoramiento CGR'!K17</f>
        <v>NA</v>
      </c>
      <c r="G16" s="27">
        <f>+'Liquidación de Contratos'!K16</f>
        <v>0.90617848970251713</v>
      </c>
      <c r="H16" s="27">
        <f>+Recaudo!J17</f>
        <v>0.95827030991612694</v>
      </c>
      <c r="I16" s="27">
        <f>+Rendición!G17</f>
        <v>1</v>
      </c>
      <c r="J16" s="27">
        <f>+EPICO!B17</f>
        <v>0.9</v>
      </c>
      <c r="K16" s="233">
        <f t="shared" si="0"/>
        <v>0.79561798009051254</v>
      </c>
      <c r="L16" s="233">
        <f t="shared" si="1"/>
        <v>0.89999999999999991</v>
      </c>
      <c r="M16" s="222">
        <f t="shared" si="2"/>
        <v>0.88401997787834741</v>
      </c>
    </row>
    <row r="17" spans="1:13">
      <c r="A17" s="234">
        <v>15</v>
      </c>
      <c r="B17" s="25" t="s">
        <v>17</v>
      </c>
      <c r="C17" s="27">
        <f>+'Plan de Acción'!DI20</f>
        <v>0.88313888888888892</v>
      </c>
      <c r="D17" s="27">
        <f>+Funcionales!UX19</f>
        <v>0.78045497479156101</v>
      </c>
      <c r="E17" s="27">
        <f>+'Obligacionesy compromisos'!P18</f>
        <v>0.7142857142857143</v>
      </c>
      <c r="F17" s="27" t="str">
        <f>+'Mejoramiento CGR'!K18</f>
        <v>NA</v>
      </c>
      <c r="G17" s="27">
        <f>+'Liquidación de Contratos'!K17</f>
        <v>0.482421875</v>
      </c>
      <c r="H17" s="27">
        <f>+Recaudo!J18</f>
        <v>1.0032563770956391</v>
      </c>
      <c r="I17" s="27">
        <f>+Rendición!G18</f>
        <v>1</v>
      </c>
      <c r="J17" s="27">
        <f>+EPICO!B18</f>
        <v>0.94875346260387816</v>
      </c>
      <c r="K17" s="233">
        <f t="shared" si="0"/>
        <v>0.7442820526093209</v>
      </c>
      <c r="L17" s="233">
        <f t="shared" si="1"/>
        <v>0.89999999999999991</v>
      </c>
      <c r="M17" s="222">
        <f t="shared" si="2"/>
        <v>0.82698005845480105</v>
      </c>
    </row>
    <row r="18" spans="1:13">
      <c r="A18" s="234">
        <v>16</v>
      </c>
      <c r="B18" s="25" t="s">
        <v>18</v>
      </c>
      <c r="C18" s="27">
        <f>+'Plan de Acción'!DI21</f>
        <v>0.70543175487465171</v>
      </c>
      <c r="D18" s="27">
        <f>+Funcionales!UX20</f>
        <v>0.83353950226051976</v>
      </c>
      <c r="E18" s="27">
        <f>+'Obligacionesy compromisos'!P19</f>
        <v>0.5714285714285714</v>
      </c>
      <c r="F18" s="27" t="str">
        <f>+'Mejoramiento CGR'!K19</f>
        <v>NA</v>
      </c>
      <c r="G18" s="27">
        <f>+'Liquidación de Contratos'!K18</f>
        <v>0.25714285714285712</v>
      </c>
      <c r="H18" s="27">
        <f>+Recaudo!J19</f>
        <v>1</v>
      </c>
      <c r="I18" s="27">
        <f>+Rendición!G19</f>
        <v>1</v>
      </c>
      <c r="J18" s="27">
        <f>+EPICO!B19</f>
        <v>0.92105263157894735</v>
      </c>
      <c r="K18" s="233">
        <f t="shared" si="0"/>
        <v>0.66965111090047436</v>
      </c>
      <c r="L18" s="233">
        <f t="shared" si="1"/>
        <v>0.89999999999999991</v>
      </c>
      <c r="M18" s="223">
        <f t="shared" si="2"/>
        <v>0.74405678988941604</v>
      </c>
    </row>
    <row r="19" spans="1:13">
      <c r="A19" s="234">
        <v>17</v>
      </c>
      <c r="B19" s="25" t="s">
        <v>19</v>
      </c>
      <c r="C19" s="27">
        <f>+'Plan de Acción'!DI22</f>
        <v>0.8217077937942826</v>
      </c>
      <c r="D19" s="27">
        <f>+Funcionales!UX21</f>
        <v>0.74159484488404304</v>
      </c>
      <c r="E19" s="27">
        <f>+'Obligacionesy compromisos'!P20</f>
        <v>0.25</v>
      </c>
      <c r="F19" s="27" t="str">
        <f>+'Mejoramiento CGR'!K20</f>
        <v>NA</v>
      </c>
      <c r="G19" s="27">
        <f>+'Liquidación de Contratos'!K19</f>
        <v>0</v>
      </c>
      <c r="H19" s="27">
        <f>+Recaudo!J20</f>
        <v>1</v>
      </c>
      <c r="I19" s="27">
        <f>+Rendición!G20</f>
        <v>0.8</v>
      </c>
      <c r="J19" s="27">
        <f>+EPICO!B20</f>
        <v>0.73684210526315785</v>
      </c>
      <c r="K19" s="233">
        <f t="shared" si="0"/>
        <v>0.56676499601777874</v>
      </c>
      <c r="L19" s="233">
        <f t="shared" si="1"/>
        <v>0.89999999999999991</v>
      </c>
      <c r="M19" s="224">
        <f t="shared" si="2"/>
        <v>0.62973888446419868</v>
      </c>
    </row>
    <row r="20" spans="1:13">
      <c r="A20" s="234">
        <v>18</v>
      </c>
      <c r="B20" s="25" t="s">
        <v>20</v>
      </c>
      <c r="C20" s="27">
        <f>+'Plan de Acción'!DI23</f>
        <v>0.86552777777777778</v>
      </c>
      <c r="D20" s="27">
        <f>+Funcionales!UX22</f>
        <v>0.84054228067026338</v>
      </c>
      <c r="E20" s="27">
        <f>+'Obligacionesy compromisos'!P21</f>
        <v>0.875</v>
      </c>
      <c r="F20" s="27" t="str">
        <f>+'Mejoramiento CGR'!K21</f>
        <v>NA</v>
      </c>
      <c r="G20" s="27">
        <f>+'Liquidación de Contratos'!K20</f>
        <v>0.49346405228758172</v>
      </c>
      <c r="H20" s="27">
        <f>+Recaudo!J21</f>
        <v>1</v>
      </c>
      <c r="I20" s="27">
        <f>+Rendición!G21</f>
        <v>1</v>
      </c>
      <c r="J20" s="27">
        <f>+EPICO!B21</f>
        <v>0.95473684210526322</v>
      </c>
      <c r="K20" s="233">
        <f t="shared" si="0"/>
        <v>0.7752569870953796</v>
      </c>
      <c r="L20" s="233">
        <f t="shared" si="1"/>
        <v>0.89999999999999991</v>
      </c>
      <c r="M20" s="222">
        <f t="shared" si="2"/>
        <v>0.86139665232819962</v>
      </c>
    </row>
    <row r="21" spans="1:13">
      <c r="A21" s="234">
        <v>19</v>
      </c>
      <c r="B21" s="25" t="s">
        <v>21</v>
      </c>
      <c r="C21" s="27">
        <f>+'Plan de Acción'!DI24</f>
        <v>0.91350162112088928</v>
      </c>
      <c r="D21" s="27">
        <f>+Funcionales!UX23</f>
        <v>0.82930629629629637</v>
      </c>
      <c r="E21" s="27">
        <f>+'Obligacionesy compromisos'!P22</f>
        <v>0.875</v>
      </c>
      <c r="F21" s="27" t="str">
        <f>+'Mejoramiento CGR'!K22</f>
        <v>NA</v>
      </c>
      <c r="G21" s="27">
        <f>+'Liquidación de Contratos'!K21</f>
        <v>0.66666666666666663</v>
      </c>
      <c r="H21" s="27">
        <f>+Recaudo!J22</f>
        <v>1</v>
      </c>
      <c r="I21" s="27">
        <f>+Rendición!G22</f>
        <v>1</v>
      </c>
      <c r="J21" s="27">
        <f>+EPICO!B22</f>
        <v>0.81578947368421051</v>
      </c>
      <c r="K21" s="233">
        <f t="shared" si="0"/>
        <v>0.78659188270371005</v>
      </c>
      <c r="L21" s="233">
        <f t="shared" si="1"/>
        <v>0.89999999999999991</v>
      </c>
      <c r="M21" s="222">
        <f t="shared" si="2"/>
        <v>0.87399098078190018</v>
      </c>
    </row>
    <row r="22" spans="1:13">
      <c r="A22" s="234">
        <v>20</v>
      </c>
      <c r="B22" s="25" t="s">
        <v>22</v>
      </c>
      <c r="C22" s="27">
        <f>+'Plan de Acción'!DI25</f>
        <v>0.83439201451905642</v>
      </c>
      <c r="D22" s="27">
        <f>+Funcionales!UX24</f>
        <v>0.85222902050264548</v>
      </c>
      <c r="E22" s="27">
        <f>+'Obligacionesy compromisos'!P23</f>
        <v>0.875</v>
      </c>
      <c r="F22" s="27">
        <f>+'Mejoramiento CGR'!K23</f>
        <v>0.60599999999999998</v>
      </c>
      <c r="G22" s="27">
        <f>+'Liquidación de Contratos'!K22</f>
        <v>0.52941176470588236</v>
      </c>
      <c r="H22" s="27">
        <f>+Recaudo!J23</f>
        <v>1.0045068932019248</v>
      </c>
      <c r="I22" s="27">
        <f>+Rendición!G23</f>
        <v>1</v>
      </c>
      <c r="J22" s="27">
        <f>+EPICO!B23</f>
        <v>0.91403508771929831</v>
      </c>
      <c r="K22" s="233">
        <f t="shared" si="0"/>
        <v>0.83135813054191865</v>
      </c>
      <c r="L22" s="233">
        <f t="shared" si="1"/>
        <v>0.99999999999999989</v>
      </c>
      <c r="M22" s="222">
        <f t="shared" si="2"/>
        <v>0.83135813054191865</v>
      </c>
    </row>
    <row r="23" spans="1:13">
      <c r="A23" s="234">
        <v>21</v>
      </c>
      <c r="B23" s="25" t="s">
        <v>23</v>
      </c>
      <c r="C23" s="27">
        <f>+'Plan de Acción'!DI26</f>
        <v>0.73152777777777778</v>
      </c>
      <c r="D23" s="27">
        <f>+Funcionales!UX25</f>
        <v>0.77225530012771393</v>
      </c>
      <c r="E23" s="27">
        <f>+'Obligacionesy compromisos'!P24</f>
        <v>0.875</v>
      </c>
      <c r="F23" s="27" t="str">
        <f>+'Mejoramiento CGR'!K24</f>
        <v>NA</v>
      </c>
      <c r="G23" s="27">
        <f>+'Liquidación de Contratos'!K23</f>
        <v>0.36082474226804123</v>
      </c>
      <c r="H23" s="27">
        <f>+Recaudo!J24</f>
        <v>1</v>
      </c>
      <c r="I23" s="27">
        <f>+Rendición!G24</f>
        <v>1</v>
      </c>
      <c r="J23" s="27">
        <f>+EPICO!B24</f>
        <v>0.85588972431077703</v>
      </c>
      <c r="K23" s="233">
        <f t="shared" si="0"/>
        <v>0.71506529723259438</v>
      </c>
      <c r="L23" s="233">
        <f t="shared" si="1"/>
        <v>0.89999999999999991</v>
      </c>
      <c r="M23" s="223">
        <f t="shared" si="2"/>
        <v>0.79451699692510491</v>
      </c>
    </row>
    <row r="24" spans="1:13">
      <c r="A24" s="234">
        <v>22</v>
      </c>
      <c r="B24" s="25" t="s">
        <v>24</v>
      </c>
      <c r="C24" s="27">
        <f>+'Plan de Acción'!DI27</f>
        <v>0.90913888888888872</v>
      </c>
      <c r="D24" s="27">
        <f>+Funcionales!UX26</f>
        <v>0.85891753858392128</v>
      </c>
      <c r="E24" s="27">
        <f>+'Obligacionesy compromisos'!P25</f>
        <v>0.875</v>
      </c>
      <c r="F24" s="27">
        <f>+'Mejoramiento CGR'!K25</f>
        <v>1</v>
      </c>
      <c r="G24" s="27">
        <f>+'Liquidación de Contratos'!K24</f>
        <v>0.19901719901719903</v>
      </c>
      <c r="H24" s="27">
        <f>+Recaudo!J25</f>
        <v>1</v>
      </c>
      <c r="I24" s="27">
        <f>+Rendición!G25</f>
        <v>0.88888888888888884</v>
      </c>
      <c r="J24" s="27">
        <f>+EPICO!B25</f>
        <v>0.9385964912280701</v>
      </c>
      <c r="K24" s="233">
        <f t="shared" si="0"/>
        <v>0.84456566647878173</v>
      </c>
      <c r="L24" s="233">
        <f t="shared" si="1"/>
        <v>0.99999999999999989</v>
      </c>
      <c r="M24" s="222">
        <f t="shared" si="2"/>
        <v>0.84456566647878173</v>
      </c>
    </row>
    <row r="25" spans="1:13">
      <c r="A25" s="234">
        <v>23</v>
      </c>
      <c r="B25" s="25" t="s">
        <v>25</v>
      </c>
      <c r="C25" s="27">
        <f>+'Plan de Acción'!DI28</f>
        <v>0.81277777777777771</v>
      </c>
      <c r="D25" s="27">
        <f>+Funcionales!UX27</f>
        <v>0.81368840187590197</v>
      </c>
      <c r="E25" s="27">
        <f>+'Obligacionesy compromisos'!P26</f>
        <v>0.875</v>
      </c>
      <c r="F25" s="27">
        <f>+'Mejoramiento CGR'!K26</f>
        <v>0.97499999999999998</v>
      </c>
      <c r="G25" s="27">
        <f>+'Liquidación de Contratos'!K25</f>
        <v>0.63636363636363635</v>
      </c>
      <c r="H25" s="27">
        <f>+Recaudo!J26</f>
        <v>1</v>
      </c>
      <c r="I25" s="27">
        <f>+Rendición!G26</f>
        <v>1</v>
      </c>
      <c r="J25" s="27">
        <f>+EPICO!B26</f>
        <v>0.89802631578947367</v>
      </c>
      <c r="K25" s="233">
        <f t="shared" si="0"/>
        <v>0.86679781105225184</v>
      </c>
      <c r="L25" s="233">
        <f t="shared" si="1"/>
        <v>0.99999999999999989</v>
      </c>
      <c r="M25" s="222">
        <f t="shared" si="2"/>
        <v>0.86679781105225184</v>
      </c>
    </row>
    <row r="26" spans="1:13">
      <c r="A26" s="234">
        <v>24</v>
      </c>
      <c r="B26" s="25" t="s">
        <v>26</v>
      </c>
      <c r="C26" s="27">
        <f>+'Plan de Acción'!DI29</f>
        <v>0.79331065759637176</v>
      </c>
      <c r="D26" s="27">
        <f>+Funcionales!UX28</f>
        <v>0.80718417892707384</v>
      </c>
      <c r="E26" s="27">
        <f>+'Obligacionesy compromisos'!P27</f>
        <v>0.875</v>
      </c>
      <c r="F26" s="27" t="str">
        <f>+'Mejoramiento CGR'!K27</f>
        <v>NA</v>
      </c>
      <c r="G26" s="27">
        <f>+'Liquidación de Contratos'!K26</f>
        <v>0.5731310942578548</v>
      </c>
      <c r="H26" s="27">
        <f>+Recaudo!J27</f>
        <v>1</v>
      </c>
      <c r="I26" s="27">
        <f>+Rendición!G27</f>
        <v>1</v>
      </c>
      <c r="J26" s="27">
        <f>+EPICO!B27</f>
        <v>0.95614035087719307</v>
      </c>
      <c r="K26" s="233">
        <f t="shared" si="0"/>
        <v>0.76391690287184022</v>
      </c>
      <c r="L26" s="233">
        <f t="shared" si="1"/>
        <v>0.89999999999999991</v>
      </c>
      <c r="M26" s="222">
        <f t="shared" si="2"/>
        <v>0.84879655874648918</v>
      </c>
    </row>
    <row r="27" spans="1:13">
      <c r="A27" s="234">
        <v>25</v>
      </c>
      <c r="B27" s="25" t="s">
        <v>27</v>
      </c>
      <c r="C27" s="27">
        <f>+'Plan de Acción'!DI30</f>
        <v>0.81255555555555548</v>
      </c>
      <c r="D27" s="27">
        <f>+Funcionales!UX29</f>
        <v>0.85632256613756619</v>
      </c>
      <c r="E27" s="27">
        <f>+'Obligacionesy compromisos'!P28</f>
        <v>0.875</v>
      </c>
      <c r="F27" s="27" t="str">
        <f>+'Mejoramiento CGR'!K28</f>
        <v>NA</v>
      </c>
      <c r="G27" s="27">
        <f>+'Liquidación de Contratos'!K27</f>
        <v>0.421875</v>
      </c>
      <c r="H27" s="27">
        <f>+Recaudo!J28</f>
        <v>0.99744108618685801</v>
      </c>
      <c r="I27" s="27">
        <f>+Rendición!G28</f>
        <v>1</v>
      </c>
      <c r="J27" s="27">
        <f>+EPICO!B28</f>
        <v>0.96710526315789469</v>
      </c>
      <c r="K27" s="233">
        <f t="shared" si="0"/>
        <v>0.76085163096622133</v>
      </c>
      <c r="L27" s="233">
        <f t="shared" si="1"/>
        <v>0.89999999999999991</v>
      </c>
      <c r="M27" s="222">
        <f t="shared" si="2"/>
        <v>0.84539070107357939</v>
      </c>
    </row>
    <row r="28" spans="1:13">
      <c r="A28" s="234">
        <v>26</v>
      </c>
      <c r="B28" s="25" t="s">
        <v>28</v>
      </c>
      <c r="C28" s="27">
        <f>+'Plan de Acción'!DI31</f>
        <v>0.92288888888888887</v>
      </c>
      <c r="D28" s="27">
        <f>+Funcionales!UX30</f>
        <v>0.8512016729797981</v>
      </c>
      <c r="E28" s="27">
        <f>+'Obligacionesy compromisos'!P29</f>
        <v>0.875</v>
      </c>
      <c r="F28" s="27">
        <f>+'Mejoramiento CGR'!K29</f>
        <v>0.92500000000000004</v>
      </c>
      <c r="G28" s="27">
        <f>+'Liquidación de Contratos'!K28</f>
        <v>1</v>
      </c>
      <c r="H28" s="27">
        <f>+Recaudo!J29</f>
        <v>1</v>
      </c>
      <c r="I28" s="27">
        <f>+Rendición!G29</f>
        <v>1</v>
      </c>
      <c r="J28" s="27">
        <f>+EPICO!B29</f>
        <v>0.84817813765182171</v>
      </c>
      <c r="K28" s="233">
        <f t="shared" si="0"/>
        <v>0.9208258424899296</v>
      </c>
      <c r="L28" s="233">
        <f t="shared" si="1"/>
        <v>0.99999999999999989</v>
      </c>
      <c r="M28" s="222">
        <f t="shared" si="2"/>
        <v>0.9208258424899296</v>
      </c>
    </row>
    <row r="29" spans="1:13">
      <c r="A29" s="234">
        <v>27</v>
      </c>
      <c r="B29" s="25" t="s">
        <v>29</v>
      </c>
      <c r="C29" s="27">
        <f>+'Plan de Acción'!DI32</f>
        <v>0.89806044203879098</v>
      </c>
      <c r="D29" s="27">
        <f>+Funcionales!UX31</f>
        <v>0.76064500868055551</v>
      </c>
      <c r="E29" s="27">
        <f>+'Obligacionesy compromisos'!P30</f>
        <v>0.875</v>
      </c>
      <c r="F29" s="27" t="str">
        <f>+'Mejoramiento CGR'!K30</f>
        <v>NA</v>
      </c>
      <c r="G29" s="27">
        <f>+'Liquidación de Contratos'!K29</f>
        <v>1</v>
      </c>
      <c r="H29" s="27">
        <f>+Recaudo!J30</f>
        <v>0.99874521240890968</v>
      </c>
      <c r="I29" s="27">
        <f>+Rendición!G30</f>
        <v>1</v>
      </c>
      <c r="J29" s="27">
        <f>+EPICO!B30</f>
        <v>0.94736842105263153</v>
      </c>
      <c r="K29" s="233">
        <f t="shared" si="0"/>
        <v>0.81957020305599548</v>
      </c>
      <c r="L29" s="233">
        <f t="shared" si="1"/>
        <v>0.89999999999999991</v>
      </c>
      <c r="M29" s="222">
        <f t="shared" si="2"/>
        <v>0.9106335589511062</v>
      </c>
    </row>
    <row r="30" spans="1:13">
      <c r="A30" s="234">
        <v>28</v>
      </c>
      <c r="B30" s="25" t="s">
        <v>30</v>
      </c>
      <c r="C30" s="27">
        <f>+'Plan de Acción'!DI33</f>
        <v>0.79652777777777772</v>
      </c>
      <c r="D30" s="27">
        <f>+Funcionales!UX32</f>
        <v>0.76219174933862432</v>
      </c>
      <c r="E30" s="27">
        <f>+'Obligacionesy compromisos'!P31</f>
        <v>0.75</v>
      </c>
      <c r="F30" s="27">
        <f>+'Mejoramiento CGR'!K31</f>
        <v>0.65</v>
      </c>
      <c r="G30" s="27">
        <f>+'Liquidación de Contratos'!K30</f>
        <v>0.14030612244897958</v>
      </c>
      <c r="H30" s="27">
        <f>+Recaudo!J31</f>
        <v>1</v>
      </c>
      <c r="I30" s="27">
        <f>+Rendición!G31</f>
        <v>1</v>
      </c>
      <c r="J30" s="27">
        <f>+EPICO!B31</f>
        <v>0.89889196675900285</v>
      </c>
      <c r="K30" s="233">
        <f t="shared" si="0"/>
        <v>0.75505412687714735</v>
      </c>
      <c r="L30" s="233">
        <f t="shared" si="1"/>
        <v>0.99999999999999989</v>
      </c>
      <c r="M30" s="223">
        <f t="shared" si="2"/>
        <v>0.75505412687714735</v>
      </c>
    </row>
    <row r="31" spans="1:13">
      <c r="A31" s="234">
        <v>29</v>
      </c>
      <c r="B31" s="25" t="s">
        <v>31</v>
      </c>
      <c r="C31" s="27">
        <f>+'Plan de Acción'!DI34</f>
        <v>0.8166388888888888</v>
      </c>
      <c r="D31" s="27">
        <f>+Funcionales!UX33</f>
        <v>0.83175005743525476</v>
      </c>
      <c r="E31" s="27">
        <f>+'Obligacionesy compromisos'!P32</f>
        <v>0.875</v>
      </c>
      <c r="F31" s="27">
        <f>+'Mejoramiento CGR'!K32</f>
        <v>1</v>
      </c>
      <c r="G31" s="27">
        <f>+'Liquidación de Contratos'!K31</f>
        <v>0.29173693086003372</v>
      </c>
      <c r="H31" s="27">
        <f>+Recaudo!J32</f>
        <v>1</v>
      </c>
      <c r="I31" s="27">
        <f>+Rendición!G32</f>
        <v>1</v>
      </c>
      <c r="J31" s="27">
        <f>+EPICO!B32</f>
        <v>0.97368421052631582</v>
      </c>
      <c r="K31" s="233">
        <f t="shared" si="0"/>
        <v>0.84588240053170083</v>
      </c>
      <c r="L31" s="233">
        <f t="shared" si="1"/>
        <v>0.99999999999999989</v>
      </c>
      <c r="M31" s="222">
        <f t="shared" si="2"/>
        <v>0.84588240053170083</v>
      </c>
    </row>
    <row r="32" spans="1:13">
      <c r="A32" s="234">
        <v>30</v>
      </c>
      <c r="B32" s="25" t="s">
        <v>32</v>
      </c>
      <c r="C32" s="27">
        <f>+'Plan de Acción'!DI35</f>
        <v>0.87202777777777774</v>
      </c>
      <c r="D32" s="27">
        <f>+Funcionales!UX34</f>
        <v>0.9127192405202823</v>
      </c>
      <c r="E32" s="27">
        <f>+'Obligacionesy compromisos'!P33</f>
        <v>0.875</v>
      </c>
      <c r="F32" s="27" t="str">
        <f>+'Mejoramiento CGR'!K33</f>
        <v>NA</v>
      </c>
      <c r="G32" s="27">
        <f>+'Liquidación de Contratos'!K32</f>
        <v>1</v>
      </c>
      <c r="H32" s="27">
        <f>+Recaudo!J33</f>
        <v>1</v>
      </c>
      <c r="I32" s="27">
        <f>+Rendición!G33</f>
        <v>1</v>
      </c>
      <c r="J32" s="27">
        <f>+EPICO!B33</f>
        <v>0.97368421052631582</v>
      </c>
      <c r="K32" s="233">
        <f t="shared" si="0"/>
        <v>0.83993186268622932</v>
      </c>
      <c r="L32" s="233">
        <f t="shared" si="1"/>
        <v>0.89999999999999991</v>
      </c>
      <c r="M32" s="222">
        <f t="shared" si="2"/>
        <v>0.93325762520692157</v>
      </c>
    </row>
    <row r="33" spans="1:13">
      <c r="A33" s="234">
        <v>31</v>
      </c>
      <c r="B33" s="25" t="s">
        <v>33</v>
      </c>
      <c r="C33" s="27">
        <f>+'Plan de Acción'!DI36</f>
        <v>0.77266666666666661</v>
      </c>
      <c r="D33" s="27">
        <f>+Funcionales!UX35</f>
        <v>0.85852591538525125</v>
      </c>
      <c r="E33" s="27">
        <f>+'Obligacionesy compromisos'!P34</f>
        <v>0.875</v>
      </c>
      <c r="F33" s="27">
        <f>+'Mejoramiento CGR'!K34</f>
        <v>1</v>
      </c>
      <c r="G33" s="27">
        <f>+'Liquidación de Contratos'!K33</f>
        <v>0.21581196581196582</v>
      </c>
      <c r="H33" s="27">
        <f>+Recaudo!J34</f>
        <v>0.9784799275053897</v>
      </c>
      <c r="I33" s="27">
        <f>+Rendición!G34</f>
        <v>1</v>
      </c>
      <c r="J33" s="27">
        <f>+EPICO!B34</f>
        <v>0.97017543859649125</v>
      </c>
      <c r="K33" s="233">
        <f t="shared" si="0"/>
        <v>0.83100895383250573</v>
      </c>
      <c r="L33" s="233">
        <f t="shared" si="1"/>
        <v>0.99999999999999989</v>
      </c>
      <c r="M33" s="222">
        <f t="shared" si="2"/>
        <v>0.83100895383250573</v>
      </c>
    </row>
    <row r="34" spans="1:13">
      <c r="A34" s="234">
        <v>32</v>
      </c>
      <c r="B34" s="25" t="s">
        <v>34</v>
      </c>
      <c r="C34" s="27">
        <f>+'Plan de Acción'!DI37</f>
        <v>0.64319499542264247</v>
      </c>
      <c r="D34" s="27">
        <f>+Funcionales!UX36</f>
        <v>0.7996875</v>
      </c>
      <c r="E34" s="27">
        <f>+'Obligacionesy compromisos'!P35</f>
        <v>0.75</v>
      </c>
      <c r="F34" s="27" t="str">
        <f>+'Mejoramiento CGR'!K35</f>
        <v>NA</v>
      </c>
      <c r="G34" s="27">
        <f>+'Liquidación de Contratos'!K34</f>
        <v>0</v>
      </c>
      <c r="H34" s="27">
        <f>+Recaudo!J35</f>
        <v>0.86504029132227012</v>
      </c>
      <c r="I34" s="27">
        <f>+Rendición!G35</f>
        <v>1</v>
      </c>
      <c r="J34" s="27">
        <f>+EPICO!B35</f>
        <v>0.86842105263157898</v>
      </c>
      <c r="K34" s="233">
        <f t="shared" si="0"/>
        <v>0.63443825847991342</v>
      </c>
      <c r="L34" s="233">
        <f t="shared" si="1"/>
        <v>0.89999999999999991</v>
      </c>
      <c r="M34" s="223">
        <f t="shared" si="2"/>
        <v>0.70493139831101503</v>
      </c>
    </row>
    <row r="35" spans="1:13">
      <c r="A35" s="234">
        <v>33</v>
      </c>
      <c r="B35" s="25" t="s">
        <v>35</v>
      </c>
      <c r="C35" s="27">
        <f>+'Plan de Acción'!DI38</f>
        <v>0.7437233538607293</v>
      </c>
      <c r="D35" s="27">
        <f>+Funcionales!UX37</f>
        <v>0.7084145887625366</v>
      </c>
      <c r="E35" s="27">
        <f>+'Obligacionesy compromisos'!P36</f>
        <v>0.7142857142857143</v>
      </c>
      <c r="F35" s="27" t="str">
        <f>+'Mejoramiento CGR'!K36</f>
        <v>NA</v>
      </c>
      <c r="G35" s="27">
        <f>+'Liquidación de Contratos'!K35</f>
        <v>0.91666666666666663</v>
      </c>
      <c r="H35" s="27">
        <f>+Recaudo!J36</f>
        <v>1</v>
      </c>
      <c r="I35" s="27">
        <f>+Rendición!G36</f>
        <v>1</v>
      </c>
      <c r="J35" s="27">
        <f>+EPICO!B36</f>
        <v>0.92105263157894735</v>
      </c>
      <c r="K35" s="233">
        <f t="shared" si="0"/>
        <v>0.74592164605394484</v>
      </c>
      <c r="L35" s="233">
        <f t="shared" si="1"/>
        <v>0.89999999999999991</v>
      </c>
      <c r="M35" s="222">
        <f t="shared" si="2"/>
        <v>0.8288018289488277</v>
      </c>
    </row>
  </sheetData>
  <sortState ref="B3:M35">
    <sortCondition ref="B3:B35"/>
  </sortState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34"/>
  <sheetViews>
    <sheetView topLeftCell="O1" workbookViewId="0">
      <selection activeCell="AB20" sqref="AB20"/>
    </sheetView>
  </sheetViews>
  <sheetFormatPr baseColWidth="10" defaultRowHeight="15"/>
  <cols>
    <col min="1" max="1" width="17.85546875" customWidth="1"/>
    <col min="2" max="9" width="14.28515625" customWidth="1"/>
    <col min="10" max="10" width="2.42578125" customWidth="1"/>
    <col min="15" max="15" width="14.28515625" customWidth="1"/>
    <col min="18" max="18" width="14.28515625" customWidth="1"/>
    <col min="21" max="21" width="14.28515625" customWidth="1"/>
    <col min="24" max="24" width="14.28515625" customWidth="1"/>
    <col min="27" max="27" width="14.28515625" customWidth="1"/>
  </cols>
  <sheetData>
    <row r="1" spans="1:27" ht="25.5">
      <c r="A1" s="46" t="s">
        <v>37</v>
      </c>
      <c r="B1" s="46" t="s">
        <v>162</v>
      </c>
      <c r="C1" s="46" t="s">
        <v>158</v>
      </c>
      <c r="D1" s="46" t="s">
        <v>163</v>
      </c>
      <c r="E1" s="46" t="s">
        <v>160</v>
      </c>
      <c r="F1" s="46" t="s">
        <v>159</v>
      </c>
      <c r="G1" s="46" t="s">
        <v>67</v>
      </c>
      <c r="H1" s="46" t="s">
        <v>66</v>
      </c>
      <c r="I1" s="46" t="s">
        <v>65</v>
      </c>
      <c r="K1" s="46" t="s">
        <v>37</v>
      </c>
      <c r="L1" s="46" t="s">
        <v>163</v>
      </c>
      <c r="N1" s="46" t="s">
        <v>37</v>
      </c>
      <c r="O1" s="46" t="s">
        <v>160</v>
      </c>
      <c r="Q1" s="46" t="s">
        <v>37</v>
      </c>
      <c r="R1" s="46" t="s">
        <v>159</v>
      </c>
      <c r="T1" s="46" t="s">
        <v>37</v>
      </c>
      <c r="U1" s="46" t="s">
        <v>67</v>
      </c>
      <c r="W1" s="46" t="s">
        <v>37</v>
      </c>
      <c r="X1" s="46" t="s">
        <v>66</v>
      </c>
      <c r="Z1" s="46" t="s">
        <v>37</v>
      </c>
      <c r="AA1" s="46" t="s">
        <v>65</v>
      </c>
    </row>
    <row r="2" spans="1:27">
      <c r="A2" s="25" t="s">
        <v>28</v>
      </c>
      <c r="B2" s="27">
        <v>0.88744444444444426</v>
      </c>
      <c r="C2" s="27">
        <v>0.8103782918470418</v>
      </c>
      <c r="D2" s="27">
        <v>0.8571428571428571</v>
      </c>
      <c r="E2" s="27">
        <v>0.92500000000000004</v>
      </c>
      <c r="F2" s="27">
        <v>1</v>
      </c>
      <c r="G2" s="27">
        <v>1.0202224599007013</v>
      </c>
      <c r="H2" s="27">
        <v>1</v>
      </c>
      <c r="I2" s="27">
        <v>0.84817813765182171</v>
      </c>
      <c r="K2" s="25" t="s">
        <v>32</v>
      </c>
      <c r="L2" s="27">
        <v>1</v>
      </c>
      <c r="N2" s="25" t="s">
        <v>8</v>
      </c>
      <c r="O2" s="27">
        <v>1</v>
      </c>
      <c r="Q2" s="25" t="s">
        <v>28</v>
      </c>
      <c r="R2" s="27">
        <v>1</v>
      </c>
      <c r="T2" s="25" t="s">
        <v>8</v>
      </c>
      <c r="U2" s="27">
        <v>1.1362174014154904</v>
      </c>
      <c r="W2" s="25" t="s">
        <v>28</v>
      </c>
      <c r="X2" s="27">
        <v>1</v>
      </c>
      <c r="Z2" s="25" t="s">
        <v>14</v>
      </c>
      <c r="AA2" s="27">
        <v>0.97368421052631582</v>
      </c>
    </row>
    <row r="3" spans="1:27">
      <c r="A3" s="25" t="s">
        <v>3</v>
      </c>
      <c r="B3" s="27">
        <v>0.82930864545198513</v>
      </c>
      <c r="C3" s="27">
        <v>0.83938988095238098</v>
      </c>
      <c r="D3" s="27">
        <v>0.875</v>
      </c>
      <c r="E3" s="27">
        <v>0.66100000000000003</v>
      </c>
      <c r="F3" s="27">
        <v>1</v>
      </c>
      <c r="G3" s="27">
        <v>1.034457290235461</v>
      </c>
      <c r="H3" s="27">
        <v>1</v>
      </c>
      <c r="I3" s="27">
        <v>0.90350877192982448</v>
      </c>
      <c r="K3" s="25" t="s">
        <v>24</v>
      </c>
      <c r="L3" s="27">
        <v>1</v>
      </c>
      <c r="N3" s="25" t="s">
        <v>31</v>
      </c>
      <c r="O3" s="27">
        <v>1</v>
      </c>
      <c r="Q3" s="25" t="s">
        <v>3</v>
      </c>
      <c r="R3" s="27">
        <v>1</v>
      </c>
      <c r="T3" s="25" t="s">
        <v>23</v>
      </c>
      <c r="U3" s="27">
        <v>1.122558129950276</v>
      </c>
      <c r="W3" s="25" t="s">
        <v>3</v>
      </c>
      <c r="X3" s="27">
        <v>1</v>
      </c>
      <c r="Z3" s="25" t="s">
        <v>11</v>
      </c>
      <c r="AA3" s="27">
        <v>0.97368421052631582</v>
      </c>
    </row>
    <row r="4" spans="1:27">
      <c r="A4" s="25" t="s">
        <v>14</v>
      </c>
      <c r="B4" s="27">
        <v>0.83222222222222209</v>
      </c>
      <c r="C4" s="27">
        <v>0.87293957431457436</v>
      </c>
      <c r="D4" s="27">
        <v>0.875</v>
      </c>
      <c r="E4" s="27">
        <v>0.42599999999999999</v>
      </c>
      <c r="F4" s="27">
        <v>1</v>
      </c>
      <c r="G4" s="27">
        <v>1.0485086967924344</v>
      </c>
      <c r="H4" s="27">
        <v>0.95833333333333337</v>
      </c>
      <c r="I4" s="27">
        <v>0.97368421052631582</v>
      </c>
      <c r="K4" s="25" t="s">
        <v>3</v>
      </c>
      <c r="L4" s="27">
        <v>0.875</v>
      </c>
      <c r="N4" s="25" t="s">
        <v>33</v>
      </c>
      <c r="O4" s="27">
        <v>1</v>
      </c>
      <c r="Q4" s="25" t="s">
        <v>14</v>
      </c>
      <c r="R4" s="27">
        <v>1</v>
      </c>
      <c r="T4" s="25" t="s">
        <v>12</v>
      </c>
      <c r="U4" s="27">
        <v>1.1050119840827646</v>
      </c>
      <c r="W4" s="25" t="s">
        <v>10</v>
      </c>
      <c r="X4" s="27">
        <v>1</v>
      </c>
      <c r="Z4" s="25" t="s">
        <v>32</v>
      </c>
      <c r="AA4" s="27">
        <v>0.97368421052631582</v>
      </c>
    </row>
    <row r="5" spans="1:27">
      <c r="A5" s="25" t="s">
        <v>7</v>
      </c>
      <c r="B5" s="27">
        <v>0.81629402224281733</v>
      </c>
      <c r="C5" s="27">
        <v>0.69791666666666663</v>
      </c>
      <c r="D5" s="27">
        <v>0.875</v>
      </c>
      <c r="E5" s="27" t="s">
        <v>60</v>
      </c>
      <c r="F5" s="27">
        <v>1</v>
      </c>
      <c r="G5" s="27">
        <v>1.0361756180957484</v>
      </c>
      <c r="H5" s="27">
        <v>0.9375</v>
      </c>
      <c r="I5" s="27">
        <v>0.91274238227146809</v>
      </c>
      <c r="K5" s="25" t="s">
        <v>14</v>
      </c>
      <c r="L5" s="27">
        <v>0.875</v>
      </c>
      <c r="N5" s="25" t="s">
        <v>24</v>
      </c>
      <c r="O5" s="27">
        <v>1</v>
      </c>
      <c r="Q5" s="25" t="s">
        <v>7</v>
      </c>
      <c r="R5" s="27">
        <v>1</v>
      </c>
      <c r="T5" s="25" t="s">
        <v>18</v>
      </c>
      <c r="U5" s="27">
        <v>1.1019450157660797</v>
      </c>
      <c r="W5" s="25" t="s">
        <v>11</v>
      </c>
      <c r="X5" s="27">
        <v>1</v>
      </c>
      <c r="Z5" s="25" t="s">
        <v>9</v>
      </c>
      <c r="AA5" s="27">
        <v>0.97368421052631582</v>
      </c>
    </row>
    <row r="6" spans="1:27">
      <c r="A6" s="25" t="s">
        <v>10</v>
      </c>
      <c r="B6" s="27">
        <v>0.92166666666666652</v>
      </c>
      <c r="C6" s="27">
        <v>0.81712896825396819</v>
      </c>
      <c r="D6" s="27">
        <v>0.875</v>
      </c>
      <c r="E6" s="27" t="s">
        <v>60</v>
      </c>
      <c r="F6" s="27">
        <v>1</v>
      </c>
      <c r="G6" s="27">
        <v>1.0022155075839789</v>
      </c>
      <c r="H6" s="27">
        <v>1</v>
      </c>
      <c r="I6" s="27">
        <v>0.75657894736842102</v>
      </c>
      <c r="K6" s="25" t="s">
        <v>7</v>
      </c>
      <c r="L6" s="27">
        <v>0.875</v>
      </c>
      <c r="N6" s="25" t="s">
        <v>15</v>
      </c>
      <c r="O6" s="27">
        <v>1</v>
      </c>
      <c r="Q6" s="25" t="s">
        <v>10</v>
      </c>
      <c r="R6" s="27">
        <v>1</v>
      </c>
      <c r="T6" s="25" t="s">
        <v>26</v>
      </c>
      <c r="U6" s="27">
        <v>1.0851293689769699</v>
      </c>
      <c r="W6" s="25" t="s">
        <v>29</v>
      </c>
      <c r="X6" s="27">
        <v>1</v>
      </c>
      <c r="Z6" s="25" t="s">
        <v>31</v>
      </c>
      <c r="AA6" s="27">
        <v>0.97368421052631582</v>
      </c>
    </row>
    <row r="7" spans="1:27">
      <c r="A7" s="25" t="s">
        <v>11</v>
      </c>
      <c r="B7" s="27">
        <v>0.87177777777777787</v>
      </c>
      <c r="C7" s="27">
        <v>0.83801334776334779</v>
      </c>
      <c r="D7" s="27">
        <v>0.875</v>
      </c>
      <c r="E7" s="27" t="s">
        <v>60</v>
      </c>
      <c r="F7" s="27">
        <v>1</v>
      </c>
      <c r="G7" s="27">
        <v>1.0001858135552053</v>
      </c>
      <c r="H7" s="27">
        <v>1</v>
      </c>
      <c r="I7" s="27">
        <v>0.97368421052631582</v>
      </c>
      <c r="K7" s="25" t="s">
        <v>10</v>
      </c>
      <c r="L7" s="27">
        <v>0.875</v>
      </c>
      <c r="N7" s="25" t="s">
        <v>25</v>
      </c>
      <c r="O7" s="27">
        <v>0.97499999999999998</v>
      </c>
      <c r="Q7" s="25" t="s">
        <v>11</v>
      </c>
      <c r="R7" s="27">
        <v>1</v>
      </c>
      <c r="T7" s="25" t="s">
        <v>20</v>
      </c>
      <c r="U7" s="27">
        <v>1.0675581178414677</v>
      </c>
      <c r="W7" s="25" t="s">
        <v>32</v>
      </c>
      <c r="X7" s="27">
        <v>1</v>
      </c>
      <c r="Z7" s="25" t="s">
        <v>33</v>
      </c>
      <c r="AA7" s="27">
        <v>0.97017543859649125</v>
      </c>
    </row>
    <row r="8" spans="1:27">
      <c r="A8" s="25" t="s">
        <v>29</v>
      </c>
      <c r="B8" s="27">
        <v>0.89760938204781204</v>
      </c>
      <c r="C8" s="27">
        <v>0.78350694444444446</v>
      </c>
      <c r="D8" s="27">
        <v>0.8571428571428571</v>
      </c>
      <c r="E8" s="27" t="s">
        <v>60</v>
      </c>
      <c r="F8" s="27">
        <v>1</v>
      </c>
      <c r="G8" s="27">
        <v>1.0082352436801758</v>
      </c>
      <c r="H8" s="27">
        <v>1</v>
      </c>
      <c r="I8" s="27">
        <v>0.94736842105263153</v>
      </c>
      <c r="K8" s="25" t="s">
        <v>11</v>
      </c>
      <c r="L8" s="27">
        <v>0.875</v>
      </c>
      <c r="N8" s="25" t="s">
        <v>4</v>
      </c>
      <c r="O8" s="27">
        <v>0.94499999999999995</v>
      </c>
      <c r="Q8" s="25" t="s">
        <v>29</v>
      </c>
      <c r="R8" s="27">
        <v>1</v>
      </c>
      <c r="T8" s="25" t="s">
        <v>21</v>
      </c>
      <c r="U8" s="27">
        <v>1.0539995530720865</v>
      </c>
      <c r="W8" s="25" t="s">
        <v>35</v>
      </c>
      <c r="X8" s="27">
        <v>1</v>
      </c>
      <c r="Z8" s="25" t="s">
        <v>6</v>
      </c>
      <c r="AA8" s="27">
        <v>0.96963562753036436</v>
      </c>
    </row>
    <row r="9" spans="1:27">
      <c r="A9" s="25" t="s">
        <v>32</v>
      </c>
      <c r="B9" s="27">
        <v>0.8718055555555555</v>
      </c>
      <c r="C9" s="27">
        <v>0.90986138167388175</v>
      </c>
      <c r="D9" s="27">
        <v>1</v>
      </c>
      <c r="E9" s="27" t="s">
        <v>60</v>
      </c>
      <c r="F9" s="27">
        <v>1</v>
      </c>
      <c r="G9" s="27">
        <v>1.0378556637466849</v>
      </c>
      <c r="H9" s="27">
        <v>1</v>
      </c>
      <c r="I9" s="27">
        <v>0.97368421052631582</v>
      </c>
      <c r="K9" s="25" t="s">
        <v>16</v>
      </c>
      <c r="L9" s="27">
        <v>0.875</v>
      </c>
      <c r="N9" s="25" t="s">
        <v>28</v>
      </c>
      <c r="O9" s="27">
        <v>0.92500000000000004</v>
      </c>
      <c r="Q9" s="25" t="s">
        <v>32</v>
      </c>
      <c r="R9" s="27">
        <v>1</v>
      </c>
      <c r="T9" s="25" t="s">
        <v>14</v>
      </c>
      <c r="U9" s="27">
        <v>1.0485086967924344</v>
      </c>
      <c r="W9" s="25" t="s">
        <v>16</v>
      </c>
      <c r="X9" s="27">
        <v>1</v>
      </c>
      <c r="Z9" s="25" t="s">
        <v>27</v>
      </c>
      <c r="AA9" s="27">
        <v>0.96710526315789469</v>
      </c>
    </row>
    <row r="10" spans="1:27">
      <c r="A10" s="25" t="s">
        <v>35</v>
      </c>
      <c r="B10" s="27">
        <v>0.64774760123597308</v>
      </c>
      <c r="C10" s="27">
        <v>0.75235164141414135</v>
      </c>
      <c r="D10" s="27">
        <v>0.5</v>
      </c>
      <c r="E10" s="27" t="s">
        <v>60</v>
      </c>
      <c r="F10" s="27">
        <v>0.91666666666666663</v>
      </c>
      <c r="G10" s="27">
        <v>0.98334153142491632</v>
      </c>
      <c r="H10" s="27">
        <v>1</v>
      </c>
      <c r="I10" s="27">
        <v>0.92105263157894735</v>
      </c>
      <c r="K10" s="25" t="s">
        <v>21</v>
      </c>
      <c r="L10" s="27">
        <v>0.875</v>
      </c>
      <c r="N10" s="25" t="s">
        <v>9</v>
      </c>
      <c r="O10" s="27">
        <v>0.83799999999999997</v>
      </c>
      <c r="Q10" s="25" t="s">
        <v>35</v>
      </c>
      <c r="R10" s="27">
        <v>0.91666666666666663</v>
      </c>
      <c r="T10" s="25" t="s">
        <v>24</v>
      </c>
      <c r="U10" s="27">
        <v>1.0445479673262779</v>
      </c>
      <c r="W10" s="25" t="s">
        <v>6</v>
      </c>
      <c r="X10" s="27">
        <v>1</v>
      </c>
      <c r="Z10" s="25" t="s">
        <v>26</v>
      </c>
      <c r="AA10" s="27">
        <v>0.95614035087719307</v>
      </c>
    </row>
    <row r="11" spans="1:27">
      <c r="A11" s="25" t="s">
        <v>16</v>
      </c>
      <c r="B11" s="27">
        <v>0.81883333333333341</v>
      </c>
      <c r="C11" s="27">
        <v>0.74225180375180377</v>
      </c>
      <c r="D11" s="27">
        <v>0.875</v>
      </c>
      <c r="E11" s="27" t="s">
        <v>60</v>
      </c>
      <c r="F11" s="27">
        <v>0.90617848970251713</v>
      </c>
      <c r="G11" s="27">
        <v>0.93381561274238434</v>
      </c>
      <c r="H11" s="27">
        <v>1</v>
      </c>
      <c r="I11" s="27">
        <v>0.9</v>
      </c>
      <c r="K11" s="25" t="s">
        <v>20</v>
      </c>
      <c r="L11" s="27">
        <v>0.875</v>
      </c>
      <c r="N11" s="25" t="s">
        <v>6</v>
      </c>
      <c r="O11" s="27">
        <v>0.73</v>
      </c>
      <c r="Q11" s="25" t="s">
        <v>16</v>
      </c>
      <c r="R11" s="27">
        <v>0.90617848970251713</v>
      </c>
      <c r="T11" s="25" t="s">
        <v>13</v>
      </c>
      <c r="U11" s="27">
        <v>1.0437024741778291</v>
      </c>
      <c r="W11" s="25" t="s">
        <v>21</v>
      </c>
      <c r="X11" s="27">
        <v>1</v>
      </c>
      <c r="Z11" s="25" t="s">
        <v>20</v>
      </c>
      <c r="AA11" s="27">
        <v>0.95473684210526322</v>
      </c>
    </row>
    <row r="12" spans="1:27">
      <c r="A12" s="25" t="s">
        <v>6</v>
      </c>
      <c r="B12" s="27">
        <v>0.96305555555555544</v>
      </c>
      <c r="C12" s="27">
        <v>0.79692316017316023</v>
      </c>
      <c r="D12" s="27">
        <v>0.8571428571428571</v>
      </c>
      <c r="E12" s="27">
        <v>0.73</v>
      </c>
      <c r="F12" s="27">
        <v>0.66666666666666663</v>
      </c>
      <c r="G12" s="27">
        <v>1.0131538797435895</v>
      </c>
      <c r="H12" s="27">
        <v>1</v>
      </c>
      <c r="I12" s="27">
        <v>0.96963562753036436</v>
      </c>
      <c r="K12" s="25" t="s">
        <v>27</v>
      </c>
      <c r="L12" s="27">
        <v>0.875</v>
      </c>
      <c r="N12" s="25" t="s">
        <v>3</v>
      </c>
      <c r="O12" s="27">
        <v>0.66100000000000003</v>
      </c>
      <c r="Q12" s="25" t="s">
        <v>6</v>
      </c>
      <c r="R12" s="27">
        <v>0.66666666666666663</v>
      </c>
      <c r="T12" s="25" t="s">
        <v>30</v>
      </c>
      <c r="U12" s="27">
        <v>1.0381523909923061</v>
      </c>
      <c r="W12" s="25" t="s">
        <v>25</v>
      </c>
      <c r="X12" s="27">
        <v>1</v>
      </c>
      <c r="Z12" s="25" t="s">
        <v>4</v>
      </c>
      <c r="AA12" s="27">
        <v>0.95105263157894737</v>
      </c>
    </row>
    <row r="13" spans="1:27">
      <c r="A13" s="25" t="s">
        <v>21</v>
      </c>
      <c r="B13" s="27">
        <v>0.84834392014519033</v>
      </c>
      <c r="C13" s="27">
        <v>0.83157097763347765</v>
      </c>
      <c r="D13" s="27">
        <v>0.875</v>
      </c>
      <c r="E13" s="27" t="s">
        <v>60</v>
      </c>
      <c r="F13" s="27">
        <v>0.66666666666666663</v>
      </c>
      <c r="G13" s="27">
        <v>1.0539995530720865</v>
      </c>
      <c r="H13" s="27">
        <v>1</v>
      </c>
      <c r="I13" s="27">
        <v>0.81578947368421051</v>
      </c>
      <c r="K13" s="25" t="s">
        <v>13</v>
      </c>
      <c r="L13" s="27">
        <v>0.875</v>
      </c>
      <c r="N13" s="25" t="s">
        <v>30</v>
      </c>
      <c r="O13" s="27">
        <v>0.65</v>
      </c>
      <c r="Q13" s="25" t="s">
        <v>21</v>
      </c>
      <c r="R13" s="27">
        <v>0.66666666666666663</v>
      </c>
      <c r="T13" s="25" t="s">
        <v>32</v>
      </c>
      <c r="U13" s="27">
        <v>1.0378556637466849</v>
      </c>
      <c r="W13" s="25" t="s">
        <v>5</v>
      </c>
      <c r="X13" s="27">
        <v>1</v>
      </c>
      <c r="Z13" s="25" t="s">
        <v>17</v>
      </c>
      <c r="AA13" s="27">
        <v>0.94875346260387816</v>
      </c>
    </row>
    <row r="14" spans="1:27">
      <c r="A14" s="25" t="s">
        <v>25</v>
      </c>
      <c r="B14" s="27">
        <v>0.80255555555555547</v>
      </c>
      <c r="C14" s="27">
        <v>0.7675600649350649</v>
      </c>
      <c r="D14" s="27">
        <v>0.8571428571428571</v>
      </c>
      <c r="E14" s="27">
        <v>0.97499999999999998</v>
      </c>
      <c r="F14" s="27">
        <v>0.63636363636363635</v>
      </c>
      <c r="G14" s="27">
        <v>1.0010710637861002</v>
      </c>
      <c r="H14" s="27">
        <v>1</v>
      </c>
      <c r="I14" s="27">
        <v>0.89802631578947367</v>
      </c>
      <c r="K14" s="25" t="s">
        <v>28</v>
      </c>
      <c r="L14" s="27">
        <v>0.8571428571428571</v>
      </c>
      <c r="N14" s="25" t="s">
        <v>22</v>
      </c>
      <c r="O14" s="27">
        <v>0.60599999999999998</v>
      </c>
      <c r="Q14" s="25" t="s">
        <v>25</v>
      </c>
      <c r="R14" s="27">
        <v>0.63636363636363635</v>
      </c>
      <c r="T14" s="25" t="s">
        <v>7</v>
      </c>
      <c r="U14" s="27">
        <v>1.0361756180957484</v>
      </c>
      <c r="W14" s="25" t="s">
        <v>26</v>
      </c>
      <c r="X14" s="27">
        <v>1</v>
      </c>
      <c r="Z14" s="25" t="s">
        <v>29</v>
      </c>
      <c r="AA14" s="27">
        <v>0.94736842105263153</v>
      </c>
    </row>
    <row r="15" spans="1:27">
      <c r="A15" s="25" t="s">
        <v>5</v>
      </c>
      <c r="B15" s="27">
        <v>0.8557499999999999</v>
      </c>
      <c r="C15" s="27">
        <v>0.82668190836940836</v>
      </c>
      <c r="D15" s="27">
        <v>0.8571428571428571</v>
      </c>
      <c r="E15" s="27" t="s">
        <v>60</v>
      </c>
      <c r="F15" s="27">
        <v>0.58585858585858586</v>
      </c>
      <c r="G15" s="27">
        <v>0.99923125555530057</v>
      </c>
      <c r="H15" s="27">
        <v>1</v>
      </c>
      <c r="I15" s="27">
        <v>0.75614035087719289</v>
      </c>
      <c r="K15" s="25" t="s">
        <v>29</v>
      </c>
      <c r="L15" s="27">
        <v>0.8571428571428571</v>
      </c>
      <c r="N15" s="25" t="s">
        <v>14</v>
      </c>
      <c r="O15" s="27">
        <v>0.42599999999999999</v>
      </c>
      <c r="Q15" s="25" t="s">
        <v>5</v>
      </c>
      <c r="R15" s="27">
        <v>0.58585858585858586</v>
      </c>
      <c r="T15" s="25" t="s">
        <v>3</v>
      </c>
      <c r="U15" s="27">
        <v>1.034457290235461</v>
      </c>
      <c r="W15" s="25" t="s">
        <v>12</v>
      </c>
      <c r="X15" s="27">
        <v>1</v>
      </c>
      <c r="Z15" s="25" t="s">
        <v>13</v>
      </c>
      <c r="AA15" s="27">
        <v>0.94298245614035092</v>
      </c>
    </row>
    <row r="16" spans="1:27">
      <c r="A16" s="25" t="s">
        <v>26</v>
      </c>
      <c r="B16" s="27">
        <v>0.78833938294010886</v>
      </c>
      <c r="C16" s="27">
        <v>0.78588293650793639</v>
      </c>
      <c r="D16" s="27">
        <v>0.8571428571428571</v>
      </c>
      <c r="E16" s="27" t="s">
        <v>60</v>
      </c>
      <c r="F16" s="27">
        <v>0.5731310942578548</v>
      </c>
      <c r="G16" s="27">
        <v>1.0851293689769699</v>
      </c>
      <c r="H16" s="27">
        <v>1</v>
      </c>
      <c r="I16" s="27">
        <v>0.95614035087719307</v>
      </c>
      <c r="K16" s="25" t="s">
        <v>6</v>
      </c>
      <c r="L16" s="27">
        <v>0.8571428571428571</v>
      </c>
      <c r="N16" s="25" t="s">
        <v>7</v>
      </c>
      <c r="O16" s="27" t="s">
        <v>60</v>
      </c>
      <c r="Q16" s="25" t="s">
        <v>26</v>
      </c>
      <c r="R16" s="27">
        <v>0.5731310942578548</v>
      </c>
      <c r="T16" s="25" t="s">
        <v>31</v>
      </c>
      <c r="U16" s="27">
        <v>1.0214902625035056</v>
      </c>
      <c r="W16" s="25" t="s">
        <v>22</v>
      </c>
      <c r="X16" s="27">
        <v>1</v>
      </c>
      <c r="Z16" s="25" t="s">
        <v>15</v>
      </c>
      <c r="AA16" s="27">
        <v>0.94078947368421051</v>
      </c>
    </row>
    <row r="17" spans="1:27">
      <c r="A17" s="25" t="s">
        <v>12</v>
      </c>
      <c r="B17" s="27">
        <v>0.83260233918128634</v>
      </c>
      <c r="C17" s="27">
        <v>0.83302534271284268</v>
      </c>
      <c r="D17" s="27">
        <v>0.8571428571428571</v>
      </c>
      <c r="E17" s="27" t="s">
        <v>60</v>
      </c>
      <c r="F17" s="27">
        <v>0.56603773584905659</v>
      </c>
      <c r="G17" s="27">
        <v>1.1050119840827646</v>
      </c>
      <c r="H17" s="27">
        <v>1</v>
      </c>
      <c r="I17" s="27">
        <v>0.90350877192982448</v>
      </c>
      <c r="K17" s="25" t="s">
        <v>25</v>
      </c>
      <c r="L17" s="27">
        <v>0.8571428571428571</v>
      </c>
      <c r="N17" s="25" t="s">
        <v>10</v>
      </c>
      <c r="O17" s="27" t="s">
        <v>60</v>
      </c>
      <c r="Q17" s="25" t="s">
        <v>12</v>
      </c>
      <c r="R17" s="27">
        <v>0.56603773584905659</v>
      </c>
      <c r="T17" s="25" t="s">
        <v>28</v>
      </c>
      <c r="U17" s="27">
        <v>1.0202224599007013</v>
      </c>
      <c r="W17" s="25" t="s">
        <v>20</v>
      </c>
      <c r="X17" s="27">
        <v>1</v>
      </c>
      <c r="Z17" s="25" t="s">
        <v>24</v>
      </c>
      <c r="AA17" s="27">
        <v>0.9385964912280701</v>
      </c>
    </row>
    <row r="18" spans="1:27">
      <c r="A18" s="25" t="s">
        <v>22</v>
      </c>
      <c r="B18" s="27">
        <v>0.79610934664246824</v>
      </c>
      <c r="C18" s="27">
        <v>0.82761949855699857</v>
      </c>
      <c r="D18" s="27">
        <v>0.8571428571428571</v>
      </c>
      <c r="E18" s="27">
        <v>0.60599999999999998</v>
      </c>
      <c r="F18" s="27">
        <v>0.52941176470588236</v>
      </c>
      <c r="G18" s="27">
        <v>1.00737596522007</v>
      </c>
      <c r="H18" s="27">
        <v>1</v>
      </c>
      <c r="I18" s="27">
        <v>0.91403508771929831</v>
      </c>
      <c r="K18" s="25" t="s">
        <v>5</v>
      </c>
      <c r="L18" s="27">
        <v>0.8571428571428571</v>
      </c>
      <c r="N18" s="25" t="s">
        <v>11</v>
      </c>
      <c r="O18" s="27" t="s">
        <v>60</v>
      </c>
      <c r="Q18" s="25" t="s">
        <v>22</v>
      </c>
      <c r="R18" s="27">
        <v>0.52941176470588236</v>
      </c>
      <c r="T18" s="25" t="s">
        <v>4</v>
      </c>
      <c r="U18" s="27">
        <v>1.0179498701924519</v>
      </c>
      <c r="W18" s="25" t="s">
        <v>17</v>
      </c>
      <c r="X18" s="27">
        <v>1</v>
      </c>
      <c r="Z18" s="25" t="s">
        <v>35</v>
      </c>
      <c r="AA18" s="27">
        <v>0.92105263157894735</v>
      </c>
    </row>
    <row r="19" spans="1:27">
      <c r="A19" s="25" t="s">
        <v>20</v>
      </c>
      <c r="B19" s="27">
        <v>0.84769444444444431</v>
      </c>
      <c r="C19" s="27">
        <v>0.84332187950937954</v>
      </c>
      <c r="D19" s="27">
        <v>0.875</v>
      </c>
      <c r="E19" s="27" t="s">
        <v>60</v>
      </c>
      <c r="F19" s="27">
        <v>0.49346405228758172</v>
      </c>
      <c r="G19" s="27">
        <v>1.0675581178414677</v>
      </c>
      <c r="H19" s="27">
        <v>1</v>
      </c>
      <c r="I19" s="27">
        <v>0.95473684210526322</v>
      </c>
      <c r="K19" s="25" t="s">
        <v>26</v>
      </c>
      <c r="L19" s="27">
        <v>0.8571428571428571</v>
      </c>
      <c r="N19" s="25" t="s">
        <v>29</v>
      </c>
      <c r="O19" s="27" t="s">
        <v>60</v>
      </c>
      <c r="Q19" s="25" t="s">
        <v>20</v>
      </c>
      <c r="R19" s="27">
        <v>0.49346405228758172</v>
      </c>
      <c r="T19" s="25" t="s">
        <v>6</v>
      </c>
      <c r="U19" s="27">
        <v>1.0131538797435895</v>
      </c>
      <c r="W19" s="25" t="s">
        <v>27</v>
      </c>
      <c r="X19" s="27">
        <v>1</v>
      </c>
      <c r="Z19" s="25" t="s">
        <v>18</v>
      </c>
      <c r="AA19" s="27">
        <v>0.92105263157894735</v>
      </c>
    </row>
    <row r="20" spans="1:27">
      <c r="A20" s="25" t="s">
        <v>17</v>
      </c>
      <c r="B20" s="27">
        <v>0.77781873865698714</v>
      </c>
      <c r="C20" s="27">
        <v>0.74038235028860044</v>
      </c>
      <c r="D20" s="27">
        <v>0.625</v>
      </c>
      <c r="E20" s="27" t="s">
        <v>60</v>
      </c>
      <c r="F20" s="27">
        <v>0.482421875</v>
      </c>
      <c r="G20" s="27">
        <v>0.99077241207323907</v>
      </c>
      <c r="H20" s="27">
        <v>1</v>
      </c>
      <c r="I20" s="27">
        <v>0.94875346260387816</v>
      </c>
      <c r="K20" s="25" t="s">
        <v>12</v>
      </c>
      <c r="L20" s="27">
        <v>0.8571428571428571</v>
      </c>
      <c r="N20" s="25" t="s">
        <v>32</v>
      </c>
      <c r="O20" s="27" t="s">
        <v>60</v>
      </c>
      <c r="Q20" s="25" t="s">
        <v>17</v>
      </c>
      <c r="R20" s="27">
        <v>0.482421875</v>
      </c>
      <c r="T20" s="25" t="s">
        <v>29</v>
      </c>
      <c r="U20" s="27">
        <v>1.0082352436801758</v>
      </c>
      <c r="W20" s="25" t="s">
        <v>23</v>
      </c>
      <c r="X20" s="27">
        <v>1</v>
      </c>
      <c r="Z20" s="25" t="s">
        <v>22</v>
      </c>
      <c r="AA20" s="27">
        <v>0.91403508771929831</v>
      </c>
    </row>
    <row r="21" spans="1:27">
      <c r="A21" s="25" t="s">
        <v>8</v>
      </c>
      <c r="B21" s="27">
        <v>0.80177777777777748</v>
      </c>
      <c r="C21" s="27">
        <v>0.78185624098124107</v>
      </c>
      <c r="D21" s="27">
        <v>0.8571428571428571</v>
      </c>
      <c r="E21" s="27">
        <v>1</v>
      </c>
      <c r="F21" s="27">
        <v>0.4713375796178344</v>
      </c>
      <c r="G21" s="27">
        <v>1.1362174014154904</v>
      </c>
      <c r="H21" s="27">
        <v>0.80952380952380953</v>
      </c>
      <c r="I21" s="27">
        <v>0.85526315789473684</v>
      </c>
      <c r="K21" s="25" t="s">
        <v>22</v>
      </c>
      <c r="L21" s="27">
        <v>0.8571428571428571</v>
      </c>
      <c r="N21" s="25" t="s">
        <v>35</v>
      </c>
      <c r="O21" s="27" t="s">
        <v>60</v>
      </c>
      <c r="Q21" s="25" t="s">
        <v>8</v>
      </c>
      <c r="R21" s="27">
        <v>0.4713375796178344</v>
      </c>
      <c r="T21" s="25" t="s">
        <v>22</v>
      </c>
      <c r="U21" s="27">
        <v>1.00737596522007</v>
      </c>
      <c r="W21" s="25" t="s">
        <v>9</v>
      </c>
      <c r="X21" s="27">
        <v>1</v>
      </c>
      <c r="Z21" s="25" t="s">
        <v>7</v>
      </c>
      <c r="AA21" s="27">
        <v>0.91274238227146809</v>
      </c>
    </row>
    <row r="22" spans="1:27">
      <c r="A22" s="25" t="s">
        <v>27</v>
      </c>
      <c r="B22" s="27">
        <v>0.75244444444444436</v>
      </c>
      <c r="C22" s="27">
        <v>0.83143713924963936</v>
      </c>
      <c r="D22" s="27">
        <v>0.875</v>
      </c>
      <c r="E22" s="27" t="s">
        <v>60</v>
      </c>
      <c r="F22" s="27">
        <v>0.421875</v>
      </c>
      <c r="G22" s="27">
        <v>0.9906273153764128</v>
      </c>
      <c r="H22" s="27">
        <v>1</v>
      </c>
      <c r="I22" s="27">
        <v>0.96710526315789469</v>
      </c>
      <c r="K22" s="25" t="s">
        <v>8</v>
      </c>
      <c r="L22" s="27">
        <v>0.8571428571428571</v>
      </c>
      <c r="N22" s="25" t="s">
        <v>16</v>
      </c>
      <c r="O22" s="27" t="s">
        <v>60</v>
      </c>
      <c r="Q22" s="25" t="s">
        <v>27</v>
      </c>
      <c r="R22" s="27">
        <v>0.421875</v>
      </c>
      <c r="T22" s="25" t="s">
        <v>9</v>
      </c>
      <c r="U22" s="27">
        <v>1.0042152247628549</v>
      </c>
      <c r="W22" s="25" t="s">
        <v>31</v>
      </c>
      <c r="X22" s="27">
        <v>1</v>
      </c>
      <c r="Z22" s="25" t="s">
        <v>3</v>
      </c>
      <c r="AA22" s="27">
        <v>0.90350877192982448</v>
      </c>
    </row>
    <row r="23" spans="1:27">
      <c r="A23" s="25" t="s">
        <v>23</v>
      </c>
      <c r="B23" s="27">
        <v>0.75130555555555545</v>
      </c>
      <c r="C23" s="27">
        <v>0.75666260822510822</v>
      </c>
      <c r="D23" s="27">
        <v>0.8571428571428571</v>
      </c>
      <c r="E23" s="27" t="s">
        <v>60</v>
      </c>
      <c r="F23" s="27">
        <v>0.36082474226804123</v>
      </c>
      <c r="G23" s="27">
        <v>1.122558129950276</v>
      </c>
      <c r="H23" s="27">
        <v>1</v>
      </c>
      <c r="I23" s="27">
        <v>0.85588972431077703</v>
      </c>
      <c r="K23" s="25" t="s">
        <v>23</v>
      </c>
      <c r="L23" s="27">
        <v>0.8571428571428571</v>
      </c>
      <c r="N23" s="25" t="s">
        <v>21</v>
      </c>
      <c r="O23" s="27" t="s">
        <v>60</v>
      </c>
      <c r="Q23" s="25" t="s">
        <v>23</v>
      </c>
      <c r="R23" s="27">
        <v>0.36082474226804123</v>
      </c>
      <c r="T23" s="25" t="s">
        <v>10</v>
      </c>
      <c r="U23" s="27">
        <v>1.0022155075839789</v>
      </c>
      <c r="W23" s="25" t="s">
        <v>18</v>
      </c>
      <c r="X23" s="27">
        <v>1</v>
      </c>
      <c r="Z23" s="25" t="s">
        <v>12</v>
      </c>
      <c r="AA23" s="27">
        <v>0.90350877192982448</v>
      </c>
    </row>
    <row r="24" spans="1:27">
      <c r="A24" s="25" t="s">
        <v>9</v>
      </c>
      <c r="B24" s="27">
        <v>0.83733333333333326</v>
      </c>
      <c r="C24" s="27">
        <v>0.80293605699855697</v>
      </c>
      <c r="D24" s="27">
        <v>0.625</v>
      </c>
      <c r="E24" s="27">
        <v>0.83799999999999997</v>
      </c>
      <c r="F24" s="27">
        <v>0.33809523809523812</v>
      </c>
      <c r="G24" s="27">
        <v>1.0042152247628549</v>
      </c>
      <c r="H24" s="27">
        <v>1</v>
      </c>
      <c r="I24" s="27">
        <v>0.97368421052631582</v>
      </c>
      <c r="K24" s="25" t="s">
        <v>31</v>
      </c>
      <c r="L24" s="27">
        <v>0.8571428571428571</v>
      </c>
      <c r="N24" s="25" t="s">
        <v>5</v>
      </c>
      <c r="O24" s="27" t="s">
        <v>60</v>
      </c>
      <c r="Q24" s="25" t="s">
        <v>9</v>
      </c>
      <c r="R24" s="27">
        <v>0.33809523809523812</v>
      </c>
      <c r="T24" s="25" t="s">
        <v>25</v>
      </c>
      <c r="U24" s="27">
        <v>1.0010710637861002</v>
      </c>
      <c r="W24" s="25" t="s">
        <v>33</v>
      </c>
      <c r="X24" s="27">
        <v>1</v>
      </c>
      <c r="Z24" s="25" t="s">
        <v>16</v>
      </c>
      <c r="AA24" s="27">
        <v>0.9</v>
      </c>
    </row>
    <row r="25" spans="1:27">
      <c r="A25" s="25" t="s">
        <v>31</v>
      </c>
      <c r="B25" s="27">
        <v>0.78086111111111089</v>
      </c>
      <c r="C25" s="27">
        <v>0.82722934704184703</v>
      </c>
      <c r="D25" s="27">
        <v>0.8571428571428571</v>
      </c>
      <c r="E25" s="27">
        <v>1</v>
      </c>
      <c r="F25" s="27">
        <v>0.29173693086003372</v>
      </c>
      <c r="G25" s="27">
        <v>1.0214902625035056</v>
      </c>
      <c r="H25" s="27">
        <v>1</v>
      </c>
      <c r="I25" s="27">
        <v>0.97368421052631582</v>
      </c>
      <c r="K25" s="25" t="s">
        <v>33</v>
      </c>
      <c r="L25" s="27">
        <v>0.8571428571428571</v>
      </c>
      <c r="N25" s="25" t="s">
        <v>26</v>
      </c>
      <c r="O25" s="27" t="s">
        <v>60</v>
      </c>
      <c r="Q25" s="25" t="s">
        <v>31</v>
      </c>
      <c r="R25" s="27">
        <v>0.29173693086003372</v>
      </c>
      <c r="T25" s="25" t="s">
        <v>11</v>
      </c>
      <c r="U25" s="27">
        <v>1.0001858135552053</v>
      </c>
      <c r="W25" s="25" t="s">
        <v>30</v>
      </c>
      <c r="X25" s="27">
        <v>1</v>
      </c>
      <c r="Z25" s="25" t="s">
        <v>30</v>
      </c>
      <c r="AA25" s="27">
        <v>0.89889196675900285</v>
      </c>
    </row>
    <row r="26" spans="1:27">
      <c r="A26" s="25" t="s">
        <v>18</v>
      </c>
      <c r="B26" s="27">
        <v>0.696274708565636</v>
      </c>
      <c r="C26" s="27">
        <v>0.76453373015873016</v>
      </c>
      <c r="D26" s="27">
        <v>0.375</v>
      </c>
      <c r="E26" s="27" t="s">
        <v>60</v>
      </c>
      <c r="F26" s="27">
        <v>0.25714285714285712</v>
      </c>
      <c r="G26" s="27">
        <v>1.1019450157660797</v>
      </c>
      <c r="H26" s="27">
        <v>1</v>
      </c>
      <c r="I26" s="27">
        <v>0.92105263157894735</v>
      </c>
      <c r="K26" s="25" t="s">
        <v>4</v>
      </c>
      <c r="L26" s="27">
        <v>0.8571428571428571</v>
      </c>
      <c r="N26" s="25" t="s">
        <v>12</v>
      </c>
      <c r="O26" s="27" t="s">
        <v>60</v>
      </c>
      <c r="Q26" s="25" t="s">
        <v>18</v>
      </c>
      <c r="R26" s="27">
        <v>0.25714285714285712</v>
      </c>
      <c r="T26" s="25" t="s">
        <v>5</v>
      </c>
      <c r="U26" s="27">
        <v>0.99923125555530057</v>
      </c>
      <c r="W26" s="25" t="s">
        <v>34</v>
      </c>
      <c r="X26" s="27">
        <v>1</v>
      </c>
      <c r="Z26" s="25" t="s">
        <v>25</v>
      </c>
      <c r="AA26" s="27">
        <v>0.89802631578947367</v>
      </c>
    </row>
    <row r="27" spans="1:27">
      <c r="A27" s="25" t="s">
        <v>33</v>
      </c>
      <c r="B27" s="27">
        <v>0.7921111111111111</v>
      </c>
      <c r="C27" s="27">
        <v>0.83479590548340554</v>
      </c>
      <c r="D27" s="27">
        <v>0.8571428571428571</v>
      </c>
      <c r="E27" s="27">
        <v>1</v>
      </c>
      <c r="F27" s="27">
        <v>0.21581196581196582</v>
      </c>
      <c r="G27" s="27">
        <v>0.98663424298651692</v>
      </c>
      <c r="H27" s="27">
        <v>1</v>
      </c>
      <c r="I27" s="27">
        <v>0.97017543859649125</v>
      </c>
      <c r="K27" s="25" t="s">
        <v>17</v>
      </c>
      <c r="L27" s="27">
        <v>0.625</v>
      </c>
      <c r="N27" s="25" t="s">
        <v>20</v>
      </c>
      <c r="O27" s="27" t="s">
        <v>60</v>
      </c>
      <c r="Q27" s="25" t="s">
        <v>33</v>
      </c>
      <c r="R27" s="27">
        <v>0.21581196581196582</v>
      </c>
      <c r="T27" s="25" t="s">
        <v>19</v>
      </c>
      <c r="U27" s="27">
        <v>0.99706449207635339</v>
      </c>
      <c r="W27" s="25" t="s">
        <v>14</v>
      </c>
      <c r="X27" s="27">
        <v>0.95833333333333337</v>
      </c>
      <c r="Z27" s="25" t="s">
        <v>34</v>
      </c>
      <c r="AA27" s="27">
        <v>0.86842105263157898</v>
      </c>
    </row>
    <row r="28" spans="1:27">
      <c r="A28" s="25" t="s">
        <v>24</v>
      </c>
      <c r="B28" s="27">
        <v>0.86597222222222203</v>
      </c>
      <c r="C28" s="27">
        <v>0.84205402236652238</v>
      </c>
      <c r="D28" s="27">
        <v>1</v>
      </c>
      <c r="E28" s="27">
        <v>1</v>
      </c>
      <c r="F28" s="27">
        <v>0.19901719901719903</v>
      </c>
      <c r="G28" s="27">
        <v>1.0445479673262779</v>
      </c>
      <c r="H28" s="27">
        <v>0.88888888888888884</v>
      </c>
      <c r="I28" s="27">
        <v>0.9385964912280701</v>
      </c>
      <c r="K28" s="25" t="s">
        <v>9</v>
      </c>
      <c r="L28" s="27">
        <v>0.625</v>
      </c>
      <c r="N28" s="25" t="s">
        <v>17</v>
      </c>
      <c r="O28" s="27" t="s">
        <v>60</v>
      </c>
      <c r="Q28" s="25" t="s">
        <v>24</v>
      </c>
      <c r="R28" s="27">
        <v>0.19901719901719903</v>
      </c>
      <c r="T28" s="25" t="s">
        <v>17</v>
      </c>
      <c r="U28" s="27">
        <v>0.99077241207323907</v>
      </c>
      <c r="W28" s="25" t="s">
        <v>7</v>
      </c>
      <c r="X28" s="27">
        <v>0.9375</v>
      </c>
      <c r="Z28" s="25" t="s">
        <v>23</v>
      </c>
      <c r="AA28" s="27">
        <v>0.85588972431077703</v>
      </c>
    </row>
    <row r="29" spans="1:27">
      <c r="A29" s="25" t="s">
        <v>30</v>
      </c>
      <c r="B29" s="27">
        <v>0.73597222222222203</v>
      </c>
      <c r="C29" s="27">
        <v>0.71671067821067824</v>
      </c>
      <c r="D29" s="27">
        <v>0.625</v>
      </c>
      <c r="E29" s="27">
        <v>0.65</v>
      </c>
      <c r="F29" s="27">
        <v>0.14030612244897958</v>
      </c>
      <c r="G29" s="27">
        <v>1.0381523909923061</v>
      </c>
      <c r="H29" s="27">
        <v>1</v>
      </c>
      <c r="I29" s="27">
        <v>0.89889196675900285</v>
      </c>
      <c r="K29" s="25" t="s">
        <v>30</v>
      </c>
      <c r="L29" s="27">
        <v>0.625</v>
      </c>
      <c r="N29" s="25" t="s">
        <v>27</v>
      </c>
      <c r="O29" s="27" t="s">
        <v>60</v>
      </c>
      <c r="Q29" s="25" t="s">
        <v>30</v>
      </c>
      <c r="R29" s="27">
        <v>0.14030612244897958</v>
      </c>
      <c r="T29" s="25" t="s">
        <v>27</v>
      </c>
      <c r="U29" s="27">
        <v>0.9906273153764128</v>
      </c>
      <c r="W29" s="25" t="s">
        <v>13</v>
      </c>
      <c r="X29" s="27">
        <v>0.93333333333333335</v>
      </c>
      <c r="Z29" s="25" t="s">
        <v>8</v>
      </c>
      <c r="AA29" s="27">
        <v>0.85526315789473684</v>
      </c>
    </row>
    <row r="30" spans="1:27">
      <c r="A30" s="25" t="s">
        <v>15</v>
      </c>
      <c r="B30" s="27">
        <v>0.80483333333333329</v>
      </c>
      <c r="C30" s="27">
        <v>0.69011805555555572</v>
      </c>
      <c r="D30" s="27">
        <v>0.625</v>
      </c>
      <c r="E30" s="27">
        <v>1</v>
      </c>
      <c r="F30" s="27">
        <v>0.10785619174434088</v>
      </c>
      <c r="G30" s="27">
        <v>0.8848923658033131</v>
      </c>
      <c r="H30" s="27">
        <v>0.75</v>
      </c>
      <c r="I30" s="27">
        <v>0.94078947368421051</v>
      </c>
      <c r="K30" s="25" t="s">
        <v>15</v>
      </c>
      <c r="L30" s="27">
        <v>0.625</v>
      </c>
      <c r="N30" s="25" t="s">
        <v>23</v>
      </c>
      <c r="O30" s="27" t="s">
        <v>60</v>
      </c>
      <c r="Q30" s="25" t="s">
        <v>15</v>
      </c>
      <c r="R30" s="27">
        <v>0.10785619174434088</v>
      </c>
      <c r="T30" s="25" t="s">
        <v>33</v>
      </c>
      <c r="U30" s="27">
        <v>0.98663424298651692</v>
      </c>
      <c r="W30" s="25" t="s">
        <v>24</v>
      </c>
      <c r="X30" s="27">
        <v>0.88888888888888884</v>
      </c>
      <c r="Z30" s="25" t="s">
        <v>28</v>
      </c>
      <c r="AA30" s="27">
        <v>0.84817813765182171</v>
      </c>
    </row>
    <row r="31" spans="1:27">
      <c r="A31" s="25" t="s">
        <v>13</v>
      </c>
      <c r="B31" s="27">
        <v>0.7101666666666665</v>
      </c>
      <c r="C31" s="27">
        <v>0.71318353174603177</v>
      </c>
      <c r="D31" s="27">
        <v>0.875</v>
      </c>
      <c r="E31" s="27" t="s">
        <v>60</v>
      </c>
      <c r="F31" s="27">
        <v>6.7103109656301146E-2</v>
      </c>
      <c r="G31" s="27">
        <v>1.0437024741778291</v>
      </c>
      <c r="H31" s="27">
        <v>0.93333333333333335</v>
      </c>
      <c r="I31" s="27">
        <v>0.94298245614035092</v>
      </c>
      <c r="K31" s="25" t="s">
        <v>34</v>
      </c>
      <c r="L31" s="27">
        <v>0.625</v>
      </c>
      <c r="N31" s="25" t="s">
        <v>18</v>
      </c>
      <c r="O31" s="27" t="s">
        <v>60</v>
      </c>
      <c r="Q31" s="25" t="s">
        <v>13</v>
      </c>
      <c r="R31" s="27">
        <v>6.7103109656301146E-2</v>
      </c>
      <c r="T31" s="25" t="s">
        <v>35</v>
      </c>
      <c r="U31" s="27">
        <v>0.98334153142491632</v>
      </c>
      <c r="W31" s="25" t="s">
        <v>8</v>
      </c>
      <c r="X31" s="27">
        <v>0.80952380952380953</v>
      </c>
      <c r="Z31" s="25" t="s">
        <v>21</v>
      </c>
      <c r="AA31" s="27">
        <v>0.81578947368421051</v>
      </c>
    </row>
    <row r="32" spans="1:27">
      <c r="A32" s="25" t="s">
        <v>4</v>
      </c>
      <c r="B32" s="27">
        <v>0.79324999999999979</v>
      </c>
      <c r="C32" s="27">
        <v>0.65395093795093795</v>
      </c>
      <c r="D32" s="27">
        <v>0.8571428571428571</v>
      </c>
      <c r="E32" s="27">
        <v>0.94499999999999995</v>
      </c>
      <c r="F32" s="27">
        <v>4.1860465116279069E-2</v>
      </c>
      <c r="G32" s="27">
        <v>1.0179498701924519</v>
      </c>
      <c r="H32" s="27">
        <v>0.74358974358974361</v>
      </c>
      <c r="I32" s="27">
        <v>0.95105263157894737</v>
      </c>
      <c r="K32" s="25" t="s">
        <v>35</v>
      </c>
      <c r="L32" s="27">
        <v>0.5</v>
      </c>
      <c r="N32" s="25" t="s">
        <v>13</v>
      </c>
      <c r="O32" s="27" t="s">
        <v>60</v>
      </c>
      <c r="Q32" s="25" t="s">
        <v>4</v>
      </c>
      <c r="R32" s="27">
        <v>4.1860465116279069E-2</v>
      </c>
      <c r="T32" s="25" t="s">
        <v>16</v>
      </c>
      <c r="U32" s="27">
        <v>0.93381561274238434</v>
      </c>
      <c r="W32" s="25" t="s">
        <v>19</v>
      </c>
      <c r="X32" s="27">
        <v>0.8</v>
      </c>
      <c r="Z32" s="25" t="s">
        <v>10</v>
      </c>
      <c r="AA32" s="27">
        <v>0.75657894736842102</v>
      </c>
    </row>
    <row r="33" spans="1:27">
      <c r="A33" s="25" t="s">
        <v>19</v>
      </c>
      <c r="B33" s="27">
        <v>0.7972378391591296</v>
      </c>
      <c r="C33" s="27">
        <v>0.74113591269841261</v>
      </c>
      <c r="D33" s="27">
        <v>0.25</v>
      </c>
      <c r="E33" s="27" t="s">
        <v>60</v>
      </c>
      <c r="F33" s="27">
        <v>0</v>
      </c>
      <c r="G33" s="27">
        <v>0.99706449207635339</v>
      </c>
      <c r="H33" s="27">
        <v>0.8</v>
      </c>
      <c r="I33" s="27">
        <v>0.73684210526315785</v>
      </c>
      <c r="K33" s="25" t="s">
        <v>18</v>
      </c>
      <c r="L33" s="27">
        <v>0.375</v>
      </c>
      <c r="N33" s="25" t="s">
        <v>19</v>
      </c>
      <c r="O33" s="27" t="s">
        <v>60</v>
      </c>
      <c r="Q33" s="25" t="s">
        <v>19</v>
      </c>
      <c r="R33" s="27">
        <v>0</v>
      </c>
      <c r="T33" s="25" t="s">
        <v>15</v>
      </c>
      <c r="U33" s="27">
        <v>0.8848923658033131</v>
      </c>
      <c r="W33" s="25" t="s">
        <v>15</v>
      </c>
      <c r="X33" s="27">
        <v>0.75</v>
      </c>
      <c r="Z33" s="25" t="s">
        <v>5</v>
      </c>
      <c r="AA33" s="27">
        <v>0.75614035087719289</v>
      </c>
    </row>
    <row r="34" spans="1:27">
      <c r="A34" s="25" t="s">
        <v>34</v>
      </c>
      <c r="B34" s="27">
        <v>0.62213915166310629</v>
      </c>
      <c r="C34" s="27">
        <v>0.80789583333333326</v>
      </c>
      <c r="D34" s="27">
        <v>0.625</v>
      </c>
      <c r="E34" s="27" t="s">
        <v>60</v>
      </c>
      <c r="F34" s="27">
        <v>0</v>
      </c>
      <c r="G34" s="27">
        <v>0.8585280837301047</v>
      </c>
      <c r="H34" s="27">
        <v>1</v>
      </c>
      <c r="I34" s="27">
        <v>0.86842105263157898</v>
      </c>
      <c r="K34" s="25" t="s">
        <v>19</v>
      </c>
      <c r="L34" s="27">
        <v>0.25</v>
      </c>
      <c r="N34" s="25" t="s">
        <v>34</v>
      </c>
      <c r="O34" s="27" t="s">
        <v>60</v>
      </c>
      <c r="Q34" s="25" t="s">
        <v>34</v>
      </c>
      <c r="R34" s="27">
        <v>0</v>
      </c>
      <c r="T34" s="25" t="s">
        <v>34</v>
      </c>
      <c r="U34" s="27">
        <v>0.8585280837301047</v>
      </c>
      <c r="W34" s="25" t="s">
        <v>4</v>
      </c>
      <c r="X34" s="27">
        <v>0.74358974358974361</v>
      </c>
      <c r="Z34" s="25" t="s">
        <v>19</v>
      </c>
      <c r="AA34" s="27">
        <v>0.73684210526315785</v>
      </c>
    </row>
  </sheetData>
  <sortState ref="K2:L34">
    <sortCondition descending="1" ref="L2:L34"/>
  </sortState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0"/>
  <sheetViews>
    <sheetView workbookViewId="0">
      <selection activeCell="E41" sqref="E41"/>
    </sheetView>
  </sheetViews>
  <sheetFormatPr baseColWidth="10" defaultRowHeight="15"/>
  <cols>
    <col min="1" max="1" width="17.85546875" customWidth="1"/>
    <col min="2" max="9" width="14.28515625" customWidth="1"/>
    <col min="10" max="10" width="16.7109375" customWidth="1"/>
    <col min="11" max="11" width="15.85546875" customWidth="1"/>
    <col min="12" max="12" width="3.42578125" customWidth="1"/>
  </cols>
  <sheetData>
    <row r="1" spans="1:12" ht="25.5">
      <c r="A1" s="46" t="s">
        <v>37</v>
      </c>
      <c r="B1" s="46" t="s">
        <v>164</v>
      </c>
      <c r="C1" s="46" t="s">
        <v>158</v>
      </c>
      <c r="D1" s="46" t="s">
        <v>165</v>
      </c>
      <c r="E1" s="46" t="s">
        <v>166</v>
      </c>
      <c r="F1" s="46" t="s">
        <v>160</v>
      </c>
      <c r="G1" s="46" t="s">
        <v>159</v>
      </c>
      <c r="H1" s="46" t="s">
        <v>67</v>
      </c>
      <c r="I1" s="46" t="s">
        <v>66</v>
      </c>
      <c r="J1" s="46" t="s">
        <v>65</v>
      </c>
      <c r="K1" s="90" t="s">
        <v>161</v>
      </c>
    </row>
    <row r="2" spans="1:12">
      <c r="A2" s="25" t="s">
        <v>3</v>
      </c>
      <c r="B2" s="27">
        <v>0.8802547770700635</v>
      </c>
      <c r="C2" s="27">
        <v>0.77135416666666667</v>
      </c>
      <c r="D2" s="27">
        <v>0.27295754483764945</v>
      </c>
      <c r="E2" s="27">
        <v>0.70930358699992446</v>
      </c>
      <c r="F2" s="27" t="s">
        <v>60</v>
      </c>
      <c r="G2" s="27">
        <v>0</v>
      </c>
      <c r="H2" s="27">
        <v>1.003694870477476</v>
      </c>
      <c r="I2" s="27">
        <v>1</v>
      </c>
      <c r="J2" s="27">
        <v>1</v>
      </c>
      <c r="K2" s="88">
        <f>+(B2*0.2)+(C2*0.2)+(D2*0.1)+(E2*0.1)+(G2*0.1)+(H2*0.1)+(I2*0.1)+(J2*0.1)</f>
        <v>0.72891738897885106</v>
      </c>
      <c r="L2" s="89"/>
    </row>
    <row r="3" spans="1:12">
      <c r="A3" s="25" t="s">
        <v>4</v>
      </c>
      <c r="B3" s="27">
        <v>0.75733434496712182</v>
      </c>
      <c r="C3" s="27">
        <v>0.66249999999999998</v>
      </c>
      <c r="D3" s="27">
        <v>0.32731259506922994</v>
      </c>
      <c r="E3" s="27">
        <v>0.85520361370490272</v>
      </c>
      <c r="F3" s="27">
        <v>0.8571428571428571</v>
      </c>
      <c r="G3" s="27">
        <v>0.1924219910846954</v>
      </c>
      <c r="H3" s="27">
        <v>1.0188033280630109</v>
      </c>
      <c r="I3" s="27">
        <v>0</v>
      </c>
      <c r="J3" s="27">
        <v>0.94555555555555548</v>
      </c>
      <c r="K3" s="88">
        <f>+(B3*0.15)+(C3*0.15)+(D3*0.1)+(E3*0.1)+(F3*0.1)+(G3*0.1)+(H3*0.1)+(I3*0.1)+(J3*0.1)</f>
        <v>0.63261914580709333</v>
      </c>
      <c r="L3" s="89"/>
    </row>
    <row r="4" spans="1:12">
      <c r="A4" s="25" t="s">
        <v>5</v>
      </c>
      <c r="B4" s="27">
        <v>0.69774279210925627</v>
      </c>
      <c r="C4" s="27">
        <v>0.74861111111111112</v>
      </c>
      <c r="D4" s="27">
        <v>0.33509880875354792</v>
      </c>
      <c r="E4" s="27">
        <v>0.79786164282673133</v>
      </c>
      <c r="F4" s="27" t="s">
        <v>60</v>
      </c>
      <c r="G4" s="27">
        <v>0.69402985074626866</v>
      </c>
      <c r="H4" s="27">
        <v>0.9632933132041881</v>
      </c>
      <c r="I4" s="27">
        <v>0</v>
      </c>
      <c r="J4" s="27">
        <v>0.88888888888888884</v>
      </c>
      <c r="K4" s="88">
        <f>+(B4*0.2)+(C4*0.2)+(D4*0.1)+(E4*0.1)+(G4*0.1)+(H4*0.1)+(I4*0.1)+(J4*0.1)</f>
        <v>0.65718803108603607</v>
      </c>
      <c r="L4" s="89"/>
    </row>
    <row r="5" spans="1:12">
      <c r="A5" s="25" t="s">
        <v>6</v>
      </c>
      <c r="B5" s="27">
        <v>0.84243803743044998</v>
      </c>
      <c r="C5" s="27">
        <v>0.7451388888888888</v>
      </c>
      <c r="D5" s="27">
        <v>0.34659269243477153</v>
      </c>
      <c r="E5" s="27">
        <v>0.8007973921965772</v>
      </c>
      <c r="F5" s="27">
        <v>0.5714285714285714</v>
      </c>
      <c r="G5" s="27">
        <v>0.13958333333333334</v>
      </c>
      <c r="H5" s="27">
        <v>1.0084985508789519</v>
      </c>
      <c r="I5" s="27">
        <v>1</v>
      </c>
      <c r="J5" s="27">
        <v>0.96666666666666656</v>
      </c>
      <c r="K5" s="88">
        <f>+(B5*0.15)+(C5*0.15)+(D5*0.1)+(E5*0.1)+(F5*0.1)+(G5*0.1)+(H5*0.1)+(I5*0.1)+(J5*0.1)</f>
        <v>0.72149325964178812</v>
      </c>
      <c r="L5" s="89"/>
    </row>
    <row r="6" spans="1:12">
      <c r="A6" s="25" t="s">
        <v>7</v>
      </c>
      <c r="B6" s="27">
        <v>0.76728379078197795</v>
      </c>
      <c r="C6" s="27">
        <v>0.72499999999999998</v>
      </c>
      <c r="D6" s="27">
        <v>0.362508534593807</v>
      </c>
      <c r="E6" s="27">
        <v>0.81578802338003786</v>
      </c>
      <c r="F6" s="27" t="s">
        <v>60</v>
      </c>
      <c r="G6" s="27">
        <v>0.85874799357945431</v>
      </c>
      <c r="H6" s="27">
        <v>1.016650562184187</v>
      </c>
      <c r="I6" s="27">
        <v>1</v>
      </c>
      <c r="J6" s="27">
        <v>0.97000000000000008</v>
      </c>
      <c r="K6" s="88">
        <f>+(B6*0.2)+(C6*0.2)+(D6*0.1)+(E6*0.1)+(G6*0.1)+(H6*0.1)+(I6*0.1)+(J6*0.1)</f>
        <v>0.80082626953014424</v>
      </c>
      <c r="L6" s="89"/>
    </row>
    <row r="7" spans="1:12">
      <c r="A7" s="25" t="s">
        <v>8</v>
      </c>
      <c r="B7" s="27">
        <v>0.79843196762771862</v>
      </c>
      <c r="C7" s="27">
        <v>0.6947916666666667</v>
      </c>
      <c r="D7" s="27">
        <v>0.31605288719784302</v>
      </c>
      <c r="E7" s="27">
        <v>0.84189152995857408</v>
      </c>
      <c r="F7" s="27">
        <v>0.5</v>
      </c>
      <c r="G7" s="27">
        <v>0</v>
      </c>
      <c r="H7" s="27">
        <v>1.0982437015835054</v>
      </c>
      <c r="I7" s="27">
        <v>0</v>
      </c>
      <c r="J7" s="27">
        <v>0.98555555555555563</v>
      </c>
      <c r="K7" s="88">
        <f>+(B7*0.15)+(C7*0.15)+(D7*0.1)+(E7*0.1)+(F7*0.1)+(G7*0.1)+(H7*0.1)+(I7*0.1)+(J7*0.1)</f>
        <v>0.59815791257370565</v>
      </c>
      <c r="L7" s="89"/>
    </row>
    <row r="8" spans="1:12">
      <c r="A8" s="25" t="s">
        <v>9</v>
      </c>
      <c r="B8" s="27">
        <v>0.76858877086494681</v>
      </c>
      <c r="C8" s="27">
        <v>0.74723557692307685</v>
      </c>
      <c r="D8" s="27">
        <v>0.36052280420677812</v>
      </c>
      <c r="E8" s="27">
        <v>0.81898055441820761</v>
      </c>
      <c r="F8" s="27" t="s">
        <v>60</v>
      </c>
      <c r="G8" s="27">
        <v>0</v>
      </c>
      <c r="H8" s="27">
        <v>0.96086529462192427</v>
      </c>
      <c r="I8" s="27">
        <v>1</v>
      </c>
      <c r="J8" s="27">
        <v>0.99777777777777787</v>
      </c>
      <c r="K8" s="88">
        <f t="shared" ref="K8:K11" si="0">+(B8*0.2)+(C8*0.2)+(D8*0.1)+(E8*0.1)+(G8*0.1)+(H8*0.1)+(I8*0.1)+(J8*0.1)</f>
        <v>0.71697951266007354</v>
      </c>
      <c r="L8" s="89"/>
    </row>
    <row r="9" spans="1:12">
      <c r="A9" s="25" t="s">
        <v>10</v>
      </c>
      <c r="B9" s="27">
        <v>0.76820940819423356</v>
      </c>
      <c r="C9" s="27">
        <v>0.74062499999999998</v>
      </c>
      <c r="D9" s="27">
        <v>0.32318454134776248</v>
      </c>
      <c r="E9" s="27">
        <v>0.80449985689710113</v>
      </c>
      <c r="F9" s="27" t="s">
        <v>60</v>
      </c>
      <c r="G9" s="27">
        <v>0.25118483412322273</v>
      </c>
      <c r="H9" s="27">
        <v>0.9997402045866598</v>
      </c>
      <c r="I9" s="27">
        <v>0</v>
      </c>
      <c r="J9" s="27">
        <v>0.94444444444444442</v>
      </c>
      <c r="K9" s="88">
        <f t="shared" si="0"/>
        <v>0.63407226977876585</v>
      </c>
      <c r="L9" s="89"/>
    </row>
    <row r="10" spans="1:12">
      <c r="A10" s="25" t="s">
        <v>11</v>
      </c>
      <c r="B10" s="27">
        <v>0.79172989377845226</v>
      </c>
      <c r="C10" s="27">
        <v>0.8359375</v>
      </c>
      <c r="D10" s="27">
        <v>0.27974977153049796</v>
      </c>
      <c r="E10" s="27">
        <v>0.70895004015078189</v>
      </c>
      <c r="F10" s="27" t="s">
        <v>60</v>
      </c>
      <c r="G10" s="27">
        <v>0.88717948717948714</v>
      </c>
      <c r="H10" s="27">
        <v>0.95667389946594161</v>
      </c>
      <c r="I10" s="27">
        <v>1</v>
      </c>
      <c r="J10" s="27">
        <v>0.98888888888888893</v>
      </c>
      <c r="K10" s="88">
        <f t="shared" si="0"/>
        <v>0.80767768747725033</v>
      </c>
      <c r="L10" s="89"/>
    </row>
    <row r="11" spans="1:12">
      <c r="A11" s="25" t="s">
        <v>12</v>
      </c>
      <c r="B11" s="27">
        <v>0.79239377845220005</v>
      </c>
      <c r="C11" s="27">
        <v>0.64852941176470591</v>
      </c>
      <c r="D11" s="27">
        <v>0.23856170532140258</v>
      </c>
      <c r="E11" s="27">
        <v>0.66942772813204598</v>
      </c>
      <c r="F11" s="27" t="s">
        <v>60</v>
      </c>
      <c r="G11" s="27">
        <v>0.45</v>
      </c>
      <c r="H11" s="27">
        <v>1.169025734216756</v>
      </c>
      <c r="I11" s="27">
        <v>1</v>
      </c>
      <c r="J11" s="27">
        <v>0.92222222222222228</v>
      </c>
      <c r="K11" s="88">
        <f t="shared" si="0"/>
        <v>0.73310837703262388</v>
      </c>
      <c r="L11" s="89"/>
    </row>
    <row r="12" spans="1:12">
      <c r="A12" s="25" t="s">
        <v>13</v>
      </c>
      <c r="B12" s="27">
        <v>0.81151997976732415</v>
      </c>
      <c r="C12" s="27">
        <v>0.70799632352941178</v>
      </c>
      <c r="D12" s="27">
        <v>0.32294712418077381</v>
      </c>
      <c r="E12" s="27">
        <v>0.85196389523391136</v>
      </c>
      <c r="F12" s="27">
        <v>1</v>
      </c>
      <c r="G12" s="27">
        <v>0.16917293233082706</v>
      </c>
      <c r="H12" s="27">
        <v>1.0237765471773883</v>
      </c>
      <c r="I12" s="27">
        <v>0.7142857142857143</v>
      </c>
      <c r="J12" s="27">
        <v>0.94444444444444442</v>
      </c>
      <c r="K12" s="88">
        <f t="shared" ref="K12:K35" si="1">+(B12*0.15)+(C12*0.15)+(D12*0.1)+(E12*0.1)+(F12*0.1)+(G12*0.1)+(H12*0.1)+(I12*0.1)+J12*(0.1)</f>
        <v>0.73058651125981622</v>
      </c>
      <c r="L12" s="89"/>
    </row>
    <row r="13" spans="1:12">
      <c r="A13" s="25" t="s">
        <v>14</v>
      </c>
      <c r="B13" s="27">
        <v>0.78799949418310544</v>
      </c>
      <c r="C13" s="27">
        <v>0.63937500000000003</v>
      </c>
      <c r="D13" s="27">
        <v>0.32655218611090658</v>
      </c>
      <c r="E13" s="27">
        <v>0.82242876698302303</v>
      </c>
      <c r="F13" s="27">
        <v>0.5714285714285714</v>
      </c>
      <c r="G13" s="27">
        <v>0.45822784810126582</v>
      </c>
      <c r="H13" s="27">
        <v>1.0496642106448382</v>
      </c>
      <c r="I13" s="27">
        <v>0.33333333333333331</v>
      </c>
      <c r="J13" s="27">
        <v>0.94888888888888878</v>
      </c>
      <c r="K13" s="88">
        <f t="shared" si="1"/>
        <v>0.66515855467654861</v>
      </c>
      <c r="L13" s="89"/>
    </row>
    <row r="14" spans="1:12">
      <c r="A14" s="25" t="s">
        <v>15</v>
      </c>
      <c r="B14" s="27">
        <v>0.6937081568520288</v>
      </c>
      <c r="C14" s="27">
        <v>0.59916666666666674</v>
      </c>
      <c r="D14" s="27">
        <v>0.22787500865144306</v>
      </c>
      <c r="E14" s="27">
        <v>0.72027028239454916</v>
      </c>
      <c r="F14" s="27">
        <v>0.8571428571428571</v>
      </c>
      <c r="G14" s="27">
        <v>0.19145569620253164</v>
      </c>
      <c r="H14" s="27">
        <v>0.9027849616399185</v>
      </c>
      <c r="I14" s="27">
        <v>1</v>
      </c>
      <c r="J14" s="27">
        <v>0.98888888888888893</v>
      </c>
      <c r="K14" s="88">
        <f t="shared" si="1"/>
        <v>0.68277299301982319</v>
      </c>
      <c r="L14" s="89"/>
    </row>
    <row r="15" spans="1:12">
      <c r="A15" s="25" t="s">
        <v>16</v>
      </c>
      <c r="B15" s="27">
        <v>0.74260242792109243</v>
      </c>
      <c r="C15" s="27">
        <v>0.72187499999999993</v>
      </c>
      <c r="D15" s="27">
        <v>0.37346380287544412</v>
      </c>
      <c r="E15" s="27">
        <v>0.78437258356606609</v>
      </c>
      <c r="F15" s="27" t="s">
        <v>60</v>
      </c>
      <c r="G15" s="27">
        <v>8.368200836820083E-3</v>
      </c>
      <c r="H15" s="27">
        <v>0.86894903383522992</v>
      </c>
      <c r="I15" s="27">
        <v>0.57894736842105265</v>
      </c>
      <c r="J15" s="27">
        <v>0.98666666666666658</v>
      </c>
      <c r="K15" s="88">
        <f t="shared" ref="K15:K18" si="2">+(B15*0.2)+(C15*0.2)+(D15*0.1)+(E15*0.1)+(G15*0.1)+(H15*0.1)+(I15*0.1)+(J15*0.1)</f>
        <v>0.65297225120434643</v>
      </c>
      <c r="L15" s="89"/>
    </row>
    <row r="16" spans="1:12">
      <c r="A16" s="25" t="s">
        <v>17</v>
      </c>
      <c r="B16" s="27">
        <v>0.76030601922104191</v>
      </c>
      <c r="C16" s="27">
        <v>0.58611111111111114</v>
      </c>
      <c r="D16" s="27">
        <v>0.28648637426885881</v>
      </c>
      <c r="E16" s="27">
        <v>0.78962810522660976</v>
      </c>
      <c r="F16" s="27" t="s">
        <v>60</v>
      </c>
      <c r="G16" s="27">
        <v>9.8251457119067451E-2</v>
      </c>
      <c r="H16" s="27">
        <v>0.97793148134254049</v>
      </c>
      <c r="I16" s="27">
        <v>0.15384615384615385</v>
      </c>
      <c r="J16" s="27">
        <v>0.9</v>
      </c>
      <c r="K16" s="88">
        <f t="shared" si="2"/>
        <v>0.58989778324675368</v>
      </c>
      <c r="L16" s="89"/>
    </row>
    <row r="17" spans="1:12">
      <c r="A17" s="25" t="s">
        <v>18</v>
      </c>
      <c r="B17" s="27">
        <v>0.71204533473906151</v>
      </c>
      <c r="C17" s="27">
        <v>0.68196022727272732</v>
      </c>
      <c r="D17" s="27">
        <v>0.25117089138412479</v>
      </c>
      <c r="E17" s="27">
        <v>0.56828513273534909</v>
      </c>
      <c r="F17" s="27" t="s">
        <v>60</v>
      </c>
      <c r="G17" s="27">
        <v>0</v>
      </c>
      <c r="H17" s="27">
        <v>0.97975127278825014</v>
      </c>
      <c r="I17" s="27">
        <v>0</v>
      </c>
      <c r="J17" s="27">
        <v>0.88888888888888884</v>
      </c>
      <c r="K17" s="88">
        <f t="shared" si="2"/>
        <v>0.54761073098201907</v>
      </c>
      <c r="L17" s="89"/>
    </row>
    <row r="18" spans="1:12">
      <c r="A18" s="25" t="s">
        <v>19</v>
      </c>
      <c r="B18" s="27">
        <v>0.74525248165731528</v>
      </c>
      <c r="C18" s="27">
        <v>0.52110389610389618</v>
      </c>
      <c r="D18" s="27">
        <v>0.21623282527305718</v>
      </c>
      <c r="E18" s="27">
        <v>0.64879291287773377</v>
      </c>
      <c r="F18" s="27" t="s">
        <v>60</v>
      </c>
      <c r="G18" s="27">
        <v>4.49438202247191E-2</v>
      </c>
      <c r="H18" s="27">
        <v>0.9083933210230255</v>
      </c>
      <c r="I18" s="27">
        <v>1</v>
      </c>
      <c r="J18" s="27">
        <v>0.8</v>
      </c>
      <c r="K18" s="88">
        <f t="shared" si="2"/>
        <v>0.61510756349209594</v>
      </c>
      <c r="L18" s="89"/>
    </row>
    <row r="19" spans="1:12">
      <c r="A19" s="25" t="s">
        <v>20</v>
      </c>
      <c r="B19" s="27">
        <v>0.86671724835609498</v>
      </c>
      <c r="C19" s="27">
        <v>0.79031250000000008</v>
      </c>
      <c r="D19" s="27">
        <v>0.37949996204980807</v>
      </c>
      <c r="E19" s="27">
        <v>0.85184722696277526</v>
      </c>
      <c r="F19" s="27">
        <v>1</v>
      </c>
      <c r="G19" s="27">
        <v>0.56431535269709543</v>
      </c>
      <c r="H19" s="27">
        <v>1.0503229181354656</v>
      </c>
      <c r="I19" s="27">
        <v>1</v>
      </c>
      <c r="J19" s="27">
        <v>0.99</v>
      </c>
      <c r="K19" s="88">
        <f t="shared" si="1"/>
        <v>0.8321530082379287</v>
      </c>
      <c r="L19" s="89"/>
    </row>
    <row r="20" spans="1:12">
      <c r="A20" s="25" t="s">
        <v>21</v>
      </c>
      <c r="B20" s="27">
        <v>0.84976790450928374</v>
      </c>
      <c r="C20" s="27">
        <v>0.75625000000000009</v>
      </c>
      <c r="D20" s="27">
        <v>0.36048610038192869</v>
      </c>
      <c r="E20" s="27">
        <v>0.87801883001180248</v>
      </c>
      <c r="F20" s="27">
        <v>0.5714285714285714</v>
      </c>
      <c r="G20" s="27">
        <v>0.44947735191637633</v>
      </c>
      <c r="H20" s="27">
        <v>0.96437279324704694</v>
      </c>
      <c r="I20" s="27">
        <v>0</v>
      </c>
      <c r="J20" s="27">
        <v>0.94</v>
      </c>
      <c r="K20" s="88">
        <f t="shared" si="1"/>
        <v>0.6572810503749652</v>
      </c>
      <c r="L20" s="89"/>
    </row>
    <row r="21" spans="1:12">
      <c r="A21" s="25" t="s">
        <v>22</v>
      </c>
      <c r="B21" s="27">
        <v>0.76158726048679426</v>
      </c>
      <c r="C21" s="27">
        <v>0.71531250000000013</v>
      </c>
      <c r="D21" s="27">
        <v>0.29332514447820823</v>
      </c>
      <c r="E21" s="27">
        <v>0.78995442058373999</v>
      </c>
      <c r="F21" s="27">
        <v>0.2857142857142857</v>
      </c>
      <c r="G21" s="27">
        <v>1.1627906976744186E-2</v>
      </c>
      <c r="H21" s="27">
        <v>0.98499866108858292</v>
      </c>
      <c r="I21" s="27">
        <v>1</v>
      </c>
      <c r="J21" s="27">
        <v>0.99444444444444435</v>
      </c>
      <c r="K21" s="88">
        <f t="shared" si="1"/>
        <v>0.65754145040161971</v>
      </c>
      <c r="L21" s="89"/>
    </row>
    <row r="22" spans="1:12">
      <c r="A22" s="25" t="s">
        <v>23</v>
      </c>
      <c r="B22" s="27">
        <v>0.77984319676277158</v>
      </c>
      <c r="C22" s="27">
        <v>0.69055555555555559</v>
      </c>
      <c r="D22" s="27">
        <v>0.34631388477763209</v>
      </c>
      <c r="E22" s="27">
        <v>0.80419335152229077</v>
      </c>
      <c r="F22" s="27">
        <v>0.5714285714285714</v>
      </c>
      <c r="G22" s="27">
        <v>0.13545816733067728</v>
      </c>
      <c r="H22" s="27">
        <v>1.0651975573317423</v>
      </c>
      <c r="I22" s="27">
        <v>1</v>
      </c>
      <c r="J22" s="27">
        <v>0.89999999999999991</v>
      </c>
      <c r="K22" s="88">
        <f t="shared" si="1"/>
        <v>0.70281896608684047</v>
      </c>
      <c r="L22" s="89"/>
    </row>
    <row r="23" spans="1:12">
      <c r="A23" s="25" t="s">
        <v>24</v>
      </c>
      <c r="B23" s="27">
        <v>0.7627718765806778</v>
      </c>
      <c r="C23" s="27">
        <v>0.671875</v>
      </c>
      <c r="D23" s="27">
        <v>0.30652612427889431</v>
      </c>
      <c r="E23" s="27">
        <v>0.82710933434634548</v>
      </c>
      <c r="F23" s="27">
        <v>0.5714285714285714</v>
      </c>
      <c r="G23" s="27">
        <v>5.0955414012738856E-2</v>
      </c>
      <c r="H23" s="27">
        <v>1.0040410476657051</v>
      </c>
      <c r="I23" s="27">
        <v>1</v>
      </c>
      <c r="J23" s="27">
        <v>0.98</v>
      </c>
      <c r="K23" s="88">
        <f t="shared" si="1"/>
        <v>0.68920308066032721</v>
      </c>
      <c r="L23" s="89"/>
    </row>
    <row r="24" spans="1:12">
      <c r="A24" s="25" t="s">
        <v>25</v>
      </c>
      <c r="B24" s="27">
        <v>0.78167678300455223</v>
      </c>
      <c r="C24" s="27">
        <v>0.71440476190476199</v>
      </c>
      <c r="D24" s="27">
        <v>0.28978767639301423</v>
      </c>
      <c r="E24" s="27">
        <v>0.76398509816472615</v>
      </c>
      <c r="F24" s="27">
        <v>0.5714285714285714</v>
      </c>
      <c r="G24" s="27">
        <v>0.72807017543859653</v>
      </c>
      <c r="H24" s="27">
        <v>0.98405588925700249</v>
      </c>
      <c r="I24" s="27">
        <v>1</v>
      </c>
      <c r="J24" s="27">
        <v>0.96</v>
      </c>
      <c r="K24" s="88">
        <f t="shared" si="1"/>
        <v>0.75414497280458814</v>
      </c>
      <c r="L24" s="89"/>
    </row>
    <row r="25" spans="1:12">
      <c r="A25" s="25" t="s">
        <v>26</v>
      </c>
      <c r="B25" s="27">
        <v>0.78345490716180344</v>
      </c>
      <c r="C25" s="27">
        <v>0.74916666666666676</v>
      </c>
      <c r="D25" s="27">
        <v>0.23817578443719264</v>
      </c>
      <c r="E25" s="27">
        <v>0.69387587613709623</v>
      </c>
      <c r="F25" s="27">
        <v>0.8571428571428571</v>
      </c>
      <c r="G25" s="27">
        <v>0</v>
      </c>
      <c r="H25" s="27">
        <v>1.0160669298110565</v>
      </c>
      <c r="I25" s="27">
        <v>0.5</v>
      </c>
      <c r="J25" s="27">
        <v>0.97555555555555573</v>
      </c>
      <c r="K25" s="88">
        <f t="shared" si="1"/>
        <v>0.65797493638264648</v>
      </c>
      <c r="L25" s="89"/>
    </row>
    <row r="26" spans="1:12">
      <c r="A26" s="25" t="s">
        <v>27</v>
      </c>
      <c r="B26" s="27">
        <v>0.75284522003034882</v>
      </c>
      <c r="C26" s="27">
        <v>0.70937500000000009</v>
      </c>
      <c r="D26" s="27">
        <v>0.38023583633655772</v>
      </c>
      <c r="E26" s="27">
        <v>0.81326176466044708</v>
      </c>
      <c r="F26" s="27">
        <v>0.2857142857142857</v>
      </c>
      <c r="G26" s="27">
        <v>0.54838709677419351</v>
      </c>
      <c r="H26" s="27">
        <v>0.95190548801404717</v>
      </c>
      <c r="I26" s="27">
        <v>1</v>
      </c>
      <c r="J26" s="27">
        <v>0.99666666666666659</v>
      </c>
      <c r="K26" s="88">
        <f t="shared" si="1"/>
        <v>0.7169501468211722</v>
      </c>
      <c r="L26" s="89"/>
    </row>
    <row r="27" spans="1:12">
      <c r="A27" s="25" t="s">
        <v>28</v>
      </c>
      <c r="B27" s="27">
        <v>0.77725088517956464</v>
      </c>
      <c r="C27" s="27">
        <v>0.69975490196078438</v>
      </c>
      <c r="D27" s="27">
        <v>0.345231841811597</v>
      </c>
      <c r="E27" s="27">
        <v>0.85701370690089151</v>
      </c>
      <c r="F27" s="27" t="s">
        <v>60</v>
      </c>
      <c r="G27" s="27">
        <v>0.94155844155844159</v>
      </c>
      <c r="H27" s="27">
        <v>1.0128008323151079</v>
      </c>
      <c r="I27" s="27">
        <v>0</v>
      </c>
      <c r="J27" s="27">
        <v>0.88444444444444448</v>
      </c>
      <c r="K27" s="88">
        <f t="shared" ref="K27:K29" si="3">+(B27*0.2)+(C27*0.2)+(D27*0.1)+(E27*0.1)+(G27*0.1)+(H27*0.1)+(I27*0.1)+(J27*0.1)</f>
        <v>0.69950608413111814</v>
      </c>
      <c r="L27" s="89"/>
    </row>
    <row r="28" spans="1:12">
      <c r="A28" s="25" t="s">
        <v>29</v>
      </c>
      <c r="B28" s="27">
        <v>0.87842356687898082</v>
      </c>
      <c r="C28" s="27">
        <v>0.81562500000000004</v>
      </c>
      <c r="D28" s="27">
        <v>0.2945249060102148</v>
      </c>
      <c r="E28" s="27">
        <v>0.74230523740093468</v>
      </c>
      <c r="F28" s="27" t="s">
        <v>60</v>
      </c>
      <c r="G28" s="27">
        <v>0.77272727272727271</v>
      </c>
      <c r="H28" s="27">
        <v>0.99580683766186928</v>
      </c>
      <c r="I28" s="27">
        <v>1</v>
      </c>
      <c r="J28" s="27">
        <v>0.86111111111111116</v>
      </c>
      <c r="K28" s="88">
        <f t="shared" si="3"/>
        <v>0.80545724986693645</v>
      </c>
      <c r="L28" s="89"/>
    </row>
    <row r="29" spans="1:12">
      <c r="A29" s="25" t="s">
        <v>30</v>
      </c>
      <c r="B29" s="27">
        <v>0.78009610520991379</v>
      </c>
      <c r="C29" s="27">
        <v>0.72361111111111109</v>
      </c>
      <c r="D29" s="27">
        <v>0.30247896703001931</v>
      </c>
      <c r="E29" s="27">
        <v>0.83112715301615059</v>
      </c>
      <c r="F29" s="27" t="s">
        <v>60</v>
      </c>
      <c r="G29" s="27">
        <v>0</v>
      </c>
      <c r="H29" s="27">
        <v>1.0135969082187226</v>
      </c>
      <c r="I29" s="27">
        <v>0</v>
      </c>
      <c r="J29" s="27">
        <v>0.91999999999999993</v>
      </c>
      <c r="K29" s="88">
        <f t="shared" si="3"/>
        <v>0.60746174609069425</v>
      </c>
      <c r="L29" s="89"/>
    </row>
    <row r="30" spans="1:12">
      <c r="A30" s="25" t="s">
        <v>31</v>
      </c>
      <c r="B30" s="27">
        <v>0.74114820435002515</v>
      </c>
      <c r="C30" s="27">
        <v>0.6953125</v>
      </c>
      <c r="D30" s="27">
        <v>0.26893323269864222</v>
      </c>
      <c r="E30" s="27">
        <v>0.78928196993679289</v>
      </c>
      <c r="F30" s="27">
        <v>0.5714285714285714</v>
      </c>
      <c r="G30" s="27">
        <v>0</v>
      </c>
      <c r="H30" s="27">
        <v>0.98196551067879279</v>
      </c>
      <c r="I30" s="27">
        <v>1</v>
      </c>
      <c r="J30" s="27">
        <v>0.93555555555555558</v>
      </c>
      <c r="K30" s="88">
        <f t="shared" si="1"/>
        <v>0.67018558968233921</v>
      </c>
      <c r="L30" s="89"/>
    </row>
    <row r="31" spans="1:12">
      <c r="A31" s="25" t="s">
        <v>32</v>
      </c>
      <c r="B31" s="27">
        <v>0.77427921092564489</v>
      </c>
      <c r="C31" s="27">
        <v>0.74062499999999998</v>
      </c>
      <c r="D31" s="27">
        <v>0.31304431236533237</v>
      </c>
      <c r="E31" s="27">
        <v>0.71311613127246531</v>
      </c>
      <c r="F31" s="27">
        <v>0.8571428571428571</v>
      </c>
      <c r="G31" s="27">
        <v>0</v>
      </c>
      <c r="H31" s="27">
        <v>0.99512355991672985</v>
      </c>
      <c r="I31" s="27">
        <v>1</v>
      </c>
      <c r="J31" s="27">
        <v>0.99444444444444435</v>
      </c>
      <c r="K31" s="88">
        <f t="shared" si="1"/>
        <v>0.71452276215302957</v>
      </c>
      <c r="L31" s="89"/>
    </row>
    <row r="32" spans="1:12">
      <c r="A32" s="25" t="s">
        <v>33</v>
      </c>
      <c r="B32" s="27">
        <v>0.74252330398757105</v>
      </c>
      <c r="C32" s="27">
        <v>0.66406250000000011</v>
      </c>
      <c r="D32" s="27">
        <v>0.36107909097305274</v>
      </c>
      <c r="E32" s="27">
        <v>0.78231579058256517</v>
      </c>
      <c r="F32" s="27" t="s">
        <v>60</v>
      </c>
      <c r="G32" s="27">
        <v>0</v>
      </c>
      <c r="H32" s="27">
        <v>0.98499515330775333</v>
      </c>
      <c r="I32" s="27">
        <v>1</v>
      </c>
      <c r="J32" s="27">
        <v>0.9622222222222222</v>
      </c>
      <c r="K32" s="88">
        <f t="shared" ref="K32:K33" si="4">+(B32*0.2)+(C32*0.2)+(D32*0.1)+(E32*0.1)+(G32*0.1)+(H32*0.1)+(I32*0.1)+(J32*0.1)</f>
        <v>0.69037838650607353</v>
      </c>
      <c r="L32" s="89"/>
    </row>
    <row r="33" spans="1:12">
      <c r="A33" s="25" t="s">
        <v>34</v>
      </c>
      <c r="B33" s="27">
        <v>0.79707560627674745</v>
      </c>
      <c r="C33" s="27">
        <v>0.7416666666666667</v>
      </c>
      <c r="D33" s="27">
        <v>0.34899972892616449</v>
      </c>
      <c r="E33" s="27">
        <v>0.73689255420959865</v>
      </c>
      <c r="F33" s="27" t="s">
        <v>60</v>
      </c>
      <c r="G33" s="27">
        <v>0.42465753424657532</v>
      </c>
      <c r="H33" s="27">
        <v>0.73258167634896765</v>
      </c>
      <c r="I33" s="27">
        <v>0</v>
      </c>
      <c r="J33" s="27">
        <v>0.89999999999999991</v>
      </c>
      <c r="K33" s="88">
        <f t="shared" si="4"/>
        <v>0.62206160396181343</v>
      </c>
      <c r="L33" s="89"/>
    </row>
    <row r="34" spans="1:12">
      <c r="A34" s="25" t="s">
        <v>35</v>
      </c>
      <c r="B34" s="27">
        <v>0.7484185556141274</v>
      </c>
      <c r="C34" s="27">
        <v>0.61647727272727271</v>
      </c>
      <c r="D34" s="27">
        <v>0.17936407083061198</v>
      </c>
      <c r="E34" s="27">
        <v>0.60042246451178849</v>
      </c>
      <c r="F34" s="27">
        <v>0.8571428571428571</v>
      </c>
      <c r="G34" s="27">
        <v>0.3146067415730337</v>
      </c>
      <c r="H34" s="27">
        <v>0.95690422606867553</v>
      </c>
      <c r="I34" s="27">
        <v>0</v>
      </c>
      <c r="J34" s="27">
        <v>0.88888888888888884</v>
      </c>
      <c r="K34" s="88">
        <f t="shared" si="1"/>
        <v>0.58446729915279561</v>
      </c>
      <c r="L34" s="89"/>
    </row>
    <row r="35" spans="1:12">
      <c r="A35" s="29" t="s">
        <v>36</v>
      </c>
      <c r="B35" s="27">
        <v>0.78</v>
      </c>
      <c r="C35" s="27">
        <v>0.6852124183006536</v>
      </c>
      <c r="D35" s="27">
        <v>0.32721608082256975</v>
      </c>
      <c r="E35" s="27">
        <v>0.80646388110922373</v>
      </c>
      <c r="F35" s="27">
        <v>0.5714285714285714</v>
      </c>
      <c r="G35" s="27">
        <v>0.19533473580002475</v>
      </c>
      <c r="H35" s="27">
        <v>1.01</v>
      </c>
      <c r="I35" s="30">
        <v>0.53181818181818186</v>
      </c>
      <c r="J35" s="30">
        <v>0.94397306397306391</v>
      </c>
      <c r="K35" s="103">
        <f t="shared" si="1"/>
        <v>0.65840531424026161</v>
      </c>
      <c r="L35" s="104"/>
    </row>
    <row r="36" spans="1:12">
      <c r="A36" s="403" t="s">
        <v>167</v>
      </c>
      <c r="B36" s="403"/>
      <c r="C36" s="403"/>
      <c r="D36" s="403"/>
      <c r="E36" s="403"/>
      <c r="F36" s="403"/>
      <c r="G36" s="403"/>
      <c r="H36" s="403"/>
      <c r="I36" s="404"/>
      <c r="J36" s="91" t="s">
        <v>74</v>
      </c>
      <c r="K36" s="91" t="s">
        <v>55</v>
      </c>
      <c r="L36" s="105"/>
    </row>
    <row r="37" spans="1:12">
      <c r="A37" s="403"/>
      <c r="B37" s="403"/>
      <c r="C37" s="403"/>
      <c r="D37" s="403"/>
      <c r="E37" s="403"/>
      <c r="F37" s="403"/>
      <c r="G37" s="403"/>
      <c r="H37" s="403"/>
      <c r="I37" s="404"/>
      <c r="J37" s="91" t="s">
        <v>75</v>
      </c>
      <c r="K37" s="91" t="s">
        <v>77</v>
      </c>
      <c r="L37" s="105"/>
    </row>
    <row r="38" spans="1:12">
      <c r="A38" s="403"/>
      <c r="B38" s="403"/>
      <c r="C38" s="403"/>
      <c r="D38" s="403"/>
      <c r="E38" s="403"/>
      <c r="F38" s="403"/>
      <c r="G38" s="403"/>
      <c r="H38" s="403"/>
      <c r="I38" s="404"/>
      <c r="J38" s="91" t="s">
        <v>50</v>
      </c>
      <c r="K38" s="91" t="s">
        <v>76</v>
      </c>
      <c r="L38" s="105"/>
    </row>
    <row r="39" spans="1:12">
      <c r="A39" s="403"/>
      <c r="B39" s="403"/>
      <c r="C39" s="403"/>
      <c r="D39" s="403"/>
      <c r="E39" s="403"/>
      <c r="F39" s="403"/>
      <c r="G39" s="403"/>
      <c r="H39" s="403"/>
      <c r="I39" s="404"/>
      <c r="J39" s="91" t="s">
        <v>51</v>
      </c>
      <c r="K39" s="91" t="s">
        <v>68</v>
      </c>
      <c r="L39" s="105"/>
    </row>
    <row r="40" spans="1:12">
      <c r="A40" s="403"/>
      <c r="B40" s="403"/>
      <c r="C40" s="403"/>
      <c r="D40" s="403"/>
      <c r="E40" s="403"/>
      <c r="F40" s="403"/>
      <c r="G40" s="403"/>
      <c r="H40" s="403"/>
      <c r="I40" s="404"/>
      <c r="J40" s="91" t="s">
        <v>52</v>
      </c>
      <c r="K40" s="91" t="s">
        <v>78</v>
      </c>
      <c r="L40" s="105"/>
    </row>
  </sheetData>
  <mergeCells count="1">
    <mergeCell ref="A36:I40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UX51"/>
  <sheetViews>
    <sheetView tabSelected="1" topLeftCell="TJ1" zoomScale="83" zoomScaleNormal="83" workbookViewId="0">
      <selection activeCell="UH36" sqref="UH36"/>
    </sheetView>
  </sheetViews>
  <sheetFormatPr baseColWidth="10" defaultRowHeight="15"/>
  <cols>
    <col min="1" max="1" width="16.42578125" style="37" customWidth="1"/>
    <col min="2" max="2" width="13.140625" style="37" customWidth="1"/>
    <col min="3" max="3" width="15.140625" style="37" customWidth="1"/>
    <col min="4" max="4" width="11.42578125" style="37" customWidth="1"/>
    <col min="5" max="5" width="7.5703125" style="37" customWidth="1"/>
    <col min="6" max="6" width="11.42578125" style="37" customWidth="1"/>
    <col min="7" max="7" width="13.85546875" customWidth="1"/>
    <col min="8" max="8" width="15.42578125" customWidth="1"/>
    <col min="9" max="9" width="11.42578125" customWidth="1"/>
    <col min="10" max="10" width="7.7109375" customWidth="1"/>
    <col min="11" max="11" width="11.42578125" customWidth="1"/>
    <col min="12" max="12" width="13.85546875" style="37" customWidth="1"/>
    <col min="13" max="13" width="15.42578125" style="37" customWidth="1"/>
    <col min="14" max="14" width="11.42578125" style="37" customWidth="1"/>
    <col min="15" max="15" width="7.7109375" style="37" customWidth="1"/>
    <col min="16" max="16" width="11.42578125" style="37" customWidth="1"/>
    <col min="17" max="19" width="9.7109375" style="37" customWidth="1"/>
    <col min="20" max="20" width="7.140625" style="37" customWidth="1"/>
    <col min="21" max="21" width="9.5703125" style="37" customWidth="1"/>
    <col min="22" max="22" width="9.85546875" style="37" customWidth="1"/>
    <col min="23" max="23" width="11.42578125" style="37" customWidth="1"/>
    <col min="24" max="24" width="15.85546875" style="37" customWidth="1"/>
    <col min="25" max="25" width="14.140625" style="37" customWidth="1"/>
    <col min="26" max="26" width="13.7109375" style="37" customWidth="1"/>
    <col min="27" max="27" width="11.42578125" style="37" customWidth="1"/>
    <col min="28" max="28" width="16" style="37" customWidth="1"/>
    <col min="29" max="29" width="15.28515625" style="37" customWidth="1"/>
    <col min="30" max="30" width="12.5703125" style="37" customWidth="1"/>
    <col min="31" max="31" width="8.42578125" style="37" customWidth="1"/>
    <col min="32" max="32" width="11.42578125" style="37" customWidth="1"/>
    <col min="33" max="33" width="16" style="37" customWidth="1"/>
    <col min="34" max="34" width="15.28515625" style="37" customWidth="1"/>
    <col min="35" max="35" width="12.5703125" style="37" customWidth="1"/>
    <col min="36" max="36" width="8.42578125" style="37" customWidth="1"/>
    <col min="37" max="37" width="11.42578125" style="37" customWidth="1"/>
    <col min="38" max="38" width="16" style="37" customWidth="1"/>
    <col min="39" max="39" width="15.28515625" style="37" customWidth="1"/>
    <col min="40" max="40" width="12.5703125" style="37" customWidth="1"/>
    <col min="41" max="41" width="8.42578125" style="37" customWidth="1"/>
    <col min="42" max="42" width="11.42578125" style="37" customWidth="1"/>
    <col min="43" max="46" width="9.7109375" style="37" customWidth="1"/>
    <col min="47" max="47" width="7.28515625" style="37" customWidth="1"/>
    <col min="48" max="48" width="10.5703125" style="37" customWidth="1"/>
    <col min="49" max="49" width="10.28515625" style="37" customWidth="1"/>
    <col min="50" max="50" width="10" style="37" customWidth="1"/>
    <col min="51" max="51" width="16.85546875" style="37" customWidth="1"/>
    <col min="52" max="52" width="11.7109375" style="37" customWidth="1"/>
    <col min="53" max="54" width="11.42578125" style="37" customWidth="1"/>
    <col min="55" max="55" width="9.7109375" style="37" customWidth="1"/>
    <col min="56" max="56" width="7.28515625" style="37" customWidth="1"/>
    <col min="57" max="57" width="11.42578125" style="37" customWidth="1"/>
    <col min="58" max="58" width="16.140625" style="37" customWidth="1"/>
    <col min="59" max="59" width="11.42578125" style="37" customWidth="1"/>
    <col min="60" max="60" width="16.42578125" style="37" customWidth="1"/>
    <col min="61" max="61" width="13.140625" style="37" customWidth="1"/>
    <col min="62" max="62" width="15.140625" style="37" customWidth="1"/>
    <col min="63" max="63" width="11.85546875" style="37" customWidth="1"/>
    <col min="64" max="64" width="7.5703125" style="37" customWidth="1"/>
    <col min="65" max="65" width="11.42578125" style="37" customWidth="1"/>
    <col min="66" max="66" width="13.140625" style="37" customWidth="1"/>
    <col min="67" max="67" width="15.140625" style="37" customWidth="1"/>
    <col min="68" max="68" width="11.85546875" style="37" customWidth="1"/>
    <col min="69" max="69" width="7.5703125" style="37" customWidth="1"/>
    <col min="70" max="70" width="11.42578125" style="37" customWidth="1"/>
    <col min="71" max="71" width="13.140625" style="37" customWidth="1"/>
    <col min="72" max="72" width="15.140625" style="37" customWidth="1"/>
    <col min="73" max="73" width="11.85546875" style="37" customWidth="1"/>
    <col min="74" max="74" width="7.5703125" style="37" customWidth="1"/>
    <col min="75" max="75" width="11.42578125" style="37" customWidth="1"/>
    <col min="76" max="76" width="13.140625" style="37" customWidth="1"/>
    <col min="77" max="77" width="15.140625" style="37" customWidth="1"/>
    <col min="78" max="78" width="11.85546875" style="37" customWidth="1"/>
    <col min="79" max="79" width="7.5703125" style="37" customWidth="1"/>
    <col min="80" max="80" width="11.42578125" style="37" customWidth="1"/>
    <col min="81" max="81" width="13.140625" style="37" customWidth="1"/>
    <col min="82" max="82" width="15.140625" style="37" customWidth="1"/>
    <col min="83" max="83" width="11.85546875" style="37" customWidth="1"/>
    <col min="84" max="84" width="7.5703125" style="37" customWidth="1"/>
    <col min="85" max="85" width="11.42578125" style="37" customWidth="1"/>
    <col min="86" max="86" width="13.140625" style="37" customWidth="1"/>
    <col min="87" max="87" width="15.140625" style="37" customWidth="1"/>
    <col min="88" max="88" width="11.85546875" style="37" customWidth="1"/>
    <col min="89" max="89" width="7.5703125" style="37" customWidth="1"/>
    <col min="90" max="90" width="11.42578125" style="37" customWidth="1"/>
    <col min="91" max="91" width="13.140625" style="37" customWidth="1"/>
    <col min="92" max="92" width="15.140625" style="37" customWidth="1"/>
    <col min="93" max="93" width="11.85546875" style="37" customWidth="1"/>
    <col min="94" max="94" width="7.5703125" style="37" customWidth="1"/>
    <col min="95" max="95" width="11.42578125" style="37" customWidth="1"/>
    <col min="96" max="96" width="13.140625" style="37" customWidth="1"/>
    <col min="97" max="97" width="15.140625" style="37" customWidth="1"/>
    <col min="98" max="98" width="11.85546875" style="37" customWidth="1"/>
    <col min="99" max="99" width="7.5703125" style="37" customWidth="1"/>
    <col min="100" max="100" width="11.42578125" style="37" customWidth="1"/>
    <col min="101" max="108" width="9.7109375" style="37" customWidth="1"/>
    <col min="109" max="109" width="7.28515625" style="37" customWidth="1"/>
    <col min="110" max="110" width="10.5703125" style="37" customWidth="1"/>
    <col min="111" max="111" width="10.28515625" style="37" customWidth="1"/>
    <col min="112" max="112" width="10" style="37" customWidth="1"/>
    <col min="113" max="113" width="16.42578125" style="37" customWidth="1"/>
    <col min="114" max="114" width="13.140625" style="37" customWidth="1"/>
    <col min="115" max="115" width="15.140625" style="37" customWidth="1"/>
    <col min="116" max="116" width="11.85546875" style="37" customWidth="1"/>
    <col min="117" max="117" width="7.5703125" style="37" customWidth="1"/>
    <col min="118" max="118" width="11.42578125" style="37" customWidth="1"/>
    <col min="119" max="119" width="13.140625" style="37" customWidth="1"/>
    <col min="120" max="120" width="15.140625" style="37" customWidth="1"/>
    <col min="121" max="121" width="11.85546875" style="37" customWidth="1"/>
    <col min="122" max="122" width="7.5703125" style="37" customWidth="1"/>
    <col min="123" max="123" width="11.42578125" style="37" customWidth="1"/>
    <col min="124" max="124" width="13.140625" style="37" customWidth="1"/>
    <col min="125" max="125" width="15.140625" style="37" customWidth="1"/>
    <col min="126" max="126" width="11.85546875" style="37" customWidth="1"/>
    <col min="127" max="127" width="7.5703125" style="37" customWidth="1"/>
    <col min="128" max="128" width="11.42578125" style="37" customWidth="1"/>
    <col min="129" max="129" width="13.140625" style="37" customWidth="1"/>
    <col min="130" max="130" width="7.5703125" style="37" customWidth="1"/>
    <col min="131" max="131" width="11.42578125" style="37" customWidth="1"/>
    <col min="132" max="132" width="13.140625" style="37" customWidth="1"/>
    <col min="133" max="133" width="15.140625" style="37" customWidth="1"/>
    <col min="134" max="134" width="11.85546875" style="37" customWidth="1"/>
    <col min="135" max="135" width="7.5703125" style="37" customWidth="1"/>
    <col min="136" max="136" width="11.42578125" style="37" customWidth="1"/>
    <col min="137" max="137" width="13.140625" style="37" customWidth="1"/>
    <col min="138" max="138" width="15.140625" style="37" customWidth="1"/>
    <col min="139" max="139" width="11.85546875" style="37" customWidth="1"/>
    <col min="140" max="140" width="7.5703125" style="37" customWidth="1"/>
    <col min="141" max="141" width="11.42578125" style="37" customWidth="1"/>
    <col min="142" max="142" width="13.140625" style="37" customWidth="1"/>
    <col min="143" max="143" width="15.140625" style="37" customWidth="1"/>
    <col min="144" max="144" width="11.85546875" style="37" customWidth="1"/>
    <col min="145" max="145" width="7.5703125" style="37" customWidth="1"/>
    <col min="146" max="146" width="11.42578125" style="37" customWidth="1"/>
    <col min="147" max="153" width="9.7109375" style="37" customWidth="1"/>
    <col min="154" max="154" width="7.28515625" style="37" customWidth="1"/>
    <col min="155" max="155" width="10.5703125" style="37" customWidth="1"/>
    <col min="156" max="156" width="10.28515625" style="37" customWidth="1"/>
    <col min="157" max="157" width="10" style="37" customWidth="1"/>
    <col min="158" max="158" width="16.42578125" style="37" customWidth="1"/>
    <col min="159" max="159" width="13.140625" style="37" customWidth="1"/>
    <col min="160" max="160" width="15.140625" style="37" customWidth="1"/>
    <col min="161" max="161" width="11.85546875" style="37" customWidth="1"/>
    <col min="162" max="162" width="7.5703125" style="38" customWidth="1"/>
    <col min="163" max="163" width="11.42578125" style="37" customWidth="1"/>
    <col min="164" max="164" width="13.140625" style="37" customWidth="1"/>
    <col min="165" max="165" width="15.140625" style="37" customWidth="1"/>
    <col min="166" max="166" width="11.85546875" style="37" customWidth="1"/>
    <col min="167" max="167" width="7.5703125" style="38" customWidth="1"/>
    <col min="168" max="168" width="11.42578125" style="37" customWidth="1"/>
    <col min="169" max="169" width="13.140625" style="37" customWidth="1"/>
    <col min="170" max="170" width="15.140625" style="37" customWidth="1"/>
    <col min="171" max="171" width="11.85546875" style="37" customWidth="1"/>
    <col min="172" max="172" width="7.5703125" style="38" customWidth="1"/>
    <col min="173" max="173" width="11.42578125" style="37" customWidth="1"/>
    <col min="174" max="174" width="13.140625" style="37" customWidth="1"/>
    <col min="175" max="175" width="15.140625" style="37" customWidth="1"/>
    <col min="176" max="176" width="11.85546875" style="37" customWidth="1"/>
    <col min="177" max="177" width="7.5703125" style="38" customWidth="1"/>
    <col min="178" max="178" width="11.42578125" style="37" customWidth="1"/>
    <col min="179" max="179" width="13.140625" style="37" customWidth="1"/>
    <col min="180" max="180" width="15.140625" style="37" customWidth="1"/>
    <col min="181" max="181" width="11.85546875" style="37" customWidth="1"/>
    <col min="182" max="182" width="7.5703125" style="38" customWidth="1"/>
    <col min="183" max="183" width="11.42578125" style="37" customWidth="1"/>
    <col min="184" max="188" width="9.7109375" style="37" customWidth="1"/>
    <col min="189" max="189" width="7.28515625" style="37" customWidth="1"/>
    <col min="190" max="190" width="10.5703125" style="37" customWidth="1"/>
    <col min="191" max="191" width="10.28515625" style="37" customWidth="1"/>
    <col min="192" max="192" width="10" style="37" customWidth="1"/>
    <col min="193" max="193" width="17" style="37" customWidth="1"/>
    <col min="194" max="194" width="13.140625" style="37" customWidth="1"/>
    <col min="195" max="195" width="16.42578125" style="37" customWidth="1"/>
    <col min="196" max="196" width="11.42578125" style="37" customWidth="1"/>
    <col min="197" max="197" width="8.28515625" style="37" customWidth="1"/>
    <col min="198" max="198" width="11.42578125" style="37" customWidth="1"/>
    <col min="199" max="199" width="13.140625" style="37" customWidth="1"/>
    <col min="200" max="200" width="16.42578125" style="37" customWidth="1"/>
    <col min="201" max="201" width="11.42578125" style="37" customWidth="1"/>
    <col min="202" max="202" width="8.28515625" style="37" customWidth="1"/>
    <col min="203" max="203" width="11.42578125" style="37" customWidth="1"/>
    <col min="204" max="204" width="13.140625" style="37" customWidth="1"/>
    <col min="205" max="205" width="16.42578125" style="37" customWidth="1"/>
    <col min="206" max="206" width="11.42578125" style="37" customWidth="1"/>
    <col min="207" max="207" width="8.28515625" style="37" customWidth="1"/>
    <col min="208" max="208" width="11.42578125" style="37" customWidth="1"/>
    <col min="209" max="209" width="13.140625" style="37" customWidth="1"/>
    <col min="210" max="210" width="16.42578125" style="37" customWidth="1"/>
    <col min="211" max="211" width="11.42578125" style="37" customWidth="1"/>
    <col min="212" max="212" width="8.28515625" style="37" customWidth="1"/>
    <col min="213" max="213" width="11.42578125" style="37" customWidth="1"/>
    <col min="214" max="214" width="13.140625" style="37" customWidth="1"/>
    <col min="215" max="215" width="16.42578125" style="37" customWidth="1"/>
    <col min="216" max="216" width="11.42578125" style="37" customWidth="1"/>
    <col min="217" max="217" width="8.28515625" style="37" customWidth="1"/>
    <col min="218" max="218" width="11.42578125" style="37" customWidth="1"/>
    <col min="219" max="223" width="9.7109375" style="37" customWidth="1"/>
    <col min="224" max="224" width="7.28515625" style="37" customWidth="1"/>
    <col min="225" max="225" width="10.5703125" style="37" customWidth="1"/>
    <col min="226" max="226" width="10.28515625" style="37" customWidth="1"/>
    <col min="227" max="227" width="10" style="37" customWidth="1"/>
    <col min="228" max="228" width="17" style="37" customWidth="1"/>
    <col min="229" max="229" width="13.140625" style="37" customWidth="1"/>
    <col min="230" max="230" width="11.5703125" style="37" customWidth="1"/>
    <col min="231" max="231" width="11.42578125" style="37" customWidth="1"/>
    <col min="232" max="232" width="11" style="37" customWidth="1"/>
    <col min="233" max="233" width="9.42578125" style="37" customWidth="1"/>
    <col min="234" max="234" width="11.42578125" style="37" customWidth="1"/>
    <col min="235" max="235" width="13.140625" style="37" customWidth="1"/>
    <col min="236" max="236" width="16.42578125" style="37" customWidth="1"/>
    <col min="237" max="237" width="11.42578125" style="37" customWidth="1"/>
    <col min="238" max="238" width="8.28515625" style="37" customWidth="1"/>
    <col min="239" max="239" width="11.42578125" style="37" customWidth="1"/>
    <col min="240" max="240" width="13.140625" style="37" customWidth="1"/>
    <col min="241" max="241" width="16.42578125" style="37" customWidth="1"/>
    <col min="242" max="242" width="11.42578125" style="37" customWidth="1"/>
    <col min="243" max="243" width="8.28515625" style="37" customWidth="1"/>
    <col min="244" max="244" width="11.42578125" style="37" customWidth="1"/>
    <col min="245" max="245" width="13.140625" style="37" customWidth="1"/>
    <col min="246" max="246" width="16.42578125" style="37" customWidth="1"/>
    <col min="247" max="247" width="11.42578125" style="37" customWidth="1"/>
    <col min="248" max="248" width="8.28515625" style="37" customWidth="1"/>
    <col min="249" max="249" width="11.42578125" style="37" customWidth="1"/>
    <col min="250" max="250" width="13.140625" style="37" customWidth="1"/>
    <col min="251" max="251" width="16.42578125" style="37" customWidth="1"/>
    <col min="252" max="252" width="11.42578125" style="37" customWidth="1"/>
    <col min="253" max="253" width="8.28515625" style="37" customWidth="1"/>
    <col min="254" max="254" width="11.42578125" style="37" customWidth="1"/>
    <col min="255" max="260" width="12.28515625" style="37" customWidth="1"/>
    <col min="261" max="261" width="7.28515625" style="37" customWidth="1"/>
    <col min="262" max="262" width="10.5703125" style="37" customWidth="1"/>
    <col min="263" max="263" width="10.28515625" style="37" customWidth="1"/>
    <col min="264" max="264" width="10" style="37" customWidth="1"/>
    <col min="265" max="265" width="17" style="37" customWidth="1"/>
    <col min="266" max="266" width="13.140625" style="37" customWidth="1"/>
    <col min="267" max="267" width="16.42578125" style="37" customWidth="1"/>
    <col min="268" max="268" width="11.42578125" style="37" customWidth="1"/>
    <col min="269" max="269" width="8.28515625" style="37" customWidth="1"/>
    <col min="270" max="270" width="11.42578125" style="37" customWidth="1"/>
    <col min="271" max="271" width="13.140625" style="37" customWidth="1"/>
    <col min="272" max="272" width="16.42578125" style="37" customWidth="1"/>
    <col min="273" max="273" width="11.42578125" style="37" customWidth="1"/>
    <col min="274" max="274" width="8.28515625" style="37" customWidth="1"/>
    <col min="275" max="275" width="11.42578125" style="37" customWidth="1"/>
    <col min="276" max="277" width="12.28515625" style="37" customWidth="1"/>
    <col min="278" max="278" width="7.28515625" style="37" customWidth="1"/>
    <col min="279" max="279" width="10.5703125" style="37" customWidth="1"/>
    <col min="280" max="280" width="10.28515625" style="37" customWidth="1"/>
    <col min="281" max="281" width="10" style="37" customWidth="1"/>
    <col min="282" max="282" width="17" style="37" customWidth="1"/>
    <col min="283" max="283" width="13.140625" style="37" customWidth="1"/>
    <col min="284" max="284" width="16.42578125" style="37" customWidth="1"/>
    <col min="285" max="285" width="11.42578125" style="37" customWidth="1"/>
    <col min="286" max="286" width="7.85546875" style="37" customWidth="1"/>
    <col min="287" max="287" width="11.42578125" style="37" customWidth="1"/>
    <col min="288" max="288" width="13.140625" style="37" customWidth="1"/>
    <col min="289" max="289" width="16.42578125" style="37" customWidth="1"/>
    <col min="290" max="290" width="11.42578125" style="37" customWidth="1"/>
    <col min="291" max="291" width="8.28515625" style="37" customWidth="1"/>
    <col min="292" max="292" width="11.42578125" style="37" customWidth="1"/>
    <col min="293" max="294" width="12.28515625" style="37" customWidth="1"/>
    <col min="295" max="295" width="7.28515625" style="37" customWidth="1"/>
    <col min="296" max="296" width="10.5703125" style="37" customWidth="1"/>
    <col min="297" max="297" width="10.28515625" style="37" customWidth="1"/>
    <col min="298" max="298" width="10" style="37" customWidth="1"/>
    <col min="299" max="299" width="16.42578125" style="37" customWidth="1"/>
    <col min="300" max="300" width="13.140625" style="37" customWidth="1"/>
    <col min="301" max="301" width="15.140625" style="37" customWidth="1"/>
    <col min="302" max="302" width="11.85546875" style="37" customWidth="1"/>
    <col min="303" max="303" width="7.5703125" style="38" customWidth="1"/>
    <col min="304" max="304" width="11.42578125" style="37" customWidth="1"/>
    <col min="305" max="305" width="13.140625" style="37" customWidth="1"/>
    <col min="306" max="306" width="15.140625" style="37" customWidth="1"/>
    <col min="307" max="307" width="11.85546875" style="37" customWidth="1"/>
    <col min="308" max="308" width="7.5703125" style="38" customWidth="1"/>
    <col min="309" max="309" width="11.42578125" style="37" customWidth="1"/>
    <col min="310" max="310" width="13.140625" style="37" customWidth="1"/>
    <col min="311" max="311" width="15.140625" style="37" customWidth="1"/>
    <col min="312" max="312" width="11.85546875" style="37" customWidth="1"/>
    <col min="313" max="313" width="7.5703125" style="38" customWidth="1"/>
    <col min="314" max="314" width="11.42578125" style="37" customWidth="1"/>
    <col min="315" max="317" width="12.28515625" style="37" customWidth="1"/>
    <col min="318" max="318" width="7.28515625" style="37" customWidth="1"/>
    <col min="319" max="319" width="10.5703125" style="37" customWidth="1"/>
    <col min="320" max="320" width="10.28515625" style="37" customWidth="1"/>
    <col min="321" max="321" width="10" style="37" customWidth="1"/>
    <col min="322" max="322" width="16.42578125" style="37" customWidth="1"/>
    <col min="323" max="323" width="13.140625" style="37" customWidth="1"/>
    <col min="324" max="324" width="15.140625" style="37" customWidth="1"/>
    <col min="325" max="325" width="11.85546875" style="37" customWidth="1"/>
    <col min="326" max="326" width="7.5703125" style="38" customWidth="1"/>
    <col min="327" max="327" width="11.42578125" style="37" customWidth="1"/>
    <col min="328" max="328" width="13.140625" style="37" customWidth="1"/>
    <col min="329" max="329" width="15.140625" style="37" customWidth="1"/>
    <col min="330" max="330" width="11.85546875" style="37" customWidth="1"/>
    <col min="331" max="331" width="7.5703125" style="38" customWidth="1"/>
    <col min="332" max="332" width="11.42578125" style="37" customWidth="1"/>
    <col min="333" max="333" width="13.140625" style="37" customWidth="1"/>
    <col min="334" max="334" width="15.140625" style="37" customWidth="1"/>
    <col min="335" max="335" width="11.85546875" style="37" customWidth="1"/>
    <col min="336" max="336" width="7.5703125" style="38" customWidth="1"/>
    <col min="337" max="337" width="11.42578125" style="37" customWidth="1"/>
    <col min="338" max="338" width="13.140625" style="37" customWidth="1"/>
    <col min="339" max="339" width="15.140625" style="37" customWidth="1"/>
    <col min="340" max="340" width="11.85546875" style="37" customWidth="1"/>
    <col min="341" max="341" width="7.5703125" style="38" customWidth="1"/>
    <col min="342" max="342" width="11.42578125" style="37" customWidth="1"/>
    <col min="343" max="346" width="12.28515625" style="37" customWidth="1"/>
    <col min="347" max="347" width="7.28515625" style="37" customWidth="1"/>
    <col min="348" max="348" width="10.5703125" style="37" customWidth="1"/>
    <col min="349" max="349" width="10.28515625" style="37" customWidth="1"/>
    <col min="350" max="350" width="10" style="37" customWidth="1"/>
    <col min="351" max="351" width="16.42578125" style="37" customWidth="1"/>
    <col min="352" max="353" width="17.7109375" style="37" bestFit="1" customWidth="1"/>
    <col min="354" max="354" width="11.85546875" style="37" customWidth="1"/>
    <col min="355" max="355" width="7.5703125" style="38" customWidth="1"/>
    <col min="356" max="356" width="11.42578125" style="37" customWidth="1"/>
    <col min="357" max="358" width="17.7109375" style="37" bestFit="1" customWidth="1"/>
    <col min="359" max="359" width="11.85546875" style="37" customWidth="1"/>
    <col min="360" max="360" width="7.5703125" style="38" customWidth="1"/>
    <col min="361" max="361" width="11.42578125" style="37" customWidth="1"/>
    <col min="362" max="362" width="13.140625" style="37" customWidth="1"/>
    <col min="363" max="363" width="15.140625" style="37" customWidth="1"/>
    <col min="364" max="364" width="11.85546875" style="37" customWidth="1"/>
    <col min="365" max="365" width="7.5703125" style="38" customWidth="1"/>
    <col min="366" max="366" width="11.42578125" style="37" customWidth="1"/>
    <col min="367" max="369" width="12.28515625" style="37" customWidth="1"/>
    <col min="370" max="370" width="7.28515625" style="37" customWidth="1"/>
    <col min="371" max="371" width="10.5703125" style="37" customWidth="1"/>
    <col min="372" max="372" width="10.28515625" style="37" customWidth="1"/>
    <col min="373" max="373" width="10" style="37" customWidth="1"/>
    <col min="374" max="374" width="16.42578125" style="37" customWidth="1"/>
    <col min="375" max="375" width="13.140625" style="37" customWidth="1"/>
    <col min="376" max="376" width="15.140625" style="37" customWidth="1"/>
    <col min="377" max="377" width="11.85546875" style="37" customWidth="1"/>
    <col min="378" max="378" width="7.5703125" style="38" customWidth="1"/>
    <col min="379" max="379" width="11.42578125" style="37" customWidth="1"/>
    <col min="380" max="380" width="13.140625" style="37" customWidth="1"/>
    <col min="381" max="381" width="15.140625" style="37" customWidth="1"/>
    <col min="382" max="382" width="11.85546875" style="37" customWidth="1"/>
    <col min="383" max="383" width="7.5703125" style="38" customWidth="1"/>
    <col min="384" max="384" width="11.42578125" style="37" customWidth="1"/>
    <col min="385" max="385" width="13.140625" style="37" customWidth="1"/>
    <col min="386" max="386" width="15.140625" style="37" customWidth="1"/>
    <col min="387" max="387" width="11.85546875" style="37" customWidth="1"/>
    <col min="388" max="388" width="7.5703125" style="38" customWidth="1"/>
    <col min="389" max="389" width="11.42578125" style="37" customWidth="1"/>
    <col min="390" max="392" width="12.28515625" style="37" customWidth="1"/>
    <col min="393" max="393" width="7.28515625" style="37" customWidth="1"/>
    <col min="394" max="394" width="10.5703125" style="37" customWidth="1"/>
    <col min="395" max="395" width="10.28515625" style="37" customWidth="1"/>
    <col min="396" max="396" width="10" style="37" customWidth="1"/>
    <col min="397" max="397" width="16.42578125" style="37" customWidth="1"/>
    <col min="398" max="398" width="13.140625" style="37" customWidth="1"/>
    <col min="399" max="399" width="15.140625" style="37" customWidth="1"/>
    <col min="400" max="400" width="11.85546875" style="37" customWidth="1"/>
    <col min="401" max="401" width="7.5703125" style="38" customWidth="1"/>
    <col min="402" max="402" width="11.42578125" style="37" customWidth="1"/>
    <col min="403" max="403" width="13.140625" style="37" customWidth="1"/>
    <col min="404" max="404" width="15.140625" style="37" customWidth="1"/>
    <col min="405" max="405" width="11.85546875" style="37" customWidth="1"/>
    <col min="406" max="406" width="7.5703125" style="38" customWidth="1"/>
    <col min="407" max="407" width="11.42578125" style="37" customWidth="1"/>
    <col min="408" max="409" width="12.28515625" style="37" customWidth="1"/>
    <col min="410" max="410" width="7.28515625" style="37" customWidth="1"/>
    <col min="411" max="411" width="10.5703125" style="37" customWidth="1"/>
    <col min="412" max="412" width="10.28515625" style="37" customWidth="1"/>
    <col min="413" max="413" width="10" style="37" customWidth="1"/>
    <col min="414" max="414" width="16.42578125" style="37" customWidth="1"/>
    <col min="415" max="415" width="13.140625" style="37" customWidth="1"/>
    <col min="416" max="416" width="15.140625" style="37" customWidth="1"/>
    <col min="417" max="417" width="11.85546875" style="37" customWidth="1"/>
    <col min="418" max="418" width="7.5703125" style="38" customWidth="1"/>
    <col min="419" max="419" width="11.42578125" style="37" customWidth="1"/>
    <col min="420" max="420" width="13.140625" style="37" customWidth="1"/>
    <col min="421" max="421" width="15.140625" style="37" customWidth="1"/>
    <col min="422" max="422" width="11.85546875" style="37" customWidth="1"/>
    <col min="423" max="423" width="7.5703125" style="38" customWidth="1"/>
    <col min="424" max="424" width="11.42578125" style="37" customWidth="1"/>
    <col min="425" max="425" width="13.140625" style="37" customWidth="1"/>
    <col min="426" max="426" width="15.140625" style="37" customWidth="1"/>
    <col min="427" max="427" width="11.85546875" style="37" customWidth="1"/>
    <col min="428" max="428" width="7.5703125" style="38" customWidth="1"/>
    <col min="429" max="429" width="11.42578125" style="37" customWidth="1"/>
    <col min="430" max="430" width="13.140625" style="37" customWidth="1"/>
    <col min="431" max="431" width="15.140625" style="37" customWidth="1"/>
    <col min="432" max="432" width="11.85546875" style="37" customWidth="1"/>
    <col min="433" max="433" width="7.5703125" style="38" customWidth="1"/>
    <col min="434" max="434" width="11.42578125" style="37" customWidth="1"/>
    <col min="435" max="435" width="13.140625" style="37" customWidth="1"/>
    <col min="436" max="436" width="15.140625" style="37" customWidth="1"/>
    <col min="437" max="437" width="11.85546875" style="37" customWidth="1"/>
    <col min="438" max="438" width="7.5703125" style="38" customWidth="1"/>
    <col min="439" max="439" width="11.42578125" style="37" customWidth="1"/>
    <col min="440" max="440" width="13.140625" style="37" customWidth="1"/>
    <col min="441" max="441" width="15.140625" style="37" customWidth="1"/>
    <col min="442" max="442" width="11.85546875" style="37" customWidth="1"/>
    <col min="443" max="443" width="7.5703125" style="38" customWidth="1"/>
    <col min="444" max="444" width="11.42578125" style="37" customWidth="1"/>
    <col min="445" max="445" width="13.140625" style="37" customWidth="1"/>
    <col min="446" max="446" width="15.140625" style="37" customWidth="1"/>
    <col min="447" max="447" width="11.85546875" style="37" customWidth="1"/>
    <col min="448" max="448" width="7.5703125" style="38" customWidth="1"/>
    <col min="449" max="449" width="11.42578125" style="37" customWidth="1"/>
    <col min="450" max="456" width="9.7109375" style="37" customWidth="1"/>
    <col min="457" max="457" width="7.28515625" style="37" customWidth="1"/>
    <col min="458" max="458" width="10.5703125" style="37" customWidth="1"/>
    <col min="459" max="459" width="10.28515625" style="37" customWidth="1"/>
    <col min="460" max="460" width="10" style="37" customWidth="1"/>
    <col min="461" max="461" width="16.42578125" style="37" customWidth="1"/>
    <col min="462" max="462" width="13.140625" style="37" customWidth="1"/>
    <col min="463" max="463" width="15.140625" style="37" customWidth="1"/>
    <col min="464" max="464" width="11.85546875" style="37" customWidth="1"/>
    <col min="465" max="465" width="7.5703125" style="38" customWidth="1"/>
    <col min="466" max="466" width="11.42578125" style="37" customWidth="1"/>
    <col min="467" max="467" width="13.140625" style="37" customWidth="1"/>
    <col min="468" max="468" width="15.140625" style="37" customWidth="1"/>
    <col min="469" max="469" width="11.85546875" style="37" customWidth="1"/>
    <col min="470" max="470" width="7.5703125" style="38" customWidth="1"/>
    <col min="471" max="471" width="11.42578125" style="37" customWidth="1"/>
    <col min="472" max="472" width="13.140625" style="37" customWidth="1"/>
    <col min="473" max="473" width="15.140625" style="37" customWidth="1"/>
    <col min="474" max="474" width="11.85546875" style="37" customWidth="1"/>
    <col min="475" max="475" width="7.5703125" style="38" customWidth="1"/>
    <col min="476" max="476" width="11.42578125" style="37" customWidth="1"/>
    <col min="477" max="479" width="9.7109375" style="37" customWidth="1"/>
    <col min="480" max="480" width="7.28515625" style="37" customWidth="1"/>
    <col min="481" max="481" width="10.5703125" style="37" customWidth="1"/>
    <col min="482" max="482" width="10.28515625" style="37" customWidth="1"/>
    <col min="483" max="483" width="10" style="37" customWidth="1"/>
    <col min="484" max="484" width="16.42578125" style="37" customWidth="1"/>
    <col min="485" max="485" width="13.140625" style="37" customWidth="1"/>
    <col min="486" max="486" width="15.140625" style="37" customWidth="1"/>
    <col min="487" max="487" width="11.85546875" style="37" customWidth="1"/>
    <col min="488" max="488" width="7.5703125" style="38" customWidth="1"/>
    <col min="489" max="489" width="11.42578125" style="37" customWidth="1"/>
    <col min="490" max="490" width="13.140625" style="37" customWidth="1"/>
    <col min="491" max="491" width="15.140625" style="37" customWidth="1"/>
    <col min="492" max="492" width="11.85546875" style="37" customWidth="1"/>
    <col min="493" max="493" width="7.5703125" style="38" customWidth="1"/>
    <col min="494" max="494" width="11.42578125" style="37" customWidth="1"/>
    <col min="495" max="496" width="9.7109375" style="37" customWidth="1"/>
    <col min="497" max="497" width="7.28515625" style="37" customWidth="1"/>
    <col min="498" max="498" width="10.5703125" style="37" customWidth="1"/>
    <col min="499" max="499" width="10.28515625" style="37" customWidth="1"/>
    <col min="500" max="500" width="10" style="37" customWidth="1"/>
    <col min="501" max="501" width="16.42578125" style="37" customWidth="1"/>
    <col min="502" max="502" width="11.85546875" style="37" customWidth="1"/>
    <col min="503" max="503" width="7.5703125" style="38" customWidth="1"/>
    <col min="504" max="504" width="11.42578125" style="37" customWidth="1"/>
    <col min="505" max="505" width="13.140625" style="37" customWidth="1"/>
    <col min="506" max="506" width="15.140625" style="37" customWidth="1"/>
    <col min="507" max="507" width="11.85546875" style="37" customWidth="1"/>
    <col min="508" max="508" width="7.5703125" style="38" customWidth="1"/>
    <col min="509" max="509" width="11.42578125" style="37" customWidth="1"/>
    <col min="510" max="510" width="13.140625" style="37" customWidth="1"/>
    <col min="511" max="511" width="15.140625" style="37" customWidth="1"/>
    <col min="512" max="512" width="11.85546875" style="37" customWidth="1"/>
    <col min="513" max="513" width="7.5703125" style="38" customWidth="1"/>
    <col min="514" max="514" width="11.42578125" style="37" customWidth="1"/>
    <col min="515" max="515" width="13.140625" style="37" customWidth="1"/>
    <col min="516" max="516" width="15.140625" style="37" customWidth="1"/>
    <col min="517" max="517" width="11.85546875" style="37" customWidth="1"/>
    <col min="518" max="518" width="7.5703125" style="38" customWidth="1"/>
    <col min="519" max="519" width="11.42578125" style="37" customWidth="1"/>
    <col min="520" max="520" width="13.140625" style="37" customWidth="1"/>
    <col min="521" max="521" width="15.140625" style="37" customWidth="1"/>
    <col min="522" max="522" width="11.85546875" style="37" customWidth="1"/>
    <col min="523" max="523" width="7.5703125" style="38" customWidth="1"/>
    <col min="524" max="524" width="11.42578125" style="37" customWidth="1"/>
    <col min="525" max="525" width="12.140625" style="37" customWidth="1"/>
    <col min="526" max="526" width="12.5703125" style="37" customWidth="1"/>
    <col min="527" max="527" width="12.85546875" style="37" customWidth="1"/>
    <col min="528" max="528" width="12.7109375" style="37" customWidth="1"/>
    <col min="529" max="529" width="13.140625" style="37" customWidth="1"/>
    <col min="530" max="530" width="7.28515625" style="37" customWidth="1"/>
    <col min="531" max="531" width="10.5703125" style="37" customWidth="1"/>
    <col min="532" max="532" width="10.28515625" style="37" customWidth="1"/>
    <col min="533" max="533" width="10" style="37" customWidth="1"/>
    <col min="534" max="534" width="8.28515625" customWidth="1"/>
    <col min="535" max="535" width="17.140625" customWidth="1"/>
    <col min="536" max="537" width="11.28515625" style="19" hidden="1" customWidth="1"/>
    <col min="538" max="538" width="11.140625" hidden="1" customWidth="1"/>
    <col min="539" max="539" width="5.85546875" hidden="1" customWidth="1"/>
    <col min="540" max="540" width="2.28515625" hidden="1" customWidth="1"/>
    <col min="541" max="541" width="15.140625" hidden="1" customWidth="1"/>
    <col min="542" max="543" width="11.28515625" style="19" hidden="1" customWidth="1"/>
    <col min="544" max="544" width="11.140625" hidden="1" customWidth="1"/>
    <col min="545" max="545" width="5.85546875" hidden="1" customWidth="1"/>
    <col min="546" max="546" width="3.7109375" hidden="1" customWidth="1"/>
    <col min="547" max="547" width="15.140625" hidden="1" customWidth="1"/>
    <col min="548" max="549" width="11.28515625" style="19" hidden="1" customWidth="1"/>
    <col min="550" max="550" width="11.140625" hidden="1" customWidth="1"/>
    <col min="551" max="551" width="5.85546875" hidden="1" customWidth="1"/>
    <col min="552" max="552" width="16.42578125" customWidth="1"/>
    <col min="553" max="568" width="17.140625" customWidth="1"/>
    <col min="569" max="569" width="1.42578125" customWidth="1"/>
    <col min="570" max="570" width="17.140625" customWidth="1"/>
  </cols>
  <sheetData>
    <row r="1" spans="1:570" ht="15.75" customHeight="1" thickBot="1">
      <c r="B1" s="316" t="s">
        <v>94</v>
      </c>
      <c r="C1" s="317"/>
      <c r="D1" s="317"/>
      <c r="E1" s="317"/>
      <c r="F1" s="318"/>
      <c r="G1" s="316" t="s">
        <v>94</v>
      </c>
      <c r="H1" s="317"/>
      <c r="I1" s="317"/>
      <c r="J1" s="317"/>
      <c r="K1" s="318"/>
      <c r="L1" s="316" t="s">
        <v>94</v>
      </c>
      <c r="M1" s="317"/>
      <c r="N1" s="317"/>
      <c r="O1" s="317"/>
      <c r="P1" s="318"/>
      <c r="Q1" s="334" t="s">
        <v>177</v>
      </c>
      <c r="R1" s="335"/>
      <c r="S1" s="335"/>
      <c r="T1" s="335"/>
      <c r="U1" s="335"/>
      <c r="V1" s="335"/>
      <c r="W1" s="335"/>
      <c r="Y1" s="316" t="s">
        <v>94</v>
      </c>
      <c r="Z1" s="317"/>
      <c r="AA1" s="318"/>
      <c r="AB1" s="316" t="s">
        <v>94</v>
      </c>
      <c r="AC1" s="317"/>
      <c r="AD1" s="317"/>
      <c r="AE1" s="317"/>
      <c r="AF1" s="318"/>
      <c r="AG1" s="316" t="s">
        <v>94</v>
      </c>
      <c r="AH1" s="317"/>
      <c r="AI1" s="317"/>
      <c r="AJ1" s="317"/>
      <c r="AK1" s="318"/>
      <c r="AL1" s="316" t="s">
        <v>94</v>
      </c>
      <c r="AM1" s="317"/>
      <c r="AN1" s="317"/>
      <c r="AO1" s="317"/>
      <c r="AP1" s="317"/>
      <c r="AQ1" s="275" t="s">
        <v>208</v>
      </c>
      <c r="AR1" s="277"/>
      <c r="AS1" s="277"/>
      <c r="AT1" s="277"/>
      <c r="AU1" s="277"/>
      <c r="AV1" s="277"/>
      <c r="AW1" s="277"/>
      <c r="AX1" s="278"/>
      <c r="AZ1" s="316" t="s">
        <v>168</v>
      </c>
      <c r="BA1" s="317"/>
      <c r="BB1" s="318"/>
      <c r="BC1" s="275" t="s">
        <v>209</v>
      </c>
      <c r="BD1" s="277"/>
      <c r="BE1" s="277"/>
      <c r="BF1" s="277"/>
      <c r="BG1" s="278"/>
      <c r="BI1" s="316" t="s">
        <v>94</v>
      </c>
      <c r="BJ1" s="317"/>
      <c r="BK1" s="317"/>
      <c r="BL1" s="317"/>
      <c r="BM1" s="318"/>
      <c r="BN1" s="316" t="s">
        <v>168</v>
      </c>
      <c r="BO1" s="317"/>
      <c r="BP1" s="317"/>
      <c r="BQ1" s="317"/>
      <c r="BR1" s="318"/>
      <c r="BS1" s="316" t="s">
        <v>94</v>
      </c>
      <c r="BT1" s="317"/>
      <c r="BU1" s="317"/>
      <c r="BV1" s="317"/>
      <c r="BW1" s="318"/>
      <c r="BX1" s="316" t="s">
        <v>94</v>
      </c>
      <c r="BY1" s="317"/>
      <c r="BZ1" s="317"/>
      <c r="CA1" s="317"/>
      <c r="CB1" s="318"/>
      <c r="CC1" s="316" t="s">
        <v>94</v>
      </c>
      <c r="CD1" s="317"/>
      <c r="CE1" s="317"/>
      <c r="CF1" s="317"/>
      <c r="CG1" s="318"/>
      <c r="CH1" s="316" t="s">
        <v>94</v>
      </c>
      <c r="CI1" s="317"/>
      <c r="CJ1" s="317"/>
      <c r="CK1" s="317"/>
      <c r="CL1" s="318"/>
      <c r="CM1" s="316" t="s">
        <v>94</v>
      </c>
      <c r="CN1" s="317"/>
      <c r="CO1" s="317"/>
      <c r="CP1" s="317"/>
      <c r="CQ1" s="318"/>
      <c r="CR1" s="316" t="s">
        <v>94</v>
      </c>
      <c r="CS1" s="317"/>
      <c r="CT1" s="317"/>
      <c r="CU1" s="317"/>
      <c r="CV1" s="318"/>
      <c r="CW1" s="275" t="s">
        <v>182</v>
      </c>
      <c r="CX1" s="276"/>
      <c r="CY1" s="277"/>
      <c r="CZ1" s="277"/>
      <c r="DA1" s="277"/>
      <c r="DB1" s="277"/>
      <c r="DC1" s="277"/>
      <c r="DD1" s="277"/>
      <c r="DE1" s="277"/>
      <c r="DF1" s="277"/>
      <c r="DG1" s="277"/>
      <c r="DH1" s="278"/>
      <c r="DJ1" s="309" t="s">
        <v>94</v>
      </c>
      <c r="DK1" s="310"/>
      <c r="DL1" s="310"/>
      <c r="DM1" s="310"/>
      <c r="DN1" s="311"/>
      <c r="DO1" s="309" t="s">
        <v>94</v>
      </c>
      <c r="DP1" s="310"/>
      <c r="DQ1" s="310"/>
      <c r="DR1" s="310"/>
      <c r="DS1" s="311"/>
      <c r="DT1" s="309" t="s">
        <v>94</v>
      </c>
      <c r="DU1" s="310"/>
      <c r="DV1" s="310"/>
      <c r="DW1" s="310"/>
      <c r="DX1" s="311"/>
      <c r="DY1" s="309" t="s">
        <v>94</v>
      </c>
      <c r="DZ1" s="310"/>
      <c r="EA1" s="311"/>
      <c r="EB1" s="309" t="s">
        <v>94</v>
      </c>
      <c r="EC1" s="310"/>
      <c r="ED1" s="310"/>
      <c r="EE1" s="310"/>
      <c r="EF1" s="311"/>
      <c r="EG1" s="309" t="s">
        <v>94</v>
      </c>
      <c r="EH1" s="310"/>
      <c r="EI1" s="310"/>
      <c r="EJ1" s="310"/>
      <c r="EK1" s="311"/>
      <c r="EL1" s="309" t="s">
        <v>94</v>
      </c>
      <c r="EM1" s="310"/>
      <c r="EN1" s="310"/>
      <c r="EO1" s="310"/>
      <c r="EP1" s="311"/>
      <c r="EQ1" s="275" t="s">
        <v>183</v>
      </c>
      <c r="ER1" s="276"/>
      <c r="ES1" s="277"/>
      <c r="ET1" s="277"/>
      <c r="EU1" s="277"/>
      <c r="EV1" s="277"/>
      <c r="EW1" s="277"/>
      <c r="EX1" s="277"/>
      <c r="EY1" s="277"/>
      <c r="EZ1" s="277"/>
      <c r="FA1" s="278"/>
      <c r="FC1" s="309" t="s">
        <v>94</v>
      </c>
      <c r="FD1" s="310"/>
      <c r="FE1" s="310"/>
      <c r="FF1" s="310"/>
      <c r="FG1" s="311"/>
      <c r="FH1" s="343" t="s">
        <v>90</v>
      </c>
      <c r="FI1" s="344"/>
      <c r="FJ1" s="344"/>
      <c r="FK1" s="344"/>
      <c r="FL1" s="345"/>
      <c r="FM1" s="309" t="s">
        <v>94</v>
      </c>
      <c r="FN1" s="310"/>
      <c r="FO1" s="310"/>
      <c r="FP1" s="310"/>
      <c r="FQ1" s="311"/>
      <c r="FR1" s="309" t="s">
        <v>94</v>
      </c>
      <c r="FS1" s="310"/>
      <c r="FT1" s="310"/>
      <c r="FU1" s="310"/>
      <c r="FV1" s="311"/>
      <c r="FW1" s="309" t="s">
        <v>94</v>
      </c>
      <c r="FX1" s="310"/>
      <c r="FY1" s="310"/>
      <c r="FZ1" s="310"/>
      <c r="GA1" s="311"/>
      <c r="GB1" s="275" t="s">
        <v>184</v>
      </c>
      <c r="GC1" s="276"/>
      <c r="GD1" s="277"/>
      <c r="GE1" s="277"/>
      <c r="GF1" s="277"/>
      <c r="GG1" s="277"/>
      <c r="GH1" s="277"/>
      <c r="GI1" s="277"/>
      <c r="GJ1" s="278"/>
      <c r="GL1" s="347" t="s">
        <v>94</v>
      </c>
      <c r="GM1" s="348"/>
      <c r="GN1" s="348"/>
      <c r="GO1" s="348"/>
      <c r="GP1" s="349"/>
      <c r="GQ1" s="347" t="s">
        <v>94</v>
      </c>
      <c r="GR1" s="348"/>
      <c r="GS1" s="348"/>
      <c r="GT1" s="348"/>
      <c r="GU1" s="349"/>
      <c r="GV1" s="347" t="s">
        <v>94</v>
      </c>
      <c r="GW1" s="348"/>
      <c r="GX1" s="348"/>
      <c r="GY1" s="348"/>
      <c r="GZ1" s="349"/>
      <c r="HA1" s="347" t="s">
        <v>94</v>
      </c>
      <c r="HB1" s="348"/>
      <c r="HC1" s="348"/>
      <c r="HD1" s="348"/>
      <c r="HE1" s="349"/>
      <c r="HF1" s="347" t="s">
        <v>94</v>
      </c>
      <c r="HG1" s="348"/>
      <c r="HH1" s="348"/>
      <c r="HI1" s="348"/>
      <c r="HJ1" s="349"/>
      <c r="HK1" s="275" t="s">
        <v>185</v>
      </c>
      <c r="HL1" s="276"/>
      <c r="HM1" s="276"/>
      <c r="HN1" s="276"/>
      <c r="HO1" s="277"/>
      <c r="HP1" s="277"/>
      <c r="HQ1" s="277"/>
      <c r="HR1" s="277"/>
      <c r="HS1" s="278"/>
      <c r="HU1" s="309" t="s">
        <v>94</v>
      </c>
      <c r="HV1" s="310"/>
      <c r="HW1" s="311"/>
      <c r="HX1" s="309" t="s">
        <v>94</v>
      </c>
      <c r="HY1" s="310"/>
      <c r="HZ1" s="311"/>
      <c r="IA1" s="350" t="s">
        <v>94</v>
      </c>
      <c r="IB1" s="351"/>
      <c r="IC1" s="351"/>
      <c r="ID1" s="351"/>
      <c r="IE1" s="352"/>
      <c r="IF1" s="350" t="s">
        <v>94</v>
      </c>
      <c r="IG1" s="351"/>
      <c r="IH1" s="351"/>
      <c r="II1" s="351"/>
      <c r="IJ1" s="352"/>
      <c r="IK1" s="350" t="s">
        <v>94</v>
      </c>
      <c r="IL1" s="351"/>
      <c r="IM1" s="351"/>
      <c r="IN1" s="351"/>
      <c r="IO1" s="352"/>
      <c r="IP1" s="350" t="s">
        <v>94</v>
      </c>
      <c r="IQ1" s="351"/>
      <c r="IR1" s="351"/>
      <c r="IS1" s="351"/>
      <c r="IT1" s="352"/>
      <c r="IU1" s="275" t="s">
        <v>236</v>
      </c>
      <c r="IV1" s="276"/>
      <c r="IW1" s="276"/>
      <c r="IX1" s="276"/>
      <c r="IY1" s="276"/>
      <c r="IZ1" s="277"/>
      <c r="JA1" s="277"/>
      <c r="JB1" s="277"/>
      <c r="JC1" s="277"/>
      <c r="JD1" s="278"/>
      <c r="JE1" s="82"/>
      <c r="JF1" s="350" t="s">
        <v>94</v>
      </c>
      <c r="JG1" s="351"/>
      <c r="JH1" s="351"/>
      <c r="JI1" s="351"/>
      <c r="JJ1" s="352"/>
      <c r="JK1" s="350" t="s">
        <v>94</v>
      </c>
      <c r="JL1" s="351"/>
      <c r="JM1" s="351"/>
      <c r="JN1" s="351"/>
      <c r="JO1" s="352"/>
      <c r="JP1" s="275" t="s">
        <v>243</v>
      </c>
      <c r="JQ1" s="276"/>
      <c r="JR1" s="277"/>
      <c r="JS1" s="277"/>
      <c r="JT1" s="277"/>
      <c r="JU1" s="278"/>
      <c r="JV1" s="82"/>
      <c r="JW1" s="303" t="s">
        <v>94</v>
      </c>
      <c r="JX1" s="304"/>
      <c r="JY1" s="304"/>
      <c r="JZ1" s="304"/>
      <c r="KA1" s="305"/>
      <c r="KB1" s="303" t="s">
        <v>94</v>
      </c>
      <c r="KC1" s="304"/>
      <c r="KD1" s="304"/>
      <c r="KE1" s="304"/>
      <c r="KF1" s="305"/>
      <c r="KG1" s="275" t="s">
        <v>248</v>
      </c>
      <c r="KH1" s="276"/>
      <c r="KI1" s="277"/>
      <c r="KJ1" s="277"/>
      <c r="KK1" s="277"/>
      <c r="KL1" s="278"/>
      <c r="KN1" s="350" t="s">
        <v>94</v>
      </c>
      <c r="KO1" s="351"/>
      <c r="KP1" s="351"/>
      <c r="KQ1" s="351"/>
      <c r="KR1" s="352"/>
      <c r="KS1" s="350" t="s">
        <v>94</v>
      </c>
      <c r="KT1" s="351"/>
      <c r="KU1" s="351"/>
      <c r="KV1" s="351"/>
      <c r="KW1" s="352"/>
      <c r="KX1" s="350" t="s">
        <v>94</v>
      </c>
      <c r="KY1" s="351"/>
      <c r="KZ1" s="351"/>
      <c r="LA1" s="351"/>
      <c r="LB1" s="352"/>
      <c r="LC1" s="275" t="s">
        <v>249</v>
      </c>
      <c r="LD1" s="276"/>
      <c r="LE1" s="276"/>
      <c r="LF1" s="277"/>
      <c r="LG1" s="277"/>
      <c r="LH1" s="277"/>
      <c r="LI1" s="278"/>
      <c r="LK1" s="343" t="s">
        <v>168</v>
      </c>
      <c r="LL1" s="344"/>
      <c r="LM1" s="344"/>
      <c r="LN1" s="344"/>
      <c r="LO1" s="345"/>
      <c r="LP1" s="343" t="s">
        <v>168</v>
      </c>
      <c r="LQ1" s="344"/>
      <c r="LR1" s="344"/>
      <c r="LS1" s="344"/>
      <c r="LT1" s="345"/>
      <c r="LU1" s="343" t="s">
        <v>168</v>
      </c>
      <c r="LV1" s="344"/>
      <c r="LW1" s="344"/>
      <c r="LX1" s="344"/>
      <c r="LY1" s="345"/>
      <c r="LZ1" s="350" t="s">
        <v>94</v>
      </c>
      <c r="MA1" s="351"/>
      <c r="MB1" s="351"/>
      <c r="MC1" s="351"/>
      <c r="MD1" s="352"/>
      <c r="ME1" s="275" t="s">
        <v>257</v>
      </c>
      <c r="MF1" s="276"/>
      <c r="MG1" s="276"/>
      <c r="MH1" s="276"/>
      <c r="MI1" s="277"/>
      <c r="MJ1" s="277"/>
      <c r="MK1" s="277"/>
      <c r="ML1" s="278"/>
      <c r="MN1" s="343" t="s">
        <v>380</v>
      </c>
      <c r="MO1" s="344"/>
      <c r="MP1" s="344"/>
      <c r="MQ1" s="344"/>
      <c r="MR1" s="345"/>
      <c r="MS1" s="343" t="s">
        <v>380</v>
      </c>
      <c r="MT1" s="344"/>
      <c r="MU1" s="344"/>
      <c r="MV1" s="344"/>
      <c r="MW1" s="345"/>
      <c r="MX1" s="343" t="s">
        <v>94</v>
      </c>
      <c r="MY1" s="344"/>
      <c r="MZ1" s="344"/>
      <c r="NA1" s="344"/>
      <c r="NB1" s="345"/>
      <c r="NC1" s="275" t="s">
        <v>258</v>
      </c>
      <c r="ND1" s="276"/>
      <c r="NE1" s="276"/>
      <c r="NF1" s="277"/>
      <c r="NG1" s="277"/>
      <c r="NH1" s="277"/>
      <c r="NI1" s="278"/>
      <c r="NK1" s="309" t="s">
        <v>94</v>
      </c>
      <c r="NL1" s="310"/>
      <c r="NM1" s="310"/>
      <c r="NN1" s="310"/>
      <c r="NO1" s="311"/>
      <c r="NP1" s="309" t="s">
        <v>94</v>
      </c>
      <c r="NQ1" s="310"/>
      <c r="NR1" s="310"/>
      <c r="NS1" s="310"/>
      <c r="NT1" s="311"/>
      <c r="NU1" s="309" t="s">
        <v>94</v>
      </c>
      <c r="NV1" s="310"/>
      <c r="NW1" s="310"/>
      <c r="NX1" s="310"/>
      <c r="NY1" s="311"/>
      <c r="NZ1" s="275" t="s">
        <v>262</v>
      </c>
      <c r="OA1" s="276"/>
      <c r="OB1" s="276"/>
      <c r="OC1" s="277"/>
      <c r="OD1" s="277"/>
      <c r="OE1" s="277"/>
      <c r="OF1" s="278"/>
      <c r="OH1" s="309" t="s">
        <v>94</v>
      </c>
      <c r="OI1" s="310"/>
      <c r="OJ1" s="310"/>
      <c r="OK1" s="310"/>
      <c r="OL1" s="311"/>
      <c r="OM1" s="309" t="s">
        <v>94</v>
      </c>
      <c r="ON1" s="310"/>
      <c r="OO1" s="310"/>
      <c r="OP1" s="310"/>
      <c r="OQ1" s="311"/>
      <c r="OR1" s="275" t="s">
        <v>263</v>
      </c>
      <c r="OS1" s="276"/>
      <c r="OT1" s="277"/>
      <c r="OU1" s="277"/>
      <c r="OV1" s="277"/>
      <c r="OW1" s="278"/>
      <c r="OY1" s="309" t="s">
        <v>94</v>
      </c>
      <c r="OZ1" s="310"/>
      <c r="PA1" s="310"/>
      <c r="PB1" s="310"/>
      <c r="PC1" s="311"/>
      <c r="PD1" s="309" t="s">
        <v>94</v>
      </c>
      <c r="PE1" s="310"/>
      <c r="PF1" s="310"/>
      <c r="PG1" s="310"/>
      <c r="PH1" s="311"/>
      <c r="PI1" s="309" t="s">
        <v>94</v>
      </c>
      <c r="PJ1" s="310"/>
      <c r="PK1" s="310"/>
      <c r="PL1" s="310"/>
      <c r="PM1" s="311"/>
      <c r="PN1" s="309" t="s">
        <v>94</v>
      </c>
      <c r="PO1" s="310"/>
      <c r="PP1" s="310"/>
      <c r="PQ1" s="310"/>
      <c r="PR1" s="311"/>
      <c r="PS1" s="309" t="s">
        <v>94</v>
      </c>
      <c r="PT1" s="310"/>
      <c r="PU1" s="310"/>
      <c r="PV1" s="310"/>
      <c r="PW1" s="311"/>
      <c r="PX1" s="309" t="s">
        <v>94</v>
      </c>
      <c r="PY1" s="310"/>
      <c r="PZ1" s="310"/>
      <c r="QA1" s="310"/>
      <c r="QB1" s="311"/>
      <c r="QC1" s="309" t="s">
        <v>94</v>
      </c>
      <c r="QD1" s="310"/>
      <c r="QE1" s="310"/>
      <c r="QF1" s="310"/>
      <c r="QG1" s="311"/>
      <c r="QH1" s="275" t="s">
        <v>290</v>
      </c>
      <c r="QI1" s="276"/>
      <c r="QJ1" s="276"/>
      <c r="QK1" s="276"/>
      <c r="QL1" s="276"/>
      <c r="QM1" s="276"/>
      <c r="QN1" s="276"/>
      <c r="QO1" s="277"/>
      <c r="QP1" s="277"/>
      <c r="QQ1" s="277"/>
      <c r="QR1" s="278"/>
      <c r="QT1" s="309" t="s">
        <v>94</v>
      </c>
      <c r="QU1" s="310"/>
      <c r="QV1" s="310"/>
      <c r="QW1" s="310"/>
      <c r="QX1" s="311"/>
      <c r="QY1" s="309" t="s">
        <v>94</v>
      </c>
      <c r="QZ1" s="310"/>
      <c r="RA1" s="310"/>
      <c r="RB1" s="310"/>
      <c r="RC1" s="311"/>
      <c r="RD1" s="309" t="s">
        <v>94</v>
      </c>
      <c r="RE1" s="310"/>
      <c r="RF1" s="310"/>
      <c r="RG1" s="310"/>
      <c r="RH1" s="311"/>
      <c r="RI1" s="275" t="s">
        <v>268</v>
      </c>
      <c r="RJ1" s="276"/>
      <c r="RK1" s="276"/>
      <c r="RL1" s="277"/>
      <c r="RM1" s="277"/>
      <c r="RN1" s="277"/>
      <c r="RO1" s="278"/>
      <c r="RQ1" s="309" t="s">
        <v>94</v>
      </c>
      <c r="RR1" s="310"/>
      <c r="RS1" s="310"/>
      <c r="RT1" s="310"/>
      <c r="RU1" s="311"/>
      <c r="RV1" s="309" t="s">
        <v>94</v>
      </c>
      <c r="RW1" s="310"/>
      <c r="RX1" s="310"/>
      <c r="RY1" s="310"/>
      <c r="RZ1" s="311"/>
      <c r="SA1" s="275" t="s">
        <v>190</v>
      </c>
      <c r="SB1" s="276"/>
      <c r="SC1" s="277"/>
      <c r="SD1" s="277"/>
      <c r="SE1" s="277"/>
      <c r="SF1" s="278"/>
      <c r="SH1" s="309" t="s">
        <v>94</v>
      </c>
      <c r="SI1" s="310"/>
      <c r="SJ1" s="311"/>
      <c r="SK1" s="309" t="s">
        <v>94</v>
      </c>
      <c r="SL1" s="310"/>
      <c r="SM1" s="310"/>
      <c r="SN1" s="310"/>
      <c r="SO1" s="311"/>
      <c r="SP1" s="309" t="s">
        <v>94</v>
      </c>
      <c r="SQ1" s="310"/>
      <c r="SR1" s="310"/>
      <c r="SS1" s="310"/>
      <c r="ST1" s="311"/>
      <c r="SU1" s="309" t="s">
        <v>94</v>
      </c>
      <c r="SV1" s="310"/>
      <c r="SW1" s="310"/>
      <c r="SX1" s="310"/>
      <c r="SY1" s="311"/>
      <c r="SZ1" s="309" t="s">
        <v>94</v>
      </c>
      <c r="TA1" s="310"/>
      <c r="TB1" s="310"/>
      <c r="TC1" s="310"/>
      <c r="TD1" s="311"/>
      <c r="TE1" s="275" t="s">
        <v>281</v>
      </c>
      <c r="TF1" s="276"/>
      <c r="TG1" s="276"/>
      <c r="TH1" s="276"/>
      <c r="TI1" s="276"/>
      <c r="TJ1" s="277"/>
      <c r="TK1" s="277"/>
      <c r="TL1" s="277"/>
      <c r="TM1" s="278"/>
      <c r="TO1" s="288" t="s">
        <v>37</v>
      </c>
      <c r="TP1" s="293"/>
      <c r="TQ1" s="293"/>
      <c r="TR1" s="293"/>
      <c r="TS1" s="293"/>
      <c r="UF1" s="269" t="s">
        <v>177</v>
      </c>
      <c r="UG1" s="269" t="s">
        <v>208</v>
      </c>
      <c r="UH1" s="269" t="s">
        <v>287</v>
      </c>
      <c r="UI1" s="266" t="s">
        <v>288</v>
      </c>
      <c r="UJ1" s="269" t="s">
        <v>182</v>
      </c>
      <c r="UK1" s="269" t="s">
        <v>183</v>
      </c>
      <c r="UL1" s="269" t="s">
        <v>184</v>
      </c>
      <c r="UM1" s="269" t="s">
        <v>185</v>
      </c>
      <c r="UN1" s="269" t="s">
        <v>186</v>
      </c>
      <c r="UO1" s="266" t="s">
        <v>289</v>
      </c>
      <c r="UP1" s="269" t="s">
        <v>187</v>
      </c>
      <c r="UQ1" s="269" t="s">
        <v>188</v>
      </c>
      <c r="UR1" s="269" t="s">
        <v>291</v>
      </c>
      <c r="US1" s="269" t="s">
        <v>292</v>
      </c>
      <c r="UT1" s="266" t="s">
        <v>293</v>
      </c>
      <c r="UU1" s="269" t="s">
        <v>281</v>
      </c>
      <c r="UV1" s="272" t="s">
        <v>294</v>
      </c>
      <c r="UW1" s="185"/>
      <c r="UX1" s="283" t="s">
        <v>295</v>
      </c>
    </row>
    <row r="2" spans="1:570" s="86" customFormat="1" ht="45" customHeight="1" thickBot="1">
      <c r="A2" s="82"/>
      <c r="B2" s="320" t="s">
        <v>80</v>
      </c>
      <c r="C2" s="321"/>
      <c r="D2" s="321"/>
      <c r="E2" s="321"/>
      <c r="F2" s="322"/>
      <c r="G2" s="320" t="s">
        <v>81</v>
      </c>
      <c r="H2" s="321"/>
      <c r="I2" s="321"/>
      <c r="J2" s="321"/>
      <c r="K2" s="322"/>
      <c r="L2" s="320" t="s">
        <v>83</v>
      </c>
      <c r="M2" s="321"/>
      <c r="N2" s="321"/>
      <c r="O2" s="321"/>
      <c r="P2" s="322"/>
      <c r="Q2" s="334"/>
      <c r="R2" s="335"/>
      <c r="S2" s="335"/>
      <c r="T2" s="335"/>
      <c r="U2" s="335"/>
      <c r="V2" s="335"/>
      <c r="W2" s="335"/>
      <c r="X2" s="82"/>
      <c r="Y2" s="324" t="s">
        <v>82</v>
      </c>
      <c r="Z2" s="325"/>
      <c r="AA2" s="326"/>
      <c r="AB2" s="327" t="s">
        <v>84</v>
      </c>
      <c r="AC2" s="328"/>
      <c r="AD2" s="328"/>
      <c r="AE2" s="328"/>
      <c r="AF2" s="329"/>
      <c r="AG2" s="314" t="s">
        <v>85</v>
      </c>
      <c r="AH2" s="315"/>
      <c r="AI2" s="315"/>
      <c r="AJ2" s="315"/>
      <c r="AK2" s="319"/>
      <c r="AL2" s="314" t="s">
        <v>86</v>
      </c>
      <c r="AM2" s="315"/>
      <c r="AN2" s="315"/>
      <c r="AO2" s="315"/>
      <c r="AP2" s="315"/>
      <c r="AQ2" s="279"/>
      <c r="AR2" s="281"/>
      <c r="AS2" s="281"/>
      <c r="AT2" s="281"/>
      <c r="AU2" s="281"/>
      <c r="AV2" s="281"/>
      <c r="AW2" s="281"/>
      <c r="AX2" s="282"/>
      <c r="AY2" s="82"/>
      <c r="AZ2" s="324" t="s">
        <v>87</v>
      </c>
      <c r="BA2" s="338"/>
      <c r="BB2" s="339"/>
      <c r="BC2" s="279"/>
      <c r="BD2" s="281"/>
      <c r="BE2" s="281"/>
      <c r="BF2" s="281"/>
      <c r="BG2" s="282"/>
      <c r="BH2" s="82"/>
      <c r="BI2" s="306" t="s">
        <v>91</v>
      </c>
      <c r="BJ2" s="307"/>
      <c r="BK2" s="307"/>
      <c r="BL2" s="307"/>
      <c r="BM2" s="308"/>
      <c r="BN2" s="306" t="s">
        <v>92</v>
      </c>
      <c r="BO2" s="307"/>
      <c r="BP2" s="307"/>
      <c r="BQ2" s="307"/>
      <c r="BR2" s="308"/>
      <c r="BS2" s="306" t="s">
        <v>93</v>
      </c>
      <c r="BT2" s="307"/>
      <c r="BU2" s="307"/>
      <c r="BV2" s="307"/>
      <c r="BW2" s="308"/>
      <c r="BX2" s="306" t="s">
        <v>95</v>
      </c>
      <c r="BY2" s="307"/>
      <c r="BZ2" s="307"/>
      <c r="CA2" s="307"/>
      <c r="CB2" s="308"/>
      <c r="CC2" s="306" t="s">
        <v>96</v>
      </c>
      <c r="CD2" s="307"/>
      <c r="CE2" s="307"/>
      <c r="CF2" s="307"/>
      <c r="CG2" s="308"/>
      <c r="CH2" s="306" t="s">
        <v>97</v>
      </c>
      <c r="CI2" s="307"/>
      <c r="CJ2" s="307"/>
      <c r="CK2" s="307"/>
      <c r="CL2" s="308"/>
      <c r="CM2" s="306" t="s">
        <v>98</v>
      </c>
      <c r="CN2" s="307"/>
      <c r="CO2" s="307"/>
      <c r="CP2" s="307"/>
      <c r="CQ2" s="308"/>
      <c r="CR2" s="306" t="s">
        <v>99</v>
      </c>
      <c r="CS2" s="307"/>
      <c r="CT2" s="307"/>
      <c r="CU2" s="307"/>
      <c r="CV2" s="308"/>
      <c r="CW2" s="279"/>
      <c r="CX2" s="280"/>
      <c r="CY2" s="281"/>
      <c r="CZ2" s="281"/>
      <c r="DA2" s="281"/>
      <c r="DB2" s="281"/>
      <c r="DC2" s="281"/>
      <c r="DD2" s="281"/>
      <c r="DE2" s="281"/>
      <c r="DF2" s="281"/>
      <c r="DG2" s="281"/>
      <c r="DH2" s="282"/>
      <c r="DI2" s="82"/>
      <c r="DJ2" s="306" t="s">
        <v>100</v>
      </c>
      <c r="DK2" s="307"/>
      <c r="DL2" s="307"/>
      <c r="DM2" s="307"/>
      <c r="DN2" s="308"/>
      <c r="DO2" s="306" t="s">
        <v>101</v>
      </c>
      <c r="DP2" s="307"/>
      <c r="DQ2" s="307"/>
      <c r="DR2" s="307"/>
      <c r="DS2" s="308"/>
      <c r="DT2" s="306" t="s">
        <v>102</v>
      </c>
      <c r="DU2" s="307"/>
      <c r="DV2" s="307"/>
      <c r="DW2" s="307"/>
      <c r="DX2" s="308"/>
      <c r="DY2" s="306" t="s">
        <v>103</v>
      </c>
      <c r="DZ2" s="307"/>
      <c r="EA2" s="308"/>
      <c r="EB2" s="306" t="s">
        <v>169</v>
      </c>
      <c r="EC2" s="307"/>
      <c r="ED2" s="307"/>
      <c r="EE2" s="307"/>
      <c r="EF2" s="308"/>
      <c r="EG2" s="306" t="s">
        <v>105</v>
      </c>
      <c r="EH2" s="307"/>
      <c r="EI2" s="307"/>
      <c r="EJ2" s="307"/>
      <c r="EK2" s="308"/>
      <c r="EL2" s="306" t="s">
        <v>106</v>
      </c>
      <c r="EM2" s="307"/>
      <c r="EN2" s="307"/>
      <c r="EO2" s="307"/>
      <c r="EP2" s="308"/>
      <c r="EQ2" s="279"/>
      <c r="ER2" s="280"/>
      <c r="ES2" s="281"/>
      <c r="ET2" s="281"/>
      <c r="EU2" s="281"/>
      <c r="EV2" s="281"/>
      <c r="EW2" s="281"/>
      <c r="EX2" s="281"/>
      <c r="EY2" s="281"/>
      <c r="EZ2" s="281"/>
      <c r="FA2" s="282"/>
      <c r="FB2" s="82"/>
      <c r="FC2" s="306" t="s">
        <v>107</v>
      </c>
      <c r="FD2" s="307"/>
      <c r="FE2" s="307"/>
      <c r="FF2" s="307"/>
      <c r="FG2" s="308"/>
      <c r="FH2" s="306" t="s">
        <v>108</v>
      </c>
      <c r="FI2" s="307"/>
      <c r="FJ2" s="307"/>
      <c r="FK2" s="307"/>
      <c r="FL2" s="308"/>
      <c r="FM2" s="306" t="s">
        <v>109</v>
      </c>
      <c r="FN2" s="307"/>
      <c r="FO2" s="307"/>
      <c r="FP2" s="307"/>
      <c r="FQ2" s="308"/>
      <c r="FR2" s="306" t="s">
        <v>110</v>
      </c>
      <c r="FS2" s="307"/>
      <c r="FT2" s="307"/>
      <c r="FU2" s="307"/>
      <c r="FV2" s="308"/>
      <c r="FW2" s="306" t="s">
        <v>111</v>
      </c>
      <c r="FX2" s="307"/>
      <c r="FY2" s="307"/>
      <c r="FZ2" s="307"/>
      <c r="GA2" s="308"/>
      <c r="GB2" s="279"/>
      <c r="GC2" s="280"/>
      <c r="GD2" s="281"/>
      <c r="GE2" s="281"/>
      <c r="GF2" s="281"/>
      <c r="GG2" s="281"/>
      <c r="GH2" s="281"/>
      <c r="GI2" s="281"/>
      <c r="GJ2" s="282"/>
      <c r="GK2" s="82"/>
      <c r="GL2" s="306" t="s">
        <v>112</v>
      </c>
      <c r="GM2" s="307"/>
      <c r="GN2" s="307"/>
      <c r="GO2" s="307"/>
      <c r="GP2" s="308"/>
      <c r="GQ2" s="306" t="s">
        <v>113</v>
      </c>
      <c r="GR2" s="307"/>
      <c r="GS2" s="307"/>
      <c r="GT2" s="307"/>
      <c r="GU2" s="308"/>
      <c r="GV2" s="306" t="s">
        <v>114</v>
      </c>
      <c r="GW2" s="307"/>
      <c r="GX2" s="307"/>
      <c r="GY2" s="307"/>
      <c r="GZ2" s="308"/>
      <c r="HA2" s="306" t="s">
        <v>115</v>
      </c>
      <c r="HB2" s="307"/>
      <c r="HC2" s="307"/>
      <c r="HD2" s="307"/>
      <c r="HE2" s="308"/>
      <c r="HF2" s="306" t="s">
        <v>116</v>
      </c>
      <c r="HG2" s="307"/>
      <c r="HH2" s="307"/>
      <c r="HI2" s="307"/>
      <c r="HJ2" s="308"/>
      <c r="HK2" s="279"/>
      <c r="HL2" s="280"/>
      <c r="HM2" s="280"/>
      <c r="HN2" s="280"/>
      <c r="HO2" s="281"/>
      <c r="HP2" s="281"/>
      <c r="HQ2" s="281"/>
      <c r="HR2" s="281"/>
      <c r="HS2" s="282"/>
      <c r="HT2" s="82"/>
      <c r="HU2" s="306" t="s">
        <v>117</v>
      </c>
      <c r="HV2" s="307"/>
      <c r="HW2" s="308"/>
      <c r="HX2" s="306" t="s">
        <v>118</v>
      </c>
      <c r="HY2" s="307"/>
      <c r="HZ2" s="308"/>
      <c r="IA2" s="306" t="s">
        <v>119</v>
      </c>
      <c r="IB2" s="307"/>
      <c r="IC2" s="307"/>
      <c r="ID2" s="307"/>
      <c r="IE2" s="308"/>
      <c r="IF2" s="306" t="s">
        <v>120</v>
      </c>
      <c r="IG2" s="307"/>
      <c r="IH2" s="307"/>
      <c r="II2" s="307"/>
      <c r="IJ2" s="308"/>
      <c r="IK2" s="306" t="s">
        <v>121</v>
      </c>
      <c r="IL2" s="307"/>
      <c r="IM2" s="307"/>
      <c r="IN2" s="307"/>
      <c r="IO2" s="308"/>
      <c r="IP2" s="306" t="s">
        <v>122</v>
      </c>
      <c r="IQ2" s="307"/>
      <c r="IR2" s="307"/>
      <c r="IS2" s="307"/>
      <c r="IT2" s="308"/>
      <c r="IU2" s="279"/>
      <c r="IV2" s="280"/>
      <c r="IW2" s="280"/>
      <c r="IX2" s="280"/>
      <c r="IY2" s="280"/>
      <c r="IZ2" s="281"/>
      <c r="JA2" s="281"/>
      <c r="JB2" s="281"/>
      <c r="JC2" s="281"/>
      <c r="JD2" s="282"/>
      <c r="JE2" s="82"/>
      <c r="JF2" s="306" t="s">
        <v>123</v>
      </c>
      <c r="JG2" s="307"/>
      <c r="JH2" s="307"/>
      <c r="JI2" s="307"/>
      <c r="JJ2" s="308"/>
      <c r="JK2" s="306" t="s">
        <v>124</v>
      </c>
      <c r="JL2" s="307"/>
      <c r="JM2" s="307"/>
      <c r="JN2" s="307"/>
      <c r="JO2" s="308"/>
      <c r="JP2" s="279"/>
      <c r="JQ2" s="280"/>
      <c r="JR2" s="281"/>
      <c r="JS2" s="281"/>
      <c r="JT2" s="281"/>
      <c r="JU2" s="282"/>
      <c r="JV2" s="82"/>
      <c r="JW2" s="306" t="s">
        <v>125</v>
      </c>
      <c r="JX2" s="307"/>
      <c r="JY2" s="307"/>
      <c r="JZ2" s="307"/>
      <c r="KA2" s="308"/>
      <c r="KB2" s="306" t="s">
        <v>126</v>
      </c>
      <c r="KC2" s="307"/>
      <c r="KD2" s="307"/>
      <c r="KE2" s="307"/>
      <c r="KF2" s="308"/>
      <c r="KG2" s="279"/>
      <c r="KH2" s="280"/>
      <c r="KI2" s="281"/>
      <c r="KJ2" s="281"/>
      <c r="KK2" s="281"/>
      <c r="KL2" s="282"/>
      <c r="KM2" s="82"/>
      <c r="KN2" s="306" t="s">
        <v>127</v>
      </c>
      <c r="KO2" s="307"/>
      <c r="KP2" s="307"/>
      <c r="KQ2" s="307"/>
      <c r="KR2" s="308"/>
      <c r="KS2" s="306" t="s">
        <v>128</v>
      </c>
      <c r="KT2" s="307"/>
      <c r="KU2" s="307"/>
      <c r="KV2" s="307"/>
      <c r="KW2" s="308"/>
      <c r="KX2" s="306" t="s">
        <v>129</v>
      </c>
      <c r="KY2" s="307"/>
      <c r="KZ2" s="307"/>
      <c r="LA2" s="307"/>
      <c r="LB2" s="308"/>
      <c r="LC2" s="279"/>
      <c r="LD2" s="280"/>
      <c r="LE2" s="280"/>
      <c r="LF2" s="281"/>
      <c r="LG2" s="281"/>
      <c r="LH2" s="281"/>
      <c r="LI2" s="282"/>
      <c r="LJ2" s="82"/>
      <c r="LK2" s="306" t="s">
        <v>130</v>
      </c>
      <c r="LL2" s="307"/>
      <c r="LM2" s="307"/>
      <c r="LN2" s="307"/>
      <c r="LO2" s="308"/>
      <c r="LP2" s="306" t="s">
        <v>131</v>
      </c>
      <c r="LQ2" s="307"/>
      <c r="LR2" s="307"/>
      <c r="LS2" s="307"/>
      <c r="LT2" s="308"/>
      <c r="LU2" s="306" t="s">
        <v>132</v>
      </c>
      <c r="LV2" s="307"/>
      <c r="LW2" s="307"/>
      <c r="LX2" s="307"/>
      <c r="LY2" s="308"/>
      <c r="LZ2" s="306" t="s">
        <v>170</v>
      </c>
      <c r="MA2" s="307"/>
      <c r="MB2" s="307"/>
      <c r="MC2" s="307"/>
      <c r="MD2" s="308"/>
      <c r="ME2" s="279"/>
      <c r="MF2" s="280"/>
      <c r="MG2" s="280"/>
      <c r="MH2" s="280"/>
      <c r="MI2" s="281"/>
      <c r="MJ2" s="281"/>
      <c r="MK2" s="281"/>
      <c r="ML2" s="282"/>
      <c r="MM2" s="82"/>
      <c r="MN2" s="306" t="s">
        <v>133</v>
      </c>
      <c r="MO2" s="307"/>
      <c r="MP2" s="307"/>
      <c r="MQ2" s="307"/>
      <c r="MR2" s="308"/>
      <c r="MS2" s="306" t="s">
        <v>134</v>
      </c>
      <c r="MT2" s="307"/>
      <c r="MU2" s="307"/>
      <c r="MV2" s="307"/>
      <c r="MW2" s="308"/>
      <c r="MX2" s="306" t="s">
        <v>135</v>
      </c>
      <c r="MY2" s="307"/>
      <c r="MZ2" s="307"/>
      <c r="NA2" s="307"/>
      <c r="NB2" s="308"/>
      <c r="NC2" s="279"/>
      <c r="ND2" s="280"/>
      <c r="NE2" s="280"/>
      <c r="NF2" s="281"/>
      <c r="NG2" s="281"/>
      <c r="NH2" s="281"/>
      <c r="NI2" s="282"/>
      <c r="NJ2" s="82"/>
      <c r="NK2" s="306" t="s">
        <v>136</v>
      </c>
      <c r="NL2" s="307"/>
      <c r="NM2" s="307"/>
      <c r="NN2" s="307"/>
      <c r="NO2" s="308"/>
      <c r="NP2" s="306" t="s">
        <v>137</v>
      </c>
      <c r="NQ2" s="307"/>
      <c r="NR2" s="307"/>
      <c r="NS2" s="307"/>
      <c r="NT2" s="308"/>
      <c r="NU2" s="306" t="s">
        <v>138</v>
      </c>
      <c r="NV2" s="307"/>
      <c r="NW2" s="307"/>
      <c r="NX2" s="307"/>
      <c r="NY2" s="308"/>
      <c r="NZ2" s="279"/>
      <c r="OA2" s="280"/>
      <c r="OB2" s="280"/>
      <c r="OC2" s="281"/>
      <c r="OD2" s="281"/>
      <c r="OE2" s="281"/>
      <c r="OF2" s="282"/>
      <c r="OG2" s="82"/>
      <c r="OH2" s="306" t="s">
        <v>171</v>
      </c>
      <c r="OI2" s="307"/>
      <c r="OJ2" s="307"/>
      <c r="OK2" s="307"/>
      <c r="OL2" s="308"/>
      <c r="OM2" s="306" t="s">
        <v>139</v>
      </c>
      <c r="ON2" s="307"/>
      <c r="OO2" s="307"/>
      <c r="OP2" s="307"/>
      <c r="OQ2" s="308"/>
      <c r="OR2" s="279"/>
      <c r="OS2" s="280"/>
      <c r="OT2" s="281"/>
      <c r="OU2" s="281"/>
      <c r="OV2" s="281"/>
      <c r="OW2" s="282"/>
      <c r="OX2" s="82"/>
      <c r="OY2" s="359" t="s">
        <v>140</v>
      </c>
      <c r="OZ2" s="360"/>
      <c r="PA2" s="360"/>
      <c r="PB2" s="360"/>
      <c r="PC2" s="361"/>
      <c r="PD2" s="359" t="s">
        <v>141</v>
      </c>
      <c r="PE2" s="360"/>
      <c r="PF2" s="360"/>
      <c r="PG2" s="360"/>
      <c r="PH2" s="361"/>
      <c r="PI2" s="359" t="s">
        <v>142</v>
      </c>
      <c r="PJ2" s="360"/>
      <c r="PK2" s="360"/>
      <c r="PL2" s="360"/>
      <c r="PM2" s="361"/>
      <c r="PN2" s="359" t="s">
        <v>143</v>
      </c>
      <c r="PO2" s="360"/>
      <c r="PP2" s="360"/>
      <c r="PQ2" s="360"/>
      <c r="PR2" s="361"/>
      <c r="PS2" s="359" t="s">
        <v>144</v>
      </c>
      <c r="PT2" s="360"/>
      <c r="PU2" s="360"/>
      <c r="PV2" s="360"/>
      <c r="PW2" s="361"/>
      <c r="PX2" s="359" t="s">
        <v>145</v>
      </c>
      <c r="PY2" s="360"/>
      <c r="PZ2" s="360"/>
      <c r="QA2" s="360"/>
      <c r="QB2" s="361"/>
      <c r="QC2" s="359" t="s">
        <v>146</v>
      </c>
      <c r="QD2" s="360"/>
      <c r="QE2" s="360"/>
      <c r="QF2" s="360"/>
      <c r="QG2" s="361"/>
      <c r="QH2" s="279"/>
      <c r="QI2" s="280"/>
      <c r="QJ2" s="280"/>
      <c r="QK2" s="280"/>
      <c r="QL2" s="280"/>
      <c r="QM2" s="280"/>
      <c r="QN2" s="280"/>
      <c r="QO2" s="281"/>
      <c r="QP2" s="281"/>
      <c r="QQ2" s="281"/>
      <c r="QR2" s="282"/>
      <c r="QS2" s="82"/>
      <c r="QT2" s="306" t="s">
        <v>148</v>
      </c>
      <c r="QU2" s="307"/>
      <c r="QV2" s="307"/>
      <c r="QW2" s="307"/>
      <c r="QX2" s="308"/>
      <c r="QY2" s="306" t="s">
        <v>147</v>
      </c>
      <c r="QZ2" s="307"/>
      <c r="RA2" s="307"/>
      <c r="RB2" s="307"/>
      <c r="RC2" s="308"/>
      <c r="RD2" s="306" t="s">
        <v>149</v>
      </c>
      <c r="RE2" s="307"/>
      <c r="RF2" s="307"/>
      <c r="RG2" s="307"/>
      <c r="RH2" s="308"/>
      <c r="RI2" s="279"/>
      <c r="RJ2" s="280"/>
      <c r="RK2" s="280"/>
      <c r="RL2" s="281"/>
      <c r="RM2" s="281"/>
      <c r="RN2" s="281"/>
      <c r="RO2" s="282"/>
      <c r="RP2" s="82"/>
      <c r="RQ2" s="306" t="s">
        <v>150</v>
      </c>
      <c r="RR2" s="307"/>
      <c r="RS2" s="307"/>
      <c r="RT2" s="307"/>
      <c r="RU2" s="308"/>
      <c r="RV2" s="306" t="s">
        <v>151</v>
      </c>
      <c r="RW2" s="307"/>
      <c r="RX2" s="307"/>
      <c r="RY2" s="307"/>
      <c r="RZ2" s="308"/>
      <c r="SA2" s="279"/>
      <c r="SB2" s="280"/>
      <c r="SC2" s="281"/>
      <c r="SD2" s="281"/>
      <c r="SE2" s="281"/>
      <c r="SF2" s="282"/>
      <c r="SG2" s="82"/>
      <c r="SH2" s="306" t="s">
        <v>172</v>
      </c>
      <c r="SI2" s="307"/>
      <c r="SJ2" s="308"/>
      <c r="SK2" s="306" t="s">
        <v>173</v>
      </c>
      <c r="SL2" s="307"/>
      <c r="SM2" s="307"/>
      <c r="SN2" s="307"/>
      <c r="SO2" s="308"/>
      <c r="SP2" s="306" t="s">
        <v>174</v>
      </c>
      <c r="SQ2" s="307"/>
      <c r="SR2" s="307"/>
      <c r="SS2" s="307"/>
      <c r="ST2" s="308"/>
      <c r="SU2" s="306" t="s">
        <v>175</v>
      </c>
      <c r="SV2" s="307"/>
      <c r="SW2" s="307"/>
      <c r="SX2" s="307"/>
      <c r="SY2" s="308"/>
      <c r="SZ2" s="306" t="s">
        <v>176</v>
      </c>
      <c r="TA2" s="307"/>
      <c r="TB2" s="307"/>
      <c r="TC2" s="307"/>
      <c r="TD2" s="308"/>
      <c r="TE2" s="279"/>
      <c r="TF2" s="280"/>
      <c r="TG2" s="280"/>
      <c r="TH2" s="280"/>
      <c r="TI2" s="280"/>
      <c r="TJ2" s="281"/>
      <c r="TK2" s="281"/>
      <c r="TL2" s="281"/>
      <c r="TM2" s="282"/>
      <c r="TO2" s="289"/>
      <c r="TP2" s="293"/>
      <c r="TQ2" s="293"/>
      <c r="TR2" s="293"/>
      <c r="TS2" s="293"/>
      <c r="TU2" s="291" t="s">
        <v>155</v>
      </c>
      <c r="TV2" s="291"/>
      <c r="TW2" s="291"/>
      <c r="TX2" s="291"/>
      <c r="TY2" s="291"/>
      <c r="UA2" s="294" t="s">
        <v>156</v>
      </c>
      <c r="UB2" s="294"/>
      <c r="UC2" s="294"/>
      <c r="UD2" s="294"/>
      <c r="UE2" s="294"/>
      <c r="UF2" s="286"/>
      <c r="UG2" s="286"/>
      <c r="UH2" s="286"/>
      <c r="UI2" s="267"/>
      <c r="UJ2" s="286"/>
      <c r="UK2" s="270"/>
      <c r="UL2" s="270"/>
      <c r="UM2" s="270"/>
      <c r="UN2" s="270"/>
      <c r="UO2" s="267"/>
      <c r="UP2" s="270"/>
      <c r="UQ2" s="270"/>
      <c r="UR2" s="270"/>
      <c r="US2" s="270"/>
      <c r="UT2" s="267"/>
      <c r="UU2" s="270"/>
      <c r="UV2" s="273"/>
      <c r="UW2" s="185"/>
      <c r="UX2" s="284"/>
    </row>
    <row r="3" spans="1:570" ht="5.25" customHeight="1" thickBot="1">
      <c r="A3" s="299" t="s">
        <v>37</v>
      </c>
      <c r="B3" s="312" t="s">
        <v>0</v>
      </c>
      <c r="C3" s="312" t="s">
        <v>1</v>
      </c>
      <c r="D3" s="312" t="s">
        <v>2</v>
      </c>
      <c r="E3" s="312" t="s">
        <v>39</v>
      </c>
      <c r="F3" s="313" t="s">
        <v>38</v>
      </c>
      <c r="G3" s="299" t="s">
        <v>0</v>
      </c>
      <c r="H3" s="253" t="s">
        <v>1</v>
      </c>
      <c r="I3" s="253" t="s">
        <v>2</v>
      </c>
      <c r="J3" s="253" t="s">
        <v>39</v>
      </c>
      <c r="K3" s="301" t="s">
        <v>38</v>
      </c>
      <c r="L3" s="299" t="s">
        <v>0</v>
      </c>
      <c r="M3" s="253" t="s">
        <v>1</v>
      </c>
      <c r="N3" s="253" t="s">
        <v>2</v>
      </c>
      <c r="O3" s="253" t="s">
        <v>39</v>
      </c>
      <c r="P3" s="330" t="s">
        <v>38</v>
      </c>
      <c r="Q3" s="336"/>
      <c r="R3" s="337"/>
      <c r="S3" s="337"/>
      <c r="T3" s="337"/>
      <c r="U3" s="337"/>
      <c r="V3" s="337"/>
      <c r="W3" s="337"/>
      <c r="X3" s="332" t="s">
        <v>37</v>
      </c>
      <c r="Y3" s="253" t="s">
        <v>0</v>
      </c>
      <c r="Z3" s="253" t="s">
        <v>39</v>
      </c>
      <c r="AA3" s="301" t="s">
        <v>38</v>
      </c>
      <c r="AB3" s="299" t="s">
        <v>0</v>
      </c>
      <c r="AC3" s="253" t="s">
        <v>1</v>
      </c>
      <c r="AD3" s="253" t="s">
        <v>2</v>
      </c>
      <c r="AE3" s="253" t="s">
        <v>39</v>
      </c>
      <c r="AF3" s="301" t="s">
        <v>38</v>
      </c>
      <c r="AG3" s="299" t="s">
        <v>0</v>
      </c>
      <c r="AH3" s="253" t="s">
        <v>1</v>
      </c>
      <c r="AI3" s="253" t="s">
        <v>2</v>
      </c>
      <c r="AJ3" s="253" t="s">
        <v>39</v>
      </c>
      <c r="AK3" s="301" t="s">
        <v>38</v>
      </c>
      <c r="AL3" s="299" t="s">
        <v>0</v>
      </c>
      <c r="AM3" s="253" t="s">
        <v>1</v>
      </c>
      <c r="AN3" s="253" t="s">
        <v>2</v>
      </c>
      <c r="AO3" s="253" t="s">
        <v>39</v>
      </c>
      <c r="AP3" s="301" t="s">
        <v>38</v>
      </c>
      <c r="AQ3" s="279"/>
      <c r="AR3" s="281"/>
      <c r="AS3" s="281"/>
      <c r="AT3" s="281"/>
      <c r="AU3" s="281"/>
      <c r="AV3" s="281"/>
      <c r="AW3" s="281"/>
      <c r="AX3" s="282"/>
      <c r="AY3" s="299" t="s">
        <v>37</v>
      </c>
      <c r="AZ3" s="312" t="s">
        <v>88</v>
      </c>
      <c r="BA3" s="312" t="s">
        <v>39</v>
      </c>
      <c r="BB3" s="313" t="s">
        <v>38</v>
      </c>
      <c r="BC3" s="279"/>
      <c r="BD3" s="281"/>
      <c r="BE3" s="281"/>
      <c r="BF3" s="281"/>
      <c r="BG3" s="282"/>
      <c r="BH3" s="299" t="s">
        <v>37</v>
      </c>
      <c r="BI3" s="253" t="s">
        <v>0</v>
      </c>
      <c r="BJ3" s="253" t="s">
        <v>1</v>
      </c>
      <c r="BK3" s="253" t="s">
        <v>2</v>
      </c>
      <c r="BL3" s="253" t="s">
        <v>39</v>
      </c>
      <c r="BM3" s="301" t="s">
        <v>38</v>
      </c>
      <c r="BN3" s="299" t="s">
        <v>0</v>
      </c>
      <c r="BO3" s="253" t="s">
        <v>1</v>
      </c>
      <c r="BP3" s="253" t="s">
        <v>2</v>
      </c>
      <c r="BQ3" s="253" t="s">
        <v>39</v>
      </c>
      <c r="BR3" s="301" t="s">
        <v>38</v>
      </c>
      <c r="BS3" s="299" t="s">
        <v>0</v>
      </c>
      <c r="BT3" s="253" t="s">
        <v>1</v>
      </c>
      <c r="BU3" s="253" t="s">
        <v>2</v>
      </c>
      <c r="BV3" s="253" t="s">
        <v>39</v>
      </c>
      <c r="BW3" s="301" t="s">
        <v>38</v>
      </c>
      <c r="BX3" s="299" t="s">
        <v>0</v>
      </c>
      <c r="BY3" s="253" t="s">
        <v>1</v>
      </c>
      <c r="BZ3" s="253" t="s">
        <v>2</v>
      </c>
      <c r="CA3" s="253" t="s">
        <v>39</v>
      </c>
      <c r="CB3" s="301" t="s">
        <v>38</v>
      </c>
      <c r="CC3" s="299" t="s">
        <v>0</v>
      </c>
      <c r="CD3" s="253" t="s">
        <v>1</v>
      </c>
      <c r="CE3" s="253" t="s">
        <v>2</v>
      </c>
      <c r="CF3" s="253" t="s">
        <v>39</v>
      </c>
      <c r="CG3" s="301" t="s">
        <v>38</v>
      </c>
      <c r="CH3" s="299" t="s">
        <v>0</v>
      </c>
      <c r="CI3" s="253" t="s">
        <v>1</v>
      </c>
      <c r="CJ3" s="253" t="s">
        <v>2</v>
      </c>
      <c r="CK3" s="253" t="s">
        <v>39</v>
      </c>
      <c r="CL3" s="301" t="s">
        <v>38</v>
      </c>
      <c r="CM3" s="299" t="s">
        <v>0</v>
      </c>
      <c r="CN3" s="253" t="s">
        <v>1</v>
      </c>
      <c r="CO3" s="253" t="s">
        <v>2</v>
      </c>
      <c r="CP3" s="253" t="s">
        <v>39</v>
      </c>
      <c r="CQ3" s="301" t="s">
        <v>38</v>
      </c>
      <c r="CR3" s="299" t="s">
        <v>0</v>
      </c>
      <c r="CS3" s="253" t="s">
        <v>1</v>
      </c>
      <c r="CT3" s="253" t="s">
        <v>2</v>
      </c>
      <c r="CU3" s="253" t="s">
        <v>39</v>
      </c>
      <c r="CV3" s="301" t="s">
        <v>38</v>
      </c>
      <c r="CW3" s="279"/>
      <c r="CX3" s="280"/>
      <c r="CY3" s="281"/>
      <c r="CZ3" s="281"/>
      <c r="DA3" s="281"/>
      <c r="DB3" s="281"/>
      <c r="DC3" s="281"/>
      <c r="DD3" s="281"/>
      <c r="DE3" s="281"/>
      <c r="DF3" s="281"/>
      <c r="DG3" s="281"/>
      <c r="DH3" s="282"/>
      <c r="DI3" s="299" t="s">
        <v>37</v>
      </c>
      <c r="DJ3" s="253" t="s">
        <v>0</v>
      </c>
      <c r="DK3" s="253" t="s">
        <v>1</v>
      </c>
      <c r="DL3" s="253" t="s">
        <v>2</v>
      </c>
      <c r="DM3" s="253" t="s">
        <v>39</v>
      </c>
      <c r="DN3" s="301" t="s">
        <v>38</v>
      </c>
      <c r="DO3" s="299" t="s">
        <v>0</v>
      </c>
      <c r="DP3" s="253" t="s">
        <v>1</v>
      </c>
      <c r="DQ3" s="253" t="s">
        <v>2</v>
      </c>
      <c r="DR3" s="253" t="s">
        <v>39</v>
      </c>
      <c r="DS3" s="301" t="s">
        <v>38</v>
      </c>
      <c r="DT3" s="299" t="s">
        <v>0</v>
      </c>
      <c r="DU3" s="253" t="s">
        <v>1</v>
      </c>
      <c r="DV3" s="253" t="s">
        <v>2</v>
      </c>
      <c r="DW3" s="253" t="s">
        <v>39</v>
      </c>
      <c r="DX3" s="301" t="s">
        <v>38</v>
      </c>
      <c r="DY3" s="341" t="s">
        <v>104</v>
      </c>
      <c r="DZ3" s="253" t="s">
        <v>39</v>
      </c>
      <c r="EA3" s="301" t="s">
        <v>38</v>
      </c>
      <c r="EB3" s="299" t="s">
        <v>0</v>
      </c>
      <c r="EC3" s="253" t="s">
        <v>1</v>
      </c>
      <c r="ED3" s="253" t="s">
        <v>2</v>
      </c>
      <c r="EE3" s="253" t="s">
        <v>39</v>
      </c>
      <c r="EF3" s="301" t="s">
        <v>38</v>
      </c>
      <c r="EG3" s="299" t="s">
        <v>0</v>
      </c>
      <c r="EH3" s="253" t="s">
        <v>1</v>
      </c>
      <c r="EI3" s="253" t="s">
        <v>2</v>
      </c>
      <c r="EJ3" s="253" t="s">
        <v>39</v>
      </c>
      <c r="EK3" s="301" t="s">
        <v>38</v>
      </c>
      <c r="EL3" s="299" t="s">
        <v>0</v>
      </c>
      <c r="EM3" s="253" t="s">
        <v>1</v>
      </c>
      <c r="EN3" s="253" t="s">
        <v>2</v>
      </c>
      <c r="EO3" s="253" t="s">
        <v>39</v>
      </c>
      <c r="EP3" s="301" t="s">
        <v>38</v>
      </c>
      <c r="EQ3" s="279"/>
      <c r="ER3" s="280"/>
      <c r="ES3" s="281"/>
      <c r="ET3" s="281"/>
      <c r="EU3" s="281"/>
      <c r="EV3" s="281"/>
      <c r="EW3" s="281"/>
      <c r="EX3" s="281"/>
      <c r="EY3" s="281"/>
      <c r="EZ3" s="281"/>
      <c r="FA3" s="282"/>
      <c r="FB3" s="299" t="s">
        <v>37</v>
      </c>
      <c r="FC3" s="253" t="s">
        <v>0</v>
      </c>
      <c r="FD3" s="253" t="s">
        <v>1</v>
      </c>
      <c r="FE3" s="253" t="s">
        <v>2</v>
      </c>
      <c r="FF3" s="253" t="s">
        <v>39</v>
      </c>
      <c r="FG3" s="301" t="s">
        <v>38</v>
      </c>
      <c r="FH3" s="299" t="s">
        <v>0</v>
      </c>
      <c r="FI3" s="253" t="s">
        <v>1</v>
      </c>
      <c r="FJ3" s="253" t="s">
        <v>2</v>
      </c>
      <c r="FK3" s="253" t="s">
        <v>39</v>
      </c>
      <c r="FL3" s="301" t="s">
        <v>38</v>
      </c>
      <c r="FM3" s="299" t="s">
        <v>0</v>
      </c>
      <c r="FN3" s="253" t="s">
        <v>1</v>
      </c>
      <c r="FO3" s="253" t="s">
        <v>2</v>
      </c>
      <c r="FP3" s="253" t="s">
        <v>39</v>
      </c>
      <c r="FQ3" s="301" t="s">
        <v>38</v>
      </c>
      <c r="FR3" s="299" t="s">
        <v>0</v>
      </c>
      <c r="FS3" s="253" t="s">
        <v>1</v>
      </c>
      <c r="FT3" s="253" t="s">
        <v>2</v>
      </c>
      <c r="FU3" s="253" t="s">
        <v>39</v>
      </c>
      <c r="FV3" s="301" t="s">
        <v>38</v>
      </c>
      <c r="FW3" s="299" t="s">
        <v>0</v>
      </c>
      <c r="FX3" s="253" t="s">
        <v>1</v>
      </c>
      <c r="FY3" s="253" t="s">
        <v>2</v>
      </c>
      <c r="FZ3" s="253" t="s">
        <v>39</v>
      </c>
      <c r="GA3" s="301" t="s">
        <v>38</v>
      </c>
      <c r="GB3" s="279"/>
      <c r="GC3" s="280"/>
      <c r="GD3" s="281"/>
      <c r="GE3" s="281"/>
      <c r="GF3" s="281"/>
      <c r="GG3" s="281"/>
      <c r="GH3" s="281"/>
      <c r="GI3" s="281"/>
      <c r="GJ3" s="282"/>
      <c r="GK3" s="299" t="s">
        <v>37</v>
      </c>
      <c r="GL3" s="253" t="s">
        <v>0</v>
      </c>
      <c r="GM3" s="253" t="s">
        <v>1</v>
      </c>
      <c r="GN3" s="253" t="s">
        <v>2</v>
      </c>
      <c r="GO3" s="253" t="s">
        <v>39</v>
      </c>
      <c r="GP3" s="301" t="s">
        <v>38</v>
      </c>
      <c r="GQ3" s="299" t="s">
        <v>0</v>
      </c>
      <c r="GR3" s="253" t="s">
        <v>1</v>
      </c>
      <c r="GS3" s="253" t="s">
        <v>2</v>
      </c>
      <c r="GT3" s="253" t="s">
        <v>39</v>
      </c>
      <c r="GU3" s="301" t="s">
        <v>38</v>
      </c>
      <c r="GV3" s="299" t="s">
        <v>0</v>
      </c>
      <c r="GW3" s="253" t="s">
        <v>1</v>
      </c>
      <c r="GX3" s="253" t="s">
        <v>2</v>
      </c>
      <c r="GY3" s="253" t="s">
        <v>39</v>
      </c>
      <c r="GZ3" s="301" t="s">
        <v>38</v>
      </c>
      <c r="HA3" s="299" t="s">
        <v>0</v>
      </c>
      <c r="HB3" s="253" t="s">
        <v>1</v>
      </c>
      <c r="HC3" s="253" t="s">
        <v>2</v>
      </c>
      <c r="HD3" s="253" t="s">
        <v>39</v>
      </c>
      <c r="HE3" s="301" t="s">
        <v>38</v>
      </c>
      <c r="HF3" s="299" t="s">
        <v>0</v>
      </c>
      <c r="HG3" s="253" t="s">
        <v>1</v>
      </c>
      <c r="HH3" s="253" t="s">
        <v>2</v>
      </c>
      <c r="HI3" s="253" t="s">
        <v>39</v>
      </c>
      <c r="HJ3" s="301" t="s">
        <v>38</v>
      </c>
      <c r="HK3" s="279"/>
      <c r="HL3" s="280"/>
      <c r="HM3" s="280"/>
      <c r="HN3" s="280"/>
      <c r="HO3" s="281"/>
      <c r="HP3" s="281"/>
      <c r="HQ3" s="281"/>
      <c r="HR3" s="281"/>
      <c r="HS3" s="282"/>
      <c r="HT3" s="299" t="s">
        <v>37</v>
      </c>
      <c r="HU3" s="253" t="s">
        <v>89</v>
      </c>
      <c r="HV3" s="253" t="s">
        <v>39</v>
      </c>
      <c r="HW3" s="301" t="s">
        <v>38</v>
      </c>
      <c r="HX3" s="299" t="s">
        <v>89</v>
      </c>
      <c r="HY3" s="253" t="s">
        <v>39</v>
      </c>
      <c r="HZ3" s="301" t="s">
        <v>38</v>
      </c>
      <c r="IA3" s="299" t="s">
        <v>0</v>
      </c>
      <c r="IB3" s="253" t="s">
        <v>1</v>
      </c>
      <c r="IC3" s="253" t="s">
        <v>2</v>
      </c>
      <c r="ID3" s="253" t="s">
        <v>39</v>
      </c>
      <c r="IE3" s="301" t="s">
        <v>38</v>
      </c>
      <c r="IF3" s="299" t="s">
        <v>0</v>
      </c>
      <c r="IG3" s="253" t="s">
        <v>1</v>
      </c>
      <c r="IH3" s="253" t="s">
        <v>2</v>
      </c>
      <c r="II3" s="253" t="s">
        <v>39</v>
      </c>
      <c r="IJ3" s="301" t="s">
        <v>38</v>
      </c>
      <c r="IK3" s="299" t="s">
        <v>0</v>
      </c>
      <c r="IL3" s="253" t="s">
        <v>1</v>
      </c>
      <c r="IM3" s="253" t="s">
        <v>2</v>
      </c>
      <c r="IN3" s="253" t="s">
        <v>39</v>
      </c>
      <c r="IO3" s="301" t="s">
        <v>38</v>
      </c>
      <c r="IP3" s="299" t="s">
        <v>0</v>
      </c>
      <c r="IQ3" s="253" t="s">
        <v>1</v>
      </c>
      <c r="IR3" s="253" t="s">
        <v>2</v>
      </c>
      <c r="IS3" s="253" t="s">
        <v>39</v>
      </c>
      <c r="IT3" s="301" t="s">
        <v>38</v>
      </c>
      <c r="IU3" s="279"/>
      <c r="IV3" s="280"/>
      <c r="IW3" s="280"/>
      <c r="IX3" s="280"/>
      <c r="IY3" s="280"/>
      <c r="IZ3" s="281"/>
      <c r="JA3" s="281"/>
      <c r="JB3" s="281"/>
      <c r="JC3" s="281"/>
      <c r="JD3" s="282"/>
      <c r="JE3" s="299" t="s">
        <v>37</v>
      </c>
      <c r="JF3" s="253" t="s">
        <v>0</v>
      </c>
      <c r="JG3" s="253" t="s">
        <v>1</v>
      </c>
      <c r="JH3" s="253" t="s">
        <v>2</v>
      </c>
      <c r="JI3" s="253" t="s">
        <v>39</v>
      </c>
      <c r="JJ3" s="301" t="s">
        <v>38</v>
      </c>
      <c r="JK3" s="299" t="s">
        <v>0</v>
      </c>
      <c r="JL3" s="253" t="s">
        <v>1</v>
      </c>
      <c r="JM3" s="253" t="s">
        <v>2</v>
      </c>
      <c r="JN3" s="253" t="s">
        <v>39</v>
      </c>
      <c r="JO3" s="301" t="s">
        <v>38</v>
      </c>
      <c r="JP3" s="279"/>
      <c r="JQ3" s="280"/>
      <c r="JR3" s="281"/>
      <c r="JS3" s="281"/>
      <c r="JT3" s="281"/>
      <c r="JU3" s="282"/>
      <c r="JV3" s="299" t="s">
        <v>37</v>
      </c>
      <c r="JW3" s="253" t="s">
        <v>0</v>
      </c>
      <c r="JX3" s="253" t="s">
        <v>1</v>
      </c>
      <c r="JY3" s="253" t="s">
        <v>2</v>
      </c>
      <c r="JZ3" s="253" t="s">
        <v>39</v>
      </c>
      <c r="KA3" s="301" t="s">
        <v>38</v>
      </c>
      <c r="KB3" s="299" t="s">
        <v>0</v>
      </c>
      <c r="KC3" s="253" t="s">
        <v>1</v>
      </c>
      <c r="KD3" s="253" t="s">
        <v>2</v>
      </c>
      <c r="KE3" s="253" t="s">
        <v>39</v>
      </c>
      <c r="KF3" s="301" t="s">
        <v>38</v>
      </c>
      <c r="KG3" s="279"/>
      <c r="KH3" s="280"/>
      <c r="KI3" s="281"/>
      <c r="KJ3" s="281"/>
      <c r="KK3" s="281"/>
      <c r="KL3" s="282"/>
      <c r="KM3" s="299" t="s">
        <v>37</v>
      </c>
      <c r="KN3" s="253" t="s">
        <v>0</v>
      </c>
      <c r="KO3" s="253" t="s">
        <v>1</v>
      </c>
      <c r="KP3" s="253" t="s">
        <v>2</v>
      </c>
      <c r="KQ3" s="253" t="s">
        <v>39</v>
      </c>
      <c r="KR3" s="301" t="s">
        <v>38</v>
      </c>
      <c r="KS3" s="299" t="s">
        <v>0</v>
      </c>
      <c r="KT3" s="253" t="s">
        <v>1</v>
      </c>
      <c r="KU3" s="253" t="s">
        <v>2</v>
      </c>
      <c r="KV3" s="253" t="s">
        <v>39</v>
      </c>
      <c r="KW3" s="301" t="s">
        <v>38</v>
      </c>
      <c r="KX3" s="299" t="s">
        <v>0</v>
      </c>
      <c r="KY3" s="253" t="s">
        <v>1</v>
      </c>
      <c r="KZ3" s="253" t="s">
        <v>2</v>
      </c>
      <c r="LA3" s="253" t="s">
        <v>39</v>
      </c>
      <c r="LB3" s="301" t="s">
        <v>38</v>
      </c>
      <c r="LC3" s="279"/>
      <c r="LD3" s="280"/>
      <c r="LE3" s="280"/>
      <c r="LF3" s="281"/>
      <c r="LG3" s="281"/>
      <c r="LH3" s="281"/>
      <c r="LI3" s="282"/>
      <c r="LJ3" s="353" t="s">
        <v>37</v>
      </c>
      <c r="LK3" s="355" t="s">
        <v>0</v>
      </c>
      <c r="LL3" s="355" t="s">
        <v>1</v>
      </c>
      <c r="LM3" s="355" t="s">
        <v>2</v>
      </c>
      <c r="LN3" s="355" t="s">
        <v>39</v>
      </c>
      <c r="LO3" s="357" t="s">
        <v>38</v>
      </c>
      <c r="LP3" s="353" t="s">
        <v>0</v>
      </c>
      <c r="LQ3" s="355" t="s">
        <v>1</v>
      </c>
      <c r="LR3" s="355" t="s">
        <v>2</v>
      </c>
      <c r="LS3" s="355" t="s">
        <v>39</v>
      </c>
      <c r="LT3" s="357" t="s">
        <v>38</v>
      </c>
      <c r="LU3" s="353" t="s">
        <v>0</v>
      </c>
      <c r="LV3" s="355" t="s">
        <v>1</v>
      </c>
      <c r="LW3" s="355" t="s">
        <v>2</v>
      </c>
      <c r="LX3" s="355" t="s">
        <v>39</v>
      </c>
      <c r="LY3" s="357" t="s">
        <v>38</v>
      </c>
      <c r="LZ3" s="353" t="s">
        <v>0</v>
      </c>
      <c r="MA3" s="355" t="s">
        <v>1</v>
      </c>
      <c r="MB3" s="355" t="s">
        <v>2</v>
      </c>
      <c r="MC3" s="355" t="s">
        <v>39</v>
      </c>
      <c r="MD3" s="357" t="s">
        <v>38</v>
      </c>
      <c r="ME3" s="279"/>
      <c r="MF3" s="280"/>
      <c r="MG3" s="280"/>
      <c r="MH3" s="280"/>
      <c r="MI3" s="281"/>
      <c r="MJ3" s="281"/>
      <c r="MK3" s="281"/>
      <c r="ML3" s="282"/>
      <c r="MM3" s="353" t="s">
        <v>37</v>
      </c>
      <c r="MN3" s="355" t="s">
        <v>0</v>
      </c>
      <c r="MO3" s="355" t="s">
        <v>1</v>
      </c>
      <c r="MP3" s="355" t="s">
        <v>2</v>
      </c>
      <c r="MQ3" s="355" t="s">
        <v>39</v>
      </c>
      <c r="MR3" s="357" t="s">
        <v>38</v>
      </c>
      <c r="MS3" s="353" t="s">
        <v>0</v>
      </c>
      <c r="MT3" s="355" t="s">
        <v>1</v>
      </c>
      <c r="MU3" s="355" t="s">
        <v>2</v>
      </c>
      <c r="MV3" s="355" t="s">
        <v>39</v>
      </c>
      <c r="MW3" s="357" t="s">
        <v>38</v>
      </c>
      <c r="MX3" s="353" t="s">
        <v>0</v>
      </c>
      <c r="MY3" s="355" t="s">
        <v>1</v>
      </c>
      <c r="MZ3" s="355" t="s">
        <v>2</v>
      </c>
      <c r="NA3" s="355" t="s">
        <v>39</v>
      </c>
      <c r="NB3" s="357" t="s">
        <v>38</v>
      </c>
      <c r="NC3" s="279"/>
      <c r="ND3" s="280"/>
      <c r="NE3" s="280"/>
      <c r="NF3" s="281"/>
      <c r="NG3" s="281"/>
      <c r="NH3" s="281"/>
      <c r="NI3" s="282"/>
      <c r="NJ3" s="299" t="s">
        <v>37</v>
      </c>
      <c r="NK3" s="253" t="s">
        <v>0</v>
      </c>
      <c r="NL3" s="253" t="s">
        <v>1</v>
      </c>
      <c r="NM3" s="253" t="s">
        <v>2</v>
      </c>
      <c r="NN3" s="253" t="s">
        <v>39</v>
      </c>
      <c r="NO3" s="301" t="s">
        <v>38</v>
      </c>
      <c r="NP3" s="299" t="s">
        <v>0</v>
      </c>
      <c r="NQ3" s="253" t="s">
        <v>1</v>
      </c>
      <c r="NR3" s="253" t="s">
        <v>2</v>
      </c>
      <c r="NS3" s="253" t="s">
        <v>39</v>
      </c>
      <c r="NT3" s="301" t="s">
        <v>38</v>
      </c>
      <c r="NU3" s="299" t="s">
        <v>0</v>
      </c>
      <c r="NV3" s="253" t="s">
        <v>1</v>
      </c>
      <c r="NW3" s="253" t="s">
        <v>2</v>
      </c>
      <c r="NX3" s="253" t="s">
        <v>39</v>
      </c>
      <c r="NY3" s="301" t="s">
        <v>38</v>
      </c>
      <c r="NZ3" s="279"/>
      <c r="OA3" s="280"/>
      <c r="OB3" s="280"/>
      <c r="OC3" s="281"/>
      <c r="OD3" s="281"/>
      <c r="OE3" s="281"/>
      <c r="OF3" s="282"/>
      <c r="OG3" s="299" t="s">
        <v>37</v>
      </c>
      <c r="OH3" s="253" t="s">
        <v>0</v>
      </c>
      <c r="OI3" s="253" t="s">
        <v>1</v>
      </c>
      <c r="OJ3" s="253" t="s">
        <v>2</v>
      </c>
      <c r="OK3" s="253" t="s">
        <v>39</v>
      </c>
      <c r="OL3" s="301" t="s">
        <v>38</v>
      </c>
      <c r="OM3" s="299" t="s">
        <v>0</v>
      </c>
      <c r="ON3" s="253" t="s">
        <v>1</v>
      </c>
      <c r="OO3" s="253" t="s">
        <v>2</v>
      </c>
      <c r="OP3" s="253" t="s">
        <v>39</v>
      </c>
      <c r="OQ3" s="301" t="s">
        <v>38</v>
      </c>
      <c r="OR3" s="279"/>
      <c r="OS3" s="280"/>
      <c r="OT3" s="281"/>
      <c r="OU3" s="281"/>
      <c r="OV3" s="281"/>
      <c r="OW3" s="362"/>
      <c r="OX3" s="242" t="s">
        <v>37</v>
      </c>
      <c r="OY3" s="242" t="s">
        <v>0</v>
      </c>
      <c r="OZ3" s="242" t="s">
        <v>1</v>
      </c>
      <c r="PA3" s="242" t="s">
        <v>2</v>
      </c>
      <c r="PB3" s="242" t="s">
        <v>39</v>
      </c>
      <c r="PC3" s="242" t="s">
        <v>38</v>
      </c>
      <c r="PD3" s="242" t="s">
        <v>0</v>
      </c>
      <c r="PE3" s="242" t="s">
        <v>1</v>
      </c>
      <c r="PF3" s="242" t="s">
        <v>2</v>
      </c>
      <c r="PG3" s="242" t="s">
        <v>39</v>
      </c>
      <c r="PH3" s="242" t="s">
        <v>38</v>
      </c>
      <c r="PI3" s="242" t="s">
        <v>0</v>
      </c>
      <c r="PJ3" s="242" t="s">
        <v>1</v>
      </c>
      <c r="PK3" s="242" t="s">
        <v>2</v>
      </c>
      <c r="PL3" s="242" t="s">
        <v>39</v>
      </c>
      <c r="PM3" s="242" t="s">
        <v>38</v>
      </c>
      <c r="PN3" s="242" t="s">
        <v>0</v>
      </c>
      <c r="PO3" s="242" t="s">
        <v>1</v>
      </c>
      <c r="PP3" s="242" t="s">
        <v>2</v>
      </c>
      <c r="PQ3" s="242" t="s">
        <v>39</v>
      </c>
      <c r="PR3" s="242" t="s">
        <v>38</v>
      </c>
      <c r="PS3" s="242" t="s">
        <v>0</v>
      </c>
      <c r="PT3" s="242" t="s">
        <v>1</v>
      </c>
      <c r="PU3" s="242" t="s">
        <v>2</v>
      </c>
      <c r="PV3" s="242" t="s">
        <v>39</v>
      </c>
      <c r="PW3" s="242" t="s">
        <v>38</v>
      </c>
      <c r="PX3" s="242" t="s">
        <v>0</v>
      </c>
      <c r="PY3" s="242" t="s">
        <v>1</v>
      </c>
      <c r="PZ3" s="242" t="s">
        <v>2</v>
      </c>
      <c r="QA3" s="242" t="s">
        <v>39</v>
      </c>
      <c r="QB3" s="242" t="s">
        <v>38</v>
      </c>
      <c r="QC3" s="242" t="s">
        <v>0</v>
      </c>
      <c r="QD3" s="242" t="s">
        <v>1</v>
      </c>
      <c r="QE3" s="242" t="s">
        <v>2</v>
      </c>
      <c r="QF3" s="242" t="s">
        <v>39</v>
      </c>
      <c r="QG3" s="242" t="s">
        <v>38</v>
      </c>
      <c r="QH3" s="280"/>
      <c r="QI3" s="280"/>
      <c r="QJ3" s="280"/>
      <c r="QK3" s="280"/>
      <c r="QL3" s="280"/>
      <c r="QM3" s="280"/>
      <c r="QN3" s="280"/>
      <c r="QO3" s="281"/>
      <c r="QP3" s="281"/>
      <c r="QQ3" s="281"/>
      <c r="QR3" s="282"/>
      <c r="QS3" s="253" t="s">
        <v>37</v>
      </c>
      <c r="QT3" s="253" t="s">
        <v>0</v>
      </c>
      <c r="QU3" s="253" t="s">
        <v>1</v>
      </c>
      <c r="QV3" s="253" t="s">
        <v>2</v>
      </c>
      <c r="QW3" s="253" t="s">
        <v>39</v>
      </c>
      <c r="QX3" s="253" t="s">
        <v>38</v>
      </c>
      <c r="QY3" s="253" t="s">
        <v>0</v>
      </c>
      <c r="QZ3" s="253" t="s">
        <v>1</v>
      </c>
      <c r="RA3" s="253" t="s">
        <v>2</v>
      </c>
      <c r="RB3" s="253" t="s">
        <v>39</v>
      </c>
      <c r="RC3" s="253" t="s">
        <v>38</v>
      </c>
      <c r="RD3" s="253" t="s">
        <v>0</v>
      </c>
      <c r="RE3" s="253" t="s">
        <v>1</v>
      </c>
      <c r="RF3" s="253" t="s">
        <v>2</v>
      </c>
      <c r="RG3" s="253" t="s">
        <v>39</v>
      </c>
      <c r="RH3" s="253" t="s">
        <v>38</v>
      </c>
      <c r="RI3" s="280"/>
      <c r="RJ3" s="280"/>
      <c r="RK3" s="280"/>
      <c r="RL3" s="281"/>
      <c r="RM3" s="281"/>
      <c r="RN3" s="281"/>
      <c r="RO3" s="282"/>
      <c r="RP3" s="299" t="s">
        <v>37</v>
      </c>
      <c r="RQ3" s="253" t="s">
        <v>0</v>
      </c>
      <c r="RR3" s="253" t="s">
        <v>1</v>
      </c>
      <c r="RS3" s="253" t="s">
        <v>2</v>
      </c>
      <c r="RT3" s="253" t="s">
        <v>39</v>
      </c>
      <c r="RU3" s="301" t="s">
        <v>38</v>
      </c>
      <c r="RV3" s="253" t="s">
        <v>0</v>
      </c>
      <c r="RW3" s="253" t="s">
        <v>1</v>
      </c>
      <c r="RX3" s="253" t="s">
        <v>2</v>
      </c>
      <c r="RY3" s="253" t="s">
        <v>39</v>
      </c>
      <c r="RZ3" s="301" t="s">
        <v>38</v>
      </c>
      <c r="SA3" s="280"/>
      <c r="SB3" s="280"/>
      <c r="SC3" s="281"/>
      <c r="SD3" s="281"/>
      <c r="SE3" s="281"/>
      <c r="SF3" s="282"/>
      <c r="SG3" s="299" t="s">
        <v>37</v>
      </c>
      <c r="SH3" s="253" t="s">
        <v>2</v>
      </c>
      <c r="SI3" s="253" t="s">
        <v>39</v>
      </c>
      <c r="SJ3" s="301" t="s">
        <v>38</v>
      </c>
      <c r="SK3" s="253" t="s">
        <v>0</v>
      </c>
      <c r="SL3" s="253" t="s">
        <v>1</v>
      </c>
      <c r="SM3" s="253" t="s">
        <v>2</v>
      </c>
      <c r="SN3" s="253" t="s">
        <v>39</v>
      </c>
      <c r="SO3" s="301" t="s">
        <v>38</v>
      </c>
      <c r="SP3" s="253" t="s">
        <v>0</v>
      </c>
      <c r="SQ3" s="253" t="s">
        <v>1</v>
      </c>
      <c r="SR3" s="253" t="s">
        <v>2</v>
      </c>
      <c r="SS3" s="253" t="s">
        <v>39</v>
      </c>
      <c r="ST3" s="301" t="s">
        <v>38</v>
      </c>
      <c r="SU3" s="253" t="s">
        <v>0</v>
      </c>
      <c r="SV3" s="253" t="s">
        <v>1</v>
      </c>
      <c r="SW3" s="253" t="s">
        <v>2</v>
      </c>
      <c r="SX3" s="253" t="s">
        <v>39</v>
      </c>
      <c r="SY3" s="301" t="s">
        <v>38</v>
      </c>
      <c r="SZ3" s="253" t="s">
        <v>0</v>
      </c>
      <c r="TA3" s="253" t="s">
        <v>1</v>
      </c>
      <c r="TB3" s="253" t="s">
        <v>2</v>
      </c>
      <c r="TC3" s="253" t="s">
        <v>39</v>
      </c>
      <c r="TD3" s="301" t="s">
        <v>38</v>
      </c>
      <c r="TE3" s="280"/>
      <c r="TF3" s="280"/>
      <c r="TG3" s="280"/>
      <c r="TH3" s="280"/>
      <c r="TI3" s="280"/>
      <c r="TJ3" s="281"/>
      <c r="TK3" s="281"/>
      <c r="TL3" s="281"/>
      <c r="TM3" s="282"/>
      <c r="TO3" s="289"/>
      <c r="TP3" s="292"/>
      <c r="TQ3" s="292"/>
      <c r="TR3" s="292"/>
      <c r="TS3" s="292"/>
      <c r="TU3" s="292"/>
      <c r="TV3" s="292"/>
      <c r="TW3" s="292"/>
      <c r="TX3" s="292"/>
      <c r="TY3" s="292"/>
      <c r="UA3" s="295"/>
      <c r="UB3" s="295"/>
      <c r="UC3" s="295"/>
      <c r="UD3" s="295"/>
      <c r="UE3" s="295"/>
      <c r="UF3" s="286"/>
      <c r="UG3" s="286"/>
      <c r="UH3" s="286"/>
      <c r="UI3" s="268"/>
      <c r="UJ3" s="286"/>
      <c r="UK3" s="270"/>
      <c r="UL3" s="270"/>
      <c r="UM3" s="270"/>
      <c r="UN3" s="270"/>
      <c r="UO3" s="268"/>
      <c r="UP3" s="270"/>
      <c r="UQ3" s="270"/>
      <c r="UR3" s="270"/>
      <c r="US3" s="270"/>
      <c r="UT3" s="268"/>
      <c r="UU3" s="270"/>
      <c r="UV3" s="274"/>
      <c r="UW3" s="185"/>
      <c r="UX3" s="285"/>
    </row>
    <row r="4" spans="1:570" ht="33.75" customHeight="1" thickBot="1">
      <c r="A4" s="300"/>
      <c r="B4" s="256"/>
      <c r="C4" s="256"/>
      <c r="D4" s="256"/>
      <c r="E4" s="256"/>
      <c r="F4" s="257"/>
      <c r="G4" s="300"/>
      <c r="H4" s="254"/>
      <c r="I4" s="254"/>
      <c r="J4" s="254"/>
      <c r="K4" s="302"/>
      <c r="L4" s="300"/>
      <c r="M4" s="254"/>
      <c r="N4" s="254"/>
      <c r="O4" s="254"/>
      <c r="P4" s="331"/>
      <c r="Q4" s="151" t="s">
        <v>201</v>
      </c>
      <c r="R4" s="151" t="s">
        <v>202</v>
      </c>
      <c r="S4" s="151" t="s">
        <v>203</v>
      </c>
      <c r="T4" s="151" t="s">
        <v>60</v>
      </c>
      <c r="U4" s="152" t="s">
        <v>178</v>
      </c>
      <c r="V4" s="152" t="s">
        <v>179</v>
      </c>
      <c r="W4" s="151" t="s">
        <v>89</v>
      </c>
      <c r="X4" s="333"/>
      <c r="Y4" s="254"/>
      <c r="Z4" s="254"/>
      <c r="AA4" s="302"/>
      <c r="AB4" s="300"/>
      <c r="AC4" s="254"/>
      <c r="AD4" s="254"/>
      <c r="AE4" s="254"/>
      <c r="AF4" s="302"/>
      <c r="AG4" s="300"/>
      <c r="AH4" s="254"/>
      <c r="AI4" s="254"/>
      <c r="AJ4" s="254"/>
      <c r="AK4" s="302"/>
      <c r="AL4" s="300"/>
      <c r="AM4" s="254"/>
      <c r="AN4" s="254"/>
      <c r="AO4" s="254"/>
      <c r="AP4" s="302"/>
      <c r="AQ4" s="160" t="s">
        <v>204</v>
      </c>
      <c r="AR4" s="151" t="s">
        <v>205</v>
      </c>
      <c r="AS4" s="151" t="s">
        <v>206</v>
      </c>
      <c r="AT4" s="151" t="s">
        <v>207</v>
      </c>
      <c r="AU4" s="151" t="s">
        <v>60</v>
      </c>
      <c r="AV4" s="152" t="s">
        <v>178</v>
      </c>
      <c r="AW4" s="152" t="s">
        <v>179</v>
      </c>
      <c r="AX4" s="161" t="s">
        <v>89</v>
      </c>
      <c r="AY4" s="300"/>
      <c r="AZ4" s="256"/>
      <c r="BA4" s="256"/>
      <c r="BB4" s="257"/>
      <c r="BC4" s="160" t="s">
        <v>210</v>
      </c>
      <c r="BD4" s="151" t="s">
        <v>60</v>
      </c>
      <c r="BE4" s="151" t="s">
        <v>178</v>
      </c>
      <c r="BF4" s="151" t="s">
        <v>179</v>
      </c>
      <c r="BG4" s="161" t="s">
        <v>89</v>
      </c>
      <c r="BH4" s="300"/>
      <c r="BI4" s="254"/>
      <c r="BJ4" s="254"/>
      <c r="BK4" s="254"/>
      <c r="BL4" s="254"/>
      <c r="BM4" s="302"/>
      <c r="BN4" s="300"/>
      <c r="BO4" s="254"/>
      <c r="BP4" s="254"/>
      <c r="BQ4" s="254"/>
      <c r="BR4" s="302"/>
      <c r="BS4" s="300"/>
      <c r="BT4" s="254"/>
      <c r="BU4" s="254"/>
      <c r="BV4" s="254"/>
      <c r="BW4" s="302"/>
      <c r="BX4" s="300"/>
      <c r="BY4" s="254"/>
      <c r="BZ4" s="254"/>
      <c r="CA4" s="254"/>
      <c r="CB4" s="302"/>
      <c r="CC4" s="300"/>
      <c r="CD4" s="254"/>
      <c r="CE4" s="254"/>
      <c r="CF4" s="254"/>
      <c r="CG4" s="302"/>
      <c r="CH4" s="300"/>
      <c r="CI4" s="254"/>
      <c r="CJ4" s="254"/>
      <c r="CK4" s="254"/>
      <c r="CL4" s="302"/>
      <c r="CM4" s="300"/>
      <c r="CN4" s="254"/>
      <c r="CO4" s="254"/>
      <c r="CP4" s="254"/>
      <c r="CQ4" s="302"/>
      <c r="CR4" s="300"/>
      <c r="CS4" s="254"/>
      <c r="CT4" s="254"/>
      <c r="CU4" s="254"/>
      <c r="CV4" s="302"/>
      <c r="CW4" s="168" t="s">
        <v>211</v>
      </c>
      <c r="CX4" s="151" t="s">
        <v>212</v>
      </c>
      <c r="CY4" s="151" t="s">
        <v>213</v>
      </c>
      <c r="CZ4" s="151" t="s">
        <v>214</v>
      </c>
      <c r="DA4" s="151" t="s">
        <v>215</v>
      </c>
      <c r="DB4" s="151" t="s">
        <v>216</v>
      </c>
      <c r="DC4" s="151" t="s">
        <v>217</v>
      </c>
      <c r="DD4" s="151" t="s">
        <v>218</v>
      </c>
      <c r="DE4" s="151" t="s">
        <v>60</v>
      </c>
      <c r="DF4" s="152" t="s">
        <v>178</v>
      </c>
      <c r="DG4" s="152" t="s">
        <v>179</v>
      </c>
      <c r="DH4" s="161" t="s">
        <v>89</v>
      </c>
      <c r="DI4" s="300"/>
      <c r="DJ4" s="254"/>
      <c r="DK4" s="254"/>
      <c r="DL4" s="254"/>
      <c r="DM4" s="254"/>
      <c r="DN4" s="302"/>
      <c r="DO4" s="300"/>
      <c r="DP4" s="254"/>
      <c r="DQ4" s="254"/>
      <c r="DR4" s="254"/>
      <c r="DS4" s="302"/>
      <c r="DT4" s="300"/>
      <c r="DU4" s="254"/>
      <c r="DV4" s="254"/>
      <c r="DW4" s="254"/>
      <c r="DX4" s="302"/>
      <c r="DY4" s="342"/>
      <c r="DZ4" s="254"/>
      <c r="EA4" s="302"/>
      <c r="EB4" s="300"/>
      <c r="EC4" s="254"/>
      <c r="ED4" s="254"/>
      <c r="EE4" s="254"/>
      <c r="EF4" s="302"/>
      <c r="EG4" s="300"/>
      <c r="EH4" s="254"/>
      <c r="EI4" s="254"/>
      <c r="EJ4" s="254"/>
      <c r="EK4" s="302"/>
      <c r="EL4" s="300"/>
      <c r="EM4" s="254"/>
      <c r="EN4" s="254"/>
      <c r="EO4" s="254"/>
      <c r="EP4" s="302"/>
      <c r="EQ4" s="168" t="s">
        <v>219</v>
      </c>
      <c r="ER4" s="151" t="s">
        <v>220</v>
      </c>
      <c r="ES4" s="151" t="s">
        <v>221</v>
      </c>
      <c r="ET4" s="151" t="s">
        <v>222</v>
      </c>
      <c r="EU4" s="151" t="s">
        <v>223</v>
      </c>
      <c r="EV4" s="151" t="s">
        <v>224</v>
      </c>
      <c r="EW4" s="151" t="s">
        <v>225</v>
      </c>
      <c r="EX4" s="151" t="s">
        <v>60</v>
      </c>
      <c r="EY4" s="152" t="s">
        <v>178</v>
      </c>
      <c r="EZ4" s="152" t="s">
        <v>179</v>
      </c>
      <c r="FA4" s="161" t="s">
        <v>89</v>
      </c>
      <c r="FB4" s="300"/>
      <c r="FC4" s="254"/>
      <c r="FD4" s="254"/>
      <c r="FE4" s="254"/>
      <c r="FF4" s="254"/>
      <c r="FG4" s="302"/>
      <c r="FH4" s="300"/>
      <c r="FI4" s="254"/>
      <c r="FJ4" s="254"/>
      <c r="FK4" s="254"/>
      <c r="FL4" s="302"/>
      <c r="FM4" s="300"/>
      <c r="FN4" s="254"/>
      <c r="FO4" s="254"/>
      <c r="FP4" s="254"/>
      <c r="FQ4" s="302"/>
      <c r="FR4" s="300"/>
      <c r="FS4" s="254"/>
      <c r="FT4" s="254"/>
      <c r="FU4" s="254"/>
      <c r="FV4" s="302"/>
      <c r="FW4" s="300"/>
      <c r="FX4" s="254"/>
      <c r="FY4" s="254"/>
      <c r="FZ4" s="254"/>
      <c r="GA4" s="302"/>
      <c r="GB4" s="168" t="s">
        <v>226</v>
      </c>
      <c r="GC4" s="168" t="s">
        <v>227</v>
      </c>
      <c r="GD4" s="168" t="s">
        <v>228</v>
      </c>
      <c r="GE4" s="168" t="s">
        <v>229</v>
      </c>
      <c r="GF4" s="168" t="s">
        <v>230</v>
      </c>
      <c r="GG4" s="151" t="s">
        <v>60</v>
      </c>
      <c r="GH4" s="152" t="s">
        <v>178</v>
      </c>
      <c r="GI4" s="152" t="s">
        <v>179</v>
      </c>
      <c r="GJ4" s="161" t="s">
        <v>89</v>
      </c>
      <c r="GK4" s="300"/>
      <c r="GL4" s="254"/>
      <c r="GM4" s="254"/>
      <c r="GN4" s="254"/>
      <c r="GO4" s="254"/>
      <c r="GP4" s="302"/>
      <c r="GQ4" s="300"/>
      <c r="GR4" s="254"/>
      <c r="GS4" s="254"/>
      <c r="GT4" s="254"/>
      <c r="GU4" s="302"/>
      <c r="GV4" s="300"/>
      <c r="GW4" s="254"/>
      <c r="GX4" s="254"/>
      <c r="GY4" s="254"/>
      <c r="GZ4" s="302"/>
      <c r="HA4" s="300"/>
      <c r="HB4" s="254"/>
      <c r="HC4" s="254"/>
      <c r="HD4" s="254"/>
      <c r="HE4" s="302"/>
      <c r="HF4" s="300"/>
      <c r="HG4" s="254"/>
      <c r="HH4" s="254"/>
      <c r="HI4" s="254"/>
      <c r="HJ4" s="302"/>
      <c r="HK4" s="168" t="s">
        <v>235</v>
      </c>
      <c r="HL4" s="168" t="s">
        <v>231</v>
      </c>
      <c r="HM4" s="168" t="s">
        <v>232</v>
      </c>
      <c r="HN4" s="168" t="s">
        <v>233</v>
      </c>
      <c r="HO4" s="168" t="s">
        <v>234</v>
      </c>
      <c r="HP4" s="153" t="s">
        <v>60</v>
      </c>
      <c r="HQ4" s="152" t="s">
        <v>178</v>
      </c>
      <c r="HR4" s="152" t="s">
        <v>179</v>
      </c>
      <c r="HS4" s="161" t="s">
        <v>89</v>
      </c>
      <c r="HT4" s="300"/>
      <c r="HU4" s="254"/>
      <c r="HV4" s="254"/>
      <c r="HW4" s="302"/>
      <c r="HX4" s="300"/>
      <c r="HY4" s="254"/>
      <c r="HZ4" s="302"/>
      <c r="IA4" s="300"/>
      <c r="IB4" s="254"/>
      <c r="IC4" s="254"/>
      <c r="ID4" s="254"/>
      <c r="IE4" s="302"/>
      <c r="IF4" s="300"/>
      <c r="IG4" s="254"/>
      <c r="IH4" s="254"/>
      <c r="II4" s="254"/>
      <c r="IJ4" s="302"/>
      <c r="IK4" s="300"/>
      <c r="IL4" s="254"/>
      <c r="IM4" s="254"/>
      <c r="IN4" s="254"/>
      <c r="IO4" s="302"/>
      <c r="IP4" s="300"/>
      <c r="IQ4" s="254"/>
      <c r="IR4" s="254"/>
      <c r="IS4" s="254"/>
      <c r="IT4" s="302"/>
      <c r="IU4" s="153" t="s">
        <v>237</v>
      </c>
      <c r="IV4" s="153" t="s">
        <v>238</v>
      </c>
      <c r="IW4" s="153" t="s">
        <v>239</v>
      </c>
      <c r="IX4" s="153" t="s">
        <v>240</v>
      </c>
      <c r="IY4" s="153" t="s">
        <v>241</v>
      </c>
      <c r="IZ4" s="153" t="s">
        <v>242</v>
      </c>
      <c r="JA4" s="153" t="s">
        <v>60</v>
      </c>
      <c r="JB4" s="152" t="s">
        <v>178</v>
      </c>
      <c r="JC4" s="152" t="s">
        <v>179</v>
      </c>
      <c r="JD4" s="161" t="s">
        <v>89</v>
      </c>
      <c r="JE4" s="300"/>
      <c r="JF4" s="254"/>
      <c r="JG4" s="254"/>
      <c r="JH4" s="254"/>
      <c r="JI4" s="254"/>
      <c r="JJ4" s="302"/>
      <c r="JK4" s="300"/>
      <c r="JL4" s="254"/>
      <c r="JM4" s="254"/>
      <c r="JN4" s="254"/>
      <c r="JO4" s="302"/>
      <c r="JP4" s="153" t="s">
        <v>244</v>
      </c>
      <c r="JQ4" s="153" t="s">
        <v>245</v>
      </c>
      <c r="JR4" s="153" t="s">
        <v>60</v>
      </c>
      <c r="JS4" s="152" t="s">
        <v>178</v>
      </c>
      <c r="JT4" s="152" t="s">
        <v>179</v>
      </c>
      <c r="JU4" s="161" t="s">
        <v>89</v>
      </c>
      <c r="JV4" s="300"/>
      <c r="JW4" s="254"/>
      <c r="JX4" s="254"/>
      <c r="JY4" s="254"/>
      <c r="JZ4" s="254"/>
      <c r="KA4" s="302"/>
      <c r="KB4" s="300"/>
      <c r="KC4" s="254"/>
      <c r="KD4" s="254"/>
      <c r="KE4" s="254"/>
      <c r="KF4" s="302"/>
      <c r="KG4" s="153" t="s">
        <v>246</v>
      </c>
      <c r="KH4" s="153" t="s">
        <v>247</v>
      </c>
      <c r="KI4" s="153" t="s">
        <v>60</v>
      </c>
      <c r="KJ4" s="152" t="s">
        <v>178</v>
      </c>
      <c r="KK4" s="152" t="s">
        <v>179</v>
      </c>
      <c r="KL4" s="161" t="s">
        <v>89</v>
      </c>
      <c r="KM4" s="300"/>
      <c r="KN4" s="254"/>
      <c r="KO4" s="254"/>
      <c r="KP4" s="254"/>
      <c r="KQ4" s="254"/>
      <c r="KR4" s="302"/>
      <c r="KS4" s="300"/>
      <c r="KT4" s="254"/>
      <c r="KU4" s="254"/>
      <c r="KV4" s="254"/>
      <c r="KW4" s="302"/>
      <c r="KX4" s="300"/>
      <c r="KY4" s="254"/>
      <c r="KZ4" s="254"/>
      <c r="LA4" s="254"/>
      <c r="LB4" s="302"/>
      <c r="LC4" s="153" t="s">
        <v>250</v>
      </c>
      <c r="LD4" s="153" t="s">
        <v>251</v>
      </c>
      <c r="LE4" s="153" t="s">
        <v>252</v>
      </c>
      <c r="LF4" s="153" t="s">
        <v>60</v>
      </c>
      <c r="LG4" s="152" t="s">
        <v>178</v>
      </c>
      <c r="LH4" s="152" t="s">
        <v>179</v>
      </c>
      <c r="LI4" s="161" t="s">
        <v>89</v>
      </c>
      <c r="LJ4" s="354"/>
      <c r="LK4" s="356"/>
      <c r="LL4" s="356"/>
      <c r="LM4" s="356"/>
      <c r="LN4" s="356"/>
      <c r="LO4" s="358"/>
      <c r="LP4" s="354"/>
      <c r="LQ4" s="356"/>
      <c r="LR4" s="356"/>
      <c r="LS4" s="356"/>
      <c r="LT4" s="358"/>
      <c r="LU4" s="354"/>
      <c r="LV4" s="356"/>
      <c r="LW4" s="356"/>
      <c r="LX4" s="356"/>
      <c r="LY4" s="358"/>
      <c r="LZ4" s="354"/>
      <c r="MA4" s="356"/>
      <c r="MB4" s="356"/>
      <c r="MC4" s="356"/>
      <c r="MD4" s="358"/>
      <c r="ME4" s="153" t="s">
        <v>253</v>
      </c>
      <c r="MF4" s="153" t="s">
        <v>254</v>
      </c>
      <c r="MG4" s="153" t="s">
        <v>255</v>
      </c>
      <c r="MH4" s="153" t="s">
        <v>256</v>
      </c>
      <c r="MI4" s="153" t="s">
        <v>60</v>
      </c>
      <c r="MJ4" s="152" t="s">
        <v>178</v>
      </c>
      <c r="MK4" s="152" t="s">
        <v>179</v>
      </c>
      <c r="ML4" s="161" t="s">
        <v>89</v>
      </c>
      <c r="MM4" s="354"/>
      <c r="MN4" s="356"/>
      <c r="MO4" s="356"/>
      <c r="MP4" s="356"/>
      <c r="MQ4" s="356"/>
      <c r="MR4" s="358"/>
      <c r="MS4" s="354"/>
      <c r="MT4" s="356"/>
      <c r="MU4" s="356"/>
      <c r="MV4" s="356"/>
      <c r="MW4" s="358"/>
      <c r="MX4" s="354"/>
      <c r="MY4" s="356"/>
      <c r="MZ4" s="356"/>
      <c r="NA4" s="356"/>
      <c r="NB4" s="358"/>
      <c r="NC4" s="153" t="s">
        <v>259</v>
      </c>
      <c r="ND4" s="153" t="s">
        <v>260</v>
      </c>
      <c r="NE4" s="153" t="s">
        <v>261</v>
      </c>
      <c r="NF4" s="153" t="s">
        <v>60</v>
      </c>
      <c r="NG4" s="152" t="s">
        <v>178</v>
      </c>
      <c r="NH4" s="152" t="s">
        <v>179</v>
      </c>
      <c r="NI4" s="161" t="s">
        <v>89</v>
      </c>
      <c r="NJ4" s="300"/>
      <c r="NK4" s="254"/>
      <c r="NL4" s="254"/>
      <c r="NM4" s="254"/>
      <c r="NN4" s="254"/>
      <c r="NO4" s="302"/>
      <c r="NP4" s="300"/>
      <c r="NQ4" s="254"/>
      <c r="NR4" s="254"/>
      <c r="NS4" s="254"/>
      <c r="NT4" s="302"/>
      <c r="NU4" s="300"/>
      <c r="NV4" s="254"/>
      <c r="NW4" s="254"/>
      <c r="NX4" s="254"/>
      <c r="NY4" s="302"/>
      <c r="NZ4" s="153" t="s">
        <v>264</v>
      </c>
      <c r="OA4" s="153" t="s">
        <v>265</v>
      </c>
      <c r="OB4" s="153" t="s">
        <v>266</v>
      </c>
      <c r="OC4" s="153" t="s">
        <v>60</v>
      </c>
      <c r="OD4" s="152" t="s">
        <v>178</v>
      </c>
      <c r="OE4" s="152" t="s">
        <v>179</v>
      </c>
      <c r="OF4" s="161" t="s">
        <v>89</v>
      </c>
      <c r="OG4" s="300"/>
      <c r="OH4" s="254"/>
      <c r="OI4" s="254"/>
      <c r="OJ4" s="254"/>
      <c r="OK4" s="254"/>
      <c r="OL4" s="302"/>
      <c r="OM4" s="300"/>
      <c r="ON4" s="254"/>
      <c r="OO4" s="254"/>
      <c r="OP4" s="254"/>
      <c r="OQ4" s="302"/>
      <c r="OR4" s="153" t="s">
        <v>267</v>
      </c>
      <c r="OS4" s="153" t="s">
        <v>267</v>
      </c>
      <c r="OT4" s="153" t="s">
        <v>60</v>
      </c>
      <c r="OU4" s="152" t="s">
        <v>178</v>
      </c>
      <c r="OV4" s="152" t="s">
        <v>179</v>
      </c>
      <c r="OW4" s="175" t="s">
        <v>89</v>
      </c>
      <c r="OX4" s="242"/>
      <c r="OY4" s="242"/>
      <c r="OZ4" s="242"/>
      <c r="PA4" s="242"/>
      <c r="PB4" s="242"/>
      <c r="PC4" s="242"/>
      <c r="PD4" s="242"/>
      <c r="PE4" s="242"/>
      <c r="PF4" s="242"/>
      <c r="PG4" s="242"/>
      <c r="PH4" s="242"/>
      <c r="PI4" s="242"/>
      <c r="PJ4" s="242"/>
      <c r="PK4" s="242"/>
      <c r="PL4" s="242"/>
      <c r="PM4" s="242"/>
      <c r="PN4" s="242"/>
      <c r="PO4" s="242"/>
      <c r="PP4" s="242"/>
      <c r="PQ4" s="242"/>
      <c r="PR4" s="242"/>
      <c r="PS4" s="242"/>
      <c r="PT4" s="242"/>
      <c r="PU4" s="242"/>
      <c r="PV4" s="242"/>
      <c r="PW4" s="242"/>
      <c r="PX4" s="242"/>
      <c r="PY4" s="242"/>
      <c r="PZ4" s="242"/>
      <c r="QA4" s="242"/>
      <c r="QB4" s="242"/>
      <c r="QC4" s="242"/>
      <c r="QD4" s="242"/>
      <c r="QE4" s="242"/>
      <c r="QF4" s="242"/>
      <c r="QG4" s="242"/>
      <c r="QH4" s="167" t="s">
        <v>269</v>
      </c>
      <c r="QI4" s="167" t="s">
        <v>270</v>
      </c>
      <c r="QJ4" s="167" t="s">
        <v>271</v>
      </c>
      <c r="QK4" s="167" t="s">
        <v>272</v>
      </c>
      <c r="QL4" s="167" t="s">
        <v>273</v>
      </c>
      <c r="QM4" s="167" t="s">
        <v>274</v>
      </c>
      <c r="QN4" s="167" t="s">
        <v>275</v>
      </c>
      <c r="QO4" s="153" t="s">
        <v>60</v>
      </c>
      <c r="QP4" s="152" t="s">
        <v>178</v>
      </c>
      <c r="QQ4" s="152" t="s">
        <v>179</v>
      </c>
      <c r="QR4" s="161" t="s">
        <v>89</v>
      </c>
      <c r="QS4" s="254"/>
      <c r="QT4" s="254"/>
      <c r="QU4" s="254"/>
      <c r="QV4" s="254"/>
      <c r="QW4" s="254"/>
      <c r="QX4" s="254"/>
      <c r="QY4" s="254"/>
      <c r="QZ4" s="254"/>
      <c r="RA4" s="254"/>
      <c r="RB4" s="254"/>
      <c r="RC4" s="254"/>
      <c r="RD4" s="254"/>
      <c r="RE4" s="254"/>
      <c r="RF4" s="254"/>
      <c r="RG4" s="254"/>
      <c r="RH4" s="254"/>
      <c r="RI4" s="167" t="s">
        <v>276</v>
      </c>
      <c r="RJ4" s="167" t="s">
        <v>277</v>
      </c>
      <c r="RK4" s="167" t="s">
        <v>278</v>
      </c>
      <c r="RL4" s="153" t="s">
        <v>60</v>
      </c>
      <c r="RM4" s="152" t="s">
        <v>178</v>
      </c>
      <c r="RN4" s="152" t="s">
        <v>179</v>
      </c>
      <c r="RO4" s="161" t="s">
        <v>89</v>
      </c>
      <c r="RP4" s="300"/>
      <c r="RQ4" s="254"/>
      <c r="RR4" s="254"/>
      <c r="RS4" s="254"/>
      <c r="RT4" s="254"/>
      <c r="RU4" s="302"/>
      <c r="RV4" s="254"/>
      <c r="RW4" s="254"/>
      <c r="RX4" s="254"/>
      <c r="RY4" s="254"/>
      <c r="RZ4" s="302"/>
      <c r="SA4" s="167" t="s">
        <v>279</v>
      </c>
      <c r="SB4" s="167" t="s">
        <v>280</v>
      </c>
      <c r="SC4" s="153" t="s">
        <v>60</v>
      </c>
      <c r="SD4" s="152" t="s">
        <v>178</v>
      </c>
      <c r="SE4" s="152" t="s">
        <v>179</v>
      </c>
      <c r="SF4" s="161" t="s">
        <v>89</v>
      </c>
      <c r="SG4" s="300"/>
      <c r="SH4" s="254"/>
      <c r="SI4" s="254"/>
      <c r="SJ4" s="302"/>
      <c r="SK4" s="254"/>
      <c r="SL4" s="254"/>
      <c r="SM4" s="254"/>
      <c r="SN4" s="254"/>
      <c r="SO4" s="302"/>
      <c r="SP4" s="254"/>
      <c r="SQ4" s="254"/>
      <c r="SR4" s="254"/>
      <c r="SS4" s="254"/>
      <c r="ST4" s="302"/>
      <c r="SU4" s="254"/>
      <c r="SV4" s="254"/>
      <c r="SW4" s="254"/>
      <c r="SX4" s="254"/>
      <c r="SY4" s="302"/>
      <c r="SZ4" s="254"/>
      <c r="TA4" s="254"/>
      <c r="TB4" s="254"/>
      <c r="TC4" s="254"/>
      <c r="TD4" s="302"/>
      <c r="TE4" s="167" t="s">
        <v>282</v>
      </c>
      <c r="TF4" s="167" t="s">
        <v>283</v>
      </c>
      <c r="TG4" s="167" t="s">
        <v>284</v>
      </c>
      <c r="TH4" s="167" t="s">
        <v>285</v>
      </c>
      <c r="TI4" s="167" t="s">
        <v>286</v>
      </c>
      <c r="TJ4" s="153" t="s">
        <v>60</v>
      </c>
      <c r="TK4" s="152" t="s">
        <v>178</v>
      </c>
      <c r="TL4" s="152" t="s">
        <v>179</v>
      </c>
      <c r="TM4" s="161" t="s">
        <v>89</v>
      </c>
      <c r="TO4" s="290"/>
      <c r="TP4" s="180" t="s">
        <v>44</v>
      </c>
      <c r="TQ4" s="24" t="s">
        <v>45</v>
      </c>
      <c r="TR4" s="24" t="s">
        <v>46</v>
      </c>
      <c r="TS4" s="31"/>
      <c r="TU4" s="31" t="s">
        <v>37</v>
      </c>
      <c r="TV4" s="24" t="s">
        <v>44</v>
      </c>
      <c r="TW4" s="24" t="s">
        <v>45</v>
      </c>
      <c r="TX4" s="24" t="s">
        <v>46</v>
      </c>
      <c r="TY4" s="31"/>
      <c r="UA4" s="31" t="s">
        <v>37</v>
      </c>
      <c r="UB4" s="296" t="s">
        <v>36</v>
      </c>
      <c r="UC4" s="297"/>
      <c r="UD4" s="298"/>
      <c r="UE4" s="31"/>
      <c r="UF4" s="287"/>
      <c r="UG4" s="287"/>
      <c r="UH4" s="287"/>
      <c r="UI4" s="182">
        <v>0.25</v>
      </c>
      <c r="UJ4" s="287"/>
      <c r="UK4" s="271"/>
      <c r="UL4" s="271"/>
      <c r="UM4" s="271"/>
      <c r="UN4" s="271"/>
      <c r="UO4" s="182">
        <v>0.4</v>
      </c>
      <c r="UP4" s="271"/>
      <c r="UQ4" s="271"/>
      <c r="UR4" s="271"/>
      <c r="US4" s="271"/>
      <c r="UT4" s="182">
        <v>0.25</v>
      </c>
      <c r="UU4" s="271"/>
      <c r="UV4" s="182">
        <v>0.1</v>
      </c>
      <c r="UW4" s="186"/>
      <c r="UX4" s="188">
        <v>1</v>
      </c>
    </row>
    <row r="5" spans="1:570" ht="15.75" customHeight="1">
      <c r="A5" s="75" t="s">
        <v>3</v>
      </c>
      <c r="B5" s="50">
        <v>14468</v>
      </c>
      <c r="C5" s="50">
        <v>14103</v>
      </c>
      <c r="D5" s="106">
        <f>+B5/C5</f>
        <v>1.0258810182230731</v>
      </c>
      <c r="E5" s="32">
        <v>4</v>
      </c>
      <c r="F5" s="40" t="s">
        <v>40</v>
      </c>
      <c r="G5" s="3">
        <v>0.31481824299935007</v>
      </c>
      <c r="H5" s="3">
        <v>0.16279331910907313</v>
      </c>
      <c r="I5" s="51">
        <f t="shared" ref="I5:I37" si="0">+(G5-H5)/H5</f>
        <v>0.93385235169521141</v>
      </c>
      <c r="J5" s="32">
        <v>4</v>
      </c>
      <c r="K5" s="52" t="s">
        <v>40</v>
      </c>
      <c r="L5" s="76">
        <v>2294</v>
      </c>
      <c r="M5" s="76">
        <v>4312</v>
      </c>
      <c r="N5" s="107">
        <f>+L5/M5</f>
        <v>0.53200371057513918</v>
      </c>
      <c r="O5" s="108">
        <v>1</v>
      </c>
      <c r="P5" s="13" t="s">
        <v>43</v>
      </c>
      <c r="Q5" s="169">
        <f>+E5</f>
        <v>4</v>
      </c>
      <c r="R5" s="169">
        <f>+J5</f>
        <v>4</v>
      </c>
      <c r="S5" s="170">
        <f>+O5</f>
        <v>1</v>
      </c>
      <c r="T5" s="150">
        <f>+COUNTIF(Q5:S5,0)</f>
        <v>0</v>
      </c>
      <c r="U5" s="150">
        <f>(3-T5)*4</f>
        <v>12</v>
      </c>
      <c r="V5" s="149">
        <f>+SUM(Q5:S5)</f>
        <v>9</v>
      </c>
      <c r="W5" s="163">
        <f>+IF(V5=0,IF(U5=0,"NA",V5/U5),V5/U5)</f>
        <v>0.75</v>
      </c>
      <c r="X5" s="75" t="s">
        <v>3</v>
      </c>
      <c r="Y5" s="109">
        <v>1</v>
      </c>
      <c r="Z5" s="45">
        <v>4</v>
      </c>
      <c r="AA5" s="16" t="s">
        <v>40</v>
      </c>
      <c r="AB5" s="110">
        <v>50</v>
      </c>
      <c r="AC5" s="110">
        <v>53</v>
      </c>
      <c r="AD5" s="106">
        <f t="shared" ref="AD5:AD37" si="1">+AB5/AC5</f>
        <v>0.94339622641509435</v>
      </c>
      <c r="AE5" s="32">
        <v>4</v>
      </c>
      <c r="AF5" s="40" t="s">
        <v>40</v>
      </c>
      <c r="AG5" s="110">
        <v>32</v>
      </c>
      <c r="AH5" s="110">
        <v>194</v>
      </c>
      <c r="AI5" s="106">
        <f>+AG5/AH5</f>
        <v>0.16494845360824742</v>
      </c>
      <c r="AJ5" s="32">
        <v>4</v>
      </c>
      <c r="AK5" s="40" t="s">
        <v>40</v>
      </c>
      <c r="AL5" s="110">
        <v>13</v>
      </c>
      <c r="AM5" s="110">
        <v>15</v>
      </c>
      <c r="AN5" s="106">
        <f t="shared" ref="AN5:AN20" si="2">+AL5/AM5</f>
        <v>0.8666666666666667</v>
      </c>
      <c r="AO5" s="32">
        <v>3</v>
      </c>
      <c r="AP5" s="154" t="s">
        <v>41</v>
      </c>
      <c r="AQ5" s="171">
        <f>+Z5</f>
        <v>4</v>
      </c>
      <c r="AR5" s="169">
        <f>+AE5</f>
        <v>4</v>
      </c>
      <c r="AS5" s="169">
        <f>+AJ5</f>
        <v>4</v>
      </c>
      <c r="AT5" s="169">
        <f>+AO5</f>
        <v>3</v>
      </c>
      <c r="AU5" s="149">
        <f t="shared" ref="AU5:AU37" si="3">+COUNTIF(AQ5:AT5,0)</f>
        <v>0</v>
      </c>
      <c r="AV5" s="149">
        <f>(4-AU5)*4</f>
        <v>16</v>
      </c>
      <c r="AW5" s="149">
        <f>+SUM(AQ5:AT5)</f>
        <v>15</v>
      </c>
      <c r="AX5" s="163">
        <f>+IF(AW5=0,IF(AV5=0,"NA",AW5/AV5),AW5/AV5)</f>
        <v>0.9375</v>
      </c>
      <c r="AY5" s="158" t="s">
        <v>3</v>
      </c>
      <c r="AZ5" s="143">
        <v>1</v>
      </c>
      <c r="BA5" s="79">
        <v>4</v>
      </c>
      <c r="BB5" s="40" t="s">
        <v>40</v>
      </c>
      <c r="BC5" s="171">
        <f>+BA5</f>
        <v>4</v>
      </c>
      <c r="BD5" s="149">
        <f t="shared" ref="BD5:BD37" si="4">+COUNTIF(BC5:BC5,0)</f>
        <v>0</v>
      </c>
      <c r="BE5" s="149">
        <f>(1-BD5)*4</f>
        <v>4</v>
      </c>
      <c r="BF5" s="149">
        <f t="shared" ref="BF5:BF37" si="5">+SUM(BC5:BC5)</f>
        <v>4</v>
      </c>
      <c r="BG5" s="163">
        <f t="shared" ref="BG5:BG37" si="6">+IF(BF5=0,IF(BE5=0,"NA",BF5/BE5),BF5/BE5)</f>
        <v>1</v>
      </c>
      <c r="BH5" s="6" t="s">
        <v>3</v>
      </c>
      <c r="BI5" s="39">
        <v>38</v>
      </c>
      <c r="BJ5" s="39">
        <v>8</v>
      </c>
      <c r="BK5" s="48">
        <f>+BI5/BJ5</f>
        <v>4.75</v>
      </c>
      <c r="BL5" s="32">
        <v>4</v>
      </c>
      <c r="BM5" s="40" t="s">
        <v>40</v>
      </c>
      <c r="BN5" s="47">
        <v>289</v>
      </c>
      <c r="BO5" s="47">
        <v>289</v>
      </c>
      <c r="BP5" s="48">
        <f>+BN5/BO5</f>
        <v>1</v>
      </c>
      <c r="BQ5" s="32">
        <v>4</v>
      </c>
      <c r="BR5" s="40" t="s">
        <v>40</v>
      </c>
      <c r="BS5" s="47">
        <v>2230</v>
      </c>
      <c r="BT5" s="47">
        <v>2230</v>
      </c>
      <c r="BU5" s="48">
        <f>+BS5/BT5</f>
        <v>1</v>
      </c>
      <c r="BV5" s="32">
        <v>4</v>
      </c>
      <c r="BW5" s="40" t="s">
        <v>40</v>
      </c>
      <c r="BX5" s="111">
        <v>3</v>
      </c>
      <c r="BY5" s="112">
        <v>3</v>
      </c>
      <c r="BZ5" s="48">
        <f>+BX5/BY5</f>
        <v>1</v>
      </c>
      <c r="CA5" s="32">
        <v>4</v>
      </c>
      <c r="CB5" s="40" t="s">
        <v>40</v>
      </c>
      <c r="CC5" s="49">
        <v>1752</v>
      </c>
      <c r="CD5" s="49">
        <v>1380</v>
      </c>
      <c r="CE5" s="166">
        <f>+CC5/CD5</f>
        <v>1.2695652173913043</v>
      </c>
      <c r="CF5" s="112">
        <v>4</v>
      </c>
      <c r="CG5" s="40" t="s">
        <v>40</v>
      </c>
      <c r="CH5" s="113">
        <v>15</v>
      </c>
      <c r="CI5" s="39">
        <v>101</v>
      </c>
      <c r="CJ5" s="48">
        <f>+CH5/CI5</f>
        <v>0.14851485148514851</v>
      </c>
      <c r="CK5" s="32">
        <v>1</v>
      </c>
      <c r="CL5" s="13" t="s">
        <v>43</v>
      </c>
      <c r="CM5" s="47">
        <v>185</v>
      </c>
      <c r="CN5" s="39">
        <v>238</v>
      </c>
      <c r="CO5" s="48">
        <f>+CM5/CN5</f>
        <v>0.77731092436974791</v>
      </c>
      <c r="CP5" s="32">
        <v>2</v>
      </c>
      <c r="CQ5" s="12" t="s">
        <v>42</v>
      </c>
      <c r="CR5" s="49">
        <v>78</v>
      </c>
      <c r="CS5" s="49">
        <v>63</v>
      </c>
      <c r="CT5" s="48">
        <f>+CR5/CS5</f>
        <v>1.2380952380952381</v>
      </c>
      <c r="CU5" s="32">
        <v>4</v>
      </c>
      <c r="CV5" s="40" t="s">
        <v>40</v>
      </c>
      <c r="CW5" s="171">
        <f t="shared" ref="CW5:CW36" si="7">+BL5</f>
        <v>4</v>
      </c>
      <c r="CX5" s="169">
        <f>+BQ5</f>
        <v>4</v>
      </c>
      <c r="CY5" s="169">
        <f>+BV5</f>
        <v>4</v>
      </c>
      <c r="CZ5" s="169">
        <f>+CA5</f>
        <v>4</v>
      </c>
      <c r="DA5" s="169">
        <f>+CF5</f>
        <v>4</v>
      </c>
      <c r="DB5" s="169">
        <f>+CK5</f>
        <v>1</v>
      </c>
      <c r="DC5" s="169">
        <f>+CP5</f>
        <v>2</v>
      </c>
      <c r="DD5" s="169">
        <f>+CU5</f>
        <v>4</v>
      </c>
      <c r="DE5" s="149">
        <f>+COUNTIF(CW5:DD5,0)</f>
        <v>0</v>
      </c>
      <c r="DF5" s="149">
        <f>(8-DE5)*4</f>
        <v>32</v>
      </c>
      <c r="DG5" s="149">
        <f>+SUM(CW5:DD5)</f>
        <v>27</v>
      </c>
      <c r="DH5" s="163">
        <f>+IF(DG5=0,IF(DF5=0,"NA",DG5/DF5),DG5/DF5)</f>
        <v>0.84375</v>
      </c>
      <c r="DI5" s="6" t="s">
        <v>3</v>
      </c>
      <c r="DJ5" s="47">
        <v>161</v>
      </c>
      <c r="DK5" s="47">
        <v>17</v>
      </c>
      <c r="DL5" s="60">
        <f>+DJ5/DK5</f>
        <v>9.4705882352941178</v>
      </c>
      <c r="DM5" s="113">
        <v>4</v>
      </c>
      <c r="DN5" s="40" t="s">
        <v>40</v>
      </c>
      <c r="DO5" s="113">
        <v>189</v>
      </c>
      <c r="DP5" s="113">
        <v>15</v>
      </c>
      <c r="DQ5" s="60">
        <f>+DO5/DP5</f>
        <v>12.6</v>
      </c>
      <c r="DR5" s="114">
        <v>4</v>
      </c>
      <c r="DS5" s="40" t="s">
        <v>40</v>
      </c>
      <c r="DT5" s="47">
        <v>231</v>
      </c>
      <c r="DU5" s="47">
        <v>231</v>
      </c>
      <c r="DV5" s="60">
        <f>+DT5/DU5</f>
        <v>1</v>
      </c>
      <c r="DW5" s="113">
        <v>4</v>
      </c>
      <c r="DX5" s="9" t="s">
        <v>40</v>
      </c>
      <c r="DY5" s="113">
        <v>156</v>
      </c>
      <c r="DZ5" s="111">
        <v>2</v>
      </c>
      <c r="EA5" s="12" t="s">
        <v>42</v>
      </c>
      <c r="EB5" s="47">
        <v>718</v>
      </c>
      <c r="EC5" s="47">
        <v>736</v>
      </c>
      <c r="ED5" s="60">
        <f>+EB5/EC5</f>
        <v>0.97554347826086951</v>
      </c>
      <c r="EE5" s="111">
        <v>3</v>
      </c>
      <c r="EF5" s="43" t="s">
        <v>41</v>
      </c>
      <c r="EG5" s="111">
        <v>12</v>
      </c>
      <c r="EH5" s="111">
        <v>5</v>
      </c>
      <c r="EI5" s="60">
        <f>+EG5/EH5</f>
        <v>2.4</v>
      </c>
      <c r="EJ5" s="111">
        <v>4</v>
      </c>
      <c r="EK5" s="40" t="s">
        <v>40</v>
      </c>
      <c r="EL5" s="111">
        <v>11</v>
      </c>
      <c r="EM5" s="111">
        <v>18</v>
      </c>
      <c r="EN5" s="60">
        <f>+EL5/EM5</f>
        <v>0.61111111111111116</v>
      </c>
      <c r="EO5" s="111">
        <v>1</v>
      </c>
      <c r="EP5" s="13" t="s">
        <v>43</v>
      </c>
      <c r="EQ5" s="171">
        <f>+DM5</f>
        <v>4</v>
      </c>
      <c r="ER5" s="169">
        <f>+DR5</f>
        <v>4</v>
      </c>
      <c r="ES5" s="169">
        <f>+DW5</f>
        <v>4</v>
      </c>
      <c r="ET5" s="169">
        <f>+DZ5</f>
        <v>2</v>
      </c>
      <c r="EU5" s="169">
        <f>+EE5</f>
        <v>3</v>
      </c>
      <c r="EV5" s="169">
        <f>+EJ5</f>
        <v>4</v>
      </c>
      <c r="EW5" s="169">
        <f>+EO5</f>
        <v>1</v>
      </c>
      <c r="EX5" s="149">
        <f>+COUNTIF(EQ5:EW5,0)</f>
        <v>0</v>
      </c>
      <c r="EY5" s="149">
        <f>(7-EX5)*4</f>
        <v>28</v>
      </c>
      <c r="EZ5" s="149">
        <f t="shared" ref="EZ5:EZ37" si="8">+SUM(EQ5:EW5)</f>
        <v>22</v>
      </c>
      <c r="FA5" s="163">
        <f>+IF(EZ5=0,IF(EY5=0,"NA",EZ5/EY5),EZ5/EY5)</f>
        <v>0.7857142857142857</v>
      </c>
      <c r="FB5" s="6" t="s">
        <v>3</v>
      </c>
      <c r="FC5" s="47">
        <v>366</v>
      </c>
      <c r="FD5" s="47">
        <v>302</v>
      </c>
      <c r="FE5" s="60">
        <f>+FC5/FD5</f>
        <v>1.2119205298013245</v>
      </c>
      <c r="FF5" s="113">
        <v>4</v>
      </c>
      <c r="FG5" s="40" t="s">
        <v>40</v>
      </c>
      <c r="FH5" s="47">
        <v>35</v>
      </c>
      <c r="FI5" s="47">
        <v>25</v>
      </c>
      <c r="FJ5" s="60">
        <f>+FH5/FI5</f>
        <v>1.4</v>
      </c>
      <c r="FK5" s="47">
        <v>4</v>
      </c>
      <c r="FL5" s="40" t="s">
        <v>40</v>
      </c>
      <c r="FM5" s="113">
        <v>1</v>
      </c>
      <c r="FN5" s="113">
        <v>1</v>
      </c>
      <c r="FO5" s="60">
        <f>+FM5/FN5</f>
        <v>1</v>
      </c>
      <c r="FP5" s="113">
        <v>4</v>
      </c>
      <c r="FQ5" s="40" t="s">
        <v>40</v>
      </c>
      <c r="FR5" s="113">
        <v>0</v>
      </c>
      <c r="FS5" s="113">
        <v>0</v>
      </c>
      <c r="FT5" s="47" t="s">
        <v>60</v>
      </c>
      <c r="FU5" s="47" t="s">
        <v>60</v>
      </c>
      <c r="FV5" s="47" t="s">
        <v>60</v>
      </c>
      <c r="FW5" s="47">
        <v>0</v>
      </c>
      <c r="FX5" s="47">
        <v>0</v>
      </c>
      <c r="FY5" s="81" t="s">
        <v>60</v>
      </c>
      <c r="FZ5" s="113" t="s">
        <v>60</v>
      </c>
      <c r="GA5" s="47" t="s">
        <v>60</v>
      </c>
      <c r="GB5" s="171">
        <f>+FF5</f>
        <v>4</v>
      </c>
      <c r="GC5" s="169">
        <f>+FK5</f>
        <v>4</v>
      </c>
      <c r="GD5" s="169">
        <f>+FP5</f>
        <v>4</v>
      </c>
      <c r="GE5" s="169">
        <v>0</v>
      </c>
      <c r="GF5" s="169" t="str">
        <f>+FZ5</f>
        <v>NA</v>
      </c>
      <c r="GG5" s="149">
        <f t="shared" ref="GG5:GG37" si="9">+COUNTIF(GB5:GF5,0)</f>
        <v>1</v>
      </c>
      <c r="GH5" s="149">
        <f>(5-GG5)*4</f>
        <v>16</v>
      </c>
      <c r="GI5" s="149">
        <f t="shared" ref="GI5:GI37" si="10">+SUM(GB5:GF5)</f>
        <v>12</v>
      </c>
      <c r="GJ5" s="163">
        <f>+IF(GI5=0,IF(GH5=0,"NA",GI5/GH5),GI5/GH5)</f>
        <v>0.75</v>
      </c>
      <c r="GK5" s="6" t="s">
        <v>3</v>
      </c>
      <c r="GL5" s="113">
        <v>2</v>
      </c>
      <c r="GM5" s="113">
        <v>5</v>
      </c>
      <c r="GN5" s="60">
        <f>+GL5/GM5</f>
        <v>0.4</v>
      </c>
      <c r="GO5" s="50">
        <v>4</v>
      </c>
      <c r="GP5" s="40" t="s">
        <v>40</v>
      </c>
      <c r="GQ5" s="113">
        <v>0</v>
      </c>
      <c r="GR5" s="113">
        <v>0</v>
      </c>
      <c r="GS5" s="60" t="s">
        <v>60</v>
      </c>
      <c r="GT5" s="111" t="s">
        <v>60</v>
      </c>
      <c r="GU5" s="77" t="s">
        <v>60</v>
      </c>
      <c r="GV5" s="47">
        <v>0</v>
      </c>
      <c r="GW5" s="47">
        <v>0</v>
      </c>
      <c r="GX5" s="60" t="s">
        <v>60</v>
      </c>
      <c r="GY5" s="113" t="s">
        <v>60</v>
      </c>
      <c r="GZ5" s="77" t="s">
        <v>60</v>
      </c>
      <c r="HA5" s="113">
        <v>0</v>
      </c>
      <c r="HB5" s="113">
        <v>0</v>
      </c>
      <c r="HC5" s="60" t="s">
        <v>60</v>
      </c>
      <c r="HD5" s="117" t="s">
        <v>60</v>
      </c>
      <c r="HE5" s="78" t="s">
        <v>60</v>
      </c>
      <c r="HF5" s="47">
        <v>0</v>
      </c>
      <c r="HG5" s="47">
        <v>53</v>
      </c>
      <c r="HH5" s="60" t="s">
        <v>60</v>
      </c>
      <c r="HI5" s="50" t="s">
        <v>60</v>
      </c>
      <c r="HJ5" s="78" t="s">
        <v>60</v>
      </c>
      <c r="HK5" s="171">
        <f>+GO5</f>
        <v>4</v>
      </c>
      <c r="HL5" s="169">
        <v>0</v>
      </c>
      <c r="HM5" s="169">
        <v>0</v>
      </c>
      <c r="HN5" s="169">
        <v>0</v>
      </c>
      <c r="HO5" s="169">
        <v>0</v>
      </c>
      <c r="HP5" s="149">
        <f t="shared" ref="HP5:HP37" si="11">+COUNTIF(HK5:HO5,0)</f>
        <v>4</v>
      </c>
      <c r="HQ5" s="149">
        <f>(5-HP5)*4</f>
        <v>4</v>
      </c>
      <c r="HR5" s="149">
        <f t="shared" ref="HR5:HR37" si="12">+SUM(HK5:HO5)</f>
        <v>4</v>
      </c>
      <c r="HS5" s="163">
        <f>+IF(HR5=0,IF(HQ5=0,"NA",HR5/HQ5),HR5/HQ5)</f>
        <v>1</v>
      </c>
      <c r="HT5" s="6" t="s">
        <v>3</v>
      </c>
      <c r="HU5" s="113">
        <v>0</v>
      </c>
      <c r="HV5" s="50">
        <v>4</v>
      </c>
      <c r="HW5" s="40" t="s">
        <v>40</v>
      </c>
      <c r="HX5" s="113">
        <v>0</v>
      </c>
      <c r="HY5" s="50">
        <v>4</v>
      </c>
      <c r="HZ5" s="40" t="s">
        <v>40</v>
      </c>
      <c r="IA5" s="111">
        <v>2</v>
      </c>
      <c r="IB5" s="111">
        <v>68</v>
      </c>
      <c r="IC5" s="60">
        <f>+IA5/IB5</f>
        <v>2.9411764705882353E-2</v>
      </c>
      <c r="ID5" s="32">
        <v>4</v>
      </c>
      <c r="IE5" s="16" t="s">
        <v>40</v>
      </c>
      <c r="IF5" s="111">
        <v>0</v>
      </c>
      <c r="IG5" s="111">
        <v>68</v>
      </c>
      <c r="IH5" s="60">
        <f>+IF5/IG5</f>
        <v>0</v>
      </c>
      <c r="II5" s="32">
        <v>4</v>
      </c>
      <c r="IJ5" s="16" t="s">
        <v>40</v>
      </c>
      <c r="IK5" s="111">
        <v>7</v>
      </c>
      <c r="IL5" s="111">
        <v>7</v>
      </c>
      <c r="IM5" s="60">
        <f>+IK5/IL5</f>
        <v>1</v>
      </c>
      <c r="IN5" s="108">
        <v>4</v>
      </c>
      <c r="IO5" s="40" t="s">
        <v>40</v>
      </c>
      <c r="IP5" s="111">
        <v>0</v>
      </c>
      <c r="IQ5" s="111">
        <v>7</v>
      </c>
      <c r="IR5" s="60">
        <f>+IP5/IQ5</f>
        <v>0</v>
      </c>
      <c r="IS5" s="50">
        <v>4</v>
      </c>
      <c r="IT5" s="40" t="s">
        <v>40</v>
      </c>
      <c r="IU5" s="171">
        <f>+HV5</f>
        <v>4</v>
      </c>
      <c r="IV5" s="169">
        <f>+HY5</f>
        <v>4</v>
      </c>
      <c r="IW5" s="169">
        <f>+ID5</f>
        <v>4</v>
      </c>
      <c r="IX5" s="169">
        <f>+II5</f>
        <v>4</v>
      </c>
      <c r="IY5" s="169">
        <f>+IN5</f>
        <v>4</v>
      </c>
      <c r="IZ5" s="169">
        <f>+IS5</f>
        <v>4</v>
      </c>
      <c r="JA5" s="149">
        <f t="shared" ref="JA5:JA37" si="13">+COUNTIF(IU5:IZ5,0)</f>
        <v>0</v>
      </c>
      <c r="JB5" s="149">
        <f>(6-JA5)*4</f>
        <v>24</v>
      </c>
      <c r="JC5" s="149">
        <f t="shared" ref="JC5:JC37" si="14">+SUM(IU5:IZ5)</f>
        <v>24</v>
      </c>
      <c r="JD5" s="163">
        <f>+IF(JC5=0,IF(JB5=0,"NA",JC5/JB5),JC5/JB5)</f>
        <v>1</v>
      </c>
      <c r="JE5" s="6" t="s">
        <v>3</v>
      </c>
      <c r="JF5" s="111">
        <v>1</v>
      </c>
      <c r="JG5" s="111">
        <v>1</v>
      </c>
      <c r="JH5" s="60">
        <f>+JF5/JG5</f>
        <v>1</v>
      </c>
      <c r="JI5" s="76">
        <v>4</v>
      </c>
      <c r="JJ5" s="40" t="s">
        <v>40</v>
      </c>
      <c r="JK5" s="111">
        <v>0</v>
      </c>
      <c r="JL5" s="111">
        <v>0</v>
      </c>
      <c r="JM5" s="174" t="s">
        <v>60</v>
      </c>
      <c r="JN5" s="108" t="s">
        <v>60</v>
      </c>
      <c r="JO5" s="78" t="s">
        <v>60</v>
      </c>
      <c r="JP5" s="171">
        <f>+JI5</f>
        <v>4</v>
      </c>
      <c r="JQ5" s="169">
        <v>0</v>
      </c>
      <c r="JR5" s="149">
        <f t="shared" ref="JR5:JR37" si="15">+COUNTIF(JP5:JQ5,0)</f>
        <v>1</v>
      </c>
      <c r="JS5" s="149">
        <f>(2-JR5)*4</f>
        <v>4</v>
      </c>
      <c r="JT5" s="149">
        <f t="shared" ref="JT5:JT37" si="16">+SUM(JP5:JQ5)</f>
        <v>4</v>
      </c>
      <c r="JU5" s="163">
        <f>+IF(JT5=0,IF(JS5=0,"NA",JT5/JS5),JT5/JS5)</f>
        <v>1</v>
      </c>
      <c r="JV5" s="6" t="s">
        <v>3</v>
      </c>
      <c r="JW5" s="47">
        <v>68</v>
      </c>
      <c r="JX5" s="47">
        <v>79</v>
      </c>
      <c r="JY5" s="60">
        <f>+JW5/JX5</f>
        <v>0.86075949367088611</v>
      </c>
      <c r="JZ5" s="76">
        <v>2</v>
      </c>
      <c r="KA5" s="12" t="s">
        <v>42</v>
      </c>
      <c r="KB5" s="117">
        <v>2</v>
      </c>
      <c r="KC5" s="117">
        <v>16</v>
      </c>
      <c r="KD5" s="60">
        <f>+KB5/KC5</f>
        <v>0.125</v>
      </c>
      <c r="KE5" s="76">
        <v>3</v>
      </c>
      <c r="KF5" s="11" t="s">
        <v>41</v>
      </c>
      <c r="KG5" s="171">
        <f>+JZ5</f>
        <v>2</v>
      </c>
      <c r="KH5" s="169">
        <f>+KE5</f>
        <v>3</v>
      </c>
      <c r="KI5" s="149">
        <f t="shared" ref="KI5:KI37" si="17">+COUNTIF(KG5:KH5,0)</f>
        <v>0</v>
      </c>
      <c r="KJ5" s="149">
        <f>(2-KI5)*4</f>
        <v>8</v>
      </c>
      <c r="KK5" s="149">
        <f>+SUM(KG5:KH5)</f>
        <v>5</v>
      </c>
      <c r="KL5" s="163">
        <f>+IF(KK5=0,IF(KJ5=0,"NA",KK5/KJ5),KK5/KJ5)</f>
        <v>0.625</v>
      </c>
      <c r="KM5" s="6" t="s">
        <v>3</v>
      </c>
      <c r="KN5" s="47">
        <v>61</v>
      </c>
      <c r="KO5" s="47">
        <v>61</v>
      </c>
      <c r="KP5" s="60">
        <v>1</v>
      </c>
      <c r="KQ5" s="47">
        <v>4</v>
      </c>
      <c r="KR5" s="40" t="s">
        <v>40</v>
      </c>
      <c r="KS5" s="47">
        <v>210</v>
      </c>
      <c r="KT5" s="47">
        <v>210</v>
      </c>
      <c r="KU5" s="60">
        <f t="shared" ref="KU5:KU20" si="18">+KS5/KT5</f>
        <v>1</v>
      </c>
      <c r="KV5" s="113">
        <v>4</v>
      </c>
      <c r="KW5" s="40" t="s">
        <v>40</v>
      </c>
      <c r="KX5" s="47">
        <v>127</v>
      </c>
      <c r="KY5" s="47">
        <v>127</v>
      </c>
      <c r="KZ5" s="60">
        <f t="shared" ref="KZ5:KZ37" si="19">+KX5/KY5</f>
        <v>1</v>
      </c>
      <c r="LA5" s="47">
        <v>4</v>
      </c>
      <c r="LB5" s="40" t="s">
        <v>40</v>
      </c>
      <c r="LC5" s="171">
        <f>+KQ5</f>
        <v>4</v>
      </c>
      <c r="LD5" s="169">
        <f>+KV5</f>
        <v>4</v>
      </c>
      <c r="LE5" s="169">
        <f>+LA5</f>
        <v>4</v>
      </c>
      <c r="LF5" s="149">
        <f t="shared" ref="LF5:LF37" si="20">+COUNTIF(LC5:LE5,0)</f>
        <v>0</v>
      </c>
      <c r="LG5" s="149">
        <f>(3-LF5)*4</f>
        <v>12</v>
      </c>
      <c r="LH5" s="149">
        <f t="shared" ref="LH5:LH37" si="21">+SUM(LC5:LE5)</f>
        <v>12</v>
      </c>
      <c r="LI5" s="163">
        <f>+IF(LH5=0,IF(LG5=0,"NA",LH5/LG5),LH5/LG5)</f>
        <v>1</v>
      </c>
      <c r="LJ5" s="6" t="s">
        <v>3</v>
      </c>
      <c r="LK5" s="85">
        <v>29.1</v>
      </c>
      <c r="LL5" s="85">
        <v>29.1</v>
      </c>
      <c r="LM5" s="60">
        <f t="shared" ref="LM5:LM37" si="22">+LK5/LL5</f>
        <v>1</v>
      </c>
      <c r="LN5" s="47" t="s">
        <v>60</v>
      </c>
      <c r="LO5" s="78" t="s">
        <v>60</v>
      </c>
      <c r="LP5" s="47">
        <v>6112.5599999999995</v>
      </c>
      <c r="LQ5" s="47">
        <v>7068.4965510000002</v>
      </c>
      <c r="LR5" s="60">
        <f t="shared" ref="LR5:LR37" si="23">+LP5/LQ5</f>
        <v>0.86476097935355689</v>
      </c>
      <c r="LS5" s="47" t="s">
        <v>60</v>
      </c>
      <c r="LT5" s="78" t="s">
        <v>60</v>
      </c>
      <c r="LU5" s="47">
        <v>7847.04</v>
      </c>
      <c r="LV5" s="47">
        <v>9744.94</v>
      </c>
      <c r="LW5" s="60">
        <f t="shared" ref="LW5:LW37" si="24">+LU5/LV5</f>
        <v>0.80524251560296933</v>
      </c>
      <c r="LX5" s="47" t="s">
        <v>60</v>
      </c>
      <c r="LY5" s="78" t="s">
        <v>60</v>
      </c>
      <c r="LZ5" s="85">
        <v>0.27803299999999997</v>
      </c>
      <c r="MA5" s="85">
        <v>10.192154</v>
      </c>
      <c r="MB5" s="60">
        <f>+LZ5/MA5</f>
        <v>2.7279120782515646E-2</v>
      </c>
      <c r="MC5" s="84">
        <v>1</v>
      </c>
      <c r="MD5" s="13" t="s">
        <v>43</v>
      </c>
      <c r="ME5" s="171" t="str">
        <f>+LN5</f>
        <v>NA</v>
      </c>
      <c r="MF5" s="169" t="str">
        <f>+LS5</f>
        <v>NA</v>
      </c>
      <c r="MG5" s="169" t="str">
        <f>+LX5</f>
        <v>NA</v>
      </c>
      <c r="MH5" s="169">
        <f>+MC5</f>
        <v>1</v>
      </c>
      <c r="MI5" s="149">
        <f t="shared" ref="MI5:MI37" si="25">+COUNTIF(ME5:MH5,0)</f>
        <v>0</v>
      </c>
      <c r="MJ5" s="149">
        <f>(1-MI5)*4</f>
        <v>4</v>
      </c>
      <c r="MK5" s="149">
        <f t="shared" ref="MK5:MK37" si="26">+SUM(ME5:MH5)</f>
        <v>1</v>
      </c>
      <c r="ML5" s="163">
        <f>+IF(MK5=0,IF(MJ5=0,"NA",MK5/MJ5),MK5/MJ5)</f>
        <v>0.25</v>
      </c>
      <c r="MM5" s="6" t="s">
        <v>3</v>
      </c>
      <c r="MN5" s="47">
        <v>8335347288.5600004</v>
      </c>
      <c r="MO5" s="47">
        <v>8600020306</v>
      </c>
      <c r="MP5" s="60">
        <f t="shared" ref="MP5:MP37" si="27">+MN5/MO5</f>
        <v>0.96922414040634941</v>
      </c>
      <c r="MQ5" s="47">
        <v>3</v>
      </c>
      <c r="MR5" s="43" t="s">
        <v>41</v>
      </c>
      <c r="MS5" s="47">
        <v>8610994530.0738163</v>
      </c>
      <c r="MT5" s="47">
        <v>8335347288.5600004</v>
      </c>
      <c r="MU5" s="83">
        <f t="shared" ref="MU5:MU37" si="28">+MS5/MT5</f>
        <v>1.0330696768798264</v>
      </c>
      <c r="MV5" s="47">
        <v>2</v>
      </c>
      <c r="MW5" s="12" t="s">
        <v>42</v>
      </c>
      <c r="MX5" s="47" t="s">
        <v>60</v>
      </c>
      <c r="MY5" s="47" t="s">
        <v>60</v>
      </c>
      <c r="MZ5" s="47" t="s">
        <v>60</v>
      </c>
      <c r="NA5" s="47" t="s">
        <v>60</v>
      </c>
      <c r="NB5" s="47" t="s">
        <v>60</v>
      </c>
      <c r="NC5" s="171">
        <f>+MQ5</f>
        <v>3</v>
      </c>
      <c r="ND5" s="169">
        <f>+MV5</f>
        <v>2</v>
      </c>
      <c r="NE5" s="169">
        <v>0</v>
      </c>
      <c r="NF5" s="149">
        <f t="shared" ref="NF5:NF37" si="29">+COUNTIF(NC5:NE5,0)</f>
        <v>1</v>
      </c>
      <c r="NG5" s="149">
        <f>(3-NF5)*4</f>
        <v>8</v>
      </c>
      <c r="NH5" s="149">
        <f t="shared" ref="NH5:NH37" si="30">+SUM(NC5:NE5)</f>
        <v>5</v>
      </c>
      <c r="NI5" s="163">
        <f>+IF(NH5=0,IF(NG5=0,"NA",NH5/NG5),NH5/NG5)</f>
        <v>0.625</v>
      </c>
      <c r="NJ5" s="6" t="s">
        <v>3</v>
      </c>
      <c r="NK5" s="119">
        <v>0</v>
      </c>
      <c r="NL5" s="119">
        <v>0</v>
      </c>
      <c r="NM5" s="60" t="s">
        <v>60</v>
      </c>
      <c r="NN5" s="77" t="s">
        <v>60</v>
      </c>
      <c r="NO5" s="77" t="s">
        <v>60</v>
      </c>
      <c r="NP5" s="118">
        <v>19937</v>
      </c>
      <c r="NQ5" s="118">
        <v>19500</v>
      </c>
      <c r="NR5" s="60">
        <f t="shared" ref="NR5:NR37" si="31">+NP5/NQ5</f>
        <v>1.0224102564102564</v>
      </c>
      <c r="NS5" s="47">
        <v>2</v>
      </c>
      <c r="NT5" s="12" t="s">
        <v>42</v>
      </c>
      <c r="NU5" s="118">
        <v>21.12</v>
      </c>
      <c r="NV5" s="119">
        <v>45</v>
      </c>
      <c r="NW5" s="60">
        <v>0.46933333333333338</v>
      </c>
      <c r="NX5" s="113">
        <v>1</v>
      </c>
      <c r="NY5" s="13" t="s">
        <v>43</v>
      </c>
      <c r="NZ5" s="171">
        <v>0</v>
      </c>
      <c r="OA5" s="169">
        <f>+NS5</f>
        <v>2</v>
      </c>
      <c r="OB5" s="169">
        <f>+NR5</f>
        <v>1.0224102564102564</v>
      </c>
      <c r="OC5" s="149">
        <f t="shared" ref="OC5:OC37" si="32">+COUNTIF(NZ5:OB5,0)</f>
        <v>1</v>
      </c>
      <c r="OD5" s="149">
        <f>(3-OC5)*4</f>
        <v>8</v>
      </c>
      <c r="OE5" s="149">
        <f t="shared" ref="OE5:OE37" si="33">+SUM(NZ5:OB5)</f>
        <v>3.0224102564102564</v>
      </c>
      <c r="OF5" s="163">
        <f>+IF(OE5=0,IF(OD5=0,"NA",OE5/OD5),OE5/OD5)</f>
        <v>0.37780128205128205</v>
      </c>
      <c r="OG5" s="6" t="s">
        <v>3</v>
      </c>
      <c r="OH5" s="120">
        <v>14</v>
      </c>
      <c r="OI5" s="120">
        <v>186</v>
      </c>
      <c r="OJ5" s="60">
        <f t="shared" ref="OJ5:OJ37" si="34">+OH5/OI5</f>
        <v>7.5268817204301078E-2</v>
      </c>
      <c r="OK5" s="63">
        <v>1</v>
      </c>
      <c r="OL5" s="13" t="s">
        <v>43</v>
      </c>
      <c r="OM5" s="120">
        <v>168</v>
      </c>
      <c r="ON5" s="120">
        <v>219</v>
      </c>
      <c r="OO5" s="60">
        <f t="shared" ref="OO5:OO37" si="35">+OM5/ON5</f>
        <v>0.76712328767123283</v>
      </c>
      <c r="OP5" s="47">
        <v>2</v>
      </c>
      <c r="OQ5" s="12" t="s">
        <v>42</v>
      </c>
      <c r="OR5" s="171">
        <f>+OK5</f>
        <v>1</v>
      </c>
      <c r="OS5" s="169">
        <f>+OP5</f>
        <v>2</v>
      </c>
      <c r="OT5" s="149">
        <f t="shared" ref="OT5:OT37" si="36">+COUNTIF(OR5:OS5,0)</f>
        <v>0</v>
      </c>
      <c r="OU5" s="149">
        <f>(2-OT5)*4</f>
        <v>8</v>
      </c>
      <c r="OV5" s="149">
        <f t="shared" ref="OV5:OV37" si="37">+SUM(OR5:OS5)</f>
        <v>3</v>
      </c>
      <c r="OW5" s="163">
        <f>+IF(OV5=0,IF(OU5=0,"NA",OV5/OU5),OV5/OU5)</f>
        <v>0.375</v>
      </c>
      <c r="OX5" s="6" t="s">
        <v>3</v>
      </c>
      <c r="OY5" s="120">
        <v>8</v>
      </c>
      <c r="OZ5" s="120">
        <v>14</v>
      </c>
      <c r="PA5" s="121">
        <f>+OY5/OZ5</f>
        <v>0.5714285714285714</v>
      </c>
      <c r="PB5" s="119">
        <v>1</v>
      </c>
      <c r="PC5" s="13" t="s">
        <v>43</v>
      </c>
      <c r="PD5" s="120">
        <v>0</v>
      </c>
      <c r="PE5" s="120">
        <v>0</v>
      </c>
      <c r="PF5" s="121" t="s">
        <v>60</v>
      </c>
      <c r="PG5" s="118" t="s">
        <v>60</v>
      </c>
      <c r="PH5" s="118" t="s">
        <v>60</v>
      </c>
      <c r="PI5" s="120">
        <v>3</v>
      </c>
      <c r="PJ5" s="120">
        <v>3</v>
      </c>
      <c r="PK5" s="121">
        <f>+PI5/PJ5</f>
        <v>1</v>
      </c>
      <c r="PL5" s="119">
        <v>4</v>
      </c>
      <c r="PM5" s="40" t="s">
        <v>40</v>
      </c>
      <c r="PN5" s="119">
        <v>0</v>
      </c>
      <c r="PO5" s="119">
        <v>0</v>
      </c>
      <c r="PP5" s="121" t="s">
        <v>60</v>
      </c>
      <c r="PQ5" s="122" t="s">
        <v>60</v>
      </c>
      <c r="PR5" s="118" t="s">
        <v>60</v>
      </c>
      <c r="PS5" s="120">
        <v>1</v>
      </c>
      <c r="PT5" s="120">
        <v>1</v>
      </c>
      <c r="PU5" s="121">
        <f t="shared" ref="PU5:PU37" si="38">+PS5/PT5</f>
        <v>1</v>
      </c>
      <c r="PV5" s="122">
        <v>4</v>
      </c>
      <c r="PW5" s="40" t="s">
        <v>40</v>
      </c>
      <c r="PX5" s="120">
        <v>0</v>
      </c>
      <c r="PY5" s="120">
        <v>0</v>
      </c>
      <c r="PZ5" s="121" t="s">
        <v>60</v>
      </c>
      <c r="QA5" s="122" t="s">
        <v>60</v>
      </c>
      <c r="QB5" s="118" t="s">
        <v>60</v>
      </c>
      <c r="QC5" s="120">
        <v>0</v>
      </c>
      <c r="QD5" s="120">
        <v>0</v>
      </c>
      <c r="QE5" s="121" t="s">
        <v>60</v>
      </c>
      <c r="QF5" s="119" t="s">
        <v>60</v>
      </c>
      <c r="QG5" s="118" t="s">
        <v>60</v>
      </c>
      <c r="QH5" s="171">
        <f>+PB5</f>
        <v>1</v>
      </c>
      <c r="QI5" s="169">
        <v>0</v>
      </c>
      <c r="QJ5" s="169">
        <f>+PL5</f>
        <v>4</v>
      </c>
      <c r="QK5" s="169">
        <v>0</v>
      </c>
      <c r="QL5" s="169">
        <f>+PV5</f>
        <v>4</v>
      </c>
      <c r="QM5" s="169">
        <v>0</v>
      </c>
      <c r="QN5" s="169">
        <v>0</v>
      </c>
      <c r="QO5" s="149">
        <f t="shared" ref="QO5:QO37" si="39">+COUNTIF(QH5:QN5,0)</f>
        <v>4</v>
      </c>
      <c r="QP5" s="149">
        <f>(7-QO5)*4</f>
        <v>12</v>
      </c>
      <c r="QQ5" s="149">
        <f t="shared" ref="QQ5:QQ37" si="40">+SUM(QH5:QN5)</f>
        <v>9</v>
      </c>
      <c r="QR5" s="163">
        <f>+IF(QQ5=0,IF(QP5=0,"NA",QQ5/QP5),QQ5/QP5)</f>
        <v>0.75</v>
      </c>
      <c r="QS5" s="6" t="s">
        <v>3</v>
      </c>
      <c r="QT5" s="123">
        <v>37</v>
      </c>
      <c r="QU5" s="123">
        <v>43</v>
      </c>
      <c r="QV5" s="124">
        <f t="shared" ref="QV5:QV19" si="41">+QT5/QU5</f>
        <v>0.86046511627906974</v>
      </c>
      <c r="QW5" s="123">
        <v>4</v>
      </c>
      <c r="QX5" s="40" t="s">
        <v>40</v>
      </c>
      <c r="QY5" s="123">
        <v>13023</v>
      </c>
      <c r="QZ5" s="123">
        <v>13349</v>
      </c>
      <c r="RA5" s="124">
        <f t="shared" ref="RA5:RA37" si="42">+QY5/QZ5</f>
        <v>0.97557869503333583</v>
      </c>
      <c r="RB5" s="125">
        <v>4</v>
      </c>
      <c r="RC5" s="40" t="s">
        <v>40</v>
      </c>
      <c r="RD5" s="125">
        <v>1</v>
      </c>
      <c r="RE5" s="125">
        <v>1</v>
      </c>
      <c r="RF5" s="124">
        <f t="shared" ref="RF5:RF36" si="43">+RD5/RE5</f>
        <v>1</v>
      </c>
      <c r="RG5" s="125">
        <v>4</v>
      </c>
      <c r="RH5" s="40" t="s">
        <v>40</v>
      </c>
      <c r="RI5" s="171">
        <f>+QW5</f>
        <v>4</v>
      </c>
      <c r="RJ5" s="169">
        <f>+RB5</f>
        <v>4</v>
      </c>
      <c r="RK5" s="169">
        <f>+RG5</f>
        <v>4</v>
      </c>
      <c r="RL5" s="149">
        <f t="shared" ref="RL5:RL37" si="44">+COUNTIF(RI5:RK5,0)</f>
        <v>0</v>
      </c>
      <c r="RM5" s="149">
        <f>(3-RL5)*4</f>
        <v>12</v>
      </c>
      <c r="RN5" s="149">
        <f t="shared" ref="RN5:RN37" si="45">+SUM(RI5:RK5)</f>
        <v>12</v>
      </c>
      <c r="RO5" s="163">
        <f>+IF(RN5=0,IF(RM5=0,"NA",RN5/RM5),RN5/RM5)</f>
        <v>1</v>
      </c>
      <c r="RP5" s="6" t="s">
        <v>3</v>
      </c>
      <c r="RQ5" s="119">
        <v>9</v>
      </c>
      <c r="RR5" s="119">
        <v>23</v>
      </c>
      <c r="RS5" s="121">
        <f>+RQ5/RR5</f>
        <v>0.39130434782608697</v>
      </c>
      <c r="RT5" s="119">
        <v>1</v>
      </c>
      <c r="RU5" s="13" t="s">
        <v>43</v>
      </c>
      <c r="RV5" s="119">
        <v>36</v>
      </c>
      <c r="RW5" s="119">
        <v>30</v>
      </c>
      <c r="RX5" s="126">
        <f>+RV5/RW5</f>
        <v>1.2</v>
      </c>
      <c r="RY5" s="118">
        <v>4</v>
      </c>
      <c r="RZ5" s="40" t="s">
        <v>40</v>
      </c>
      <c r="SA5" s="171">
        <f>+RT5</f>
        <v>1</v>
      </c>
      <c r="SB5" s="169">
        <f>+RY5</f>
        <v>4</v>
      </c>
      <c r="SC5" s="149">
        <f>+COUNTIF(SA5:SB5,0)</f>
        <v>0</v>
      </c>
      <c r="SD5" s="149">
        <f>(2-SC5)*4</f>
        <v>8</v>
      </c>
      <c r="SE5" s="149">
        <f>+SUM(SA5:SB5)</f>
        <v>5</v>
      </c>
      <c r="SF5" s="163">
        <f>+IF(SE5=0,IF(SD5=0,"NA",SE5/SD5),SE5/SD5)</f>
        <v>0.625</v>
      </c>
      <c r="SG5" s="6" t="s">
        <v>3</v>
      </c>
      <c r="SH5" s="127">
        <v>0.95210513317154444</v>
      </c>
      <c r="SI5" s="110">
        <v>4</v>
      </c>
      <c r="SJ5" s="9" t="s">
        <v>40</v>
      </c>
      <c r="SK5" s="120">
        <v>5</v>
      </c>
      <c r="SL5" s="120">
        <v>5</v>
      </c>
      <c r="SM5" s="121">
        <f>+SK5/SL5</f>
        <v>1</v>
      </c>
      <c r="SN5" s="111">
        <v>4</v>
      </c>
      <c r="SO5" s="40" t="s">
        <v>40</v>
      </c>
      <c r="SP5" s="120">
        <v>5</v>
      </c>
      <c r="SQ5" s="120">
        <v>6</v>
      </c>
      <c r="SR5" s="60">
        <f>+SP5/SQ5</f>
        <v>0.83333333333333337</v>
      </c>
      <c r="SS5" s="111">
        <v>3</v>
      </c>
      <c r="ST5" s="43" t="s">
        <v>41</v>
      </c>
      <c r="SU5" s="120">
        <v>11</v>
      </c>
      <c r="SV5" s="120">
        <v>13</v>
      </c>
      <c r="SW5" s="60">
        <f>+SU5/SV5</f>
        <v>0.84615384615384615</v>
      </c>
      <c r="SX5" s="111">
        <v>2</v>
      </c>
      <c r="SY5" s="12" t="s">
        <v>42</v>
      </c>
      <c r="SZ5" s="120">
        <v>7</v>
      </c>
      <c r="TA5" s="120">
        <v>7</v>
      </c>
      <c r="TB5" s="121">
        <f>+SZ5/TA5</f>
        <v>1</v>
      </c>
      <c r="TC5" s="63">
        <v>4</v>
      </c>
      <c r="TD5" s="40" t="s">
        <v>40</v>
      </c>
      <c r="TE5" s="171">
        <f>+SI5</f>
        <v>4</v>
      </c>
      <c r="TF5" s="169">
        <f>+SN5</f>
        <v>4</v>
      </c>
      <c r="TG5" s="169">
        <f>+SS5</f>
        <v>3</v>
      </c>
      <c r="TH5" s="169">
        <f>+SX5</f>
        <v>2</v>
      </c>
      <c r="TI5" s="169">
        <f>+TC5</f>
        <v>4</v>
      </c>
      <c r="TJ5" s="149">
        <f>+COUNTIF(TE5:TI5,0)</f>
        <v>0</v>
      </c>
      <c r="TK5" s="149">
        <f>(5-TJ5)*4</f>
        <v>20</v>
      </c>
      <c r="TL5" s="149">
        <f>+SUM(TE5:TI5)</f>
        <v>17</v>
      </c>
      <c r="TM5" s="163">
        <f>+IF(TL5=0,IF(TK5=0,"NA",TL5/TK5),TL5/TK5)</f>
        <v>0.85</v>
      </c>
      <c r="TO5" s="178" t="s">
        <v>3</v>
      </c>
      <c r="TP5" s="61">
        <f>RY5+KV5+MC5+NS5+OK5+QW5+RB5+RT5</f>
        <v>21</v>
      </c>
      <c r="TQ5" s="26">
        <f>8*4</f>
        <v>32</v>
      </c>
      <c r="TR5" s="27">
        <f>+TP5/TQ5</f>
        <v>0.65625</v>
      </c>
      <c r="TS5" s="28"/>
      <c r="TU5" s="25" t="s">
        <v>3</v>
      </c>
      <c r="TV5" s="26">
        <f>+SI5</f>
        <v>4</v>
      </c>
      <c r="TW5" s="26">
        <v>4</v>
      </c>
      <c r="TX5" s="27">
        <f>+TV5/TW5</f>
        <v>1</v>
      </c>
      <c r="TY5" s="28"/>
      <c r="UA5" s="25" t="s">
        <v>3</v>
      </c>
      <c r="UB5" s="363" t="e">
        <f>+(#REF!*0.25)+(#REF!*0.4)+(TR5*0.25)+(TX5*0.1)</f>
        <v>#REF!</v>
      </c>
      <c r="UC5" s="364"/>
      <c r="UD5" s="365"/>
      <c r="UE5" s="28"/>
      <c r="UF5" s="179">
        <f>+W5</f>
        <v>0.75</v>
      </c>
      <c r="UG5" s="179">
        <f>+AX5</f>
        <v>0.9375</v>
      </c>
      <c r="UH5" s="179">
        <f>+BG5</f>
        <v>1</v>
      </c>
      <c r="UI5" s="181">
        <f>+AVERAGE(UF5:UH5)</f>
        <v>0.89583333333333337</v>
      </c>
      <c r="UJ5" s="179">
        <f>+DH5</f>
        <v>0.84375</v>
      </c>
      <c r="UK5" s="179">
        <f>+FA5</f>
        <v>0.7857142857142857</v>
      </c>
      <c r="UL5" s="179">
        <f>+GJ5</f>
        <v>0.75</v>
      </c>
      <c r="UM5" s="179">
        <f>+HS5</f>
        <v>1</v>
      </c>
      <c r="UN5" s="179">
        <f>+AVERAGE(JD5,JU5,KL5)</f>
        <v>0.875</v>
      </c>
      <c r="UO5" s="181">
        <f>+AVERAGE(UJ5:UN5)</f>
        <v>0.85089285714285712</v>
      </c>
      <c r="UP5" s="179">
        <f>+AVERAGE(LI5,ML5,NI5,OF5,OW5)</f>
        <v>0.52556025641025639</v>
      </c>
      <c r="UQ5" s="179">
        <f>+QR5</f>
        <v>0.75</v>
      </c>
      <c r="UR5" s="179">
        <f>+RO5</f>
        <v>1</v>
      </c>
      <c r="US5" s="179">
        <f>+SF5</f>
        <v>0.625</v>
      </c>
      <c r="UT5" s="181">
        <f>+AVERAGE(UP5:US5)</f>
        <v>0.72514006410256404</v>
      </c>
      <c r="UU5" s="179">
        <f>+TM5</f>
        <v>0.85</v>
      </c>
      <c r="UV5" s="183">
        <f>+UU5</f>
        <v>0.85</v>
      </c>
      <c r="UW5" s="187"/>
      <c r="UX5" s="222">
        <f>+(UI5*0.25)+(UO5*0.4)+(UT5*0.25)+(UV5*0.1)</f>
        <v>0.8306004922161172</v>
      </c>
    </row>
    <row r="6" spans="1:570" ht="15.75" customHeight="1">
      <c r="A6" s="6" t="s">
        <v>4</v>
      </c>
      <c r="B6" s="50">
        <v>858559</v>
      </c>
      <c r="C6" s="50">
        <v>740143</v>
      </c>
      <c r="D6" s="106">
        <f t="shared" ref="D6:D37" si="46">+B6/C6</f>
        <v>1.1599907044989954</v>
      </c>
      <c r="E6" s="32">
        <v>4</v>
      </c>
      <c r="F6" s="40" t="s">
        <v>40</v>
      </c>
      <c r="G6" s="3">
        <v>0.27060683175949568</v>
      </c>
      <c r="H6" s="3">
        <v>0.14633450934311171</v>
      </c>
      <c r="I6" s="51">
        <f t="shared" si="0"/>
        <v>0.84923455837065509</v>
      </c>
      <c r="J6" s="32">
        <v>4</v>
      </c>
      <c r="K6" s="52" t="s">
        <v>40</v>
      </c>
      <c r="L6" s="76">
        <v>120568</v>
      </c>
      <c r="M6" s="76">
        <v>145656</v>
      </c>
      <c r="N6" s="107">
        <f t="shared" ref="N6:N37" si="47">+L6/M6</f>
        <v>0.82775855440215307</v>
      </c>
      <c r="O6" s="108">
        <v>2</v>
      </c>
      <c r="P6" s="12" t="s">
        <v>42</v>
      </c>
      <c r="Q6" s="169">
        <f t="shared" ref="Q6:Q37" si="48">+E6</f>
        <v>4</v>
      </c>
      <c r="R6" s="169">
        <f t="shared" ref="R6:R37" si="49">+J6</f>
        <v>4</v>
      </c>
      <c r="S6" s="170">
        <f t="shared" ref="S6:S37" si="50">+O6</f>
        <v>2</v>
      </c>
      <c r="T6" s="150">
        <f t="shared" ref="T6:T37" si="51">+COUNTIF(Q6:S6,0)</f>
        <v>0</v>
      </c>
      <c r="U6" s="150">
        <f t="shared" ref="U6:U37" si="52">(3-T6)*4</f>
        <v>12</v>
      </c>
      <c r="V6" s="149">
        <f t="shared" ref="V6:V37" si="53">+SUM(Q6:S6)</f>
        <v>10</v>
      </c>
      <c r="W6" s="163">
        <f t="shared" ref="W6:W37" si="54">+IF(V6=0,IF(U6=0,"NA",V6/U6),V6/U6)</f>
        <v>0.83333333333333337</v>
      </c>
      <c r="X6" s="6" t="s">
        <v>4</v>
      </c>
      <c r="Y6" s="109">
        <v>1</v>
      </c>
      <c r="Z6" s="45">
        <v>4</v>
      </c>
      <c r="AA6" s="16" t="s">
        <v>40</v>
      </c>
      <c r="AB6" s="110">
        <v>458</v>
      </c>
      <c r="AC6" s="110">
        <v>620</v>
      </c>
      <c r="AD6" s="106">
        <f t="shared" si="1"/>
        <v>0.73870967741935489</v>
      </c>
      <c r="AE6" s="32">
        <v>4</v>
      </c>
      <c r="AF6" s="40" t="s">
        <v>40</v>
      </c>
      <c r="AG6" s="110">
        <v>701</v>
      </c>
      <c r="AH6" s="110">
        <v>6834</v>
      </c>
      <c r="AI6" s="106">
        <f t="shared" ref="AI6:AI37" si="55">+AG6/AH6</f>
        <v>0.10257535850160959</v>
      </c>
      <c r="AJ6" s="32">
        <v>4</v>
      </c>
      <c r="AK6" s="40" t="s">
        <v>40</v>
      </c>
      <c r="AL6" s="110">
        <v>13</v>
      </c>
      <c r="AM6" s="110">
        <v>17</v>
      </c>
      <c r="AN6" s="106">
        <f t="shared" si="2"/>
        <v>0.76470588235294112</v>
      </c>
      <c r="AO6" s="32">
        <v>3</v>
      </c>
      <c r="AP6" s="154" t="s">
        <v>41</v>
      </c>
      <c r="AQ6" s="171">
        <f t="shared" ref="AQ6:AQ37" si="56">+Z6</f>
        <v>4</v>
      </c>
      <c r="AR6" s="169">
        <f t="shared" ref="AR6:AR37" si="57">+AE6</f>
        <v>4</v>
      </c>
      <c r="AS6" s="169">
        <f t="shared" ref="AS6:AS37" si="58">+AJ6</f>
        <v>4</v>
      </c>
      <c r="AT6" s="169">
        <f t="shared" ref="AT6:AT37" si="59">+AO6</f>
        <v>3</v>
      </c>
      <c r="AU6" s="149">
        <f t="shared" si="3"/>
        <v>0</v>
      </c>
      <c r="AV6" s="149">
        <f t="shared" ref="AV6:AV37" si="60">(4-AU6)*4</f>
        <v>16</v>
      </c>
      <c r="AW6" s="149">
        <f t="shared" ref="AW6:AW37" si="61">+SUM(AQ6:AT6)</f>
        <v>15</v>
      </c>
      <c r="AX6" s="163">
        <f t="shared" ref="AX6:AX37" si="62">+IF(AW6=0,IF(AV6=0,"NA",AW6/AV6),AW6/AV6)</f>
        <v>0.9375</v>
      </c>
      <c r="AY6" s="159" t="s">
        <v>4</v>
      </c>
      <c r="AZ6" s="143">
        <v>1</v>
      </c>
      <c r="BA6" s="79">
        <v>4</v>
      </c>
      <c r="BB6" s="40" t="s">
        <v>40</v>
      </c>
      <c r="BC6" s="171">
        <f t="shared" ref="BC6:BC37" si="63">+BA6</f>
        <v>4</v>
      </c>
      <c r="BD6" s="149">
        <f t="shared" si="4"/>
        <v>0</v>
      </c>
      <c r="BE6" s="149">
        <f t="shared" ref="BE6:BE37" si="64">(1-BD6)*4</f>
        <v>4</v>
      </c>
      <c r="BF6" s="149">
        <f t="shared" si="5"/>
        <v>4</v>
      </c>
      <c r="BG6" s="163">
        <f t="shared" si="6"/>
        <v>1</v>
      </c>
      <c r="BH6" s="6" t="s">
        <v>4</v>
      </c>
      <c r="BI6" s="39">
        <v>500</v>
      </c>
      <c r="BJ6" s="39">
        <v>412</v>
      </c>
      <c r="BK6" s="48">
        <f t="shared" ref="BK6:BK19" si="65">+BI6/BJ6</f>
        <v>1.2135922330097086</v>
      </c>
      <c r="BL6" s="32">
        <v>4</v>
      </c>
      <c r="BM6" s="40" t="s">
        <v>40</v>
      </c>
      <c r="BN6" s="47">
        <v>21499</v>
      </c>
      <c r="BO6" s="47">
        <v>21499</v>
      </c>
      <c r="BP6" s="48">
        <f t="shared" ref="BP6:BP37" si="66">+BN6/BO6</f>
        <v>1</v>
      </c>
      <c r="BQ6" s="32">
        <v>4</v>
      </c>
      <c r="BR6" s="40" t="s">
        <v>40</v>
      </c>
      <c r="BS6" s="47">
        <v>55728</v>
      </c>
      <c r="BT6" s="47">
        <v>55728</v>
      </c>
      <c r="BU6" s="48">
        <f t="shared" ref="BU6:BU37" si="67">+BS6/BT6</f>
        <v>1</v>
      </c>
      <c r="BV6" s="32">
        <v>4</v>
      </c>
      <c r="BW6" s="40" t="s">
        <v>40</v>
      </c>
      <c r="BX6" s="111">
        <v>309</v>
      </c>
      <c r="BY6" s="112">
        <v>230</v>
      </c>
      <c r="BZ6" s="48">
        <f t="shared" ref="BZ6:BZ37" si="68">+BX6/BY6</f>
        <v>1.3434782608695652</v>
      </c>
      <c r="CA6" s="32">
        <v>4</v>
      </c>
      <c r="CB6" s="40" t="s">
        <v>40</v>
      </c>
      <c r="CC6" s="49">
        <v>38078</v>
      </c>
      <c r="CD6" s="49">
        <v>41265</v>
      </c>
      <c r="CE6" s="166">
        <f t="shared" ref="CE6:CE37" si="69">+CC6/CD6</f>
        <v>0.92276747849266938</v>
      </c>
      <c r="CF6" s="112">
        <v>3</v>
      </c>
      <c r="CG6" s="43" t="s">
        <v>41</v>
      </c>
      <c r="CH6" s="113">
        <v>2659</v>
      </c>
      <c r="CI6" s="39">
        <v>9397</v>
      </c>
      <c r="CJ6" s="48">
        <f t="shared" ref="CJ6:CJ37" si="70">+CH6/CI6</f>
        <v>0.28296264765350643</v>
      </c>
      <c r="CK6" s="32">
        <v>1</v>
      </c>
      <c r="CL6" s="13" t="s">
        <v>43</v>
      </c>
      <c r="CM6" s="47">
        <v>9066</v>
      </c>
      <c r="CN6" s="39">
        <v>11240</v>
      </c>
      <c r="CO6" s="48">
        <f t="shared" ref="CO6:CO37" si="71">+CM6/CN6</f>
        <v>0.8065836298932384</v>
      </c>
      <c r="CP6" s="32">
        <v>2</v>
      </c>
      <c r="CQ6" s="12" t="s">
        <v>42</v>
      </c>
      <c r="CR6" s="49">
        <v>22643</v>
      </c>
      <c r="CS6" s="49">
        <v>20615</v>
      </c>
      <c r="CT6" s="48">
        <f t="shared" ref="CT6:CT37" si="72">+CR6/CS6</f>
        <v>1.0983749696822702</v>
      </c>
      <c r="CU6" s="32">
        <v>4</v>
      </c>
      <c r="CV6" s="40" t="s">
        <v>40</v>
      </c>
      <c r="CW6" s="171">
        <f t="shared" si="7"/>
        <v>4</v>
      </c>
      <c r="CX6" s="169">
        <f t="shared" ref="CX6:CX37" si="73">+BQ6</f>
        <v>4</v>
      </c>
      <c r="CY6" s="169">
        <f t="shared" ref="CY6:CY37" si="74">+BV6</f>
        <v>4</v>
      </c>
      <c r="CZ6" s="169">
        <f t="shared" ref="CZ6:CZ37" si="75">+CA6</f>
        <v>4</v>
      </c>
      <c r="DA6" s="169">
        <f t="shared" ref="DA6:DA37" si="76">+CF6</f>
        <v>3</v>
      </c>
      <c r="DB6" s="169">
        <f t="shared" ref="DB6:DB37" si="77">+CK6</f>
        <v>1</v>
      </c>
      <c r="DC6" s="169">
        <f t="shared" ref="DC6:DC37" si="78">+CP6</f>
        <v>2</v>
      </c>
      <c r="DD6" s="169">
        <f t="shared" ref="DD6:DD37" si="79">+CU6</f>
        <v>4</v>
      </c>
      <c r="DE6" s="149">
        <f t="shared" ref="DE6:DE37" si="80">+COUNTIF(CW6:DD6,0)</f>
        <v>0</v>
      </c>
      <c r="DF6" s="149">
        <f t="shared" ref="DF6:DF37" si="81">(8-DE6)*4</f>
        <v>32</v>
      </c>
      <c r="DG6" s="149">
        <f t="shared" ref="DG6:DG37" si="82">+SUM(CW6:DD6)</f>
        <v>26</v>
      </c>
      <c r="DH6" s="163">
        <f t="shared" ref="DH6:DH37" si="83">+IF(DG6=0,IF(DF6=0,"NA",DG6/DF6),DG6/DF6)</f>
        <v>0.8125</v>
      </c>
      <c r="DI6" s="6" t="s">
        <v>4</v>
      </c>
      <c r="DJ6" s="47">
        <v>60</v>
      </c>
      <c r="DK6" s="47">
        <v>1779</v>
      </c>
      <c r="DL6" s="60">
        <f t="shared" ref="DL6:DL37" si="84">+DJ6/DK6</f>
        <v>3.3726812816188868E-2</v>
      </c>
      <c r="DM6" s="113">
        <v>1</v>
      </c>
      <c r="DN6" s="13" t="s">
        <v>43</v>
      </c>
      <c r="DO6" s="113">
        <v>0</v>
      </c>
      <c r="DP6" s="113">
        <v>687</v>
      </c>
      <c r="DQ6" s="60">
        <f t="shared" ref="DQ6:DQ37" si="85">+DO6/DP6</f>
        <v>0</v>
      </c>
      <c r="DR6" s="114">
        <v>1</v>
      </c>
      <c r="DS6" s="13" t="s">
        <v>43</v>
      </c>
      <c r="DT6" s="47">
        <v>8841</v>
      </c>
      <c r="DU6" s="47">
        <v>8549</v>
      </c>
      <c r="DV6" s="60">
        <f t="shared" ref="DV6:DV10" si="86">+DT6/DU6</f>
        <v>1.0341560416422972</v>
      </c>
      <c r="DW6" s="113">
        <v>4</v>
      </c>
      <c r="DX6" s="9" t="s">
        <v>40</v>
      </c>
      <c r="DY6" s="113">
        <v>136</v>
      </c>
      <c r="DZ6" s="111">
        <v>1</v>
      </c>
      <c r="EA6" s="13" t="s">
        <v>43</v>
      </c>
      <c r="EB6" s="47">
        <v>13706</v>
      </c>
      <c r="EC6" s="47">
        <v>22208</v>
      </c>
      <c r="ED6" s="60">
        <f t="shared" ref="ED6:ED37" si="87">+EB6/EC6</f>
        <v>0.61716498559077815</v>
      </c>
      <c r="EE6" s="111">
        <v>1</v>
      </c>
      <c r="EF6" s="13" t="s">
        <v>43</v>
      </c>
      <c r="EG6" s="111">
        <v>161</v>
      </c>
      <c r="EH6" s="111">
        <v>215</v>
      </c>
      <c r="EI6" s="60">
        <f t="shared" ref="EI6:EI37" si="88">+EG6/EH6</f>
        <v>0.74883720930232556</v>
      </c>
      <c r="EJ6" s="111">
        <v>1</v>
      </c>
      <c r="EK6" s="13" t="s">
        <v>43</v>
      </c>
      <c r="EL6" s="111">
        <v>241</v>
      </c>
      <c r="EM6" s="111">
        <v>379</v>
      </c>
      <c r="EN6" s="60">
        <f t="shared" ref="EN6:EN37" si="89">+EL6/EM6</f>
        <v>0.63588390501319259</v>
      </c>
      <c r="EO6" s="111">
        <v>1</v>
      </c>
      <c r="EP6" s="13" t="s">
        <v>43</v>
      </c>
      <c r="EQ6" s="171">
        <f t="shared" ref="EQ6:EQ37" si="90">+DM6</f>
        <v>1</v>
      </c>
      <c r="ER6" s="169">
        <f t="shared" ref="ER6:ER37" si="91">+DR6</f>
        <v>1</v>
      </c>
      <c r="ES6" s="169">
        <f t="shared" ref="ES6:ES35" si="92">+DW6</f>
        <v>4</v>
      </c>
      <c r="ET6" s="169">
        <f t="shared" ref="ET6:ET37" si="93">+DZ6</f>
        <v>1</v>
      </c>
      <c r="EU6" s="169">
        <f>+EE6</f>
        <v>1</v>
      </c>
      <c r="EV6" s="169">
        <f t="shared" ref="EV6:EV37" si="94">+EJ6</f>
        <v>1</v>
      </c>
      <c r="EW6" s="169">
        <f t="shared" ref="EW6:EW37" si="95">+EO6</f>
        <v>1</v>
      </c>
      <c r="EX6" s="149">
        <f t="shared" ref="EX6:EX37" si="96">+COUNTIF(EQ6:EW6,0)</f>
        <v>0</v>
      </c>
      <c r="EY6" s="149">
        <f t="shared" ref="EY6:EY37" si="97">(7-EX6)*4</f>
        <v>28</v>
      </c>
      <c r="EZ6" s="149">
        <f t="shared" si="8"/>
        <v>10</v>
      </c>
      <c r="FA6" s="163">
        <f t="shared" ref="FA6:FA37" si="98">+IF(EZ6=0,IF(EY6=0,"NA",EZ6/EY6),EZ6/EY6)</f>
        <v>0.35714285714285715</v>
      </c>
      <c r="FB6" s="6" t="s">
        <v>4</v>
      </c>
      <c r="FC6" s="47">
        <v>27333</v>
      </c>
      <c r="FD6" s="47">
        <v>29488</v>
      </c>
      <c r="FE6" s="60">
        <f t="shared" ref="FE6:FE7" si="99">+FC6/FD6</f>
        <v>0.92691942485078671</v>
      </c>
      <c r="FF6" s="113">
        <v>2</v>
      </c>
      <c r="FG6" s="12" t="s">
        <v>42</v>
      </c>
      <c r="FH6" s="47">
        <v>7197</v>
      </c>
      <c r="FI6" s="47">
        <v>6496</v>
      </c>
      <c r="FJ6" s="60">
        <f t="shared" ref="FJ6:FJ37" si="100">+FH6/FI6</f>
        <v>1.1079125615763548</v>
      </c>
      <c r="FK6" s="47">
        <v>4</v>
      </c>
      <c r="FL6" s="40" t="s">
        <v>40</v>
      </c>
      <c r="FM6" s="113">
        <v>3</v>
      </c>
      <c r="FN6" s="113">
        <v>3</v>
      </c>
      <c r="FO6" s="60">
        <f t="shared" ref="FO6:FO10" si="101">+FM6/FN6</f>
        <v>1</v>
      </c>
      <c r="FP6" s="113">
        <v>4</v>
      </c>
      <c r="FQ6" s="40" t="s">
        <v>40</v>
      </c>
      <c r="FR6" s="113">
        <v>360</v>
      </c>
      <c r="FS6" s="113">
        <v>360</v>
      </c>
      <c r="FT6" s="60">
        <f>+FR6/FS6</f>
        <v>1</v>
      </c>
      <c r="FU6" s="113">
        <v>4</v>
      </c>
      <c r="FV6" s="40" t="s">
        <v>40</v>
      </c>
      <c r="FW6" s="47">
        <v>10076</v>
      </c>
      <c r="FX6" s="47">
        <v>10072</v>
      </c>
      <c r="FY6" s="60">
        <f>+FW6/FX6</f>
        <v>1.0003971405877681</v>
      </c>
      <c r="FZ6" s="113">
        <v>4</v>
      </c>
      <c r="GA6" s="40" t="s">
        <v>40</v>
      </c>
      <c r="GB6" s="171">
        <f t="shared" ref="GB6:GB37" si="102">+FF6</f>
        <v>2</v>
      </c>
      <c r="GC6" s="169">
        <f t="shared" ref="GC6:GC37" si="103">+FK6</f>
        <v>4</v>
      </c>
      <c r="GD6" s="169">
        <f t="shared" ref="GD6:GD37" si="104">+FP6</f>
        <v>4</v>
      </c>
      <c r="GE6" s="169">
        <f t="shared" ref="GE6:GE37" si="105">+FU6</f>
        <v>4</v>
      </c>
      <c r="GF6" s="169">
        <f t="shared" ref="GF6:GF35" si="106">+FZ6</f>
        <v>4</v>
      </c>
      <c r="GG6" s="149">
        <f t="shared" si="9"/>
        <v>0</v>
      </c>
      <c r="GH6" s="149">
        <f t="shared" ref="GH6:GH37" si="107">(5-GG6)*4</f>
        <v>20</v>
      </c>
      <c r="GI6" s="149">
        <f t="shared" si="10"/>
        <v>18</v>
      </c>
      <c r="GJ6" s="163">
        <f t="shared" ref="GJ6:GJ37" si="108">+IF(GI6=0,IF(GH6=0,"NA",GI6/GH6),GI6/GH6)</f>
        <v>0.9</v>
      </c>
      <c r="GK6" s="6" t="s">
        <v>4</v>
      </c>
      <c r="GL6" s="113">
        <v>619</v>
      </c>
      <c r="GM6" s="113">
        <v>1080</v>
      </c>
      <c r="GN6" s="60">
        <f>+GL6/GM6</f>
        <v>0.57314814814814818</v>
      </c>
      <c r="GO6" s="50">
        <v>2</v>
      </c>
      <c r="GP6" s="12" t="s">
        <v>42</v>
      </c>
      <c r="GQ6" s="113">
        <v>6</v>
      </c>
      <c r="GR6" s="113">
        <v>7</v>
      </c>
      <c r="GS6" s="60">
        <f t="shared" ref="GS6:GS35" si="109">+GQ6/GR6</f>
        <v>0.8571428571428571</v>
      </c>
      <c r="GT6" s="117">
        <v>4</v>
      </c>
      <c r="GU6" s="40" t="s">
        <v>40</v>
      </c>
      <c r="GV6" s="47">
        <v>26</v>
      </c>
      <c r="GW6" s="47">
        <v>40</v>
      </c>
      <c r="GX6" s="60">
        <f>+GV6/GW6</f>
        <v>0.65</v>
      </c>
      <c r="GY6" s="113">
        <v>2</v>
      </c>
      <c r="GZ6" s="12" t="s">
        <v>42</v>
      </c>
      <c r="HA6" s="113">
        <v>2</v>
      </c>
      <c r="HB6" s="113">
        <v>2</v>
      </c>
      <c r="HC6" s="60">
        <f t="shared" ref="HC6:HC34" si="110">+HA6/HB6</f>
        <v>1</v>
      </c>
      <c r="HD6" s="117">
        <v>4</v>
      </c>
      <c r="HE6" s="40" t="s">
        <v>40</v>
      </c>
      <c r="HF6" s="47">
        <v>100</v>
      </c>
      <c r="HG6" s="47">
        <v>949</v>
      </c>
      <c r="HH6" s="60">
        <f t="shared" ref="HH6:HH35" si="111">+HF6/HG6</f>
        <v>0.10537407797681771</v>
      </c>
      <c r="HI6" s="50">
        <v>3</v>
      </c>
      <c r="HJ6" s="43" t="s">
        <v>41</v>
      </c>
      <c r="HK6" s="171">
        <f t="shared" ref="HK6:HK37" si="112">+GO6</f>
        <v>2</v>
      </c>
      <c r="HL6" s="169">
        <f t="shared" ref="HL6:HL35" si="113">+GT6</f>
        <v>4</v>
      </c>
      <c r="HM6" s="169">
        <f t="shared" ref="HM6:HM37" si="114">+GY6</f>
        <v>2</v>
      </c>
      <c r="HN6" s="169">
        <f t="shared" ref="HN6:HN34" si="115">+HD6</f>
        <v>4</v>
      </c>
      <c r="HO6" s="169">
        <f t="shared" ref="HO6:HO35" si="116">+HI6</f>
        <v>3</v>
      </c>
      <c r="HP6" s="149">
        <f t="shared" si="11"/>
        <v>0</v>
      </c>
      <c r="HQ6" s="149">
        <f t="shared" ref="HQ6:HQ37" si="117">(5-HP6)*4</f>
        <v>20</v>
      </c>
      <c r="HR6" s="149">
        <f t="shared" si="12"/>
        <v>15</v>
      </c>
      <c r="HS6" s="163">
        <f t="shared" ref="HS6:HS37" si="118">+IF(HR6=0,IF(HQ6=0,"NA",HR6/HQ6),HR6/HQ6)</f>
        <v>0.75</v>
      </c>
      <c r="HT6" s="6" t="s">
        <v>4</v>
      </c>
      <c r="HU6" s="113">
        <v>244</v>
      </c>
      <c r="HV6" s="50">
        <v>1</v>
      </c>
      <c r="HW6" s="13" t="s">
        <v>43</v>
      </c>
      <c r="HX6" s="113">
        <v>100</v>
      </c>
      <c r="HY6" s="50">
        <v>1</v>
      </c>
      <c r="HZ6" s="13" t="s">
        <v>43</v>
      </c>
      <c r="IA6" s="111">
        <v>102</v>
      </c>
      <c r="IB6" s="111">
        <v>1015</v>
      </c>
      <c r="IC6" s="60">
        <f t="shared" ref="IC6:IC36" si="119">+IA6/IB6</f>
        <v>0.10049261083743842</v>
      </c>
      <c r="ID6" s="32">
        <v>1</v>
      </c>
      <c r="IE6" s="18" t="s">
        <v>43</v>
      </c>
      <c r="IF6" s="111">
        <v>544</v>
      </c>
      <c r="IG6" s="111">
        <v>1015</v>
      </c>
      <c r="IH6" s="60">
        <f t="shared" ref="IH6:IH36" si="120">+IF6/IG6</f>
        <v>0.53596059113300487</v>
      </c>
      <c r="II6" s="32">
        <v>1</v>
      </c>
      <c r="IJ6" s="18" t="s">
        <v>43</v>
      </c>
      <c r="IK6" s="111">
        <v>194</v>
      </c>
      <c r="IL6" s="111">
        <v>227</v>
      </c>
      <c r="IM6" s="60">
        <f t="shared" ref="IM6:IM36" si="121">+IK6/IL6</f>
        <v>0.85462555066079293</v>
      </c>
      <c r="IN6" s="108">
        <v>3</v>
      </c>
      <c r="IO6" s="43" t="s">
        <v>41</v>
      </c>
      <c r="IP6" s="111">
        <v>0</v>
      </c>
      <c r="IQ6" s="111">
        <v>38</v>
      </c>
      <c r="IR6" s="60">
        <f t="shared" ref="IR6:IR36" si="122">+IP6/IQ6</f>
        <v>0</v>
      </c>
      <c r="IS6" s="50">
        <v>4</v>
      </c>
      <c r="IT6" s="40" t="s">
        <v>40</v>
      </c>
      <c r="IU6" s="171">
        <f t="shared" ref="IU6:IU37" si="123">+HV6</f>
        <v>1</v>
      </c>
      <c r="IV6" s="169">
        <f t="shared" ref="IV6:IV37" si="124">+HY6</f>
        <v>1</v>
      </c>
      <c r="IW6" s="169">
        <f t="shared" ref="IW6:IW36" si="125">+ID6</f>
        <v>1</v>
      </c>
      <c r="IX6" s="169">
        <f t="shared" ref="IX6:IX36" si="126">+II6</f>
        <v>1</v>
      </c>
      <c r="IY6" s="169">
        <f t="shared" ref="IY6:IY36" si="127">+IN6</f>
        <v>3</v>
      </c>
      <c r="IZ6" s="169">
        <f t="shared" ref="IZ6:IZ36" si="128">+IS6</f>
        <v>4</v>
      </c>
      <c r="JA6" s="149">
        <f t="shared" si="13"/>
        <v>0</v>
      </c>
      <c r="JB6" s="149">
        <f t="shared" ref="JB6:JB37" si="129">(6-JA6)*4</f>
        <v>24</v>
      </c>
      <c r="JC6" s="149">
        <f t="shared" si="14"/>
        <v>11</v>
      </c>
      <c r="JD6" s="163">
        <f t="shared" ref="JD6:JD8" si="130">+IF(JC6=0,IF(JB6=0,"NA",JC6/JB6),JC6/JB6)</f>
        <v>0.45833333333333331</v>
      </c>
      <c r="JE6" s="6" t="s">
        <v>4</v>
      </c>
      <c r="JF6" s="111">
        <v>30</v>
      </c>
      <c r="JG6" s="111">
        <v>30</v>
      </c>
      <c r="JH6" s="60">
        <f t="shared" ref="JH6:JH35" si="131">+JF6/JG6</f>
        <v>1</v>
      </c>
      <c r="JI6" s="76">
        <v>4</v>
      </c>
      <c r="JJ6" s="40" t="s">
        <v>40</v>
      </c>
      <c r="JK6" s="111">
        <v>15</v>
      </c>
      <c r="JL6" s="111">
        <v>10</v>
      </c>
      <c r="JM6" s="174">
        <f t="shared" ref="JM6:JM35" si="132">+JK6/JL6</f>
        <v>1.5</v>
      </c>
      <c r="JN6" s="108">
        <v>4</v>
      </c>
      <c r="JO6" s="40" t="s">
        <v>40</v>
      </c>
      <c r="JP6" s="171">
        <f t="shared" ref="JP6:JP35" si="133">+JI6</f>
        <v>4</v>
      </c>
      <c r="JQ6" s="169">
        <f t="shared" ref="JQ6:JQ35" si="134">+JN6</f>
        <v>4</v>
      </c>
      <c r="JR6" s="149">
        <f t="shared" si="15"/>
        <v>0</v>
      </c>
      <c r="JS6" s="149">
        <f t="shared" ref="JS6:JS37" si="135">(2-JR6)*4</f>
        <v>8</v>
      </c>
      <c r="JT6" s="149">
        <f t="shared" si="16"/>
        <v>8</v>
      </c>
      <c r="JU6" s="163">
        <f t="shared" ref="JU6:JU8" si="136">+IF(JT6=0,IF(JS6=0,"NA",JT6/JS6),JT6/JS6)</f>
        <v>1</v>
      </c>
      <c r="JV6" s="6" t="s">
        <v>4</v>
      </c>
      <c r="JW6" s="47">
        <v>2058</v>
      </c>
      <c r="JX6" s="47">
        <v>2018</v>
      </c>
      <c r="JY6" s="60">
        <f t="shared" ref="JY6:JY37" si="137">+JW6/JX6</f>
        <v>1.0198216055500495</v>
      </c>
      <c r="JZ6" s="76">
        <v>4</v>
      </c>
      <c r="KA6" s="40" t="s">
        <v>40</v>
      </c>
      <c r="KB6" s="117">
        <v>909</v>
      </c>
      <c r="KC6" s="117">
        <v>3184</v>
      </c>
      <c r="KD6" s="60">
        <f t="shared" ref="KD6:KD37" si="138">+KB6/KC6</f>
        <v>0.2854899497487437</v>
      </c>
      <c r="KE6" s="76">
        <v>2</v>
      </c>
      <c r="KF6" s="12" t="s">
        <v>42</v>
      </c>
      <c r="KG6" s="171">
        <f t="shared" ref="KG6:KG37" si="139">+JZ6</f>
        <v>4</v>
      </c>
      <c r="KH6" s="169">
        <f t="shared" ref="KH6:KH37" si="140">+KE6</f>
        <v>2</v>
      </c>
      <c r="KI6" s="149">
        <f t="shared" si="17"/>
        <v>0</v>
      </c>
      <c r="KJ6" s="149">
        <f t="shared" ref="KJ6:KJ37" si="141">(2-KI6)*4</f>
        <v>8</v>
      </c>
      <c r="KK6" s="149">
        <f t="shared" ref="KK6:KK37" si="142">+SUM(KG6:KH6)</f>
        <v>6</v>
      </c>
      <c r="KL6" s="163">
        <f t="shared" ref="KL6:KL8" si="143">+IF(KK6=0,IF(KJ6=0,"NA",KK6/KJ6),KK6/KJ6)</f>
        <v>0.75</v>
      </c>
      <c r="KM6" s="6" t="s">
        <v>4</v>
      </c>
      <c r="KN6" s="47">
        <v>61</v>
      </c>
      <c r="KO6" s="47">
        <v>61</v>
      </c>
      <c r="KP6" s="60">
        <v>1</v>
      </c>
      <c r="KQ6" s="47">
        <v>4</v>
      </c>
      <c r="KR6" s="40" t="s">
        <v>40</v>
      </c>
      <c r="KS6" s="47">
        <v>1090</v>
      </c>
      <c r="KT6" s="47">
        <v>1090</v>
      </c>
      <c r="KU6" s="60">
        <f t="shared" si="18"/>
        <v>1</v>
      </c>
      <c r="KV6" s="113">
        <v>4</v>
      </c>
      <c r="KW6" s="40" t="s">
        <v>40</v>
      </c>
      <c r="KX6" s="47">
        <v>177</v>
      </c>
      <c r="KY6" s="47">
        <v>177</v>
      </c>
      <c r="KZ6" s="60">
        <f t="shared" si="19"/>
        <v>1</v>
      </c>
      <c r="LA6" s="47">
        <v>4</v>
      </c>
      <c r="LB6" s="40" t="s">
        <v>40</v>
      </c>
      <c r="LC6" s="171">
        <f t="shared" ref="LC6:LC37" si="144">+KQ6</f>
        <v>4</v>
      </c>
      <c r="LD6" s="169">
        <f t="shared" ref="LD6:LD37" si="145">+KV6</f>
        <v>4</v>
      </c>
      <c r="LE6" s="169">
        <f t="shared" ref="LE6:LE37" si="146">+LA6</f>
        <v>4</v>
      </c>
      <c r="LF6" s="149">
        <f t="shared" si="20"/>
        <v>0</v>
      </c>
      <c r="LG6" s="149">
        <f t="shared" ref="LG6:LG37" si="147">(3-LF6)*4</f>
        <v>12</v>
      </c>
      <c r="LH6" s="149">
        <f t="shared" si="21"/>
        <v>12</v>
      </c>
      <c r="LI6" s="163">
        <f t="shared" ref="LI6:LI8" si="148">+IF(LH6=0,IF(LG6=0,"NA",LH6/LG6),LH6/LG6)</f>
        <v>1</v>
      </c>
      <c r="LJ6" s="6" t="s">
        <v>4</v>
      </c>
      <c r="LK6" s="85">
        <v>6482.17</v>
      </c>
      <c r="LL6" s="85">
        <v>6489.8499999999995</v>
      </c>
      <c r="LM6" s="60">
        <f t="shared" si="22"/>
        <v>0.99881661363513807</v>
      </c>
      <c r="LN6" s="47" t="s">
        <v>60</v>
      </c>
      <c r="LO6" s="78" t="s">
        <v>60</v>
      </c>
      <c r="LP6" s="47">
        <v>240083.97</v>
      </c>
      <c r="LQ6" s="47">
        <v>251414.89269199999</v>
      </c>
      <c r="LR6" s="60">
        <f t="shared" si="23"/>
        <v>0.9549313782860066</v>
      </c>
      <c r="LS6" s="47" t="s">
        <v>60</v>
      </c>
      <c r="LT6" s="78" t="s">
        <v>60</v>
      </c>
      <c r="LU6" s="47">
        <v>294633.83</v>
      </c>
      <c r="LV6" s="47">
        <v>344339.8</v>
      </c>
      <c r="LW6" s="60">
        <f t="shared" si="24"/>
        <v>0.85564849024132561</v>
      </c>
      <c r="LX6" s="47" t="s">
        <v>60</v>
      </c>
      <c r="LY6" s="78" t="s">
        <v>60</v>
      </c>
      <c r="LZ6" s="85">
        <v>3581.4525680000002</v>
      </c>
      <c r="MA6" s="85">
        <v>8220.6359599999996</v>
      </c>
      <c r="MB6" s="60">
        <f t="shared" ref="MB6:MB37" si="149">+LZ6/MA6</f>
        <v>0.43566611943730937</v>
      </c>
      <c r="MC6" s="84">
        <v>1</v>
      </c>
      <c r="MD6" s="13" t="s">
        <v>43</v>
      </c>
      <c r="ME6" s="171" t="str">
        <f t="shared" ref="ME6:ME37" si="150">+LN6</f>
        <v>NA</v>
      </c>
      <c r="MF6" s="169" t="str">
        <f t="shared" ref="MF6:MF37" si="151">+LS6</f>
        <v>NA</v>
      </c>
      <c r="MG6" s="169" t="str">
        <f t="shared" ref="MG6:MG37" si="152">+LX6</f>
        <v>NA</v>
      </c>
      <c r="MH6" s="169">
        <f t="shared" ref="MH6:MH37" si="153">+MC6</f>
        <v>1</v>
      </c>
      <c r="MI6" s="149">
        <f t="shared" si="25"/>
        <v>0</v>
      </c>
      <c r="MJ6" s="149">
        <f t="shared" ref="MJ6:MJ37" si="154">(1-MI6)*4</f>
        <v>4</v>
      </c>
      <c r="MK6" s="149">
        <f t="shared" si="26"/>
        <v>1</v>
      </c>
      <c r="ML6" s="163">
        <f t="shared" ref="ML6:ML8" si="155">+IF(MK6=0,IF(MJ6=0,"NA",MK6/MJ6),MK6/MJ6)</f>
        <v>0.25</v>
      </c>
      <c r="MM6" s="6" t="s">
        <v>4</v>
      </c>
      <c r="MN6" s="47">
        <v>252403427716.19</v>
      </c>
      <c r="MO6" s="47">
        <v>252489519520</v>
      </c>
      <c r="MP6" s="60">
        <f t="shared" si="27"/>
        <v>0.99965902820848296</v>
      </c>
      <c r="MQ6" s="47">
        <v>4</v>
      </c>
      <c r="MR6" s="40" t="s">
        <v>40</v>
      </c>
      <c r="MS6" s="47">
        <v>320106944422.81311</v>
      </c>
      <c r="MT6" s="47">
        <v>252403427716.19</v>
      </c>
      <c r="MU6" s="83">
        <f t="shared" si="28"/>
        <v>1.2682353299209193</v>
      </c>
      <c r="MV6" s="47">
        <v>2</v>
      </c>
      <c r="MW6" s="12" t="s">
        <v>42</v>
      </c>
      <c r="MX6" s="47" t="s">
        <v>60</v>
      </c>
      <c r="MY6" s="47" t="s">
        <v>60</v>
      </c>
      <c r="MZ6" s="47" t="s">
        <v>60</v>
      </c>
      <c r="NA6" s="47" t="s">
        <v>60</v>
      </c>
      <c r="NB6" s="47" t="s">
        <v>60</v>
      </c>
      <c r="NC6" s="171">
        <f t="shared" ref="NC6:NC37" si="156">+MQ6</f>
        <v>4</v>
      </c>
      <c r="ND6" s="169">
        <f t="shared" ref="ND6:ND37" si="157">+MV6</f>
        <v>2</v>
      </c>
      <c r="NE6" s="169">
        <v>0</v>
      </c>
      <c r="NF6" s="149">
        <f t="shared" si="29"/>
        <v>1</v>
      </c>
      <c r="NG6" s="149">
        <f t="shared" ref="NG6:NG37" si="158">(3-NF6)*4</f>
        <v>8</v>
      </c>
      <c r="NH6" s="149">
        <f t="shared" si="30"/>
        <v>6</v>
      </c>
      <c r="NI6" s="163">
        <f t="shared" ref="NI6:NI8" si="159">+IF(NH6=0,IF(NG6=0,"NA",NH6/NG6),NH6/NG6)</f>
        <v>0.75</v>
      </c>
      <c r="NJ6" s="6" t="s">
        <v>4</v>
      </c>
      <c r="NK6" s="120">
        <v>3227.3333333333335</v>
      </c>
      <c r="NL6" s="120">
        <v>3810</v>
      </c>
      <c r="NM6" s="60">
        <f t="shared" ref="NM6:NM37" si="160">+NK6/NL6</f>
        <v>0.84706911636045501</v>
      </c>
      <c r="NN6" s="47">
        <v>4</v>
      </c>
      <c r="NO6" s="40" t="s">
        <v>40</v>
      </c>
      <c r="NP6" s="118">
        <v>150083.33333333334</v>
      </c>
      <c r="NQ6" s="118">
        <v>156900</v>
      </c>
      <c r="NR6" s="60">
        <f t="shared" si="31"/>
        <v>0.95655406840875301</v>
      </c>
      <c r="NS6" s="47">
        <v>4</v>
      </c>
      <c r="NT6" s="40" t="s">
        <v>40</v>
      </c>
      <c r="NU6" s="118">
        <v>292.92</v>
      </c>
      <c r="NV6" s="119">
        <v>480</v>
      </c>
      <c r="NW6" s="60">
        <v>0.61025000000000007</v>
      </c>
      <c r="NX6" s="113">
        <v>1</v>
      </c>
      <c r="NY6" s="13" t="s">
        <v>43</v>
      </c>
      <c r="NZ6" s="171">
        <f t="shared" ref="NZ6:NZ37" si="161">+NN6</f>
        <v>4</v>
      </c>
      <c r="OA6" s="169">
        <f t="shared" ref="OA6:OA37" si="162">+NS6</f>
        <v>4</v>
      </c>
      <c r="OB6" s="169">
        <f t="shared" ref="OB6:OB37" si="163">+NR6</f>
        <v>0.95655406840875301</v>
      </c>
      <c r="OC6" s="149">
        <f t="shared" si="32"/>
        <v>0</v>
      </c>
      <c r="OD6" s="149">
        <f t="shared" ref="OD6:OD37" si="164">(3-OC6)*4</f>
        <v>12</v>
      </c>
      <c r="OE6" s="149">
        <f t="shared" si="33"/>
        <v>8.956554068408753</v>
      </c>
      <c r="OF6" s="163">
        <f t="shared" ref="OF6:OF8" si="165">+IF(OE6=0,IF(OD6=0,"NA",OE6/OD6),OE6/OD6)</f>
        <v>0.74637950570072942</v>
      </c>
      <c r="OG6" s="6" t="s">
        <v>4</v>
      </c>
      <c r="OH6" s="120">
        <v>20</v>
      </c>
      <c r="OI6" s="120">
        <v>2150</v>
      </c>
      <c r="OJ6" s="60">
        <f t="shared" si="34"/>
        <v>9.3023255813953487E-3</v>
      </c>
      <c r="OK6" s="63">
        <v>1</v>
      </c>
      <c r="OL6" s="13" t="s">
        <v>43</v>
      </c>
      <c r="OM6" s="120">
        <v>35</v>
      </c>
      <c r="ON6" s="120">
        <v>35</v>
      </c>
      <c r="OO6" s="60">
        <f t="shared" si="35"/>
        <v>1</v>
      </c>
      <c r="OP6" s="47">
        <v>4</v>
      </c>
      <c r="OQ6" s="40" t="s">
        <v>40</v>
      </c>
      <c r="OR6" s="171">
        <f t="shared" ref="OR6:OR37" si="166">+OK6</f>
        <v>1</v>
      </c>
      <c r="OS6" s="169">
        <f t="shared" ref="OS6:OS37" si="167">+OP6</f>
        <v>4</v>
      </c>
      <c r="OT6" s="149">
        <f t="shared" si="36"/>
        <v>0</v>
      </c>
      <c r="OU6" s="149">
        <f t="shared" ref="OU6:OU37" si="168">(2-OT6)*4</f>
        <v>8</v>
      </c>
      <c r="OV6" s="149">
        <f t="shared" si="37"/>
        <v>5</v>
      </c>
      <c r="OW6" s="163">
        <f t="shared" ref="OW6:OW8" si="169">+IF(OV6=0,IF(OU6=0,"NA",OV6/OU6),OV6/OU6)</f>
        <v>0.625</v>
      </c>
      <c r="OX6" s="6" t="s">
        <v>4</v>
      </c>
      <c r="OY6" s="120">
        <v>0</v>
      </c>
      <c r="OZ6" s="120">
        <v>0</v>
      </c>
      <c r="PA6" s="118" t="s">
        <v>73</v>
      </c>
      <c r="PB6" s="119">
        <v>1</v>
      </c>
      <c r="PC6" s="13" t="s">
        <v>43</v>
      </c>
      <c r="PD6" s="120">
        <v>0</v>
      </c>
      <c r="PE6" s="120">
        <v>0</v>
      </c>
      <c r="PF6" s="121" t="s">
        <v>73</v>
      </c>
      <c r="PG6" s="119">
        <v>1</v>
      </c>
      <c r="PH6" s="13" t="s">
        <v>43</v>
      </c>
      <c r="PI6" s="120">
        <v>0</v>
      </c>
      <c r="PJ6" s="120">
        <v>0</v>
      </c>
      <c r="PK6" s="121" t="s">
        <v>73</v>
      </c>
      <c r="PL6" s="119">
        <v>1</v>
      </c>
      <c r="PM6" s="13" t="s">
        <v>43</v>
      </c>
      <c r="PN6" s="119">
        <v>0</v>
      </c>
      <c r="PO6" s="119">
        <v>0</v>
      </c>
      <c r="PP6" s="121" t="s">
        <v>73</v>
      </c>
      <c r="PQ6" s="122">
        <v>1</v>
      </c>
      <c r="PR6" s="13" t="s">
        <v>43</v>
      </c>
      <c r="PS6" s="120">
        <v>0</v>
      </c>
      <c r="PT6" s="120">
        <v>0</v>
      </c>
      <c r="PU6" s="121" t="s">
        <v>73</v>
      </c>
      <c r="PV6" s="122">
        <v>1</v>
      </c>
      <c r="PW6" s="13" t="s">
        <v>43</v>
      </c>
      <c r="PX6" s="119">
        <v>0</v>
      </c>
      <c r="PY6" s="119">
        <v>0</v>
      </c>
      <c r="PZ6" s="121" t="s">
        <v>73</v>
      </c>
      <c r="QA6" s="122">
        <v>1</v>
      </c>
      <c r="QB6" s="13" t="s">
        <v>43</v>
      </c>
      <c r="QC6" s="120">
        <v>318</v>
      </c>
      <c r="QD6" s="120">
        <v>788</v>
      </c>
      <c r="QE6" s="121">
        <f t="shared" ref="QE6:QE35" si="170">+QC6/QD6</f>
        <v>0.40355329949238578</v>
      </c>
      <c r="QF6" s="119">
        <v>2</v>
      </c>
      <c r="QG6" s="12" t="s">
        <v>42</v>
      </c>
      <c r="QH6" s="171">
        <f t="shared" ref="QH6:QH35" si="171">+PB6</f>
        <v>1</v>
      </c>
      <c r="QI6" s="169">
        <f t="shared" ref="QI6:QI35" si="172">+PG6</f>
        <v>1</v>
      </c>
      <c r="QJ6" s="169">
        <f t="shared" ref="QJ6:QJ37" si="173">+PL6</f>
        <v>1</v>
      </c>
      <c r="QK6" s="169">
        <f t="shared" ref="QK6:QK35" si="174">+PQ6</f>
        <v>1</v>
      </c>
      <c r="QL6" s="169">
        <f t="shared" ref="QL6:QL37" si="175">+PV6</f>
        <v>1</v>
      </c>
      <c r="QM6" s="169">
        <f t="shared" ref="QM6:QM37" si="176">+QA6</f>
        <v>1</v>
      </c>
      <c r="QN6" s="169">
        <f t="shared" ref="QN6:QN35" si="177">+QF6</f>
        <v>2</v>
      </c>
      <c r="QO6" s="149">
        <f t="shared" si="39"/>
        <v>0</v>
      </c>
      <c r="QP6" s="149">
        <f t="shared" ref="QP6:QP37" si="178">(7-QO6)*4</f>
        <v>28</v>
      </c>
      <c r="QQ6" s="149">
        <f t="shared" si="40"/>
        <v>8</v>
      </c>
      <c r="QR6" s="163">
        <f t="shared" ref="QR6:QR8" si="179">+IF(QQ6=0,IF(QP6=0,"NA",QQ6/QP6),QQ6/QP6)</f>
        <v>0.2857142857142857</v>
      </c>
      <c r="QS6" s="6" t="s">
        <v>4</v>
      </c>
      <c r="QT6" s="123">
        <v>121355.25</v>
      </c>
      <c r="QU6" s="123">
        <v>146475</v>
      </c>
      <c r="QV6" s="124">
        <f t="shared" si="41"/>
        <v>0.82850486431131587</v>
      </c>
      <c r="QW6" s="123">
        <v>4</v>
      </c>
      <c r="QX6" s="40" t="s">
        <v>40</v>
      </c>
      <c r="QY6" s="123">
        <v>636068</v>
      </c>
      <c r="QZ6" s="123">
        <v>665241</v>
      </c>
      <c r="RA6" s="124">
        <f t="shared" si="42"/>
        <v>0.95614671976020715</v>
      </c>
      <c r="RB6" s="125">
        <v>4</v>
      </c>
      <c r="RC6" s="40" t="s">
        <v>40</v>
      </c>
      <c r="RD6" s="125">
        <v>13</v>
      </c>
      <c r="RE6" s="125">
        <v>13</v>
      </c>
      <c r="RF6" s="124">
        <f t="shared" si="43"/>
        <v>1</v>
      </c>
      <c r="RG6" s="125">
        <v>4</v>
      </c>
      <c r="RH6" s="40" t="s">
        <v>40</v>
      </c>
      <c r="RI6" s="171">
        <f t="shared" ref="RI6:RI37" si="180">+QW6</f>
        <v>4</v>
      </c>
      <c r="RJ6" s="169">
        <f t="shared" ref="RJ6:RJ37" si="181">+RB6</f>
        <v>4</v>
      </c>
      <c r="RK6" s="169">
        <f t="shared" ref="RK6:RK36" si="182">+RG6</f>
        <v>4</v>
      </c>
      <c r="RL6" s="149">
        <f t="shared" si="44"/>
        <v>0</v>
      </c>
      <c r="RM6" s="149">
        <f t="shared" ref="RM6:RM37" si="183">(3-RL6)*4</f>
        <v>12</v>
      </c>
      <c r="RN6" s="149">
        <f t="shared" si="45"/>
        <v>12</v>
      </c>
      <c r="RO6" s="163">
        <f t="shared" ref="RO6:RO8" si="184">+IF(RN6=0,IF(RM6=0,"NA",RN6/RM6),RN6/RM6)</f>
        <v>1</v>
      </c>
      <c r="RP6" s="6" t="s">
        <v>4</v>
      </c>
      <c r="RQ6" s="119">
        <v>55</v>
      </c>
      <c r="RR6" s="119">
        <v>333</v>
      </c>
      <c r="RS6" s="121">
        <f t="shared" ref="RS6:RS37" si="185">+RQ6/RR6</f>
        <v>0.16516516516516516</v>
      </c>
      <c r="RT6" s="119">
        <v>1</v>
      </c>
      <c r="RU6" s="13" t="s">
        <v>43</v>
      </c>
      <c r="RV6" s="119">
        <v>695</v>
      </c>
      <c r="RW6" s="119">
        <v>251</v>
      </c>
      <c r="RX6" s="126">
        <f t="shared" ref="RX6:RX37" si="186">+RV6/RW6</f>
        <v>2.7689243027888448</v>
      </c>
      <c r="RY6" s="118">
        <v>4</v>
      </c>
      <c r="RZ6" s="40" t="s">
        <v>40</v>
      </c>
      <c r="SA6" s="171">
        <f t="shared" ref="SA6:SA37" si="187">+RT6</f>
        <v>1</v>
      </c>
      <c r="SB6" s="169">
        <f t="shared" ref="SB6:SB37" si="188">+RY6</f>
        <v>4</v>
      </c>
      <c r="SC6" s="149">
        <f t="shared" ref="SC6:SC37" si="189">+COUNTIF(SA6:SB6,0)</f>
        <v>0</v>
      </c>
      <c r="SD6" s="149">
        <f t="shared" ref="SD6:SD37" si="190">(2-SC6)*4</f>
        <v>8</v>
      </c>
      <c r="SE6" s="149">
        <f t="shared" ref="SE6:SE37" si="191">+SUM(SA6:SB6)</f>
        <v>5</v>
      </c>
      <c r="SF6" s="163">
        <f t="shared" ref="SF6:SF37" si="192">+IF(SE6=0,IF(SD6=0,"NA",SE6/SD6),SE6/SD6)</f>
        <v>0.625</v>
      </c>
      <c r="SG6" s="6" t="s">
        <v>4</v>
      </c>
      <c r="SH6" s="127">
        <v>0.97735184019915222</v>
      </c>
      <c r="SI6" s="110">
        <v>4</v>
      </c>
      <c r="SJ6" s="9" t="s">
        <v>40</v>
      </c>
      <c r="SK6" s="120">
        <v>73</v>
      </c>
      <c r="SL6" s="120">
        <v>106</v>
      </c>
      <c r="SM6" s="121">
        <f t="shared" ref="SM6:SM36" si="193">+SK6/SL6</f>
        <v>0.68867924528301883</v>
      </c>
      <c r="SN6" s="111">
        <v>2</v>
      </c>
      <c r="SO6" s="12" t="s">
        <v>42</v>
      </c>
      <c r="SP6" s="120">
        <v>106</v>
      </c>
      <c r="SQ6" s="120">
        <v>390</v>
      </c>
      <c r="SR6" s="60">
        <f t="shared" ref="SR6:SR37" si="194">+SP6/SQ6</f>
        <v>0.27179487179487177</v>
      </c>
      <c r="SS6" s="111">
        <v>1</v>
      </c>
      <c r="ST6" s="13" t="s">
        <v>43</v>
      </c>
      <c r="SU6" s="120">
        <v>136</v>
      </c>
      <c r="SV6" s="120">
        <v>236</v>
      </c>
      <c r="SW6" s="60">
        <f t="shared" ref="SW6:SW19" si="195">+SU6/SV6</f>
        <v>0.57627118644067798</v>
      </c>
      <c r="SX6" s="111">
        <v>1</v>
      </c>
      <c r="SY6" s="13" t="s">
        <v>43</v>
      </c>
      <c r="SZ6" s="120">
        <v>94</v>
      </c>
      <c r="TA6" s="120">
        <v>95</v>
      </c>
      <c r="TB6" s="121">
        <f t="shared" ref="TB6:TB14" si="196">+SZ6/TA6</f>
        <v>0.98947368421052628</v>
      </c>
      <c r="TC6" s="63">
        <v>1</v>
      </c>
      <c r="TD6" s="13" t="s">
        <v>43</v>
      </c>
      <c r="TE6" s="171">
        <f t="shared" ref="TE6:TE37" si="197">+SI6</f>
        <v>4</v>
      </c>
      <c r="TF6" s="169">
        <f t="shared" ref="TF6:TF37" si="198">+SN6</f>
        <v>2</v>
      </c>
      <c r="TG6" s="169">
        <f t="shared" ref="TG6:TG37" si="199">+SS6</f>
        <v>1</v>
      </c>
      <c r="TH6" s="169">
        <f t="shared" ref="TH6:TH37" si="200">+SX6</f>
        <v>1</v>
      </c>
      <c r="TI6" s="169">
        <f t="shared" ref="TI6:TI35" si="201">+TC6</f>
        <v>1</v>
      </c>
      <c r="TJ6" s="149">
        <f t="shared" ref="TJ6:TJ37" si="202">+COUNTIF(TE6:TI6,0)</f>
        <v>0</v>
      </c>
      <c r="TK6" s="149">
        <f t="shared" ref="TK6:TK37" si="203">(5-TJ6)*4</f>
        <v>20</v>
      </c>
      <c r="TL6" s="149">
        <f t="shared" ref="TL6:TL37" si="204">+SUM(TE6:TI6)</f>
        <v>9</v>
      </c>
      <c r="TM6" s="163">
        <f t="shared" ref="TM6:TM37" si="205">+IF(TL6=0,IF(TK6=0,"NA",TL6/TK6),TL6/TK6)</f>
        <v>0.45</v>
      </c>
      <c r="TO6" s="25" t="s">
        <v>4</v>
      </c>
      <c r="TP6" s="61">
        <f>+KV6+LA6+MC6+NS6+OK6+QW6+RB6+RT6+RY6</f>
        <v>27</v>
      </c>
      <c r="TQ6" s="26">
        <f t="shared" ref="TQ6:TQ32" si="206">9*4</f>
        <v>36</v>
      </c>
      <c r="TR6" s="27">
        <f t="shared" ref="TR6:TR37" si="207">+TP6/TQ6</f>
        <v>0.75</v>
      </c>
      <c r="TS6" s="28"/>
      <c r="TU6" s="25" t="s">
        <v>4</v>
      </c>
      <c r="TV6" s="87" t="e">
        <f>+#REF!+SI6</f>
        <v>#REF!</v>
      </c>
      <c r="TW6" s="26">
        <v>8</v>
      </c>
      <c r="TX6" s="27" t="e">
        <f t="shared" ref="TX6:TX37" si="208">+TV6/TW6</f>
        <v>#REF!</v>
      </c>
      <c r="TY6" s="28"/>
      <c r="UA6" s="25" t="s">
        <v>4</v>
      </c>
      <c r="UB6" s="363" t="e">
        <f>+(#REF!*0.25)+(#REF!*0.4)+(TR6*0.25)+(TX6*0.1)</f>
        <v>#REF!</v>
      </c>
      <c r="UC6" s="364"/>
      <c r="UD6" s="365"/>
      <c r="UE6" s="28"/>
      <c r="UF6" s="179">
        <f t="shared" ref="UF6:UF37" si="209">+W6</f>
        <v>0.83333333333333337</v>
      </c>
      <c r="UG6" s="179">
        <f t="shared" ref="UG6:UG37" si="210">+AX6</f>
        <v>0.9375</v>
      </c>
      <c r="UH6" s="179">
        <f t="shared" ref="UH6:UH37" si="211">+BG6</f>
        <v>1</v>
      </c>
      <c r="UI6" s="181">
        <f>+AVERAGE(UF6:UH6)</f>
        <v>0.92361111111111116</v>
      </c>
      <c r="UJ6" s="179">
        <f t="shared" ref="UJ6:UJ37" si="212">+DH6</f>
        <v>0.8125</v>
      </c>
      <c r="UK6" s="179">
        <f t="shared" ref="UK6:UK37" si="213">+FA6</f>
        <v>0.35714285714285715</v>
      </c>
      <c r="UL6" s="179">
        <f t="shared" ref="UL6:UL37" si="214">+GJ6</f>
        <v>0.9</v>
      </c>
      <c r="UM6" s="179">
        <f t="shared" ref="UM6:UM37" si="215">+HS6</f>
        <v>0.75</v>
      </c>
      <c r="UN6" s="179">
        <f t="shared" ref="UN6:UN37" si="216">+AVERAGE(JD6,JU6,KL6)</f>
        <v>0.73611111111111105</v>
      </c>
      <c r="UO6" s="181">
        <f t="shared" ref="UO6:UO37" si="217">+AVERAGE(UJ6:UN6)</f>
        <v>0.7111507936507937</v>
      </c>
      <c r="UP6" s="179">
        <f t="shared" ref="UP6:UP37" si="218">+AVERAGE(LI6,ML6,NI6,OF6,OW6)</f>
        <v>0.67427590114014591</v>
      </c>
      <c r="UQ6" s="179">
        <f t="shared" ref="UQ6:UQ37" si="219">+QR6</f>
        <v>0.2857142857142857</v>
      </c>
      <c r="UR6" s="179">
        <f t="shared" ref="UR6:UR37" si="220">+RO6</f>
        <v>1</v>
      </c>
      <c r="US6" s="179">
        <f t="shared" ref="US6:US37" si="221">+SF6</f>
        <v>0.625</v>
      </c>
      <c r="UT6" s="181">
        <f t="shared" ref="UT6:UT37" si="222">+AVERAGE(UP6:US6)</f>
        <v>0.64624754671360796</v>
      </c>
      <c r="UU6" s="179">
        <f t="shared" ref="UU6:UU37" si="223">+TM6</f>
        <v>0.45</v>
      </c>
      <c r="UV6" s="183">
        <f t="shared" ref="UV6:UV37" si="224">+UU6</f>
        <v>0.45</v>
      </c>
      <c r="UW6" s="187"/>
      <c r="UX6" s="223">
        <f>+(UI6*0.25)+(UO6*0.4)+(UT6*0.25)+(UV6*0.1)</f>
        <v>0.72192498191649723</v>
      </c>
    </row>
    <row r="7" spans="1:570" ht="15.75" customHeight="1">
      <c r="A7" s="6" t="s">
        <v>5</v>
      </c>
      <c r="B7" s="50">
        <v>72885</v>
      </c>
      <c r="C7" s="50">
        <v>65824</v>
      </c>
      <c r="D7" s="106">
        <f t="shared" si="46"/>
        <v>1.1072709042294604</v>
      </c>
      <c r="E7" s="32">
        <v>4</v>
      </c>
      <c r="F7" s="40" t="s">
        <v>40</v>
      </c>
      <c r="G7" s="3">
        <v>0.25211227859440549</v>
      </c>
      <c r="H7" s="3">
        <v>0.14428695886634521</v>
      </c>
      <c r="I7" s="51">
        <f t="shared" si="0"/>
        <v>0.74729775008939103</v>
      </c>
      <c r="J7" s="32">
        <v>4</v>
      </c>
      <c r="K7" s="52" t="s">
        <v>40</v>
      </c>
      <c r="L7" s="76">
        <v>14037</v>
      </c>
      <c r="M7" s="76">
        <v>16011</v>
      </c>
      <c r="N7" s="107">
        <f t="shared" si="47"/>
        <v>0.87670976203859852</v>
      </c>
      <c r="O7" s="108">
        <v>3</v>
      </c>
      <c r="P7" s="11" t="s">
        <v>41</v>
      </c>
      <c r="Q7" s="169">
        <f t="shared" si="48"/>
        <v>4</v>
      </c>
      <c r="R7" s="169">
        <f t="shared" si="49"/>
        <v>4</v>
      </c>
      <c r="S7" s="170">
        <f t="shared" si="50"/>
        <v>3</v>
      </c>
      <c r="T7" s="150">
        <f t="shared" si="51"/>
        <v>0</v>
      </c>
      <c r="U7" s="150">
        <f t="shared" si="52"/>
        <v>12</v>
      </c>
      <c r="V7" s="149">
        <f t="shared" si="53"/>
        <v>11</v>
      </c>
      <c r="W7" s="163">
        <f t="shared" si="54"/>
        <v>0.91666666666666663</v>
      </c>
      <c r="X7" s="6" t="s">
        <v>5</v>
      </c>
      <c r="Y7" s="109">
        <v>1</v>
      </c>
      <c r="Z7" s="45">
        <v>4</v>
      </c>
      <c r="AA7" s="16" t="s">
        <v>40</v>
      </c>
      <c r="AB7" s="110">
        <v>39</v>
      </c>
      <c r="AC7" s="110">
        <v>99</v>
      </c>
      <c r="AD7" s="106">
        <f t="shared" si="1"/>
        <v>0.39393939393939392</v>
      </c>
      <c r="AE7" s="32">
        <v>4</v>
      </c>
      <c r="AF7" s="40" t="s">
        <v>40</v>
      </c>
      <c r="AG7" s="110">
        <v>1710</v>
      </c>
      <c r="AH7" s="110">
        <v>440</v>
      </c>
      <c r="AI7" s="106">
        <f t="shared" si="55"/>
        <v>3.8863636363636362</v>
      </c>
      <c r="AJ7" s="32">
        <v>4</v>
      </c>
      <c r="AK7" s="40" t="s">
        <v>40</v>
      </c>
      <c r="AL7" s="110">
        <v>7</v>
      </c>
      <c r="AM7" s="110">
        <v>8</v>
      </c>
      <c r="AN7" s="106">
        <f t="shared" si="2"/>
        <v>0.875</v>
      </c>
      <c r="AO7" s="32">
        <v>3</v>
      </c>
      <c r="AP7" s="154" t="s">
        <v>41</v>
      </c>
      <c r="AQ7" s="171">
        <f t="shared" si="56"/>
        <v>4</v>
      </c>
      <c r="AR7" s="169">
        <f t="shared" si="57"/>
        <v>4</v>
      </c>
      <c r="AS7" s="169">
        <f t="shared" si="58"/>
        <v>4</v>
      </c>
      <c r="AT7" s="169">
        <f t="shared" si="59"/>
        <v>3</v>
      </c>
      <c r="AU7" s="149">
        <f t="shared" si="3"/>
        <v>0</v>
      </c>
      <c r="AV7" s="149">
        <f t="shared" si="60"/>
        <v>16</v>
      </c>
      <c r="AW7" s="149">
        <f t="shared" si="61"/>
        <v>15</v>
      </c>
      <c r="AX7" s="163">
        <f t="shared" si="62"/>
        <v>0.9375</v>
      </c>
      <c r="AY7" s="159" t="s">
        <v>5</v>
      </c>
      <c r="AZ7" s="143">
        <v>1</v>
      </c>
      <c r="BA7" s="79">
        <v>4</v>
      </c>
      <c r="BB7" s="40" t="s">
        <v>40</v>
      </c>
      <c r="BC7" s="171">
        <f t="shared" si="63"/>
        <v>4</v>
      </c>
      <c r="BD7" s="149">
        <f t="shared" si="4"/>
        <v>0</v>
      </c>
      <c r="BE7" s="149">
        <f t="shared" si="64"/>
        <v>4</v>
      </c>
      <c r="BF7" s="149">
        <f t="shared" si="5"/>
        <v>4</v>
      </c>
      <c r="BG7" s="163">
        <f t="shared" si="6"/>
        <v>1</v>
      </c>
      <c r="BH7" s="6" t="s">
        <v>5</v>
      </c>
      <c r="BI7" s="39">
        <v>93</v>
      </c>
      <c r="BJ7" s="39">
        <v>30</v>
      </c>
      <c r="BK7" s="48">
        <f t="shared" si="65"/>
        <v>3.1</v>
      </c>
      <c r="BL7" s="32">
        <v>4</v>
      </c>
      <c r="BM7" s="40" t="s">
        <v>40</v>
      </c>
      <c r="BN7" s="47">
        <v>776</v>
      </c>
      <c r="BO7" s="47">
        <v>776</v>
      </c>
      <c r="BP7" s="48">
        <f t="shared" si="66"/>
        <v>1</v>
      </c>
      <c r="BQ7" s="32">
        <v>4</v>
      </c>
      <c r="BR7" s="40" t="s">
        <v>40</v>
      </c>
      <c r="BS7" s="47">
        <v>7632</v>
      </c>
      <c r="BT7" s="47">
        <v>7632</v>
      </c>
      <c r="BU7" s="48">
        <f t="shared" si="67"/>
        <v>1</v>
      </c>
      <c r="BV7" s="32">
        <v>4</v>
      </c>
      <c r="BW7" s="40" t="s">
        <v>40</v>
      </c>
      <c r="BX7" s="111">
        <v>30</v>
      </c>
      <c r="BY7" s="112">
        <v>27</v>
      </c>
      <c r="BZ7" s="48">
        <f t="shared" si="68"/>
        <v>1.1111111111111112</v>
      </c>
      <c r="CA7" s="32">
        <v>4</v>
      </c>
      <c r="CB7" s="40" t="s">
        <v>40</v>
      </c>
      <c r="CC7" s="49">
        <v>4100</v>
      </c>
      <c r="CD7" s="49">
        <v>3814</v>
      </c>
      <c r="CE7" s="166">
        <f t="shared" si="69"/>
        <v>1.0749868904037756</v>
      </c>
      <c r="CF7" s="112">
        <v>4</v>
      </c>
      <c r="CG7" s="40" t="s">
        <v>40</v>
      </c>
      <c r="CH7" s="113">
        <v>428</v>
      </c>
      <c r="CI7" s="39">
        <v>322</v>
      </c>
      <c r="CJ7" s="48">
        <f t="shared" si="70"/>
        <v>1.329192546583851</v>
      </c>
      <c r="CK7" s="32">
        <v>4</v>
      </c>
      <c r="CL7" s="40" t="s">
        <v>40</v>
      </c>
      <c r="CM7" s="47">
        <v>975</v>
      </c>
      <c r="CN7" s="39">
        <v>1527</v>
      </c>
      <c r="CO7" s="48">
        <f t="shared" si="71"/>
        <v>0.63850687622789781</v>
      </c>
      <c r="CP7" s="32">
        <v>2</v>
      </c>
      <c r="CQ7" s="12" t="s">
        <v>42</v>
      </c>
      <c r="CR7" s="49">
        <v>2561</v>
      </c>
      <c r="CS7" s="49">
        <v>2020</v>
      </c>
      <c r="CT7" s="48">
        <f t="shared" si="72"/>
        <v>1.2678217821782178</v>
      </c>
      <c r="CU7" s="32">
        <v>4</v>
      </c>
      <c r="CV7" s="40" t="s">
        <v>40</v>
      </c>
      <c r="CW7" s="171">
        <f t="shared" si="7"/>
        <v>4</v>
      </c>
      <c r="CX7" s="169">
        <f t="shared" si="73"/>
        <v>4</v>
      </c>
      <c r="CY7" s="169">
        <f t="shared" si="74"/>
        <v>4</v>
      </c>
      <c r="CZ7" s="169">
        <f t="shared" si="75"/>
        <v>4</v>
      </c>
      <c r="DA7" s="169">
        <f t="shared" si="76"/>
        <v>4</v>
      </c>
      <c r="DB7" s="169">
        <f t="shared" si="77"/>
        <v>4</v>
      </c>
      <c r="DC7" s="169">
        <f t="shared" si="78"/>
        <v>2</v>
      </c>
      <c r="DD7" s="169">
        <f t="shared" si="79"/>
        <v>4</v>
      </c>
      <c r="DE7" s="149">
        <f t="shared" si="80"/>
        <v>0</v>
      </c>
      <c r="DF7" s="149">
        <f t="shared" si="81"/>
        <v>32</v>
      </c>
      <c r="DG7" s="149">
        <f t="shared" si="82"/>
        <v>30</v>
      </c>
      <c r="DH7" s="163">
        <f t="shared" si="83"/>
        <v>0.9375</v>
      </c>
      <c r="DI7" s="6" t="s">
        <v>5</v>
      </c>
      <c r="DJ7" s="47">
        <v>0</v>
      </c>
      <c r="DK7" s="47">
        <v>46</v>
      </c>
      <c r="DL7" s="60">
        <f t="shared" si="84"/>
        <v>0</v>
      </c>
      <c r="DM7" s="113">
        <v>1</v>
      </c>
      <c r="DN7" s="13" t="s">
        <v>43</v>
      </c>
      <c r="DO7" s="113">
        <v>0</v>
      </c>
      <c r="DP7" s="113">
        <v>50</v>
      </c>
      <c r="DQ7" s="60">
        <f t="shared" si="85"/>
        <v>0</v>
      </c>
      <c r="DR7" s="114">
        <v>1</v>
      </c>
      <c r="DS7" s="13" t="s">
        <v>43</v>
      </c>
      <c r="DT7" s="47">
        <v>1989</v>
      </c>
      <c r="DU7" s="47">
        <v>1989</v>
      </c>
      <c r="DV7" s="60">
        <f t="shared" si="86"/>
        <v>1</v>
      </c>
      <c r="DW7" s="113">
        <v>4</v>
      </c>
      <c r="DX7" s="9" t="s">
        <v>40</v>
      </c>
      <c r="DY7" s="113">
        <v>175</v>
      </c>
      <c r="DZ7" s="111">
        <v>3</v>
      </c>
      <c r="EA7" s="11" t="s">
        <v>41</v>
      </c>
      <c r="EB7" s="47">
        <v>1596</v>
      </c>
      <c r="EC7" s="47">
        <v>1424</v>
      </c>
      <c r="ED7" s="60">
        <f t="shared" si="87"/>
        <v>1.1207865168539326</v>
      </c>
      <c r="EE7" s="111">
        <v>4</v>
      </c>
      <c r="EF7" s="40" t="s">
        <v>40</v>
      </c>
      <c r="EG7" s="111">
        <v>14</v>
      </c>
      <c r="EH7" s="111">
        <v>13</v>
      </c>
      <c r="EI7" s="60">
        <f t="shared" si="88"/>
        <v>1.0769230769230769</v>
      </c>
      <c r="EJ7" s="111">
        <v>4</v>
      </c>
      <c r="EK7" s="40" t="s">
        <v>40</v>
      </c>
      <c r="EL7" s="111">
        <v>28</v>
      </c>
      <c r="EM7" s="111">
        <v>29</v>
      </c>
      <c r="EN7" s="60">
        <f t="shared" si="89"/>
        <v>0.96551724137931039</v>
      </c>
      <c r="EO7" s="111">
        <v>3</v>
      </c>
      <c r="EP7" s="43" t="s">
        <v>41</v>
      </c>
      <c r="EQ7" s="171">
        <f t="shared" si="90"/>
        <v>1</v>
      </c>
      <c r="ER7" s="169">
        <f t="shared" si="91"/>
        <v>1</v>
      </c>
      <c r="ES7" s="169">
        <f t="shared" si="92"/>
        <v>4</v>
      </c>
      <c r="ET7" s="169">
        <f t="shared" si="93"/>
        <v>3</v>
      </c>
      <c r="EU7" s="169">
        <f t="shared" ref="EU7:EU37" si="225">+EE7</f>
        <v>4</v>
      </c>
      <c r="EV7" s="169">
        <f t="shared" si="94"/>
        <v>4</v>
      </c>
      <c r="EW7" s="169">
        <f t="shared" si="95"/>
        <v>3</v>
      </c>
      <c r="EX7" s="149">
        <f t="shared" si="96"/>
        <v>0</v>
      </c>
      <c r="EY7" s="149">
        <f t="shared" si="97"/>
        <v>28</v>
      </c>
      <c r="EZ7" s="149">
        <f t="shared" si="8"/>
        <v>20</v>
      </c>
      <c r="FA7" s="163">
        <f t="shared" si="98"/>
        <v>0.7142857142857143</v>
      </c>
      <c r="FB7" s="6" t="s">
        <v>5</v>
      </c>
      <c r="FC7" s="47">
        <v>4125</v>
      </c>
      <c r="FD7" s="47">
        <v>1391</v>
      </c>
      <c r="FE7" s="60">
        <f t="shared" si="99"/>
        <v>2.9654924514737599</v>
      </c>
      <c r="FF7" s="113">
        <v>4</v>
      </c>
      <c r="FG7" s="40" t="s">
        <v>40</v>
      </c>
      <c r="FH7" s="47">
        <v>1213</v>
      </c>
      <c r="FI7" s="47">
        <v>1164</v>
      </c>
      <c r="FJ7" s="60">
        <f t="shared" si="100"/>
        <v>1.0420962199312716</v>
      </c>
      <c r="FK7" s="47">
        <v>4</v>
      </c>
      <c r="FL7" s="40" t="s">
        <v>40</v>
      </c>
      <c r="FM7" s="113">
        <v>4</v>
      </c>
      <c r="FN7" s="113">
        <v>4</v>
      </c>
      <c r="FO7" s="60">
        <f t="shared" si="101"/>
        <v>1</v>
      </c>
      <c r="FP7" s="113">
        <v>4</v>
      </c>
      <c r="FQ7" s="40" t="s">
        <v>40</v>
      </c>
      <c r="FR7" s="113">
        <v>270</v>
      </c>
      <c r="FS7" s="113">
        <v>270</v>
      </c>
      <c r="FT7" s="60">
        <f t="shared" ref="FT7:FT37" si="226">+FR7/FS7</f>
        <v>1</v>
      </c>
      <c r="FU7" s="113">
        <v>4</v>
      </c>
      <c r="FV7" s="40" t="s">
        <v>40</v>
      </c>
      <c r="FW7" s="47">
        <v>630</v>
      </c>
      <c r="FX7" s="47">
        <v>2510</v>
      </c>
      <c r="FY7" s="60">
        <f t="shared" ref="FY7:FY35" si="227">+FW7/FX7</f>
        <v>0.25099601593625498</v>
      </c>
      <c r="FZ7" s="113">
        <v>1</v>
      </c>
      <c r="GA7" s="13" t="s">
        <v>43</v>
      </c>
      <c r="GB7" s="171">
        <f t="shared" si="102"/>
        <v>4</v>
      </c>
      <c r="GC7" s="169">
        <f t="shared" si="103"/>
        <v>4</v>
      </c>
      <c r="GD7" s="169">
        <f t="shared" si="104"/>
        <v>4</v>
      </c>
      <c r="GE7" s="169">
        <f t="shared" si="105"/>
        <v>4</v>
      </c>
      <c r="GF7" s="169">
        <f t="shared" si="106"/>
        <v>1</v>
      </c>
      <c r="GG7" s="149">
        <f t="shared" si="9"/>
        <v>0</v>
      </c>
      <c r="GH7" s="149">
        <f t="shared" si="107"/>
        <v>20</v>
      </c>
      <c r="GI7" s="149">
        <f t="shared" si="10"/>
        <v>17</v>
      </c>
      <c r="GJ7" s="163">
        <f t="shared" si="108"/>
        <v>0.85</v>
      </c>
      <c r="GK7" s="6" t="s">
        <v>5</v>
      </c>
      <c r="GL7" s="113">
        <v>1</v>
      </c>
      <c r="GM7" s="113">
        <v>5</v>
      </c>
      <c r="GN7" s="60">
        <f>+GL7/GM7</f>
        <v>0.2</v>
      </c>
      <c r="GO7" s="50">
        <v>4</v>
      </c>
      <c r="GP7" s="40" t="s">
        <v>40</v>
      </c>
      <c r="GQ7" s="113">
        <v>0</v>
      </c>
      <c r="GR7" s="113">
        <v>0</v>
      </c>
      <c r="GS7" s="60" t="s">
        <v>60</v>
      </c>
      <c r="GT7" s="111" t="s">
        <v>60</v>
      </c>
      <c r="GU7" s="77" t="s">
        <v>60</v>
      </c>
      <c r="GV7" s="47">
        <v>0</v>
      </c>
      <c r="GW7" s="47">
        <v>0</v>
      </c>
      <c r="GX7" s="60" t="s">
        <v>60</v>
      </c>
      <c r="GY7" s="113" t="s">
        <v>60</v>
      </c>
      <c r="GZ7" s="77" t="s">
        <v>60</v>
      </c>
      <c r="HA7" s="113">
        <v>0</v>
      </c>
      <c r="HB7" s="113">
        <v>0</v>
      </c>
      <c r="HC7" s="60" t="s">
        <v>60</v>
      </c>
      <c r="HD7" s="117" t="s">
        <v>60</v>
      </c>
      <c r="HE7" s="78" t="s">
        <v>60</v>
      </c>
      <c r="HF7" s="47">
        <v>109</v>
      </c>
      <c r="HG7" s="47">
        <v>1780</v>
      </c>
      <c r="HH7" s="60">
        <f t="shared" si="111"/>
        <v>6.1235955056179778E-2</v>
      </c>
      <c r="HI7" s="50">
        <v>3</v>
      </c>
      <c r="HJ7" s="43" t="s">
        <v>41</v>
      </c>
      <c r="HK7" s="171">
        <f t="shared" si="112"/>
        <v>4</v>
      </c>
      <c r="HL7" s="169">
        <v>0</v>
      </c>
      <c r="HM7" s="169">
        <v>0</v>
      </c>
      <c r="HN7" s="169" t="str">
        <f t="shared" si="115"/>
        <v>NA</v>
      </c>
      <c r="HO7" s="169">
        <f t="shared" si="116"/>
        <v>3</v>
      </c>
      <c r="HP7" s="149">
        <f t="shared" si="11"/>
        <v>2</v>
      </c>
      <c r="HQ7" s="149">
        <f t="shared" si="117"/>
        <v>12</v>
      </c>
      <c r="HR7" s="149">
        <f t="shared" si="12"/>
        <v>7</v>
      </c>
      <c r="HS7" s="163">
        <f t="shared" si="118"/>
        <v>0.58333333333333337</v>
      </c>
      <c r="HT7" s="6" t="s">
        <v>5</v>
      </c>
      <c r="HU7" s="113">
        <v>17</v>
      </c>
      <c r="HV7" s="50">
        <v>1</v>
      </c>
      <c r="HW7" s="13" t="s">
        <v>43</v>
      </c>
      <c r="HX7" s="113">
        <v>1</v>
      </c>
      <c r="HY7" s="50">
        <v>1</v>
      </c>
      <c r="HZ7" s="13" t="s">
        <v>43</v>
      </c>
      <c r="IA7" s="111">
        <v>2</v>
      </c>
      <c r="IB7" s="111">
        <v>14</v>
      </c>
      <c r="IC7" s="60">
        <f t="shared" si="119"/>
        <v>0.14285714285714285</v>
      </c>
      <c r="ID7" s="32">
        <v>1</v>
      </c>
      <c r="IE7" s="18" t="s">
        <v>43</v>
      </c>
      <c r="IF7" s="111">
        <v>6</v>
      </c>
      <c r="IG7" s="111">
        <v>14</v>
      </c>
      <c r="IH7" s="60">
        <f t="shared" si="120"/>
        <v>0.42857142857142855</v>
      </c>
      <c r="II7" s="32">
        <v>1</v>
      </c>
      <c r="IJ7" s="18" t="s">
        <v>43</v>
      </c>
      <c r="IK7" s="111">
        <v>4</v>
      </c>
      <c r="IL7" s="111">
        <v>4</v>
      </c>
      <c r="IM7" s="60">
        <f t="shared" si="121"/>
        <v>1</v>
      </c>
      <c r="IN7" s="108">
        <v>4</v>
      </c>
      <c r="IO7" s="40" t="s">
        <v>40</v>
      </c>
      <c r="IP7" s="111">
        <v>0</v>
      </c>
      <c r="IQ7" s="111">
        <v>0</v>
      </c>
      <c r="IR7" s="60" t="s">
        <v>60</v>
      </c>
      <c r="IS7" s="50" t="s">
        <v>60</v>
      </c>
      <c r="IT7" s="77" t="s">
        <v>60</v>
      </c>
      <c r="IU7" s="171">
        <f t="shared" si="123"/>
        <v>1</v>
      </c>
      <c r="IV7" s="169">
        <f t="shared" si="124"/>
        <v>1</v>
      </c>
      <c r="IW7" s="169">
        <f t="shared" si="125"/>
        <v>1</v>
      </c>
      <c r="IX7" s="169">
        <f t="shared" si="126"/>
        <v>1</v>
      </c>
      <c r="IY7" s="169">
        <f t="shared" si="127"/>
        <v>4</v>
      </c>
      <c r="IZ7" s="169">
        <v>0</v>
      </c>
      <c r="JA7" s="149">
        <f t="shared" si="13"/>
        <v>1</v>
      </c>
      <c r="JB7" s="149">
        <f t="shared" si="129"/>
        <v>20</v>
      </c>
      <c r="JC7" s="149">
        <f t="shared" si="14"/>
        <v>8</v>
      </c>
      <c r="JD7" s="163">
        <f t="shared" si="130"/>
        <v>0.4</v>
      </c>
      <c r="JE7" s="6" t="s">
        <v>5</v>
      </c>
      <c r="JF7" s="111">
        <v>2</v>
      </c>
      <c r="JG7" s="111">
        <v>2</v>
      </c>
      <c r="JH7" s="60">
        <f t="shared" si="131"/>
        <v>1</v>
      </c>
      <c r="JI7" s="76">
        <v>4</v>
      </c>
      <c r="JJ7" s="40" t="s">
        <v>40</v>
      </c>
      <c r="JK7" s="111">
        <v>0</v>
      </c>
      <c r="JL7" s="111">
        <v>2</v>
      </c>
      <c r="JM7" s="174">
        <f t="shared" si="132"/>
        <v>0</v>
      </c>
      <c r="JN7" s="108">
        <v>1</v>
      </c>
      <c r="JO7" s="13" t="s">
        <v>43</v>
      </c>
      <c r="JP7" s="171">
        <f t="shared" si="133"/>
        <v>4</v>
      </c>
      <c r="JQ7" s="169">
        <f t="shared" si="134"/>
        <v>1</v>
      </c>
      <c r="JR7" s="149">
        <f t="shared" si="15"/>
        <v>0</v>
      </c>
      <c r="JS7" s="149">
        <f t="shared" si="135"/>
        <v>8</v>
      </c>
      <c r="JT7" s="149">
        <f t="shared" si="16"/>
        <v>5</v>
      </c>
      <c r="JU7" s="163">
        <f t="shared" si="136"/>
        <v>0.625</v>
      </c>
      <c r="JV7" s="6" t="s">
        <v>5</v>
      </c>
      <c r="JW7" s="47">
        <v>56</v>
      </c>
      <c r="JX7" s="47">
        <v>80</v>
      </c>
      <c r="JY7" s="60">
        <f t="shared" si="137"/>
        <v>0.7</v>
      </c>
      <c r="JZ7" s="76">
        <v>1</v>
      </c>
      <c r="KA7" s="13" t="s">
        <v>43</v>
      </c>
      <c r="KB7" s="117">
        <v>0</v>
      </c>
      <c r="KC7" s="117">
        <v>0</v>
      </c>
      <c r="KD7" s="60" t="s">
        <v>60</v>
      </c>
      <c r="KE7" s="76" t="s">
        <v>60</v>
      </c>
      <c r="KF7" s="78" t="s">
        <v>60</v>
      </c>
      <c r="KG7" s="171">
        <f t="shared" si="139"/>
        <v>1</v>
      </c>
      <c r="KH7" s="169" t="str">
        <f t="shared" si="140"/>
        <v>NA</v>
      </c>
      <c r="KI7" s="149">
        <f t="shared" si="17"/>
        <v>0</v>
      </c>
      <c r="KJ7" s="149">
        <f t="shared" si="141"/>
        <v>8</v>
      </c>
      <c r="KK7" s="149">
        <f t="shared" si="142"/>
        <v>1</v>
      </c>
      <c r="KL7" s="163">
        <f t="shared" si="143"/>
        <v>0.125</v>
      </c>
      <c r="KM7" s="6" t="s">
        <v>5</v>
      </c>
      <c r="KN7" s="47">
        <v>61</v>
      </c>
      <c r="KO7" s="47">
        <v>61</v>
      </c>
      <c r="KP7" s="60">
        <v>1</v>
      </c>
      <c r="KQ7" s="47">
        <v>4</v>
      </c>
      <c r="KR7" s="40" t="s">
        <v>40</v>
      </c>
      <c r="KS7" s="47">
        <v>155</v>
      </c>
      <c r="KT7" s="47">
        <v>155</v>
      </c>
      <c r="KU7" s="60">
        <f t="shared" si="18"/>
        <v>1</v>
      </c>
      <c r="KV7" s="113">
        <v>4</v>
      </c>
      <c r="KW7" s="40" t="s">
        <v>40</v>
      </c>
      <c r="KX7" s="47">
        <v>205</v>
      </c>
      <c r="KY7" s="47">
        <v>205</v>
      </c>
      <c r="KZ7" s="60">
        <f t="shared" si="19"/>
        <v>1</v>
      </c>
      <c r="LA7" s="47">
        <v>4</v>
      </c>
      <c r="LB7" s="40" t="s">
        <v>40</v>
      </c>
      <c r="LC7" s="171">
        <f t="shared" si="144"/>
        <v>4</v>
      </c>
      <c r="LD7" s="169">
        <f t="shared" si="145"/>
        <v>4</v>
      </c>
      <c r="LE7" s="169">
        <f t="shared" si="146"/>
        <v>4</v>
      </c>
      <c r="LF7" s="149">
        <f t="shared" si="20"/>
        <v>0</v>
      </c>
      <c r="LG7" s="149">
        <f t="shared" si="147"/>
        <v>12</v>
      </c>
      <c r="LH7" s="149">
        <f t="shared" si="21"/>
        <v>12</v>
      </c>
      <c r="LI7" s="163">
        <f t="shared" si="148"/>
        <v>1</v>
      </c>
      <c r="LJ7" s="6" t="s">
        <v>5</v>
      </c>
      <c r="LK7" s="85">
        <v>551.86</v>
      </c>
      <c r="LL7" s="85">
        <v>556.03</v>
      </c>
      <c r="LM7" s="60">
        <f t="shared" si="22"/>
        <v>0.99250040465442524</v>
      </c>
      <c r="LN7" s="47" t="s">
        <v>60</v>
      </c>
      <c r="LO7" s="78" t="s">
        <v>60</v>
      </c>
      <c r="LP7" s="47">
        <v>16490.34</v>
      </c>
      <c r="LQ7" s="47">
        <v>17752.521697</v>
      </c>
      <c r="LR7" s="60">
        <f t="shared" si="23"/>
        <v>0.92890127281391821</v>
      </c>
      <c r="LS7" s="47" t="s">
        <v>60</v>
      </c>
      <c r="LT7" s="78" t="s">
        <v>60</v>
      </c>
      <c r="LU7" s="47">
        <v>20451.32</v>
      </c>
      <c r="LV7" s="47">
        <v>23841.24</v>
      </c>
      <c r="LW7" s="60">
        <f t="shared" si="24"/>
        <v>0.85781276477230206</v>
      </c>
      <c r="LX7" s="47" t="s">
        <v>60</v>
      </c>
      <c r="LY7" s="78" t="s">
        <v>60</v>
      </c>
      <c r="LZ7" s="85">
        <v>13.479953999999999</v>
      </c>
      <c r="MA7" s="85">
        <v>17.852494</v>
      </c>
      <c r="MB7" s="60">
        <f t="shared" si="149"/>
        <v>0.7550739969440684</v>
      </c>
      <c r="MC7" s="47">
        <v>2</v>
      </c>
      <c r="MD7" s="12" t="s">
        <v>42</v>
      </c>
      <c r="ME7" s="171" t="str">
        <f t="shared" si="150"/>
        <v>NA</v>
      </c>
      <c r="MF7" s="169" t="str">
        <f t="shared" si="151"/>
        <v>NA</v>
      </c>
      <c r="MG7" s="169" t="str">
        <f t="shared" si="152"/>
        <v>NA</v>
      </c>
      <c r="MH7" s="169">
        <f t="shared" si="153"/>
        <v>2</v>
      </c>
      <c r="MI7" s="149">
        <f t="shared" si="25"/>
        <v>0</v>
      </c>
      <c r="MJ7" s="149">
        <f t="shared" si="154"/>
        <v>4</v>
      </c>
      <c r="MK7" s="149">
        <f t="shared" si="26"/>
        <v>2</v>
      </c>
      <c r="ML7" s="163">
        <f t="shared" si="155"/>
        <v>0.5</v>
      </c>
      <c r="MM7" s="6" t="s">
        <v>5</v>
      </c>
      <c r="MN7" s="47">
        <v>21357469892.470001</v>
      </c>
      <c r="MO7" s="47">
        <v>22068950429</v>
      </c>
      <c r="MP7" s="60">
        <f t="shared" si="27"/>
        <v>0.96776101614714449</v>
      </c>
      <c r="MQ7" s="47">
        <v>3</v>
      </c>
      <c r="MR7" s="43" t="s">
        <v>41</v>
      </c>
      <c r="MS7" s="47">
        <v>21175951232.554348</v>
      </c>
      <c r="MT7" s="47">
        <v>21357469892.470001</v>
      </c>
      <c r="MU7" s="60">
        <f t="shared" si="28"/>
        <v>0.99150092867602957</v>
      </c>
      <c r="MV7" s="47">
        <v>3</v>
      </c>
      <c r="MW7" s="43" t="s">
        <v>41</v>
      </c>
      <c r="MX7" s="47" t="s">
        <v>60</v>
      </c>
      <c r="MY7" s="47" t="s">
        <v>60</v>
      </c>
      <c r="MZ7" s="47" t="s">
        <v>60</v>
      </c>
      <c r="NA7" s="47" t="s">
        <v>60</v>
      </c>
      <c r="NB7" s="47" t="s">
        <v>60</v>
      </c>
      <c r="NC7" s="171">
        <f t="shared" si="156"/>
        <v>3</v>
      </c>
      <c r="ND7" s="169">
        <f t="shared" si="157"/>
        <v>3</v>
      </c>
      <c r="NE7" s="169">
        <v>0</v>
      </c>
      <c r="NF7" s="149">
        <f t="shared" si="29"/>
        <v>1</v>
      </c>
      <c r="NG7" s="149">
        <f t="shared" si="158"/>
        <v>8</v>
      </c>
      <c r="NH7" s="149">
        <f t="shared" si="30"/>
        <v>6</v>
      </c>
      <c r="NI7" s="163">
        <f t="shared" si="159"/>
        <v>0.75</v>
      </c>
      <c r="NJ7" s="6" t="s">
        <v>5</v>
      </c>
      <c r="NK7" s="120">
        <v>534.33333333333337</v>
      </c>
      <c r="NL7" s="120">
        <v>600</v>
      </c>
      <c r="NM7" s="60">
        <f t="shared" si="160"/>
        <v>0.89055555555555566</v>
      </c>
      <c r="NN7" s="47">
        <v>4</v>
      </c>
      <c r="NO7" s="40" t="s">
        <v>40</v>
      </c>
      <c r="NP7" s="118">
        <v>29857.333333333332</v>
      </c>
      <c r="NQ7" s="118">
        <v>30600</v>
      </c>
      <c r="NR7" s="60">
        <f t="shared" si="31"/>
        <v>0.97572984749455338</v>
      </c>
      <c r="NS7" s="47">
        <v>4</v>
      </c>
      <c r="NT7" s="40" t="s">
        <v>40</v>
      </c>
      <c r="NU7" s="118">
        <v>0</v>
      </c>
      <c r="NV7" s="119">
        <v>259</v>
      </c>
      <c r="NW7" s="60">
        <v>0</v>
      </c>
      <c r="NX7" s="113">
        <v>1</v>
      </c>
      <c r="NY7" s="13" t="s">
        <v>43</v>
      </c>
      <c r="NZ7" s="171">
        <f t="shared" si="161"/>
        <v>4</v>
      </c>
      <c r="OA7" s="169">
        <f t="shared" si="162"/>
        <v>4</v>
      </c>
      <c r="OB7" s="169">
        <f t="shared" si="163"/>
        <v>0.97572984749455338</v>
      </c>
      <c r="OC7" s="149">
        <f t="shared" si="32"/>
        <v>0</v>
      </c>
      <c r="OD7" s="149">
        <f t="shared" si="164"/>
        <v>12</v>
      </c>
      <c r="OE7" s="149">
        <f t="shared" si="33"/>
        <v>8.9757298474945539</v>
      </c>
      <c r="OF7" s="163">
        <f t="shared" si="165"/>
        <v>0.74797748729121283</v>
      </c>
      <c r="OG7" s="6" t="s">
        <v>5</v>
      </c>
      <c r="OH7" s="120">
        <v>50</v>
      </c>
      <c r="OI7" s="120">
        <v>99</v>
      </c>
      <c r="OJ7" s="60">
        <f t="shared" si="34"/>
        <v>0.50505050505050508</v>
      </c>
      <c r="OK7" s="63">
        <v>1</v>
      </c>
      <c r="OL7" s="13" t="s">
        <v>43</v>
      </c>
      <c r="OM7" s="120">
        <v>56</v>
      </c>
      <c r="ON7" s="120">
        <v>74</v>
      </c>
      <c r="OO7" s="60">
        <f t="shared" si="35"/>
        <v>0.7567567567567568</v>
      </c>
      <c r="OP7" s="47">
        <v>2</v>
      </c>
      <c r="OQ7" s="12" t="s">
        <v>42</v>
      </c>
      <c r="OR7" s="171">
        <f t="shared" si="166"/>
        <v>1</v>
      </c>
      <c r="OS7" s="169">
        <f t="shared" si="167"/>
        <v>2</v>
      </c>
      <c r="OT7" s="149">
        <f t="shared" si="36"/>
        <v>0</v>
      </c>
      <c r="OU7" s="149">
        <f t="shared" si="168"/>
        <v>8</v>
      </c>
      <c r="OV7" s="149">
        <f t="shared" si="37"/>
        <v>3</v>
      </c>
      <c r="OW7" s="163">
        <f t="shared" si="169"/>
        <v>0.375</v>
      </c>
      <c r="OX7" s="6" t="s">
        <v>5</v>
      </c>
      <c r="OY7" s="120">
        <v>0</v>
      </c>
      <c r="OZ7" s="120">
        <v>0</v>
      </c>
      <c r="PA7" s="121" t="s">
        <v>60</v>
      </c>
      <c r="PB7" s="119" t="s">
        <v>60</v>
      </c>
      <c r="PC7" s="118" t="s">
        <v>60</v>
      </c>
      <c r="PD7" s="120">
        <v>1</v>
      </c>
      <c r="PE7" s="120">
        <v>1</v>
      </c>
      <c r="PF7" s="121">
        <f t="shared" ref="PF7:PF35" si="228">+PD7/PE7</f>
        <v>1</v>
      </c>
      <c r="PG7" s="119">
        <v>4</v>
      </c>
      <c r="PH7" s="40" t="s">
        <v>40</v>
      </c>
      <c r="PI7" s="120">
        <v>0</v>
      </c>
      <c r="PJ7" s="120">
        <v>0</v>
      </c>
      <c r="PK7" s="121" t="s">
        <v>60</v>
      </c>
      <c r="PL7" s="118" t="s">
        <v>60</v>
      </c>
      <c r="PM7" s="118" t="s">
        <v>60</v>
      </c>
      <c r="PN7" s="119">
        <v>0</v>
      </c>
      <c r="PO7" s="119">
        <v>0</v>
      </c>
      <c r="PP7" s="121" t="s">
        <v>60</v>
      </c>
      <c r="PQ7" s="122" t="s">
        <v>60</v>
      </c>
      <c r="PR7" s="118" t="s">
        <v>60</v>
      </c>
      <c r="PS7" s="120">
        <v>0</v>
      </c>
      <c r="PT7" s="120">
        <v>0</v>
      </c>
      <c r="PU7" s="121" t="s">
        <v>60</v>
      </c>
      <c r="PV7" s="122" t="s">
        <v>60</v>
      </c>
      <c r="PW7" s="118" t="s">
        <v>60</v>
      </c>
      <c r="PX7" s="120">
        <v>0</v>
      </c>
      <c r="PY7" s="120">
        <v>0</v>
      </c>
      <c r="PZ7" s="121" t="s">
        <v>60</v>
      </c>
      <c r="QA7" s="122" t="s">
        <v>60</v>
      </c>
      <c r="QB7" s="118" t="s">
        <v>60</v>
      </c>
      <c r="QC7" s="120">
        <v>0</v>
      </c>
      <c r="QD7" s="120">
        <v>0</v>
      </c>
      <c r="QE7" s="121" t="s">
        <v>60</v>
      </c>
      <c r="QF7" s="119" t="s">
        <v>60</v>
      </c>
      <c r="QG7" s="118" t="s">
        <v>60</v>
      </c>
      <c r="QH7" s="171">
        <v>0</v>
      </c>
      <c r="QI7" s="169">
        <f t="shared" si="172"/>
        <v>4</v>
      </c>
      <c r="QJ7" s="169">
        <v>0</v>
      </c>
      <c r="QK7" s="169">
        <v>0</v>
      </c>
      <c r="QL7" s="169">
        <v>0</v>
      </c>
      <c r="QM7" s="169">
        <v>0</v>
      </c>
      <c r="QN7" s="169">
        <v>0</v>
      </c>
      <c r="QO7" s="149">
        <f t="shared" si="39"/>
        <v>6</v>
      </c>
      <c r="QP7" s="149">
        <f t="shared" si="178"/>
        <v>4</v>
      </c>
      <c r="QQ7" s="149">
        <f t="shared" si="40"/>
        <v>4</v>
      </c>
      <c r="QR7" s="163">
        <f t="shared" si="179"/>
        <v>1</v>
      </c>
      <c r="QS7" s="6" t="s">
        <v>5</v>
      </c>
      <c r="QT7" s="123">
        <v>132</v>
      </c>
      <c r="QU7" s="123">
        <v>144</v>
      </c>
      <c r="QV7" s="124">
        <f t="shared" si="41"/>
        <v>0.91666666666666663</v>
      </c>
      <c r="QW7" s="123">
        <v>4</v>
      </c>
      <c r="QX7" s="40" t="s">
        <v>40</v>
      </c>
      <c r="QY7" s="123">
        <v>57737</v>
      </c>
      <c r="QZ7" s="123">
        <v>51868</v>
      </c>
      <c r="RA7" s="124">
        <f t="shared" si="42"/>
        <v>1.1131526181846225</v>
      </c>
      <c r="RB7" s="125">
        <v>4</v>
      </c>
      <c r="RC7" s="40" t="s">
        <v>40</v>
      </c>
      <c r="RD7" s="125">
        <v>3</v>
      </c>
      <c r="RE7" s="125">
        <v>3</v>
      </c>
      <c r="RF7" s="124">
        <f t="shared" si="43"/>
        <v>1</v>
      </c>
      <c r="RG7" s="125">
        <v>4</v>
      </c>
      <c r="RH7" s="40" t="s">
        <v>40</v>
      </c>
      <c r="RI7" s="171">
        <f t="shared" si="180"/>
        <v>4</v>
      </c>
      <c r="RJ7" s="169">
        <f t="shared" si="181"/>
        <v>4</v>
      </c>
      <c r="RK7" s="169">
        <f t="shared" si="182"/>
        <v>4</v>
      </c>
      <c r="RL7" s="149">
        <f t="shared" si="44"/>
        <v>0</v>
      </c>
      <c r="RM7" s="149">
        <f t="shared" si="183"/>
        <v>12</v>
      </c>
      <c r="RN7" s="149">
        <f t="shared" si="45"/>
        <v>12</v>
      </c>
      <c r="RO7" s="163">
        <f t="shared" si="184"/>
        <v>1</v>
      </c>
      <c r="RP7" s="6" t="s">
        <v>5</v>
      </c>
      <c r="RQ7" s="119">
        <v>17</v>
      </c>
      <c r="RR7" s="119">
        <v>28</v>
      </c>
      <c r="RS7" s="121">
        <f t="shared" si="185"/>
        <v>0.6071428571428571</v>
      </c>
      <c r="RT7" s="119">
        <v>1</v>
      </c>
      <c r="RU7" s="13" t="s">
        <v>43</v>
      </c>
      <c r="RV7" s="119">
        <v>40</v>
      </c>
      <c r="RW7" s="119">
        <v>10</v>
      </c>
      <c r="RX7" s="126">
        <f t="shared" si="186"/>
        <v>4</v>
      </c>
      <c r="RY7" s="118">
        <v>1</v>
      </c>
      <c r="RZ7" s="13" t="s">
        <v>43</v>
      </c>
      <c r="SA7" s="171">
        <f t="shared" si="187"/>
        <v>1</v>
      </c>
      <c r="SB7" s="169">
        <f t="shared" si="188"/>
        <v>1</v>
      </c>
      <c r="SC7" s="149">
        <f t="shared" si="189"/>
        <v>0</v>
      </c>
      <c r="SD7" s="149">
        <f t="shared" si="190"/>
        <v>8</v>
      </c>
      <c r="SE7" s="149">
        <f t="shared" si="191"/>
        <v>2</v>
      </c>
      <c r="SF7" s="163">
        <f t="shared" si="192"/>
        <v>0.25</v>
      </c>
      <c r="SG7" s="6" t="s">
        <v>5</v>
      </c>
      <c r="SH7" s="127">
        <v>0.95682230351637765</v>
      </c>
      <c r="SI7" s="110">
        <v>4</v>
      </c>
      <c r="SJ7" s="9" t="s">
        <v>40</v>
      </c>
      <c r="SK7" s="120">
        <v>24</v>
      </c>
      <c r="SL7" s="120">
        <v>28</v>
      </c>
      <c r="SM7" s="121">
        <f t="shared" si="193"/>
        <v>0.8571428571428571</v>
      </c>
      <c r="SN7" s="111">
        <v>2</v>
      </c>
      <c r="SO7" s="12" t="s">
        <v>42</v>
      </c>
      <c r="SP7" s="120">
        <v>28</v>
      </c>
      <c r="SQ7" s="120">
        <v>31</v>
      </c>
      <c r="SR7" s="60">
        <f t="shared" si="194"/>
        <v>0.90322580645161288</v>
      </c>
      <c r="SS7" s="111">
        <v>4</v>
      </c>
      <c r="ST7" s="40" t="s">
        <v>40</v>
      </c>
      <c r="SU7" s="120">
        <v>6</v>
      </c>
      <c r="SV7" s="120">
        <v>6</v>
      </c>
      <c r="SW7" s="60">
        <f t="shared" si="195"/>
        <v>1</v>
      </c>
      <c r="SX7" s="111">
        <v>4</v>
      </c>
      <c r="SY7" s="40" t="s">
        <v>40</v>
      </c>
      <c r="SZ7" s="120">
        <v>10</v>
      </c>
      <c r="TA7" s="120">
        <v>10</v>
      </c>
      <c r="TB7" s="121">
        <f t="shared" si="196"/>
        <v>1</v>
      </c>
      <c r="TC7" s="63">
        <v>4</v>
      </c>
      <c r="TD7" s="40" t="s">
        <v>40</v>
      </c>
      <c r="TE7" s="171">
        <f t="shared" si="197"/>
        <v>4</v>
      </c>
      <c r="TF7" s="169">
        <f t="shared" si="198"/>
        <v>2</v>
      </c>
      <c r="TG7" s="169">
        <f t="shared" si="199"/>
        <v>4</v>
      </c>
      <c r="TH7" s="169">
        <f t="shared" si="200"/>
        <v>4</v>
      </c>
      <c r="TI7" s="169">
        <f t="shared" si="201"/>
        <v>4</v>
      </c>
      <c r="TJ7" s="149">
        <f t="shared" si="202"/>
        <v>0</v>
      </c>
      <c r="TK7" s="149">
        <f t="shared" si="203"/>
        <v>20</v>
      </c>
      <c r="TL7" s="149">
        <f t="shared" si="204"/>
        <v>18</v>
      </c>
      <c r="TM7" s="163">
        <f t="shared" si="205"/>
        <v>0.9</v>
      </c>
      <c r="TO7" s="25" t="s">
        <v>5</v>
      </c>
      <c r="TP7" s="61">
        <f>+KV7+LA7+MC7+NS7+OK7+QW7+RB7+RT7+RY7</f>
        <v>25</v>
      </c>
      <c r="TQ7" s="26">
        <f t="shared" si="206"/>
        <v>36</v>
      </c>
      <c r="TR7" s="27">
        <f t="shared" si="207"/>
        <v>0.69444444444444442</v>
      </c>
      <c r="TS7" s="28"/>
      <c r="TU7" s="25" t="s">
        <v>5</v>
      </c>
      <c r="TV7" s="26">
        <f>+SI7</f>
        <v>4</v>
      </c>
      <c r="TW7" s="26">
        <v>4</v>
      </c>
      <c r="TX7" s="27">
        <f t="shared" si="208"/>
        <v>1</v>
      </c>
      <c r="TY7" s="28"/>
      <c r="UA7" s="25" t="s">
        <v>5</v>
      </c>
      <c r="UB7" s="363" t="e">
        <f>+(#REF!*0.25)+(#REF!*0.4)+(TR7*0.25)+(TX7*0.1)</f>
        <v>#REF!</v>
      </c>
      <c r="UC7" s="364"/>
      <c r="UD7" s="365"/>
      <c r="UE7" s="28"/>
      <c r="UF7" s="179">
        <f t="shared" si="209"/>
        <v>0.91666666666666663</v>
      </c>
      <c r="UG7" s="179">
        <f t="shared" si="210"/>
        <v>0.9375</v>
      </c>
      <c r="UH7" s="179">
        <f t="shared" si="211"/>
        <v>1</v>
      </c>
      <c r="UI7" s="181">
        <f t="shared" ref="UI7:UI37" si="229">+AVERAGE(UF7:UH7)</f>
        <v>0.95138888888888884</v>
      </c>
      <c r="UJ7" s="179">
        <f t="shared" si="212"/>
        <v>0.9375</v>
      </c>
      <c r="UK7" s="179">
        <f t="shared" si="213"/>
        <v>0.7142857142857143</v>
      </c>
      <c r="UL7" s="179">
        <f t="shared" si="214"/>
        <v>0.85</v>
      </c>
      <c r="UM7" s="179">
        <f t="shared" si="215"/>
        <v>0.58333333333333337</v>
      </c>
      <c r="UN7" s="179">
        <f t="shared" si="216"/>
        <v>0.3833333333333333</v>
      </c>
      <c r="UO7" s="181">
        <f t="shared" si="217"/>
        <v>0.6936904761904763</v>
      </c>
      <c r="UP7" s="179">
        <f t="shared" si="218"/>
        <v>0.67459549745824254</v>
      </c>
      <c r="UQ7" s="179">
        <f t="shared" si="219"/>
        <v>1</v>
      </c>
      <c r="UR7" s="179">
        <f t="shared" si="220"/>
        <v>1</v>
      </c>
      <c r="US7" s="179">
        <f t="shared" si="221"/>
        <v>0.25</v>
      </c>
      <c r="UT7" s="181">
        <f t="shared" si="222"/>
        <v>0.73114887436456066</v>
      </c>
      <c r="UU7" s="179">
        <f t="shared" si="223"/>
        <v>0.9</v>
      </c>
      <c r="UV7" s="183">
        <f t="shared" si="224"/>
        <v>0.9</v>
      </c>
      <c r="UW7" s="187"/>
      <c r="UX7" s="223">
        <f t="shared" ref="UX7:UX37" si="230">+(UI7*0.25)+(UO7*0.4)+(UT7*0.25)+(UV7*0.1)</f>
        <v>0.78811063128955283</v>
      </c>
    </row>
    <row r="8" spans="1:570" ht="15.75" customHeight="1">
      <c r="A8" s="6" t="s">
        <v>6</v>
      </c>
      <c r="B8" s="50">
        <v>315573</v>
      </c>
      <c r="C8" s="50">
        <v>299476</v>
      </c>
      <c r="D8" s="106">
        <f t="shared" si="46"/>
        <v>1.0537505509623475</v>
      </c>
      <c r="E8" s="32">
        <v>4</v>
      </c>
      <c r="F8" s="40" t="s">
        <v>40</v>
      </c>
      <c r="G8" s="3">
        <v>0.24308388088192417</v>
      </c>
      <c r="H8" s="3">
        <v>0.14330660593745922</v>
      </c>
      <c r="I8" s="51">
        <f t="shared" si="0"/>
        <v>0.69625035281352621</v>
      </c>
      <c r="J8" s="32">
        <v>4</v>
      </c>
      <c r="K8" s="52" t="s">
        <v>40</v>
      </c>
      <c r="L8" s="76">
        <v>50816</v>
      </c>
      <c r="M8" s="76">
        <v>90060</v>
      </c>
      <c r="N8" s="107">
        <f t="shared" si="47"/>
        <v>0.56424605818343332</v>
      </c>
      <c r="O8" s="108">
        <v>1</v>
      </c>
      <c r="P8" s="13" t="s">
        <v>43</v>
      </c>
      <c r="Q8" s="169">
        <f t="shared" si="48"/>
        <v>4</v>
      </c>
      <c r="R8" s="169">
        <f t="shared" si="49"/>
        <v>4</v>
      </c>
      <c r="S8" s="170">
        <f t="shared" si="50"/>
        <v>1</v>
      </c>
      <c r="T8" s="150">
        <f t="shared" si="51"/>
        <v>0</v>
      </c>
      <c r="U8" s="150">
        <f t="shared" si="52"/>
        <v>12</v>
      </c>
      <c r="V8" s="149">
        <f t="shared" si="53"/>
        <v>9</v>
      </c>
      <c r="W8" s="163">
        <f t="shared" si="54"/>
        <v>0.75</v>
      </c>
      <c r="X8" s="6" t="s">
        <v>6</v>
      </c>
      <c r="Y8" s="109">
        <v>1</v>
      </c>
      <c r="Z8" s="45">
        <v>4</v>
      </c>
      <c r="AA8" s="16" t="s">
        <v>40</v>
      </c>
      <c r="AB8" s="110">
        <v>282</v>
      </c>
      <c r="AC8" s="110">
        <v>282</v>
      </c>
      <c r="AD8" s="106">
        <f t="shared" si="1"/>
        <v>1</v>
      </c>
      <c r="AE8" s="32">
        <v>4</v>
      </c>
      <c r="AF8" s="40" t="s">
        <v>40</v>
      </c>
      <c r="AG8" s="110">
        <v>3080</v>
      </c>
      <c r="AH8" s="110">
        <v>3750</v>
      </c>
      <c r="AI8" s="106">
        <f t="shared" si="55"/>
        <v>0.82133333333333336</v>
      </c>
      <c r="AJ8" s="32">
        <v>4</v>
      </c>
      <c r="AK8" s="40" t="s">
        <v>40</v>
      </c>
      <c r="AL8" s="110">
        <v>11</v>
      </c>
      <c r="AM8" s="110">
        <v>17</v>
      </c>
      <c r="AN8" s="106">
        <f t="shared" si="2"/>
        <v>0.6470588235294118</v>
      </c>
      <c r="AO8" s="32">
        <v>2</v>
      </c>
      <c r="AP8" s="155" t="s">
        <v>42</v>
      </c>
      <c r="AQ8" s="171">
        <f t="shared" si="56"/>
        <v>4</v>
      </c>
      <c r="AR8" s="169">
        <f t="shared" si="57"/>
        <v>4</v>
      </c>
      <c r="AS8" s="169">
        <f t="shared" si="58"/>
        <v>4</v>
      </c>
      <c r="AT8" s="169">
        <f t="shared" si="59"/>
        <v>2</v>
      </c>
      <c r="AU8" s="149">
        <f t="shared" si="3"/>
        <v>0</v>
      </c>
      <c r="AV8" s="149">
        <f t="shared" si="60"/>
        <v>16</v>
      </c>
      <c r="AW8" s="149">
        <f t="shared" si="61"/>
        <v>14</v>
      </c>
      <c r="AX8" s="163">
        <f t="shared" si="62"/>
        <v>0.875</v>
      </c>
      <c r="AY8" s="159" t="s">
        <v>6</v>
      </c>
      <c r="AZ8" s="143">
        <v>1</v>
      </c>
      <c r="BA8" s="79">
        <v>4</v>
      </c>
      <c r="BB8" s="40" t="s">
        <v>40</v>
      </c>
      <c r="BC8" s="171">
        <f t="shared" si="63"/>
        <v>4</v>
      </c>
      <c r="BD8" s="149">
        <f t="shared" si="4"/>
        <v>0</v>
      </c>
      <c r="BE8" s="149">
        <f t="shared" si="64"/>
        <v>4</v>
      </c>
      <c r="BF8" s="149">
        <f t="shared" si="5"/>
        <v>4</v>
      </c>
      <c r="BG8" s="163">
        <f t="shared" si="6"/>
        <v>1</v>
      </c>
      <c r="BH8" s="6" t="s">
        <v>6</v>
      </c>
      <c r="BI8" s="39">
        <v>33</v>
      </c>
      <c r="BJ8" s="39">
        <v>223</v>
      </c>
      <c r="BK8" s="48">
        <f t="shared" si="65"/>
        <v>0.14798206278026907</v>
      </c>
      <c r="BL8" s="32">
        <v>1</v>
      </c>
      <c r="BM8" s="13" t="s">
        <v>43</v>
      </c>
      <c r="BN8" s="47">
        <v>6127</v>
      </c>
      <c r="BO8" s="47">
        <v>6127</v>
      </c>
      <c r="BP8" s="48">
        <f t="shared" si="66"/>
        <v>1</v>
      </c>
      <c r="BQ8" s="32">
        <v>4</v>
      </c>
      <c r="BR8" s="40" t="s">
        <v>40</v>
      </c>
      <c r="BS8" s="47">
        <v>34076</v>
      </c>
      <c r="BT8" s="47">
        <v>34155</v>
      </c>
      <c r="BU8" s="48">
        <f t="shared" si="67"/>
        <v>0.99768701507831947</v>
      </c>
      <c r="BV8" s="32">
        <v>4</v>
      </c>
      <c r="BW8" s="40" t="s">
        <v>40</v>
      </c>
      <c r="BX8" s="111">
        <v>2477</v>
      </c>
      <c r="BY8" s="112">
        <v>101</v>
      </c>
      <c r="BZ8" s="48">
        <f t="shared" si="68"/>
        <v>24.524752475247524</v>
      </c>
      <c r="CA8" s="32">
        <v>4</v>
      </c>
      <c r="CB8" s="40" t="s">
        <v>40</v>
      </c>
      <c r="CC8" s="49">
        <v>8749</v>
      </c>
      <c r="CD8" s="49">
        <v>8749</v>
      </c>
      <c r="CE8" s="166">
        <f t="shared" si="69"/>
        <v>1</v>
      </c>
      <c r="CF8" s="112">
        <v>4</v>
      </c>
      <c r="CG8" s="40" t="s">
        <v>40</v>
      </c>
      <c r="CH8" s="113">
        <v>1316</v>
      </c>
      <c r="CI8" s="39">
        <v>2903</v>
      </c>
      <c r="CJ8" s="48">
        <f t="shared" si="70"/>
        <v>0.45332414743368926</v>
      </c>
      <c r="CK8" s="32">
        <v>1</v>
      </c>
      <c r="CL8" s="13" t="s">
        <v>43</v>
      </c>
      <c r="CM8" s="47">
        <v>6995</v>
      </c>
      <c r="CN8" s="39">
        <v>6861</v>
      </c>
      <c r="CO8" s="48">
        <f t="shared" si="71"/>
        <v>1.019530680658796</v>
      </c>
      <c r="CP8" s="32">
        <v>4</v>
      </c>
      <c r="CQ8" s="40" t="s">
        <v>40</v>
      </c>
      <c r="CR8" s="49">
        <v>5834</v>
      </c>
      <c r="CS8" s="49">
        <v>3374</v>
      </c>
      <c r="CT8" s="48">
        <f t="shared" si="72"/>
        <v>1.7291049199762893</v>
      </c>
      <c r="CU8" s="32">
        <v>4</v>
      </c>
      <c r="CV8" s="40" t="s">
        <v>40</v>
      </c>
      <c r="CW8" s="171">
        <f t="shared" si="7"/>
        <v>1</v>
      </c>
      <c r="CX8" s="169">
        <f t="shared" si="73"/>
        <v>4</v>
      </c>
      <c r="CY8" s="169">
        <f t="shared" si="74"/>
        <v>4</v>
      </c>
      <c r="CZ8" s="169">
        <f t="shared" si="75"/>
        <v>4</v>
      </c>
      <c r="DA8" s="169">
        <f t="shared" si="76"/>
        <v>4</v>
      </c>
      <c r="DB8" s="169">
        <f t="shared" si="77"/>
        <v>1</v>
      </c>
      <c r="DC8" s="169">
        <f t="shared" si="78"/>
        <v>4</v>
      </c>
      <c r="DD8" s="169">
        <f t="shared" si="79"/>
        <v>4</v>
      </c>
      <c r="DE8" s="149">
        <f t="shared" si="80"/>
        <v>0</v>
      </c>
      <c r="DF8" s="149">
        <f t="shared" si="81"/>
        <v>32</v>
      </c>
      <c r="DG8" s="149">
        <f t="shared" si="82"/>
        <v>26</v>
      </c>
      <c r="DH8" s="163">
        <f t="shared" si="83"/>
        <v>0.8125</v>
      </c>
      <c r="DI8" s="6" t="s">
        <v>6</v>
      </c>
      <c r="DJ8" s="47">
        <v>0</v>
      </c>
      <c r="DK8" s="47">
        <v>802</v>
      </c>
      <c r="DL8" s="60">
        <f t="shared" si="84"/>
        <v>0</v>
      </c>
      <c r="DM8" s="113">
        <v>1</v>
      </c>
      <c r="DN8" s="13" t="s">
        <v>43</v>
      </c>
      <c r="DO8" s="113">
        <v>0</v>
      </c>
      <c r="DP8" s="113">
        <v>374</v>
      </c>
      <c r="DQ8" s="60">
        <f t="shared" si="85"/>
        <v>0</v>
      </c>
      <c r="DR8" s="114">
        <v>1</v>
      </c>
      <c r="DS8" s="13" t="s">
        <v>43</v>
      </c>
      <c r="DT8" s="47">
        <v>659</v>
      </c>
      <c r="DU8" s="47">
        <v>659</v>
      </c>
      <c r="DV8" s="60">
        <f t="shared" si="86"/>
        <v>1</v>
      </c>
      <c r="DW8" s="113">
        <v>4</v>
      </c>
      <c r="DX8" s="9" t="s">
        <v>40</v>
      </c>
      <c r="DY8" s="113">
        <v>173</v>
      </c>
      <c r="DZ8" s="111">
        <v>2</v>
      </c>
      <c r="EA8" s="12" t="s">
        <v>42</v>
      </c>
      <c r="EB8" s="47">
        <v>5241</v>
      </c>
      <c r="EC8" s="47">
        <v>6168</v>
      </c>
      <c r="ED8" s="60">
        <f t="shared" si="87"/>
        <v>0.84970817120622566</v>
      </c>
      <c r="EE8" s="111">
        <v>2</v>
      </c>
      <c r="EF8" s="12" t="s">
        <v>42</v>
      </c>
      <c r="EG8" s="111">
        <v>84</v>
      </c>
      <c r="EH8" s="111">
        <v>84</v>
      </c>
      <c r="EI8" s="60">
        <f t="shared" si="88"/>
        <v>1</v>
      </c>
      <c r="EJ8" s="111">
        <v>4</v>
      </c>
      <c r="EK8" s="40" t="s">
        <v>40</v>
      </c>
      <c r="EL8" s="111">
        <v>85</v>
      </c>
      <c r="EM8" s="111">
        <v>85</v>
      </c>
      <c r="EN8" s="60">
        <f t="shared" si="89"/>
        <v>1</v>
      </c>
      <c r="EO8" s="111">
        <v>4</v>
      </c>
      <c r="EP8" s="40" t="s">
        <v>40</v>
      </c>
      <c r="EQ8" s="171">
        <f t="shared" si="90"/>
        <v>1</v>
      </c>
      <c r="ER8" s="169">
        <f t="shared" si="91"/>
        <v>1</v>
      </c>
      <c r="ES8" s="169">
        <f t="shared" si="92"/>
        <v>4</v>
      </c>
      <c r="ET8" s="169">
        <f t="shared" si="93"/>
        <v>2</v>
      </c>
      <c r="EU8" s="169">
        <f t="shared" si="225"/>
        <v>2</v>
      </c>
      <c r="EV8" s="169">
        <f t="shared" si="94"/>
        <v>4</v>
      </c>
      <c r="EW8" s="169">
        <f t="shared" si="95"/>
        <v>4</v>
      </c>
      <c r="EX8" s="149">
        <f t="shared" si="96"/>
        <v>0</v>
      </c>
      <c r="EY8" s="149">
        <f t="shared" si="97"/>
        <v>28</v>
      </c>
      <c r="EZ8" s="149">
        <f t="shared" si="8"/>
        <v>18</v>
      </c>
      <c r="FA8" s="163">
        <f t="shared" si="98"/>
        <v>0.6428571428571429</v>
      </c>
      <c r="FB8" s="6" t="s">
        <v>6</v>
      </c>
      <c r="FC8" s="47">
        <v>0</v>
      </c>
      <c r="FD8" s="47">
        <v>0</v>
      </c>
      <c r="FE8" s="60" t="s">
        <v>60</v>
      </c>
      <c r="FF8" s="113" t="s">
        <v>60</v>
      </c>
      <c r="FG8" s="77" t="s">
        <v>60</v>
      </c>
      <c r="FH8" s="47">
        <v>0</v>
      </c>
      <c r="FI8" s="47">
        <v>0</v>
      </c>
      <c r="FJ8" s="60" t="s">
        <v>60</v>
      </c>
      <c r="FK8" s="47" t="s">
        <v>60</v>
      </c>
      <c r="FL8" s="77" t="s">
        <v>60</v>
      </c>
      <c r="FM8" s="113">
        <v>1</v>
      </c>
      <c r="FN8" s="113">
        <v>2</v>
      </c>
      <c r="FO8" s="60">
        <f t="shared" si="101"/>
        <v>0.5</v>
      </c>
      <c r="FP8" s="113">
        <v>1</v>
      </c>
      <c r="FQ8" s="13" t="s">
        <v>43</v>
      </c>
      <c r="FR8" s="113">
        <v>90</v>
      </c>
      <c r="FS8" s="113">
        <v>90</v>
      </c>
      <c r="FT8" s="60">
        <f t="shared" si="226"/>
        <v>1</v>
      </c>
      <c r="FU8" s="113">
        <v>4</v>
      </c>
      <c r="FV8" s="40" t="s">
        <v>40</v>
      </c>
      <c r="FW8" s="47">
        <v>7450</v>
      </c>
      <c r="FX8" s="47">
        <v>7450</v>
      </c>
      <c r="FY8" s="60">
        <f t="shared" si="227"/>
        <v>1</v>
      </c>
      <c r="FZ8" s="113">
        <v>4</v>
      </c>
      <c r="GA8" s="40" t="s">
        <v>40</v>
      </c>
      <c r="GB8" s="171">
        <v>0</v>
      </c>
      <c r="GC8" s="169">
        <v>0</v>
      </c>
      <c r="GD8" s="169">
        <f t="shared" si="104"/>
        <v>1</v>
      </c>
      <c r="GE8" s="169">
        <f t="shared" si="105"/>
        <v>4</v>
      </c>
      <c r="GF8" s="169">
        <f t="shared" si="106"/>
        <v>4</v>
      </c>
      <c r="GG8" s="149">
        <f t="shared" si="9"/>
        <v>2</v>
      </c>
      <c r="GH8" s="149">
        <f t="shared" si="107"/>
        <v>12</v>
      </c>
      <c r="GI8" s="149">
        <f t="shared" si="10"/>
        <v>9</v>
      </c>
      <c r="GJ8" s="163">
        <f t="shared" si="108"/>
        <v>0.75</v>
      </c>
      <c r="GK8" s="6" t="s">
        <v>6</v>
      </c>
      <c r="GL8" s="113">
        <v>1121</v>
      </c>
      <c r="GM8" s="113">
        <v>1990</v>
      </c>
      <c r="GN8" s="60">
        <f t="shared" ref="GN8:GN37" si="231">+GL8/GM8</f>
        <v>0.56331658291457287</v>
      </c>
      <c r="GO8" s="50">
        <v>2</v>
      </c>
      <c r="GP8" s="12" t="s">
        <v>42</v>
      </c>
      <c r="GQ8" s="113">
        <v>10</v>
      </c>
      <c r="GR8" s="113">
        <v>12</v>
      </c>
      <c r="GS8" s="60">
        <f t="shared" si="109"/>
        <v>0.83333333333333337</v>
      </c>
      <c r="GT8" s="117">
        <v>4</v>
      </c>
      <c r="GU8" s="40" t="s">
        <v>40</v>
      </c>
      <c r="GV8" s="47">
        <v>156</v>
      </c>
      <c r="GW8" s="47">
        <v>202</v>
      </c>
      <c r="GX8" s="60">
        <f t="shared" ref="GX8:GX37" si="232">+GV8/GW8</f>
        <v>0.7722772277227723</v>
      </c>
      <c r="GY8" s="113">
        <v>3</v>
      </c>
      <c r="GZ8" s="43" t="s">
        <v>41</v>
      </c>
      <c r="HA8" s="113">
        <v>27</v>
      </c>
      <c r="HB8" s="113">
        <v>33</v>
      </c>
      <c r="HC8" s="60">
        <f t="shared" si="110"/>
        <v>0.81818181818181823</v>
      </c>
      <c r="HD8" s="117">
        <v>3</v>
      </c>
      <c r="HE8" s="43" t="s">
        <v>41</v>
      </c>
      <c r="HF8" s="47">
        <v>89</v>
      </c>
      <c r="HG8" s="47">
        <v>3648</v>
      </c>
      <c r="HH8" s="60">
        <f t="shared" si="111"/>
        <v>2.4396929824561403E-2</v>
      </c>
      <c r="HI8" s="50">
        <v>3</v>
      </c>
      <c r="HJ8" s="43" t="s">
        <v>41</v>
      </c>
      <c r="HK8" s="171">
        <f t="shared" si="112"/>
        <v>2</v>
      </c>
      <c r="HL8" s="169">
        <f t="shared" si="113"/>
        <v>4</v>
      </c>
      <c r="HM8" s="169">
        <f t="shared" si="114"/>
        <v>3</v>
      </c>
      <c r="HN8" s="169">
        <f t="shared" si="115"/>
        <v>3</v>
      </c>
      <c r="HO8" s="169">
        <f t="shared" si="116"/>
        <v>3</v>
      </c>
      <c r="HP8" s="149">
        <f t="shared" si="11"/>
        <v>0</v>
      </c>
      <c r="HQ8" s="149">
        <f t="shared" si="117"/>
        <v>20</v>
      </c>
      <c r="HR8" s="149">
        <f t="shared" si="12"/>
        <v>15</v>
      </c>
      <c r="HS8" s="163">
        <f t="shared" si="118"/>
        <v>0.75</v>
      </c>
      <c r="HT8" s="6" t="s">
        <v>6</v>
      </c>
      <c r="HU8" s="113">
        <v>0</v>
      </c>
      <c r="HV8" s="50">
        <v>4</v>
      </c>
      <c r="HW8" s="40" t="s">
        <v>40</v>
      </c>
      <c r="HX8" s="113">
        <v>0</v>
      </c>
      <c r="HY8" s="50">
        <v>4</v>
      </c>
      <c r="HZ8" s="40" t="s">
        <v>40</v>
      </c>
      <c r="IA8" s="111">
        <v>4</v>
      </c>
      <c r="IB8" s="111">
        <v>326</v>
      </c>
      <c r="IC8" s="60">
        <f t="shared" si="119"/>
        <v>1.2269938650306749E-2</v>
      </c>
      <c r="ID8" s="32">
        <v>4</v>
      </c>
      <c r="IE8" s="16" t="s">
        <v>40</v>
      </c>
      <c r="IF8" s="111">
        <v>0</v>
      </c>
      <c r="IG8" s="111">
        <v>326</v>
      </c>
      <c r="IH8" s="60">
        <f t="shared" si="120"/>
        <v>0</v>
      </c>
      <c r="II8" s="32">
        <v>4</v>
      </c>
      <c r="IJ8" s="16" t="s">
        <v>40</v>
      </c>
      <c r="IK8" s="111">
        <v>145</v>
      </c>
      <c r="IL8" s="111">
        <v>146</v>
      </c>
      <c r="IM8" s="60">
        <f t="shared" si="121"/>
        <v>0.99315068493150682</v>
      </c>
      <c r="IN8" s="108">
        <v>4</v>
      </c>
      <c r="IO8" s="40" t="s">
        <v>40</v>
      </c>
      <c r="IP8" s="111">
        <v>0</v>
      </c>
      <c r="IQ8" s="111">
        <v>20</v>
      </c>
      <c r="IR8" s="60">
        <f t="shared" si="122"/>
        <v>0</v>
      </c>
      <c r="IS8" s="50">
        <v>4</v>
      </c>
      <c r="IT8" s="40" t="s">
        <v>40</v>
      </c>
      <c r="IU8" s="171">
        <f t="shared" si="123"/>
        <v>4</v>
      </c>
      <c r="IV8" s="169">
        <f t="shared" si="124"/>
        <v>4</v>
      </c>
      <c r="IW8" s="169">
        <f t="shared" si="125"/>
        <v>4</v>
      </c>
      <c r="IX8" s="169">
        <f t="shared" si="126"/>
        <v>4</v>
      </c>
      <c r="IY8" s="169">
        <f t="shared" si="127"/>
        <v>4</v>
      </c>
      <c r="IZ8" s="169">
        <f t="shared" si="128"/>
        <v>4</v>
      </c>
      <c r="JA8" s="149">
        <f t="shared" si="13"/>
        <v>0</v>
      </c>
      <c r="JB8" s="149">
        <f t="shared" si="129"/>
        <v>24</v>
      </c>
      <c r="JC8" s="149">
        <f t="shared" si="14"/>
        <v>24</v>
      </c>
      <c r="JD8" s="163">
        <f t="shared" si="130"/>
        <v>1</v>
      </c>
      <c r="JE8" s="6" t="s">
        <v>6</v>
      </c>
      <c r="JF8" s="111">
        <v>6</v>
      </c>
      <c r="JG8" s="111">
        <v>6</v>
      </c>
      <c r="JH8" s="60">
        <f t="shared" si="131"/>
        <v>1</v>
      </c>
      <c r="JI8" s="76">
        <v>4</v>
      </c>
      <c r="JJ8" s="40" t="s">
        <v>40</v>
      </c>
      <c r="JK8" s="111">
        <v>3</v>
      </c>
      <c r="JL8" s="111">
        <v>7</v>
      </c>
      <c r="JM8" s="174">
        <f t="shared" si="132"/>
        <v>0.42857142857142855</v>
      </c>
      <c r="JN8" s="116">
        <v>4</v>
      </c>
      <c r="JO8" s="40" t="s">
        <v>40</v>
      </c>
      <c r="JP8" s="171">
        <f t="shared" si="133"/>
        <v>4</v>
      </c>
      <c r="JQ8" s="169">
        <f t="shared" si="134"/>
        <v>4</v>
      </c>
      <c r="JR8" s="149">
        <f t="shared" si="15"/>
        <v>0</v>
      </c>
      <c r="JS8" s="149">
        <f t="shared" si="135"/>
        <v>8</v>
      </c>
      <c r="JT8" s="149">
        <f t="shared" si="16"/>
        <v>8</v>
      </c>
      <c r="JU8" s="163">
        <f t="shared" si="136"/>
        <v>1</v>
      </c>
      <c r="JV8" s="6" t="s">
        <v>6</v>
      </c>
      <c r="JW8" s="47">
        <v>245</v>
      </c>
      <c r="JX8" s="47">
        <v>242</v>
      </c>
      <c r="JY8" s="60">
        <f t="shared" si="137"/>
        <v>1.0123966942148761</v>
      </c>
      <c r="JZ8" s="76">
        <v>4</v>
      </c>
      <c r="KA8" s="40" t="s">
        <v>40</v>
      </c>
      <c r="KB8" s="117">
        <v>154</v>
      </c>
      <c r="KC8" s="117">
        <v>895</v>
      </c>
      <c r="KD8" s="60">
        <f t="shared" si="138"/>
        <v>0.17206703910614526</v>
      </c>
      <c r="KE8" s="76">
        <v>3</v>
      </c>
      <c r="KF8" s="11" t="s">
        <v>41</v>
      </c>
      <c r="KG8" s="171">
        <f t="shared" si="139"/>
        <v>4</v>
      </c>
      <c r="KH8" s="169">
        <f t="shared" si="140"/>
        <v>3</v>
      </c>
      <c r="KI8" s="149">
        <f t="shared" si="17"/>
        <v>0</v>
      </c>
      <c r="KJ8" s="149">
        <f t="shared" si="141"/>
        <v>8</v>
      </c>
      <c r="KK8" s="149">
        <f t="shared" si="142"/>
        <v>7</v>
      </c>
      <c r="KL8" s="163">
        <f t="shared" si="143"/>
        <v>0.875</v>
      </c>
      <c r="KM8" s="6" t="s">
        <v>6</v>
      </c>
      <c r="KN8" s="47">
        <v>61</v>
      </c>
      <c r="KO8" s="47">
        <v>61</v>
      </c>
      <c r="KP8" s="60">
        <v>1</v>
      </c>
      <c r="KQ8" s="47">
        <v>4</v>
      </c>
      <c r="KR8" s="40" t="s">
        <v>40</v>
      </c>
      <c r="KS8" s="47">
        <v>1312</v>
      </c>
      <c r="KT8" s="47">
        <v>1312</v>
      </c>
      <c r="KU8" s="60">
        <f t="shared" si="18"/>
        <v>1</v>
      </c>
      <c r="KV8" s="113">
        <v>4</v>
      </c>
      <c r="KW8" s="40" t="s">
        <v>40</v>
      </c>
      <c r="KX8" s="47">
        <v>667</v>
      </c>
      <c r="KY8" s="47">
        <v>667</v>
      </c>
      <c r="KZ8" s="60">
        <f t="shared" si="19"/>
        <v>1</v>
      </c>
      <c r="LA8" s="47">
        <v>4</v>
      </c>
      <c r="LB8" s="40" t="s">
        <v>40</v>
      </c>
      <c r="LC8" s="171">
        <f t="shared" si="144"/>
        <v>4</v>
      </c>
      <c r="LD8" s="169">
        <f t="shared" si="145"/>
        <v>4</v>
      </c>
      <c r="LE8" s="169">
        <f t="shared" si="146"/>
        <v>4</v>
      </c>
      <c r="LF8" s="149">
        <f t="shared" si="20"/>
        <v>0</v>
      </c>
      <c r="LG8" s="149">
        <f t="shared" si="147"/>
        <v>12</v>
      </c>
      <c r="LH8" s="149">
        <f t="shared" si="21"/>
        <v>12</v>
      </c>
      <c r="LI8" s="163">
        <f t="shared" si="148"/>
        <v>1</v>
      </c>
      <c r="LJ8" s="6" t="s">
        <v>6</v>
      </c>
      <c r="LK8" s="85">
        <v>1410.2</v>
      </c>
      <c r="LL8" s="85">
        <v>1410.2</v>
      </c>
      <c r="LM8" s="60">
        <f t="shared" si="22"/>
        <v>1</v>
      </c>
      <c r="LN8" s="47" t="s">
        <v>60</v>
      </c>
      <c r="LO8" s="78" t="s">
        <v>60</v>
      </c>
      <c r="LP8" s="47">
        <v>78893.58</v>
      </c>
      <c r="LQ8" s="47">
        <v>83391.538505999997</v>
      </c>
      <c r="LR8" s="60">
        <f t="shared" si="23"/>
        <v>0.94606217145548444</v>
      </c>
      <c r="LS8" s="47" t="s">
        <v>60</v>
      </c>
      <c r="LT8" s="78" t="s">
        <v>60</v>
      </c>
      <c r="LU8" s="47">
        <v>97574.77</v>
      </c>
      <c r="LV8" s="47">
        <v>108180.45</v>
      </c>
      <c r="LW8" s="60">
        <f t="shared" si="24"/>
        <v>0.9019630626420948</v>
      </c>
      <c r="LX8" s="47" t="s">
        <v>60</v>
      </c>
      <c r="LY8" s="78" t="s">
        <v>60</v>
      </c>
      <c r="LZ8" s="85">
        <v>857.04875000000004</v>
      </c>
      <c r="MA8" s="85">
        <v>3327.9541180000001</v>
      </c>
      <c r="MB8" s="60">
        <f t="shared" si="149"/>
        <v>0.25753021814947991</v>
      </c>
      <c r="MC8" s="84">
        <v>1</v>
      </c>
      <c r="MD8" s="13" t="s">
        <v>43</v>
      </c>
      <c r="ME8" s="171" t="str">
        <f t="shared" si="150"/>
        <v>NA</v>
      </c>
      <c r="MF8" s="169" t="str">
        <f t="shared" si="151"/>
        <v>NA</v>
      </c>
      <c r="MG8" s="169" t="str">
        <f t="shared" si="152"/>
        <v>NA</v>
      </c>
      <c r="MH8" s="169">
        <f t="shared" si="153"/>
        <v>1</v>
      </c>
      <c r="MI8" s="149">
        <f t="shared" si="25"/>
        <v>0</v>
      </c>
      <c r="MJ8" s="149">
        <f t="shared" si="154"/>
        <v>4</v>
      </c>
      <c r="MK8" s="149">
        <f t="shared" si="26"/>
        <v>1</v>
      </c>
      <c r="ML8" s="163">
        <f t="shared" si="155"/>
        <v>0.25</v>
      </c>
      <c r="MM8" s="6" t="s">
        <v>6</v>
      </c>
      <c r="MN8" s="47">
        <v>90190852673.389999</v>
      </c>
      <c r="MO8" s="47">
        <v>99297460797</v>
      </c>
      <c r="MP8" s="60">
        <f t="shared" si="27"/>
        <v>0.90828961737272207</v>
      </c>
      <c r="MQ8" s="47">
        <v>1</v>
      </c>
      <c r="MR8" s="13" t="s">
        <v>43</v>
      </c>
      <c r="MS8" s="47">
        <v>99879039513.514877</v>
      </c>
      <c r="MT8" s="47">
        <v>90190852673.389999</v>
      </c>
      <c r="MU8" s="83">
        <f t="shared" si="28"/>
        <v>1.1074187298706324</v>
      </c>
      <c r="MV8" s="47">
        <v>2</v>
      </c>
      <c r="MW8" s="12" t="s">
        <v>42</v>
      </c>
      <c r="MX8" s="47" t="s">
        <v>60</v>
      </c>
      <c r="MY8" s="47" t="s">
        <v>60</v>
      </c>
      <c r="MZ8" s="47" t="s">
        <v>60</v>
      </c>
      <c r="NA8" s="47" t="s">
        <v>60</v>
      </c>
      <c r="NB8" s="47" t="s">
        <v>60</v>
      </c>
      <c r="NC8" s="171">
        <f t="shared" si="156"/>
        <v>1</v>
      </c>
      <c r="ND8" s="169">
        <f t="shared" si="157"/>
        <v>2</v>
      </c>
      <c r="NE8" s="169">
        <v>0</v>
      </c>
      <c r="NF8" s="149">
        <f t="shared" si="29"/>
        <v>1</v>
      </c>
      <c r="NG8" s="149">
        <f t="shared" si="158"/>
        <v>8</v>
      </c>
      <c r="NH8" s="149">
        <f t="shared" si="30"/>
        <v>3</v>
      </c>
      <c r="NI8" s="163">
        <f t="shared" si="159"/>
        <v>0.375</v>
      </c>
      <c r="NJ8" s="6" t="s">
        <v>6</v>
      </c>
      <c r="NK8" s="120">
        <v>1364.3333333333333</v>
      </c>
      <c r="NL8" s="120">
        <v>1200</v>
      </c>
      <c r="NM8" s="60">
        <f t="shared" si="160"/>
        <v>1.1369444444444443</v>
      </c>
      <c r="NN8" s="47">
        <v>1</v>
      </c>
      <c r="NO8" s="13" t="s">
        <v>43</v>
      </c>
      <c r="NP8" s="118">
        <v>163727</v>
      </c>
      <c r="NQ8" s="118">
        <v>165000</v>
      </c>
      <c r="NR8" s="60">
        <f t="shared" si="31"/>
        <v>0.99228484848484844</v>
      </c>
      <c r="NS8" s="47">
        <v>4</v>
      </c>
      <c r="NT8" s="40" t="s">
        <v>40</v>
      </c>
      <c r="NU8" s="118">
        <v>87.4</v>
      </c>
      <c r="NV8" s="119">
        <v>40</v>
      </c>
      <c r="NW8" s="60">
        <v>2.1850000000000001</v>
      </c>
      <c r="NX8" s="113">
        <v>4</v>
      </c>
      <c r="NY8" s="40" t="s">
        <v>40</v>
      </c>
      <c r="NZ8" s="171">
        <f t="shared" si="161"/>
        <v>1</v>
      </c>
      <c r="OA8" s="169">
        <f t="shared" si="162"/>
        <v>4</v>
      </c>
      <c r="OB8" s="169">
        <f t="shared" si="163"/>
        <v>0.99228484848484844</v>
      </c>
      <c r="OC8" s="149">
        <f t="shared" si="32"/>
        <v>0</v>
      </c>
      <c r="OD8" s="149">
        <f t="shared" si="164"/>
        <v>12</v>
      </c>
      <c r="OE8" s="149">
        <f t="shared" si="33"/>
        <v>5.9922848484848483</v>
      </c>
      <c r="OF8" s="163">
        <f t="shared" si="165"/>
        <v>0.49935707070707069</v>
      </c>
      <c r="OG8" s="6" t="s">
        <v>6</v>
      </c>
      <c r="OH8" s="120">
        <v>50</v>
      </c>
      <c r="OI8" s="120">
        <v>75</v>
      </c>
      <c r="OJ8" s="60">
        <f t="shared" si="34"/>
        <v>0.66666666666666663</v>
      </c>
      <c r="OK8" s="63">
        <v>1</v>
      </c>
      <c r="OL8" s="13" t="s">
        <v>43</v>
      </c>
      <c r="OM8" s="120">
        <v>51</v>
      </c>
      <c r="ON8" s="120">
        <v>51</v>
      </c>
      <c r="OO8" s="60">
        <f t="shared" si="35"/>
        <v>1</v>
      </c>
      <c r="OP8" s="47">
        <v>4</v>
      </c>
      <c r="OQ8" s="40" t="s">
        <v>40</v>
      </c>
      <c r="OR8" s="171">
        <f t="shared" si="166"/>
        <v>1</v>
      </c>
      <c r="OS8" s="169">
        <f t="shared" si="167"/>
        <v>4</v>
      </c>
      <c r="OT8" s="149">
        <f t="shared" si="36"/>
        <v>0</v>
      </c>
      <c r="OU8" s="149">
        <f t="shared" si="168"/>
        <v>8</v>
      </c>
      <c r="OV8" s="149">
        <f t="shared" si="37"/>
        <v>5</v>
      </c>
      <c r="OW8" s="163">
        <f t="shared" si="169"/>
        <v>0.625</v>
      </c>
      <c r="OX8" s="6" t="s">
        <v>6</v>
      </c>
      <c r="OY8" s="120">
        <v>13</v>
      </c>
      <c r="OZ8" s="120">
        <v>13</v>
      </c>
      <c r="PA8" s="121">
        <f>+OY8/OZ8</f>
        <v>1</v>
      </c>
      <c r="PB8" s="119">
        <v>4</v>
      </c>
      <c r="PC8" s="40" t="s">
        <v>40</v>
      </c>
      <c r="PD8" s="120">
        <v>0</v>
      </c>
      <c r="PE8" s="120">
        <v>0</v>
      </c>
      <c r="PF8" s="121" t="s">
        <v>60</v>
      </c>
      <c r="PG8" s="118" t="s">
        <v>60</v>
      </c>
      <c r="PH8" s="118" t="s">
        <v>60</v>
      </c>
      <c r="PI8" s="120">
        <v>3</v>
      </c>
      <c r="PJ8" s="120">
        <v>3</v>
      </c>
      <c r="PK8" s="121">
        <f t="shared" ref="PK8:PK12" si="233">+PI8/PJ8</f>
        <v>1</v>
      </c>
      <c r="PL8" s="119">
        <v>4</v>
      </c>
      <c r="PM8" s="40" t="s">
        <v>40</v>
      </c>
      <c r="PN8" s="119">
        <v>0</v>
      </c>
      <c r="PO8" s="119">
        <v>0</v>
      </c>
      <c r="PP8" s="121" t="s">
        <v>60</v>
      </c>
      <c r="PQ8" s="122" t="s">
        <v>60</v>
      </c>
      <c r="PR8" s="118" t="s">
        <v>60</v>
      </c>
      <c r="PS8" s="120">
        <v>2</v>
      </c>
      <c r="PT8" s="120">
        <v>2</v>
      </c>
      <c r="PU8" s="121">
        <f t="shared" si="38"/>
        <v>1</v>
      </c>
      <c r="PV8" s="122">
        <v>4</v>
      </c>
      <c r="PW8" s="40" t="s">
        <v>40</v>
      </c>
      <c r="PX8" s="120">
        <v>0</v>
      </c>
      <c r="PY8" s="120">
        <v>0</v>
      </c>
      <c r="PZ8" s="121" t="s">
        <v>60</v>
      </c>
      <c r="QA8" s="122" t="s">
        <v>60</v>
      </c>
      <c r="QB8" s="118" t="s">
        <v>60</v>
      </c>
      <c r="QC8" s="120">
        <v>160</v>
      </c>
      <c r="QD8" s="120">
        <v>382</v>
      </c>
      <c r="QE8" s="121">
        <f t="shared" si="170"/>
        <v>0.41884816753926701</v>
      </c>
      <c r="QF8" s="119">
        <v>2</v>
      </c>
      <c r="QG8" s="12" t="s">
        <v>42</v>
      </c>
      <c r="QH8" s="171">
        <f t="shared" si="171"/>
        <v>4</v>
      </c>
      <c r="QI8" s="169">
        <v>0</v>
      </c>
      <c r="QJ8" s="169">
        <f t="shared" si="173"/>
        <v>4</v>
      </c>
      <c r="QK8" s="169">
        <v>0</v>
      </c>
      <c r="QL8" s="169">
        <f t="shared" si="175"/>
        <v>4</v>
      </c>
      <c r="QM8" s="169">
        <v>0</v>
      </c>
      <c r="QN8" s="169">
        <f t="shared" si="177"/>
        <v>2</v>
      </c>
      <c r="QO8" s="149">
        <f t="shared" si="39"/>
        <v>3</v>
      </c>
      <c r="QP8" s="149">
        <f t="shared" si="178"/>
        <v>16</v>
      </c>
      <c r="QQ8" s="149">
        <f t="shared" si="40"/>
        <v>14</v>
      </c>
      <c r="QR8" s="163">
        <f t="shared" si="179"/>
        <v>0.875</v>
      </c>
      <c r="QS8" s="6" t="s">
        <v>6</v>
      </c>
      <c r="QT8" s="123">
        <v>979.68</v>
      </c>
      <c r="QU8" s="123">
        <v>1055</v>
      </c>
      <c r="QV8" s="124">
        <f t="shared" si="41"/>
        <v>0.92860663507108998</v>
      </c>
      <c r="QW8" s="123">
        <v>4</v>
      </c>
      <c r="QX8" s="40" t="s">
        <v>40</v>
      </c>
      <c r="QY8" s="123">
        <v>246642</v>
      </c>
      <c r="QZ8" s="123">
        <v>247608</v>
      </c>
      <c r="RA8" s="124">
        <f t="shared" si="42"/>
        <v>0.99609867209460112</v>
      </c>
      <c r="RB8" s="125">
        <v>4</v>
      </c>
      <c r="RC8" s="40" t="s">
        <v>40</v>
      </c>
      <c r="RD8" s="125">
        <v>7</v>
      </c>
      <c r="RE8" s="125">
        <v>7</v>
      </c>
      <c r="RF8" s="124">
        <f t="shared" si="43"/>
        <v>1</v>
      </c>
      <c r="RG8" s="125">
        <v>4</v>
      </c>
      <c r="RH8" s="40" t="s">
        <v>40</v>
      </c>
      <c r="RI8" s="171">
        <f t="shared" si="180"/>
        <v>4</v>
      </c>
      <c r="RJ8" s="169">
        <f t="shared" si="181"/>
        <v>4</v>
      </c>
      <c r="RK8" s="169">
        <f t="shared" si="182"/>
        <v>4</v>
      </c>
      <c r="RL8" s="149">
        <f t="shared" si="44"/>
        <v>0</v>
      </c>
      <c r="RM8" s="149">
        <f t="shared" si="183"/>
        <v>12</v>
      </c>
      <c r="RN8" s="149">
        <f t="shared" si="45"/>
        <v>12</v>
      </c>
      <c r="RO8" s="163">
        <f t="shared" si="184"/>
        <v>1</v>
      </c>
      <c r="RP8" s="6" t="s">
        <v>6</v>
      </c>
      <c r="RQ8" s="119">
        <v>128</v>
      </c>
      <c r="RR8" s="119">
        <v>185</v>
      </c>
      <c r="RS8" s="121">
        <f t="shared" si="185"/>
        <v>0.69189189189189193</v>
      </c>
      <c r="RT8" s="119">
        <v>1</v>
      </c>
      <c r="RU8" s="13" t="s">
        <v>43</v>
      </c>
      <c r="RV8" s="119">
        <v>518</v>
      </c>
      <c r="RW8" s="119">
        <v>154</v>
      </c>
      <c r="RX8" s="126">
        <f t="shared" si="186"/>
        <v>3.3636363636363638</v>
      </c>
      <c r="RY8" s="118">
        <v>4</v>
      </c>
      <c r="RZ8" s="40" t="s">
        <v>40</v>
      </c>
      <c r="SA8" s="171">
        <f t="shared" si="187"/>
        <v>1</v>
      </c>
      <c r="SB8" s="169">
        <f t="shared" si="188"/>
        <v>4</v>
      </c>
      <c r="SC8" s="149">
        <f t="shared" si="189"/>
        <v>0</v>
      </c>
      <c r="SD8" s="149">
        <f t="shared" si="190"/>
        <v>8</v>
      </c>
      <c r="SE8" s="149">
        <f t="shared" si="191"/>
        <v>5</v>
      </c>
      <c r="SF8" s="163">
        <f t="shared" si="192"/>
        <v>0.625</v>
      </c>
      <c r="SG8" s="6" t="s">
        <v>6</v>
      </c>
      <c r="SH8" s="127">
        <v>0.99191596576740515</v>
      </c>
      <c r="SI8" s="110">
        <v>4</v>
      </c>
      <c r="SJ8" s="9" t="s">
        <v>40</v>
      </c>
      <c r="SK8" s="120">
        <v>71</v>
      </c>
      <c r="SL8" s="120">
        <v>73</v>
      </c>
      <c r="SM8" s="121">
        <f t="shared" si="193"/>
        <v>0.9726027397260274</v>
      </c>
      <c r="SN8" s="111">
        <v>4</v>
      </c>
      <c r="SO8" s="40" t="s">
        <v>40</v>
      </c>
      <c r="SP8" s="120">
        <v>73</v>
      </c>
      <c r="SQ8" s="120">
        <v>73</v>
      </c>
      <c r="SR8" s="60">
        <f t="shared" si="194"/>
        <v>1</v>
      </c>
      <c r="SS8" s="111">
        <v>4</v>
      </c>
      <c r="ST8" s="40" t="s">
        <v>40</v>
      </c>
      <c r="SU8" s="120">
        <v>38</v>
      </c>
      <c r="SV8" s="120">
        <v>39</v>
      </c>
      <c r="SW8" s="60">
        <f t="shared" si="195"/>
        <v>0.97435897435897434</v>
      </c>
      <c r="SX8" s="111">
        <v>4</v>
      </c>
      <c r="SY8" s="40" t="s">
        <v>40</v>
      </c>
      <c r="SZ8" s="120">
        <v>24</v>
      </c>
      <c r="TA8" s="120">
        <v>24</v>
      </c>
      <c r="TB8" s="121">
        <f t="shared" si="196"/>
        <v>1</v>
      </c>
      <c r="TC8" s="63">
        <v>4</v>
      </c>
      <c r="TD8" s="40" t="s">
        <v>40</v>
      </c>
      <c r="TE8" s="171">
        <f t="shared" si="197"/>
        <v>4</v>
      </c>
      <c r="TF8" s="169">
        <f t="shared" si="198"/>
        <v>4</v>
      </c>
      <c r="TG8" s="169">
        <f t="shared" si="199"/>
        <v>4</v>
      </c>
      <c r="TH8" s="169">
        <f t="shared" si="200"/>
        <v>4</v>
      </c>
      <c r="TI8" s="169">
        <f t="shared" si="201"/>
        <v>4</v>
      </c>
      <c r="TJ8" s="149">
        <f t="shared" si="202"/>
        <v>0</v>
      </c>
      <c r="TK8" s="149">
        <f t="shared" si="203"/>
        <v>20</v>
      </c>
      <c r="TL8" s="149">
        <f t="shared" si="204"/>
        <v>20</v>
      </c>
      <c r="TM8" s="163">
        <f t="shared" si="205"/>
        <v>1</v>
      </c>
      <c r="TO8" s="25" t="s">
        <v>6</v>
      </c>
      <c r="TP8" s="61">
        <f>+KV8+LA8+MC8+NS8+OK8+QW8+RB8+RT8+RY8</f>
        <v>27</v>
      </c>
      <c r="TQ8" s="26">
        <f t="shared" si="206"/>
        <v>36</v>
      </c>
      <c r="TR8" s="27">
        <f t="shared" si="207"/>
        <v>0.75</v>
      </c>
      <c r="TS8" s="28"/>
      <c r="TU8" s="25" t="s">
        <v>6</v>
      </c>
      <c r="TV8" s="87" t="e">
        <f>+#REF!+SI8</f>
        <v>#REF!</v>
      </c>
      <c r="TW8" s="26">
        <v>8</v>
      </c>
      <c r="TX8" s="27" t="e">
        <f t="shared" si="208"/>
        <v>#REF!</v>
      </c>
      <c r="TY8" s="28"/>
      <c r="UA8" s="25" t="s">
        <v>6</v>
      </c>
      <c r="UB8" s="363" t="e">
        <f>+(#REF!*0.25)+(#REF!*0.4)+(TR8*0.25)+(TX8*0.1)</f>
        <v>#REF!</v>
      </c>
      <c r="UC8" s="364"/>
      <c r="UD8" s="365"/>
      <c r="UE8" s="28"/>
      <c r="UF8" s="179">
        <f t="shared" si="209"/>
        <v>0.75</v>
      </c>
      <c r="UG8" s="179">
        <f t="shared" si="210"/>
        <v>0.875</v>
      </c>
      <c r="UH8" s="179">
        <f t="shared" si="211"/>
        <v>1</v>
      </c>
      <c r="UI8" s="181">
        <f t="shared" si="229"/>
        <v>0.875</v>
      </c>
      <c r="UJ8" s="179">
        <f t="shared" si="212"/>
        <v>0.8125</v>
      </c>
      <c r="UK8" s="179">
        <f t="shared" si="213"/>
        <v>0.6428571428571429</v>
      </c>
      <c r="UL8" s="179">
        <f t="shared" si="214"/>
        <v>0.75</v>
      </c>
      <c r="UM8" s="179">
        <f t="shared" si="215"/>
        <v>0.75</v>
      </c>
      <c r="UN8" s="179">
        <f t="shared" si="216"/>
        <v>0.95833333333333337</v>
      </c>
      <c r="UO8" s="181">
        <f t="shared" si="217"/>
        <v>0.78273809523809523</v>
      </c>
      <c r="UP8" s="179">
        <f t="shared" si="218"/>
        <v>0.54987141414141416</v>
      </c>
      <c r="UQ8" s="179">
        <f t="shared" si="219"/>
        <v>0.875</v>
      </c>
      <c r="UR8" s="179">
        <f t="shared" si="220"/>
        <v>1</v>
      </c>
      <c r="US8" s="179">
        <f t="shared" si="221"/>
        <v>0.625</v>
      </c>
      <c r="UT8" s="181">
        <f t="shared" si="222"/>
        <v>0.76246785353535351</v>
      </c>
      <c r="UU8" s="179">
        <f t="shared" si="223"/>
        <v>1</v>
      </c>
      <c r="UV8" s="183">
        <f t="shared" si="224"/>
        <v>1</v>
      </c>
      <c r="UW8" s="187"/>
      <c r="UX8" s="222">
        <f t="shared" si="230"/>
        <v>0.82246220147907645</v>
      </c>
    </row>
    <row r="9" spans="1:570" ht="15.75" customHeight="1">
      <c r="A9" s="6" t="s">
        <v>7</v>
      </c>
      <c r="B9" s="50">
        <v>375767</v>
      </c>
      <c r="C9" s="50">
        <v>375909</v>
      </c>
      <c r="D9" s="106">
        <f t="shared" si="46"/>
        <v>0.99962224900175312</v>
      </c>
      <c r="E9" s="32">
        <v>4</v>
      </c>
      <c r="F9" s="40" t="s">
        <v>40</v>
      </c>
      <c r="G9" s="3">
        <v>0.22210786754586428</v>
      </c>
      <c r="H9" s="3">
        <v>0.15540954055847903</v>
      </c>
      <c r="I9" s="51">
        <f t="shared" si="0"/>
        <v>0.42917781461613264</v>
      </c>
      <c r="J9" s="32">
        <v>4</v>
      </c>
      <c r="K9" s="52" t="s">
        <v>40</v>
      </c>
      <c r="L9" s="76">
        <v>74039</v>
      </c>
      <c r="M9" s="76">
        <v>123819</v>
      </c>
      <c r="N9" s="107">
        <f t="shared" si="47"/>
        <v>0.59796154063592821</v>
      </c>
      <c r="O9" s="108">
        <v>2</v>
      </c>
      <c r="P9" s="12" t="s">
        <v>42</v>
      </c>
      <c r="Q9" s="169">
        <f t="shared" si="48"/>
        <v>4</v>
      </c>
      <c r="R9" s="169">
        <f t="shared" si="49"/>
        <v>4</v>
      </c>
      <c r="S9" s="170">
        <f t="shared" si="50"/>
        <v>2</v>
      </c>
      <c r="T9" s="150">
        <f t="shared" si="51"/>
        <v>0</v>
      </c>
      <c r="U9" s="150">
        <f t="shared" si="52"/>
        <v>12</v>
      </c>
      <c r="V9" s="149">
        <f t="shared" si="53"/>
        <v>10</v>
      </c>
      <c r="W9" s="163">
        <f t="shared" si="54"/>
        <v>0.83333333333333337</v>
      </c>
      <c r="X9" s="6" t="s">
        <v>7</v>
      </c>
      <c r="Y9" s="109">
        <v>1</v>
      </c>
      <c r="Z9" s="45">
        <v>4</v>
      </c>
      <c r="AA9" s="16" t="s">
        <v>40</v>
      </c>
      <c r="AB9" s="110">
        <v>1514</v>
      </c>
      <c r="AC9" s="110">
        <v>1514</v>
      </c>
      <c r="AD9" s="106">
        <f t="shared" si="1"/>
        <v>1</v>
      </c>
      <c r="AE9" s="32">
        <v>4</v>
      </c>
      <c r="AF9" s="40" t="s">
        <v>40</v>
      </c>
      <c r="AG9" s="110">
        <v>536</v>
      </c>
      <c r="AH9" s="110">
        <v>10076</v>
      </c>
      <c r="AI9" s="106">
        <f t="shared" si="55"/>
        <v>5.3195712584358873E-2</v>
      </c>
      <c r="AJ9" s="32">
        <v>1</v>
      </c>
      <c r="AK9" s="13" t="s">
        <v>43</v>
      </c>
      <c r="AL9" s="110">
        <v>16</v>
      </c>
      <c r="AM9" s="110">
        <v>20</v>
      </c>
      <c r="AN9" s="106">
        <f t="shared" si="2"/>
        <v>0.8</v>
      </c>
      <c r="AO9" s="32">
        <v>3</v>
      </c>
      <c r="AP9" s="154" t="s">
        <v>41</v>
      </c>
      <c r="AQ9" s="171">
        <f t="shared" si="56"/>
        <v>4</v>
      </c>
      <c r="AR9" s="169">
        <f t="shared" si="57"/>
        <v>4</v>
      </c>
      <c r="AS9" s="169">
        <f t="shared" si="58"/>
        <v>1</v>
      </c>
      <c r="AT9" s="169">
        <f t="shared" si="59"/>
        <v>3</v>
      </c>
      <c r="AU9" s="149">
        <f t="shared" si="3"/>
        <v>0</v>
      </c>
      <c r="AV9" s="149">
        <f t="shared" si="60"/>
        <v>16</v>
      </c>
      <c r="AW9" s="149">
        <f t="shared" si="61"/>
        <v>12</v>
      </c>
      <c r="AX9" s="163">
        <f t="shared" si="62"/>
        <v>0.75</v>
      </c>
      <c r="AY9" s="159" t="s">
        <v>7</v>
      </c>
      <c r="AZ9" s="143">
        <v>0</v>
      </c>
      <c r="BA9" s="79" t="s">
        <v>60</v>
      </c>
      <c r="BB9" s="77" t="s">
        <v>60</v>
      </c>
      <c r="BC9" s="171">
        <v>0</v>
      </c>
      <c r="BD9" s="149">
        <f t="shared" si="4"/>
        <v>1</v>
      </c>
      <c r="BE9" s="149">
        <f t="shared" si="64"/>
        <v>0</v>
      </c>
      <c r="BF9" s="149">
        <f t="shared" si="5"/>
        <v>0</v>
      </c>
      <c r="BG9" s="163" t="str">
        <f t="shared" si="6"/>
        <v>NA</v>
      </c>
      <c r="BH9" s="6" t="s">
        <v>7</v>
      </c>
      <c r="BI9" s="39">
        <v>19</v>
      </c>
      <c r="BJ9" s="39">
        <v>232</v>
      </c>
      <c r="BK9" s="48">
        <f t="shared" si="65"/>
        <v>8.1896551724137928E-2</v>
      </c>
      <c r="BL9" s="32">
        <v>1</v>
      </c>
      <c r="BM9" s="13" t="s">
        <v>43</v>
      </c>
      <c r="BN9" s="47">
        <v>17064</v>
      </c>
      <c r="BO9" s="47">
        <v>17064</v>
      </c>
      <c r="BP9" s="48">
        <f t="shared" si="66"/>
        <v>1</v>
      </c>
      <c r="BQ9" s="32">
        <v>4</v>
      </c>
      <c r="BR9" s="40" t="s">
        <v>40</v>
      </c>
      <c r="BS9" s="47">
        <v>26899</v>
      </c>
      <c r="BT9" s="47">
        <v>26899</v>
      </c>
      <c r="BU9" s="48">
        <f t="shared" si="67"/>
        <v>1</v>
      </c>
      <c r="BV9" s="32">
        <v>4</v>
      </c>
      <c r="BW9" s="40" t="s">
        <v>40</v>
      </c>
      <c r="BX9" s="111">
        <v>1042</v>
      </c>
      <c r="BY9" s="112">
        <v>142</v>
      </c>
      <c r="BZ9" s="48">
        <f t="shared" si="68"/>
        <v>7.3380281690140849</v>
      </c>
      <c r="CA9" s="32">
        <v>4</v>
      </c>
      <c r="CB9" s="40" t="s">
        <v>40</v>
      </c>
      <c r="CC9" s="49">
        <v>21380</v>
      </c>
      <c r="CD9" s="49">
        <v>21878</v>
      </c>
      <c r="CE9" s="166">
        <f t="shared" si="69"/>
        <v>0.97723740744126519</v>
      </c>
      <c r="CF9" s="112">
        <v>3</v>
      </c>
      <c r="CG9" s="43" t="s">
        <v>41</v>
      </c>
      <c r="CH9" s="113">
        <v>395</v>
      </c>
      <c r="CI9" s="39">
        <v>6328</v>
      </c>
      <c r="CJ9" s="48">
        <f t="shared" si="70"/>
        <v>6.2420986093552462E-2</v>
      </c>
      <c r="CK9" s="32">
        <v>1</v>
      </c>
      <c r="CL9" s="13" t="s">
        <v>43</v>
      </c>
      <c r="CM9" s="47">
        <v>2921</v>
      </c>
      <c r="CN9" s="39">
        <v>1480</v>
      </c>
      <c r="CO9" s="48">
        <f t="shared" si="71"/>
        <v>1.9736486486486486</v>
      </c>
      <c r="CP9" s="32">
        <v>4</v>
      </c>
      <c r="CQ9" s="40" t="s">
        <v>40</v>
      </c>
      <c r="CR9" s="49">
        <v>7083</v>
      </c>
      <c r="CS9" s="49">
        <v>3722</v>
      </c>
      <c r="CT9" s="48">
        <f t="shared" si="72"/>
        <v>1.9030091348737237</v>
      </c>
      <c r="CU9" s="32">
        <v>4</v>
      </c>
      <c r="CV9" s="40" t="s">
        <v>40</v>
      </c>
      <c r="CW9" s="171">
        <f t="shared" si="7"/>
        <v>1</v>
      </c>
      <c r="CX9" s="169">
        <f t="shared" si="73"/>
        <v>4</v>
      </c>
      <c r="CY9" s="169">
        <f t="shared" si="74"/>
        <v>4</v>
      </c>
      <c r="CZ9" s="169">
        <f t="shared" si="75"/>
        <v>4</v>
      </c>
      <c r="DA9" s="169">
        <f t="shared" si="76"/>
        <v>3</v>
      </c>
      <c r="DB9" s="169">
        <f t="shared" si="77"/>
        <v>1</v>
      </c>
      <c r="DC9" s="169">
        <f t="shared" si="78"/>
        <v>4</v>
      </c>
      <c r="DD9" s="169">
        <f t="shared" si="79"/>
        <v>4</v>
      </c>
      <c r="DE9" s="149">
        <f t="shared" si="80"/>
        <v>0</v>
      </c>
      <c r="DF9" s="149">
        <f t="shared" si="81"/>
        <v>32</v>
      </c>
      <c r="DG9" s="149">
        <f t="shared" si="82"/>
        <v>25</v>
      </c>
      <c r="DH9" s="163">
        <f t="shared" si="83"/>
        <v>0.78125</v>
      </c>
      <c r="DI9" s="6" t="s">
        <v>7</v>
      </c>
      <c r="DJ9" s="47">
        <v>13791</v>
      </c>
      <c r="DK9" s="47">
        <v>1488</v>
      </c>
      <c r="DL9" s="60">
        <f t="shared" si="84"/>
        <v>9.2681451612903221</v>
      </c>
      <c r="DM9" s="113">
        <v>4</v>
      </c>
      <c r="DN9" s="40" t="s">
        <v>40</v>
      </c>
      <c r="DO9" s="113">
        <v>6848</v>
      </c>
      <c r="DP9" s="113">
        <v>480</v>
      </c>
      <c r="DQ9" s="60">
        <f t="shared" si="85"/>
        <v>14.266666666666667</v>
      </c>
      <c r="DR9" s="114">
        <v>4</v>
      </c>
      <c r="DS9" s="40" t="s">
        <v>40</v>
      </c>
      <c r="DT9" s="47">
        <v>780</v>
      </c>
      <c r="DU9" s="47">
        <v>1717</v>
      </c>
      <c r="DV9" s="60">
        <f t="shared" si="86"/>
        <v>0.45428072218986604</v>
      </c>
      <c r="DW9" s="113">
        <v>1</v>
      </c>
      <c r="DX9" s="13" t="s">
        <v>43</v>
      </c>
      <c r="DY9" s="113">
        <v>92</v>
      </c>
      <c r="DZ9" s="111">
        <v>1</v>
      </c>
      <c r="EA9" s="13" t="s">
        <v>43</v>
      </c>
      <c r="EB9" s="47">
        <v>44692</v>
      </c>
      <c r="EC9" s="47">
        <v>56560</v>
      </c>
      <c r="ED9" s="60">
        <f t="shared" si="87"/>
        <v>0.79016973125884016</v>
      </c>
      <c r="EE9" s="111">
        <v>1</v>
      </c>
      <c r="EF9" s="13" t="s">
        <v>43</v>
      </c>
      <c r="EG9" s="111">
        <v>210</v>
      </c>
      <c r="EH9" s="111">
        <v>243</v>
      </c>
      <c r="EI9" s="60">
        <f t="shared" si="88"/>
        <v>0.86419753086419748</v>
      </c>
      <c r="EJ9" s="111">
        <v>2</v>
      </c>
      <c r="EK9" s="12" t="s">
        <v>42</v>
      </c>
      <c r="EL9" s="111">
        <v>396</v>
      </c>
      <c r="EM9" s="111">
        <v>463</v>
      </c>
      <c r="EN9" s="60">
        <f t="shared" si="89"/>
        <v>0.85529157667386613</v>
      </c>
      <c r="EO9" s="111">
        <v>2</v>
      </c>
      <c r="EP9" s="12" t="s">
        <v>42</v>
      </c>
      <c r="EQ9" s="171">
        <f t="shared" si="90"/>
        <v>4</v>
      </c>
      <c r="ER9" s="169">
        <f t="shared" si="91"/>
        <v>4</v>
      </c>
      <c r="ES9" s="169">
        <f t="shared" si="92"/>
        <v>1</v>
      </c>
      <c r="ET9" s="169">
        <f t="shared" si="93"/>
        <v>1</v>
      </c>
      <c r="EU9" s="169">
        <f t="shared" si="225"/>
        <v>1</v>
      </c>
      <c r="EV9" s="169">
        <f t="shared" si="94"/>
        <v>2</v>
      </c>
      <c r="EW9" s="169">
        <f t="shared" si="95"/>
        <v>2</v>
      </c>
      <c r="EX9" s="149">
        <f t="shared" si="96"/>
        <v>0</v>
      </c>
      <c r="EY9" s="149">
        <f t="shared" si="97"/>
        <v>28</v>
      </c>
      <c r="EZ9" s="149">
        <f t="shared" si="8"/>
        <v>15</v>
      </c>
      <c r="FA9" s="163">
        <f t="shared" si="98"/>
        <v>0.5357142857142857</v>
      </c>
      <c r="FB9" s="6" t="s">
        <v>7</v>
      </c>
      <c r="FC9" s="47">
        <v>0</v>
      </c>
      <c r="FD9" s="47">
        <v>0</v>
      </c>
      <c r="FE9" s="60" t="s">
        <v>60</v>
      </c>
      <c r="FF9" s="113" t="s">
        <v>60</v>
      </c>
      <c r="FG9" s="77" t="s">
        <v>60</v>
      </c>
      <c r="FH9" s="47">
        <v>0</v>
      </c>
      <c r="FI9" s="47">
        <v>0</v>
      </c>
      <c r="FJ9" s="60" t="s">
        <v>60</v>
      </c>
      <c r="FK9" s="47" t="s">
        <v>60</v>
      </c>
      <c r="FL9" s="77" t="s">
        <v>60</v>
      </c>
      <c r="FM9" s="113">
        <v>3</v>
      </c>
      <c r="FN9" s="113">
        <v>4</v>
      </c>
      <c r="FO9" s="60">
        <f t="shared" si="101"/>
        <v>0.75</v>
      </c>
      <c r="FP9" s="113">
        <v>2</v>
      </c>
      <c r="FQ9" s="12" t="s">
        <v>42</v>
      </c>
      <c r="FR9" s="113">
        <v>150</v>
      </c>
      <c r="FS9" s="113">
        <v>150</v>
      </c>
      <c r="FT9" s="60">
        <f t="shared" si="226"/>
        <v>1</v>
      </c>
      <c r="FU9" s="113">
        <v>4</v>
      </c>
      <c r="FV9" s="40" t="s">
        <v>40</v>
      </c>
      <c r="FW9" s="47">
        <v>1158</v>
      </c>
      <c r="FX9" s="47">
        <v>1119</v>
      </c>
      <c r="FY9" s="60">
        <f t="shared" si="227"/>
        <v>1.0348525469168901</v>
      </c>
      <c r="FZ9" s="113">
        <v>4</v>
      </c>
      <c r="GA9" s="40" t="s">
        <v>40</v>
      </c>
      <c r="GB9" s="171">
        <v>0</v>
      </c>
      <c r="GC9" s="169">
        <v>0</v>
      </c>
      <c r="GD9" s="169">
        <f t="shared" si="104"/>
        <v>2</v>
      </c>
      <c r="GE9" s="169">
        <f t="shared" si="105"/>
        <v>4</v>
      </c>
      <c r="GF9" s="169">
        <f t="shared" si="106"/>
        <v>4</v>
      </c>
      <c r="GG9" s="149">
        <f t="shared" si="9"/>
        <v>2</v>
      </c>
      <c r="GH9" s="149">
        <f t="shared" si="107"/>
        <v>12</v>
      </c>
      <c r="GI9" s="149">
        <f t="shared" si="10"/>
        <v>10</v>
      </c>
      <c r="GJ9" s="163">
        <f t="shared" si="108"/>
        <v>0.83333333333333337</v>
      </c>
      <c r="GK9" s="6" t="s">
        <v>7</v>
      </c>
      <c r="GL9" s="113">
        <v>947</v>
      </c>
      <c r="GM9" s="113">
        <v>1555</v>
      </c>
      <c r="GN9" s="60">
        <f t="shared" si="231"/>
        <v>0.60900321543408364</v>
      </c>
      <c r="GO9" s="50">
        <v>2</v>
      </c>
      <c r="GP9" s="12" t="s">
        <v>42</v>
      </c>
      <c r="GQ9" s="113">
        <v>6</v>
      </c>
      <c r="GR9" s="113">
        <v>6</v>
      </c>
      <c r="GS9" s="60">
        <f t="shared" si="109"/>
        <v>1</v>
      </c>
      <c r="GT9" s="117">
        <v>4</v>
      </c>
      <c r="GU9" s="40" t="s">
        <v>40</v>
      </c>
      <c r="GV9" s="47">
        <v>57</v>
      </c>
      <c r="GW9" s="47">
        <v>79</v>
      </c>
      <c r="GX9" s="60">
        <f t="shared" si="232"/>
        <v>0.72151898734177211</v>
      </c>
      <c r="GY9" s="113">
        <v>3</v>
      </c>
      <c r="GZ9" s="43" t="s">
        <v>41</v>
      </c>
      <c r="HA9" s="113">
        <v>4</v>
      </c>
      <c r="HB9" s="113">
        <v>5</v>
      </c>
      <c r="HC9" s="60">
        <f t="shared" si="110"/>
        <v>0.8</v>
      </c>
      <c r="HD9" s="117">
        <v>3</v>
      </c>
      <c r="HE9" s="43" t="s">
        <v>41</v>
      </c>
      <c r="HF9" s="47">
        <v>22</v>
      </c>
      <c r="HG9" s="47">
        <v>3523</v>
      </c>
      <c r="HH9" s="60">
        <f t="shared" si="111"/>
        <v>6.2446778313936984E-3</v>
      </c>
      <c r="HI9" s="50">
        <v>3</v>
      </c>
      <c r="HJ9" s="43" t="s">
        <v>41</v>
      </c>
      <c r="HK9" s="171">
        <f t="shared" si="112"/>
        <v>2</v>
      </c>
      <c r="HL9" s="169">
        <f t="shared" si="113"/>
        <v>4</v>
      </c>
      <c r="HM9" s="169">
        <f t="shared" si="114"/>
        <v>3</v>
      </c>
      <c r="HN9" s="169">
        <f t="shared" si="115"/>
        <v>3</v>
      </c>
      <c r="HO9" s="169">
        <f t="shared" si="116"/>
        <v>3</v>
      </c>
      <c r="HP9" s="149">
        <f t="shared" si="11"/>
        <v>0</v>
      </c>
      <c r="HQ9" s="149">
        <f>(5-HP9)*4</f>
        <v>20</v>
      </c>
      <c r="HR9" s="149">
        <f t="shared" si="12"/>
        <v>15</v>
      </c>
      <c r="HS9" s="163">
        <f>+IF(HR9=0,IF(HQ9=0,"NA",HR9/HQ9),HR9/HQ9)</f>
        <v>0.75</v>
      </c>
      <c r="HT9" s="6" t="s">
        <v>7</v>
      </c>
      <c r="HU9" s="113">
        <v>4</v>
      </c>
      <c r="HV9" s="50">
        <v>1</v>
      </c>
      <c r="HW9" s="13" t="s">
        <v>43</v>
      </c>
      <c r="HX9" s="113">
        <v>86</v>
      </c>
      <c r="HY9" s="50">
        <v>1</v>
      </c>
      <c r="HZ9" s="13" t="s">
        <v>43</v>
      </c>
      <c r="IA9" s="111">
        <v>70</v>
      </c>
      <c r="IB9" s="111">
        <v>1297</v>
      </c>
      <c r="IC9" s="60">
        <f t="shared" si="119"/>
        <v>5.3970701619121049E-2</v>
      </c>
      <c r="ID9" s="32">
        <v>4</v>
      </c>
      <c r="IE9" s="16" t="s">
        <v>40</v>
      </c>
      <c r="IF9" s="111">
        <v>35</v>
      </c>
      <c r="IG9" s="111">
        <v>1297</v>
      </c>
      <c r="IH9" s="60">
        <f t="shared" si="120"/>
        <v>2.6985350809560524E-2</v>
      </c>
      <c r="II9" s="32">
        <v>2</v>
      </c>
      <c r="IJ9" s="17" t="s">
        <v>42</v>
      </c>
      <c r="IK9" s="111">
        <v>523</v>
      </c>
      <c r="IL9" s="111">
        <v>544</v>
      </c>
      <c r="IM9" s="60">
        <f t="shared" si="121"/>
        <v>0.96139705882352944</v>
      </c>
      <c r="IN9" s="108">
        <v>4</v>
      </c>
      <c r="IO9" s="40" t="s">
        <v>40</v>
      </c>
      <c r="IP9" s="111">
        <v>0</v>
      </c>
      <c r="IQ9" s="111">
        <v>60</v>
      </c>
      <c r="IR9" s="60">
        <f t="shared" si="122"/>
        <v>0</v>
      </c>
      <c r="IS9" s="50">
        <v>4</v>
      </c>
      <c r="IT9" s="40" t="s">
        <v>40</v>
      </c>
      <c r="IU9" s="171">
        <f t="shared" si="123"/>
        <v>1</v>
      </c>
      <c r="IV9" s="169">
        <f t="shared" si="124"/>
        <v>1</v>
      </c>
      <c r="IW9" s="169">
        <f t="shared" si="125"/>
        <v>4</v>
      </c>
      <c r="IX9" s="169">
        <f t="shared" si="126"/>
        <v>2</v>
      </c>
      <c r="IY9" s="169">
        <f t="shared" si="127"/>
        <v>4</v>
      </c>
      <c r="IZ9" s="169">
        <f t="shared" si="128"/>
        <v>4</v>
      </c>
      <c r="JA9" s="149">
        <f t="shared" si="13"/>
        <v>0</v>
      </c>
      <c r="JB9" s="149">
        <f t="shared" si="129"/>
        <v>24</v>
      </c>
      <c r="JC9" s="149">
        <f t="shared" si="14"/>
        <v>16</v>
      </c>
      <c r="JD9" s="163">
        <f>+IF(JC9=0,IF(JB9=0,"NA",JC9/JB9),JC9/JB9)</f>
        <v>0.66666666666666663</v>
      </c>
      <c r="JE9" s="6" t="s">
        <v>7</v>
      </c>
      <c r="JF9" s="111">
        <v>77</v>
      </c>
      <c r="JG9" s="111">
        <v>77</v>
      </c>
      <c r="JH9" s="60">
        <f t="shared" si="131"/>
        <v>1</v>
      </c>
      <c r="JI9" s="76">
        <v>4</v>
      </c>
      <c r="JJ9" s="40" t="s">
        <v>40</v>
      </c>
      <c r="JK9" s="111">
        <v>25</v>
      </c>
      <c r="JL9" s="111">
        <v>26</v>
      </c>
      <c r="JM9" s="174">
        <f t="shared" si="132"/>
        <v>0.96153846153846156</v>
      </c>
      <c r="JN9" s="116">
        <v>4</v>
      </c>
      <c r="JO9" s="40" t="s">
        <v>40</v>
      </c>
      <c r="JP9" s="171">
        <f t="shared" si="133"/>
        <v>4</v>
      </c>
      <c r="JQ9" s="169">
        <f t="shared" si="134"/>
        <v>4</v>
      </c>
      <c r="JR9" s="149">
        <f t="shared" si="15"/>
        <v>0</v>
      </c>
      <c r="JS9" s="149">
        <f t="shared" si="135"/>
        <v>8</v>
      </c>
      <c r="JT9" s="149">
        <f t="shared" si="16"/>
        <v>8</v>
      </c>
      <c r="JU9" s="163">
        <f>+IF(JT9=0,IF(JS9=0,"NA",JT9/JS9),JT9/JS9)</f>
        <v>1</v>
      </c>
      <c r="JV9" s="6" t="s">
        <v>7</v>
      </c>
      <c r="JW9" s="47">
        <v>1805</v>
      </c>
      <c r="JX9" s="47">
        <v>1472</v>
      </c>
      <c r="JY9" s="60">
        <f t="shared" si="137"/>
        <v>1.2262228260869565</v>
      </c>
      <c r="JZ9" s="76">
        <v>4</v>
      </c>
      <c r="KA9" s="40" t="s">
        <v>40</v>
      </c>
      <c r="KB9" s="117">
        <v>1411</v>
      </c>
      <c r="KC9" s="117">
        <v>6086</v>
      </c>
      <c r="KD9" s="60">
        <f t="shared" si="138"/>
        <v>0.23184357541899442</v>
      </c>
      <c r="KE9" s="76">
        <v>2</v>
      </c>
      <c r="KF9" s="12" t="s">
        <v>42</v>
      </c>
      <c r="KG9" s="171">
        <f t="shared" si="139"/>
        <v>4</v>
      </c>
      <c r="KH9" s="169">
        <f t="shared" si="140"/>
        <v>2</v>
      </c>
      <c r="KI9" s="149">
        <f t="shared" si="17"/>
        <v>0</v>
      </c>
      <c r="KJ9" s="149">
        <f t="shared" si="141"/>
        <v>8</v>
      </c>
      <c r="KK9" s="149">
        <f t="shared" si="142"/>
        <v>6</v>
      </c>
      <c r="KL9" s="163">
        <f>+IF(KK9=0,IF(KJ9=0,"NA",KK9/KJ9),KK9/KJ9)</f>
        <v>0.75</v>
      </c>
      <c r="KM9" s="6" t="s">
        <v>7</v>
      </c>
      <c r="KN9" s="47">
        <v>61</v>
      </c>
      <c r="KO9" s="47">
        <v>61</v>
      </c>
      <c r="KP9" s="60">
        <v>1</v>
      </c>
      <c r="KQ9" s="47">
        <v>4</v>
      </c>
      <c r="KR9" s="40" t="s">
        <v>40</v>
      </c>
      <c r="KS9" s="47">
        <v>26</v>
      </c>
      <c r="KT9" s="47">
        <v>26</v>
      </c>
      <c r="KU9" s="60">
        <f t="shared" si="18"/>
        <v>1</v>
      </c>
      <c r="KV9" s="113">
        <v>4</v>
      </c>
      <c r="KW9" s="40" t="s">
        <v>40</v>
      </c>
      <c r="KX9" s="47">
        <v>658</v>
      </c>
      <c r="KY9" s="47">
        <v>658</v>
      </c>
      <c r="KZ9" s="60">
        <f t="shared" si="19"/>
        <v>1</v>
      </c>
      <c r="LA9" s="47">
        <v>4</v>
      </c>
      <c r="LB9" s="40" t="s">
        <v>40</v>
      </c>
      <c r="LC9" s="171">
        <f t="shared" si="144"/>
        <v>4</v>
      </c>
      <c r="LD9" s="169">
        <f t="shared" si="145"/>
        <v>4</v>
      </c>
      <c r="LE9" s="169">
        <f t="shared" si="146"/>
        <v>4</v>
      </c>
      <c r="LF9" s="149">
        <f t="shared" si="20"/>
        <v>0</v>
      </c>
      <c r="LG9" s="149">
        <f t="shared" si="147"/>
        <v>12</v>
      </c>
      <c r="LH9" s="149">
        <f t="shared" si="21"/>
        <v>12</v>
      </c>
      <c r="LI9" s="163">
        <f>+IF(LH9=0,IF(LG9=0,"NA",LH9/LG9),LH9/LG9)</f>
        <v>1</v>
      </c>
      <c r="LJ9" s="6" t="s">
        <v>7</v>
      </c>
      <c r="LK9" s="85">
        <v>7831.82</v>
      </c>
      <c r="LL9" s="85">
        <v>7959.55</v>
      </c>
      <c r="LM9" s="60">
        <f t="shared" si="22"/>
        <v>0.98395261038626547</v>
      </c>
      <c r="LN9" s="47" t="s">
        <v>60</v>
      </c>
      <c r="LO9" s="78" t="s">
        <v>60</v>
      </c>
      <c r="LP9" s="47">
        <v>215537.09</v>
      </c>
      <c r="LQ9" s="47">
        <v>228341.60907800001</v>
      </c>
      <c r="LR9" s="60">
        <f t="shared" si="23"/>
        <v>0.94392384668872997</v>
      </c>
      <c r="LS9" s="47" t="s">
        <v>60</v>
      </c>
      <c r="LT9" s="78" t="s">
        <v>60</v>
      </c>
      <c r="LU9" s="47">
        <v>261869.27</v>
      </c>
      <c r="LV9" s="47">
        <v>282419.59000000003</v>
      </c>
      <c r="LW9" s="60">
        <f t="shared" si="24"/>
        <v>0.92723479274224552</v>
      </c>
      <c r="LX9" s="47" t="s">
        <v>60</v>
      </c>
      <c r="LY9" s="78" t="s">
        <v>60</v>
      </c>
      <c r="LZ9" s="85">
        <v>12475.153831</v>
      </c>
      <c r="MA9" s="85">
        <v>10493.1199313212</v>
      </c>
      <c r="MB9" s="60">
        <f t="shared" si="149"/>
        <v>1.1888889017424238</v>
      </c>
      <c r="MC9" s="84">
        <v>4</v>
      </c>
      <c r="MD9" s="40" t="s">
        <v>40</v>
      </c>
      <c r="ME9" s="171" t="str">
        <f t="shared" si="150"/>
        <v>NA</v>
      </c>
      <c r="MF9" s="169" t="str">
        <f t="shared" si="151"/>
        <v>NA</v>
      </c>
      <c r="MG9" s="169" t="str">
        <f t="shared" si="152"/>
        <v>NA</v>
      </c>
      <c r="MH9" s="169">
        <f t="shared" si="153"/>
        <v>4</v>
      </c>
      <c r="MI9" s="149">
        <f t="shared" si="25"/>
        <v>0</v>
      </c>
      <c r="MJ9" s="149">
        <f t="shared" si="154"/>
        <v>4</v>
      </c>
      <c r="MK9" s="149">
        <f t="shared" si="26"/>
        <v>4</v>
      </c>
      <c r="ML9" s="163">
        <f>+IF(MK9=0,IF(MJ9=0,"NA",MK9/MJ9),MK9/MJ9)</f>
        <v>1</v>
      </c>
      <c r="MM9" s="6" t="s">
        <v>7</v>
      </c>
      <c r="MN9" s="47">
        <v>236765300341.87</v>
      </c>
      <c r="MO9" s="47">
        <v>253732681991</v>
      </c>
      <c r="MP9" s="60">
        <f t="shared" si="27"/>
        <v>0.93312890749433752</v>
      </c>
      <c r="MQ9" s="47">
        <v>1</v>
      </c>
      <c r="MR9" s="13" t="s">
        <v>43</v>
      </c>
      <c r="MS9" s="47">
        <v>254582098652.19223</v>
      </c>
      <c r="MT9" s="47">
        <v>236765300341.87</v>
      </c>
      <c r="MU9" s="83">
        <f t="shared" si="28"/>
        <v>1.0752508846718511</v>
      </c>
      <c r="MV9" s="47">
        <v>2</v>
      </c>
      <c r="MW9" s="12" t="s">
        <v>42</v>
      </c>
      <c r="MX9" s="47" t="s">
        <v>60</v>
      </c>
      <c r="MY9" s="47" t="s">
        <v>60</v>
      </c>
      <c r="MZ9" s="47" t="s">
        <v>60</v>
      </c>
      <c r="NA9" s="47" t="s">
        <v>60</v>
      </c>
      <c r="NB9" s="47" t="s">
        <v>60</v>
      </c>
      <c r="NC9" s="171">
        <f t="shared" si="156"/>
        <v>1</v>
      </c>
      <c r="ND9" s="169">
        <f t="shared" si="157"/>
        <v>2</v>
      </c>
      <c r="NE9" s="169">
        <v>0</v>
      </c>
      <c r="NF9" s="149">
        <f t="shared" si="29"/>
        <v>1</v>
      </c>
      <c r="NG9" s="149">
        <f t="shared" si="158"/>
        <v>8</v>
      </c>
      <c r="NH9" s="149">
        <f t="shared" si="30"/>
        <v>3</v>
      </c>
      <c r="NI9" s="163">
        <f>+IF(NH9=0,IF(NG9=0,"NA",NH9/NG9),NH9/NG9)</f>
        <v>0.375</v>
      </c>
      <c r="NJ9" s="6" t="s">
        <v>7</v>
      </c>
      <c r="NK9" s="120">
        <v>10608.66</v>
      </c>
      <c r="NL9" s="120">
        <v>10500</v>
      </c>
      <c r="NM9" s="60">
        <f t="shared" si="160"/>
        <v>1.0103485714285714</v>
      </c>
      <c r="NN9" s="47">
        <v>2</v>
      </c>
      <c r="NO9" s="12" t="s">
        <v>42</v>
      </c>
      <c r="NP9" s="118">
        <v>292751.33333333331</v>
      </c>
      <c r="NQ9" s="118">
        <v>300000</v>
      </c>
      <c r="NR9" s="60">
        <f t="shared" si="31"/>
        <v>0.97583777777777769</v>
      </c>
      <c r="NS9" s="47">
        <v>4</v>
      </c>
      <c r="NT9" s="40" t="s">
        <v>40</v>
      </c>
      <c r="NU9" s="118">
        <v>1341</v>
      </c>
      <c r="NV9" s="119">
        <v>1525</v>
      </c>
      <c r="NW9" s="60">
        <v>0.879344262295082</v>
      </c>
      <c r="NX9" s="113">
        <v>2</v>
      </c>
      <c r="NY9" s="12" t="s">
        <v>42</v>
      </c>
      <c r="NZ9" s="171">
        <f t="shared" si="161"/>
        <v>2</v>
      </c>
      <c r="OA9" s="169">
        <f t="shared" si="162"/>
        <v>4</v>
      </c>
      <c r="OB9" s="169">
        <f t="shared" si="163"/>
        <v>0.97583777777777769</v>
      </c>
      <c r="OC9" s="149">
        <f t="shared" si="32"/>
        <v>0</v>
      </c>
      <c r="OD9" s="149">
        <f t="shared" si="164"/>
        <v>12</v>
      </c>
      <c r="OE9" s="149">
        <f t="shared" si="33"/>
        <v>6.9758377777777776</v>
      </c>
      <c r="OF9" s="163">
        <f>+IF(OE9=0,IF(OD9=0,"NA",OE9/OD9),OE9/OD9)</f>
        <v>0.58131981481481476</v>
      </c>
      <c r="OG9" s="6" t="s">
        <v>7</v>
      </c>
      <c r="OH9" s="120">
        <v>32</v>
      </c>
      <c r="OI9" s="120">
        <v>44</v>
      </c>
      <c r="OJ9" s="60">
        <f t="shared" si="34"/>
        <v>0.72727272727272729</v>
      </c>
      <c r="OK9" s="63">
        <v>2</v>
      </c>
      <c r="OL9" s="12" t="s">
        <v>42</v>
      </c>
      <c r="OM9" s="120">
        <v>514</v>
      </c>
      <c r="ON9" s="120">
        <v>514</v>
      </c>
      <c r="OO9" s="60">
        <f t="shared" si="35"/>
        <v>1</v>
      </c>
      <c r="OP9" s="47">
        <v>4</v>
      </c>
      <c r="OQ9" s="40" t="s">
        <v>40</v>
      </c>
      <c r="OR9" s="171">
        <f t="shared" si="166"/>
        <v>2</v>
      </c>
      <c r="OS9" s="169">
        <f t="shared" si="167"/>
        <v>4</v>
      </c>
      <c r="OT9" s="149">
        <f t="shared" si="36"/>
        <v>0</v>
      </c>
      <c r="OU9" s="149">
        <f t="shared" si="168"/>
        <v>8</v>
      </c>
      <c r="OV9" s="149">
        <f t="shared" si="37"/>
        <v>6</v>
      </c>
      <c r="OW9" s="163">
        <f>+IF(OV9=0,IF(OU9=0,"NA",OV9/OU9),OV9/OU9)</f>
        <v>0.75</v>
      </c>
      <c r="OX9" s="6" t="s">
        <v>7</v>
      </c>
      <c r="OY9" s="120">
        <v>70</v>
      </c>
      <c r="OZ9" s="120">
        <v>70</v>
      </c>
      <c r="PA9" s="121">
        <f t="shared" ref="PA9:PA35" si="234">+OY9/OZ9</f>
        <v>1</v>
      </c>
      <c r="PB9" s="119">
        <v>4</v>
      </c>
      <c r="PC9" s="40" t="s">
        <v>40</v>
      </c>
      <c r="PD9" s="120">
        <v>20</v>
      </c>
      <c r="PE9" s="120">
        <v>32</v>
      </c>
      <c r="PF9" s="121">
        <f t="shared" si="228"/>
        <v>0.625</v>
      </c>
      <c r="PG9" s="119">
        <v>1</v>
      </c>
      <c r="PH9" s="13" t="s">
        <v>43</v>
      </c>
      <c r="PI9" s="120">
        <v>2</v>
      </c>
      <c r="PJ9" s="120">
        <v>2</v>
      </c>
      <c r="PK9" s="121">
        <f t="shared" si="233"/>
        <v>1</v>
      </c>
      <c r="PL9" s="119">
        <v>4</v>
      </c>
      <c r="PM9" s="40" t="s">
        <v>40</v>
      </c>
      <c r="PN9" s="119">
        <v>1</v>
      </c>
      <c r="PO9" s="119">
        <v>1</v>
      </c>
      <c r="PP9" s="121">
        <f t="shared" ref="PP9:PP35" si="235">+PN9/PO9</f>
        <v>1</v>
      </c>
      <c r="PQ9" s="122">
        <v>4</v>
      </c>
      <c r="PR9" s="40" t="s">
        <v>40</v>
      </c>
      <c r="PS9" s="120">
        <v>12</v>
      </c>
      <c r="PT9" s="120">
        <v>15</v>
      </c>
      <c r="PU9" s="121">
        <f t="shared" si="38"/>
        <v>0.8</v>
      </c>
      <c r="PV9" s="122">
        <v>2</v>
      </c>
      <c r="PW9" s="12" t="s">
        <v>42</v>
      </c>
      <c r="PX9" s="120">
        <v>4</v>
      </c>
      <c r="PY9" s="120">
        <v>5</v>
      </c>
      <c r="PZ9" s="121">
        <f t="shared" ref="PZ9:PZ37" si="236">+PX9/PY9</f>
        <v>0.8</v>
      </c>
      <c r="QA9" s="122">
        <v>1</v>
      </c>
      <c r="QB9" s="13" t="s">
        <v>43</v>
      </c>
      <c r="QC9" s="120">
        <v>1392</v>
      </c>
      <c r="QD9" s="120">
        <v>1802</v>
      </c>
      <c r="QE9" s="121">
        <f t="shared" si="170"/>
        <v>0.77247502774694787</v>
      </c>
      <c r="QF9" s="119">
        <v>3</v>
      </c>
      <c r="QG9" s="43" t="s">
        <v>41</v>
      </c>
      <c r="QH9" s="171">
        <f t="shared" si="171"/>
        <v>4</v>
      </c>
      <c r="QI9" s="169">
        <f t="shared" si="172"/>
        <v>1</v>
      </c>
      <c r="QJ9" s="169">
        <f t="shared" si="173"/>
        <v>4</v>
      </c>
      <c r="QK9" s="169">
        <f t="shared" si="174"/>
        <v>4</v>
      </c>
      <c r="QL9" s="169">
        <f t="shared" si="175"/>
        <v>2</v>
      </c>
      <c r="QM9" s="169">
        <f t="shared" si="176"/>
        <v>1</v>
      </c>
      <c r="QN9" s="169">
        <f t="shared" si="177"/>
        <v>3</v>
      </c>
      <c r="QO9" s="149">
        <f t="shared" si="39"/>
        <v>0</v>
      </c>
      <c r="QP9" s="149">
        <f t="shared" si="178"/>
        <v>28</v>
      </c>
      <c r="QQ9" s="149">
        <f t="shared" si="40"/>
        <v>19</v>
      </c>
      <c r="QR9" s="163">
        <f>+IF(QQ9=0,IF(QP9=0,"NA",QQ9/QP9),QQ9/QP9)</f>
        <v>0.6785714285714286</v>
      </c>
      <c r="QS9" s="6" t="s">
        <v>7</v>
      </c>
      <c r="QT9" s="123">
        <v>397784.64000000007</v>
      </c>
      <c r="QU9" s="123">
        <v>492960</v>
      </c>
      <c r="QV9" s="124">
        <f t="shared" si="41"/>
        <v>0.80693086660175284</v>
      </c>
      <c r="QW9" s="123">
        <v>4</v>
      </c>
      <c r="QX9" s="40" t="s">
        <v>40</v>
      </c>
      <c r="QY9" s="123">
        <v>309618</v>
      </c>
      <c r="QZ9" s="123">
        <v>317589</v>
      </c>
      <c r="RA9" s="124">
        <f t="shared" si="42"/>
        <v>0.97490152366738148</v>
      </c>
      <c r="RB9" s="125">
        <v>4</v>
      </c>
      <c r="RC9" s="40" t="s">
        <v>40</v>
      </c>
      <c r="RD9" s="125">
        <v>15</v>
      </c>
      <c r="RE9" s="125">
        <v>16</v>
      </c>
      <c r="RF9" s="124">
        <f t="shared" si="43"/>
        <v>0.9375</v>
      </c>
      <c r="RG9" s="125">
        <v>3</v>
      </c>
      <c r="RH9" s="43" t="s">
        <v>41</v>
      </c>
      <c r="RI9" s="171">
        <f t="shared" si="180"/>
        <v>4</v>
      </c>
      <c r="RJ9" s="169">
        <f t="shared" si="181"/>
        <v>4</v>
      </c>
      <c r="RK9" s="169">
        <f t="shared" si="182"/>
        <v>3</v>
      </c>
      <c r="RL9" s="149">
        <f t="shared" si="44"/>
        <v>0</v>
      </c>
      <c r="RM9" s="149">
        <f t="shared" si="183"/>
        <v>12</v>
      </c>
      <c r="RN9" s="149">
        <f t="shared" si="45"/>
        <v>11</v>
      </c>
      <c r="RO9" s="163">
        <f>+IF(RN9=0,IF(RM9=0,"NA",RN9/RM9),RN9/RM9)</f>
        <v>0.91666666666666663</v>
      </c>
      <c r="RP9" s="6" t="s">
        <v>7</v>
      </c>
      <c r="RQ9" s="119">
        <v>597</v>
      </c>
      <c r="RR9" s="119">
        <v>1225</v>
      </c>
      <c r="RS9" s="121">
        <f t="shared" si="185"/>
        <v>0.48734693877551022</v>
      </c>
      <c r="RT9" s="119">
        <v>1</v>
      </c>
      <c r="RU9" s="13" t="s">
        <v>43</v>
      </c>
      <c r="RV9" s="119">
        <v>4105</v>
      </c>
      <c r="RW9" s="119">
        <v>1100</v>
      </c>
      <c r="RX9" s="126">
        <f t="shared" si="186"/>
        <v>3.7318181818181819</v>
      </c>
      <c r="RY9" s="118">
        <v>1</v>
      </c>
      <c r="RZ9" s="13" t="s">
        <v>43</v>
      </c>
      <c r="SA9" s="171">
        <f t="shared" si="187"/>
        <v>1</v>
      </c>
      <c r="SB9" s="169">
        <f t="shared" si="188"/>
        <v>1</v>
      </c>
      <c r="SC9" s="149">
        <f t="shared" si="189"/>
        <v>0</v>
      </c>
      <c r="SD9" s="149">
        <f t="shared" si="190"/>
        <v>8</v>
      </c>
      <c r="SE9" s="149">
        <f t="shared" si="191"/>
        <v>2</v>
      </c>
      <c r="SF9" s="163">
        <f t="shared" si="192"/>
        <v>0.25</v>
      </c>
      <c r="SG9" s="6" t="s">
        <v>7</v>
      </c>
      <c r="SH9" s="127">
        <v>0.98694599283300355</v>
      </c>
      <c r="SI9" s="110">
        <v>4</v>
      </c>
      <c r="SJ9" s="9" t="s">
        <v>40</v>
      </c>
      <c r="SK9" s="120">
        <v>74</v>
      </c>
      <c r="SL9" s="120">
        <v>75</v>
      </c>
      <c r="SM9" s="121">
        <f t="shared" si="193"/>
        <v>0.98666666666666669</v>
      </c>
      <c r="SN9" s="111">
        <v>4</v>
      </c>
      <c r="SO9" s="40" t="s">
        <v>40</v>
      </c>
      <c r="SP9" s="120">
        <v>75</v>
      </c>
      <c r="SQ9" s="120">
        <v>76</v>
      </c>
      <c r="SR9" s="60">
        <f t="shared" si="194"/>
        <v>0.98684210526315785</v>
      </c>
      <c r="SS9" s="111">
        <v>4</v>
      </c>
      <c r="ST9" s="40" t="s">
        <v>40</v>
      </c>
      <c r="SU9" s="120">
        <v>43</v>
      </c>
      <c r="SV9" s="120">
        <v>49</v>
      </c>
      <c r="SW9" s="60">
        <f t="shared" si="195"/>
        <v>0.87755102040816324</v>
      </c>
      <c r="SX9" s="111">
        <v>2</v>
      </c>
      <c r="SY9" s="12" t="s">
        <v>42</v>
      </c>
      <c r="SZ9" s="120">
        <v>136</v>
      </c>
      <c r="TA9" s="120">
        <v>136</v>
      </c>
      <c r="TB9" s="121">
        <f t="shared" si="196"/>
        <v>1</v>
      </c>
      <c r="TC9" s="63">
        <v>4</v>
      </c>
      <c r="TD9" s="40" t="s">
        <v>40</v>
      </c>
      <c r="TE9" s="171">
        <f t="shared" si="197"/>
        <v>4</v>
      </c>
      <c r="TF9" s="169">
        <f t="shared" si="198"/>
        <v>4</v>
      </c>
      <c r="TG9" s="169">
        <f t="shared" si="199"/>
        <v>4</v>
      </c>
      <c r="TH9" s="169">
        <f t="shared" si="200"/>
        <v>2</v>
      </c>
      <c r="TI9" s="169">
        <f t="shared" si="201"/>
        <v>4</v>
      </c>
      <c r="TJ9" s="149">
        <f t="shared" si="202"/>
        <v>0</v>
      </c>
      <c r="TK9" s="149">
        <f t="shared" si="203"/>
        <v>20</v>
      </c>
      <c r="TL9" s="149">
        <f t="shared" si="204"/>
        <v>18</v>
      </c>
      <c r="TM9" s="163">
        <f t="shared" si="205"/>
        <v>0.9</v>
      </c>
      <c r="TO9" s="25" t="s">
        <v>7</v>
      </c>
      <c r="TP9" s="61">
        <f>+KV9+LA9+MC9+NS9+OK9+QW9+RB9+RT9+RY9</f>
        <v>28</v>
      </c>
      <c r="TQ9" s="26">
        <f t="shared" si="206"/>
        <v>36</v>
      </c>
      <c r="TR9" s="27">
        <f t="shared" si="207"/>
        <v>0.77777777777777779</v>
      </c>
      <c r="TS9" s="28"/>
      <c r="TU9" s="25" t="s">
        <v>7</v>
      </c>
      <c r="TV9" s="26">
        <f>+SI9</f>
        <v>4</v>
      </c>
      <c r="TW9" s="26">
        <v>4</v>
      </c>
      <c r="TX9" s="27">
        <f t="shared" si="208"/>
        <v>1</v>
      </c>
      <c r="TY9" s="28"/>
      <c r="UA9" s="25" t="s">
        <v>7</v>
      </c>
      <c r="UB9" s="363" t="e">
        <f>+(#REF!*0.25)+(#REF!*0.4)+(TR9*0.25)+(TX9*0.1)</f>
        <v>#REF!</v>
      </c>
      <c r="UC9" s="364"/>
      <c r="UD9" s="365"/>
      <c r="UE9" s="28"/>
      <c r="UF9" s="179">
        <f t="shared" si="209"/>
        <v>0.83333333333333337</v>
      </c>
      <c r="UG9" s="179">
        <f t="shared" si="210"/>
        <v>0.75</v>
      </c>
      <c r="UH9" s="179" t="str">
        <f t="shared" si="211"/>
        <v>NA</v>
      </c>
      <c r="UI9" s="181">
        <f t="shared" si="229"/>
        <v>0.79166666666666674</v>
      </c>
      <c r="UJ9" s="179">
        <f t="shared" si="212"/>
        <v>0.78125</v>
      </c>
      <c r="UK9" s="179">
        <f t="shared" si="213"/>
        <v>0.5357142857142857</v>
      </c>
      <c r="UL9" s="179">
        <f t="shared" si="214"/>
        <v>0.83333333333333337</v>
      </c>
      <c r="UM9" s="179">
        <f t="shared" si="215"/>
        <v>0.75</v>
      </c>
      <c r="UN9" s="179">
        <f t="shared" si="216"/>
        <v>0.80555555555555547</v>
      </c>
      <c r="UO9" s="181">
        <f t="shared" si="217"/>
        <v>0.74117063492063484</v>
      </c>
      <c r="UP9" s="179">
        <f t="shared" si="218"/>
        <v>0.74126396296296293</v>
      </c>
      <c r="UQ9" s="179">
        <f t="shared" si="219"/>
        <v>0.6785714285714286</v>
      </c>
      <c r="UR9" s="179">
        <f t="shared" si="220"/>
        <v>0.91666666666666663</v>
      </c>
      <c r="US9" s="179">
        <f t="shared" si="221"/>
        <v>0.25</v>
      </c>
      <c r="UT9" s="181">
        <f t="shared" si="222"/>
        <v>0.64662551455026451</v>
      </c>
      <c r="UU9" s="179">
        <f t="shared" si="223"/>
        <v>0.9</v>
      </c>
      <c r="UV9" s="183">
        <f t="shared" si="224"/>
        <v>0.9</v>
      </c>
      <c r="UW9" s="187"/>
      <c r="UX9" s="223">
        <f t="shared" si="230"/>
        <v>0.74604129927248675</v>
      </c>
    </row>
    <row r="10" spans="1:570" ht="15.75" customHeight="1">
      <c r="A10" s="6" t="s">
        <v>8</v>
      </c>
      <c r="B10" s="50">
        <v>374811</v>
      </c>
      <c r="C10" s="50">
        <v>367543</v>
      </c>
      <c r="D10" s="106">
        <f t="shared" si="46"/>
        <v>1.0197745569906107</v>
      </c>
      <c r="E10" s="32">
        <v>4</v>
      </c>
      <c r="F10" s="40" t="s">
        <v>40</v>
      </c>
      <c r="G10" s="3">
        <v>0.2899243754512047</v>
      </c>
      <c r="H10" s="3">
        <v>0.16166151825750166</v>
      </c>
      <c r="I10" s="51">
        <f t="shared" si="0"/>
        <v>0.79340376470670182</v>
      </c>
      <c r="J10" s="32">
        <v>4</v>
      </c>
      <c r="K10" s="52" t="s">
        <v>40</v>
      </c>
      <c r="L10" s="76">
        <v>64214</v>
      </c>
      <c r="M10" s="76">
        <v>86034</v>
      </c>
      <c r="N10" s="107">
        <f t="shared" si="47"/>
        <v>0.74637933840109727</v>
      </c>
      <c r="O10" s="108">
        <v>2</v>
      </c>
      <c r="P10" s="12" t="s">
        <v>42</v>
      </c>
      <c r="Q10" s="169">
        <f t="shared" si="48"/>
        <v>4</v>
      </c>
      <c r="R10" s="169">
        <f t="shared" si="49"/>
        <v>4</v>
      </c>
      <c r="S10" s="170">
        <f t="shared" si="50"/>
        <v>2</v>
      </c>
      <c r="T10" s="150">
        <f t="shared" si="51"/>
        <v>0</v>
      </c>
      <c r="U10" s="150">
        <f t="shared" si="52"/>
        <v>12</v>
      </c>
      <c r="V10" s="149">
        <f t="shared" si="53"/>
        <v>10</v>
      </c>
      <c r="W10" s="163">
        <f t="shared" si="54"/>
        <v>0.83333333333333337</v>
      </c>
      <c r="X10" s="6" t="s">
        <v>8</v>
      </c>
      <c r="Y10" s="109">
        <v>1</v>
      </c>
      <c r="Z10" s="45">
        <v>4</v>
      </c>
      <c r="AA10" s="16" t="s">
        <v>40</v>
      </c>
      <c r="AB10" s="110">
        <v>234</v>
      </c>
      <c r="AC10" s="110">
        <v>234</v>
      </c>
      <c r="AD10" s="106">
        <f t="shared" si="1"/>
        <v>1</v>
      </c>
      <c r="AE10" s="32">
        <v>4</v>
      </c>
      <c r="AF10" s="40" t="s">
        <v>40</v>
      </c>
      <c r="AG10" s="110">
        <v>590</v>
      </c>
      <c r="AH10" s="110">
        <v>3968</v>
      </c>
      <c r="AI10" s="106">
        <f t="shared" si="55"/>
        <v>0.14868951612903225</v>
      </c>
      <c r="AJ10" s="32">
        <v>4</v>
      </c>
      <c r="AK10" s="40" t="s">
        <v>40</v>
      </c>
      <c r="AL10" s="110">
        <v>14</v>
      </c>
      <c r="AM10" s="110">
        <v>19</v>
      </c>
      <c r="AN10" s="106">
        <f t="shared" si="2"/>
        <v>0.73684210526315785</v>
      </c>
      <c r="AO10" s="32">
        <v>3</v>
      </c>
      <c r="AP10" s="154" t="s">
        <v>41</v>
      </c>
      <c r="AQ10" s="171">
        <f t="shared" si="56"/>
        <v>4</v>
      </c>
      <c r="AR10" s="169">
        <f t="shared" si="57"/>
        <v>4</v>
      </c>
      <c r="AS10" s="169">
        <f t="shared" si="58"/>
        <v>4</v>
      </c>
      <c r="AT10" s="169">
        <f t="shared" si="59"/>
        <v>3</v>
      </c>
      <c r="AU10" s="149">
        <f t="shared" si="3"/>
        <v>0</v>
      </c>
      <c r="AV10" s="149">
        <f t="shared" si="60"/>
        <v>16</v>
      </c>
      <c r="AW10" s="149">
        <f t="shared" si="61"/>
        <v>15</v>
      </c>
      <c r="AX10" s="163">
        <f t="shared" si="62"/>
        <v>0.9375</v>
      </c>
      <c r="AY10" s="159" t="s">
        <v>8</v>
      </c>
      <c r="AZ10" s="143">
        <v>1</v>
      </c>
      <c r="BA10" s="79">
        <v>4</v>
      </c>
      <c r="BB10" s="40" t="s">
        <v>40</v>
      </c>
      <c r="BC10" s="171">
        <f t="shared" si="63"/>
        <v>4</v>
      </c>
      <c r="BD10" s="149">
        <f t="shared" si="4"/>
        <v>0</v>
      </c>
      <c r="BE10" s="149">
        <f t="shared" si="64"/>
        <v>4</v>
      </c>
      <c r="BF10" s="149">
        <f t="shared" si="5"/>
        <v>4</v>
      </c>
      <c r="BG10" s="163">
        <f t="shared" si="6"/>
        <v>1</v>
      </c>
      <c r="BH10" s="6" t="s">
        <v>8</v>
      </c>
      <c r="BI10" s="39">
        <v>881</v>
      </c>
      <c r="BJ10" s="39">
        <v>354</v>
      </c>
      <c r="BK10" s="48">
        <f t="shared" si="65"/>
        <v>2.4887005649717513</v>
      </c>
      <c r="BL10" s="32">
        <v>4</v>
      </c>
      <c r="BM10" s="40" t="s">
        <v>40</v>
      </c>
      <c r="BN10" s="47">
        <v>5797</v>
      </c>
      <c r="BO10" s="47">
        <v>5797</v>
      </c>
      <c r="BP10" s="48">
        <f t="shared" si="66"/>
        <v>1</v>
      </c>
      <c r="BQ10" s="32">
        <v>4</v>
      </c>
      <c r="BR10" s="40" t="s">
        <v>40</v>
      </c>
      <c r="BS10" s="47">
        <v>47773</v>
      </c>
      <c r="BT10" s="47">
        <v>47791</v>
      </c>
      <c r="BU10" s="48">
        <f t="shared" si="67"/>
        <v>0.9996233600468708</v>
      </c>
      <c r="BV10" s="32">
        <v>4</v>
      </c>
      <c r="BW10" s="40" t="s">
        <v>40</v>
      </c>
      <c r="BX10" s="111">
        <v>810</v>
      </c>
      <c r="BY10" s="112">
        <v>57</v>
      </c>
      <c r="BZ10" s="48">
        <f t="shared" si="68"/>
        <v>14.210526315789474</v>
      </c>
      <c r="CA10" s="32">
        <v>4</v>
      </c>
      <c r="CB10" s="40" t="s">
        <v>40</v>
      </c>
      <c r="CC10" s="49">
        <v>21487</v>
      </c>
      <c r="CD10" s="49">
        <v>21652</v>
      </c>
      <c r="CE10" s="166">
        <f t="shared" si="69"/>
        <v>0.99237945686310736</v>
      </c>
      <c r="CF10" s="112">
        <v>3</v>
      </c>
      <c r="CG10" s="43" t="s">
        <v>41</v>
      </c>
      <c r="CH10" s="113">
        <v>839</v>
      </c>
      <c r="CI10" s="39">
        <v>3407</v>
      </c>
      <c r="CJ10" s="48">
        <f t="shared" si="70"/>
        <v>0.24625770472556502</v>
      </c>
      <c r="CK10" s="32">
        <v>1</v>
      </c>
      <c r="CL10" s="13" t="s">
        <v>43</v>
      </c>
      <c r="CM10" s="47">
        <v>5291</v>
      </c>
      <c r="CN10" s="39">
        <v>7567</v>
      </c>
      <c r="CO10" s="48">
        <f t="shared" si="71"/>
        <v>0.69922029866525703</v>
      </c>
      <c r="CP10" s="32">
        <v>2</v>
      </c>
      <c r="CQ10" s="12" t="s">
        <v>42</v>
      </c>
      <c r="CR10" s="49">
        <v>8157</v>
      </c>
      <c r="CS10" s="49">
        <v>6996</v>
      </c>
      <c r="CT10" s="48">
        <f t="shared" si="72"/>
        <v>1.1659519725557461</v>
      </c>
      <c r="CU10" s="32">
        <v>4</v>
      </c>
      <c r="CV10" s="40" t="s">
        <v>40</v>
      </c>
      <c r="CW10" s="171">
        <f t="shared" si="7"/>
        <v>4</v>
      </c>
      <c r="CX10" s="169">
        <f t="shared" si="73"/>
        <v>4</v>
      </c>
      <c r="CY10" s="169">
        <f t="shared" si="74"/>
        <v>4</v>
      </c>
      <c r="CZ10" s="169">
        <f t="shared" si="75"/>
        <v>4</v>
      </c>
      <c r="DA10" s="169">
        <f t="shared" si="76"/>
        <v>3</v>
      </c>
      <c r="DB10" s="169">
        <f t="shared" si="77"/>
        <v>1</v>
      </c>
      <c r="DC10" s="169">
        <f t="shared" si="78"/>
        <v>2</v>
      </c>
      <c r="DD10" s="169">
        <f t="shared" si="79"/>
        <v>4</v>
      </c>
      <c r="DE10" s="149">
        <f t="shared" si="80"/>
        <v>0</v>
      </c>
      <c r="DF10" s="149">
        <f t="shared" si="81"/>
        <v>32</v>
      </c>
      <c r="DG10" s="149">
        <f t="shared" si="82"/>
        <v>26</v>
      </c>
      <c r="DH10" s="163">
        <f t="shared" si="83"/>
        <v>0.8125</v>
      </c>
      <c r="DI10" s="6" t="s">
        <v>8</v>
      </c>
      <c r="DJ10" s="47">
        <v>0</v>
      </c>
      <c r="DK10" s="47">
        <v>1046</v>
      </c>
      <c r="DL10" s="60">
        <f t="shared" si="84"/>
        <v>0</v>
      </c>
      <c r="DM10" s="113">
        <v>1</v>
      </c>
      <c r="DN10" s="13" t="s">
        <v>43</v>
      </c>
      <c r="DO10" s="113">
        <v>0</v>
      </c>
      <c r="DP10" s="113">
        <v>447</v>
      </c>
      <c r="DQ10" s="60">
        <f t="shared" si="85"/>
        <v>0</v>
      </c>
      <c r="DR10" s="114">
        <v>1</v>
      </c>
      <c r="DS10" s="13" t="s">
        <v>43</v>
      </c>
      <c r="DT10" s="47">
        <v>6839</v>
      </c>
      <c r="DU10" s="47">
        <v>7064</v>
      </c>
      <c r="DV10" s="60">
        <f t="shared" si="86"/>
        <v>0.9681483578708947</v>
      </c>
      <c r="DW10" s="113">
        <v>3</v>
      </c>
      <c r="DX10" s="11" t="s">
        <v>41</v>
      </c>
      <c r="DY10" s="113">
        <v>183</v>
      </c>
      <c r="DZ10" s="111">
        <v>4</v>
      </c>
      <c r="EA10" s="9" t="s">
        <v>40</v>
      </c>
      <c r="EB10" s="47">
        <v>5376</v>
      </c>
      <c r="EC10" s="47">
        <v>6528</v>
      </c>
      <c r="ED10" s="60">
        <f t="shared" si="87"/>
        <v>0.82352941176470584</v>
      </c>
      <c r="EE10" s="111">
        <v>2</v>
      </c>
      <c r="EF10" s="12" t="s">
        <v>42</v>
      </c>
      <c r="EG10" s="111">
        <v>126</v>
      </c>
      <c r="EH10" s="111">
        <v>126</v>
      </c>
      <c r="EI10" s="60">
        <f t="shared" si="88"/>
        <v>1</v>
      </c>
      <c r="EJ10" s="111">
        <v>4</v>
      </c>
      <c r="EK10" s="40" t="s">
        <v>40</v>
      </c>
      <c r="EL10" s="111">
        <v>78</v>
      </c>
      <c r="EM10" s="111">
        <v>78</v>
      </c>
      <c r="EN10" s="60">
        <f t="shared" si="89"/>
        <v>1</v>
      </c>
      <c r="EO10" s="111">
        <v>4</v>
      </c>
      <c r="EP10" s="40" t="s">
        <v>40</v>
      </c>
      <c r="EQ10" s="171">
        <f t="shared" si="90"/>
        <v>1</v>
      </c>
      <c r="ER10" s="169">
        <f t="shared" si="91"/>
        <v>1</v>
      </c>
      <c r="ES10" s="169">
        <f t="shared" si="92"/>
        <v>3</v>
      </c>
      <c r="ET10" s="169">
        <f t="shared" si="93"/>
        <v>4</v>
      </c>
      <c r="EU10" s="169">
        <f t="shared" si="225"/>
        <v>2</v>
      </c>
      <c r="EV10" s="169">
        <f t="shared" si="94"/>
        <v>4</v>
      </c>
      <c r="EW10" s="169">
        <f t="shared" si="95"/>
        <v>4</v>
      </c>
      <c r="EX10" s="149">
        <f t="shared" si="96"/>
        <v>0</v>
      </c>
      <c r="EY10" s="149">
        <f t="shared" si="97"/>
        <v>28</v>
      </c>
      <c r="EZ10" s="149">
        <f t="shared" si="8"/>
        <v>19</v>
      </c>
      <c r="FA10" s="163">
        <f t="shared" si="98"/>
        <v>0.6785714285714286</v>
      </c>
      <c r="FB10" s="6" t="s">
        <v>8</v>
      </c>
      <c r="FC10" s="47">
        <v>0</v>
      </c>
      <c r="FD10" s="47">
        <v>0</v>
      </c>
      <c r="FE10" s="60" t="s">
        <v>60</v>
      </c>
      <c r="FF10" s="113" t="s">
        <v>60</v>
      </c>
      <c r="FG10" s="77" t="s">
        <v>60</v>
      </c>
      <c r="FH10" s="47">
        <v>0</v>
      </c>
      <c r="FI10" s="47">
        <v>0</v>
      </c>
      <c r="FJ10" s="60" t="s">
        <v>60</v>
      </c>
      <c r="FK10" s="47" t="s">
        <v>60</v>
      </c>
      <c r="FL10" s="77" t="s">
        <v>60</v>
      </c>
      <c r="FM10" s="113">
        <v>1</v>
      </c>
      <c r="FN10" s="113">
        <v>1</v>
      </c>
      <c r="FO10" s="60">
        <f t="shared" si="101"/>
        <v>1</v>
      </c>
      <c r="FP10" s="113">
        <v>4</v>
      </c>
      <c r="FQ10" s="40" t="s">
        <v>40</v>
      </c>
      <c r="FR10" s="113">
        <v>180</v>
      </c>
      <c r="FS10" s="113">
        <v>180</v>
      </c>
      <c r="FT10" s="60">
        <f t="shared" si="226"/>
        <v>1</v>
      </c>
      <c r="FU10" s="113">
        <v>4</v>
      </c>
      <c r="FV10" s="40" t="s">
        <v>40</v>
      </c>
      <c r="FW10" s="47">
        <v>8141</v>
      </c>
      <c r="FX10" s="47">
        <v>8141</v>
      </c>
      <c r="FY10" s="60">
        <f t="shared" si="227"/>
        <v>1</v>
      </c>
      <c r="FZ10" s="113">
        <v>4</v>
      </c>
      <c r="GA10" s="40" t="s">
        <v>40</v>
      </c>
      <c r="GB10" s="171">
        <v>0</v>
      </c>
      <c r="GC10" s="169">
        <v>0</v>
      </c>
      <c r="GD10" s="169">
        <f t="shared" si="104"/>
        <v>4</v>
      </c>
      <c r="GE10" s="169">
        <f t="shared" si="105"/>
        <v>4</v>
      </c>
      <c r="GF10" s="169">
        <f t="shared" si="106"/>
        <v>4</v>
      </c>
      <c r="GG10" s="149">
        <f t="shared" si="9"/>
        <v>2</v>
      </c>
      <c r="GH10" s="149">
        <f t="shared" si="107"/>
        <v>12</v>
      </c>
      <c r="GI10" s="149">
        <f t="shared" si="10"/>
        <v>12</v>
      </c>
      <c r="GJ10" s="163">
        <f t="shared" si="108"/>
        <v>1</v>
      </c>
      <c r="GK10" s="6" t="s">
        <v>8</v>
      </c>
      <c r="GL10" s="113">
        <v>782</v>
      </c>
      <c r="GM10" s="113">
        <v>1294</v>
      </c>
      <c r="GN10" s="60">
        <f t="shared" si="231"/>
        <v>0.60432766615146827</v>
      </c>
      <c r="GO10" s="50">
        <v>2</v>
      </c>
      <c r="GP10" s="12" t="s">
        <v>42</v>
      </c>
      <c r="GQ10" s="113">
        <v>0</v>
      </c>
      <c r="GR10" s="113">
        <v>0</v>
      </c>
      <c r="GS10" s="60" t="s">
        <v>60</v>
      </c>
      <c r="GT10" s="111" t="s">
        <v>60</v>
      </c>
      <c r="GU10" s="77" t="s">
        <v>60</v>
      </c>
      <c r="GV10" s="47">
        <v>47</v>
      </c>
      <c r="GW10" s="47">
        <v>58</v>
      </c>
      <c r="GX10" s="60">
        <f t="shared" si="232"/>
        <v>0.81034482758620685</v>
      </c>
      <c r="GY10" s="113">
        <v>4</v>
      </c>
      <c r="GZ10" s="40" t="s">
        <v>40</v>
      </c>
      <c r="HA10" s="113">
        <v>53</v>
      </c>
      <c r="HB10" s="113">
        <v>61</v>
      </c>
      <c r="HC10" s="60">
        <f t="shared" si="110"/>
        <v>0.86885245901639341</v>
      </c>
      <c r="HD10" s="117">
        <v>4</v>
      </c>
      <c r="HE10" s="40" t="s">
        <v>40</v>
      </c>
      <c r="HF10" s="47">
        <v>149</v>
      </c>
      <c r="HG10" s="47">
        <v>538</v>
      </c>
      <c r="HH10" s="60">
        <f t="shared" si="111"/>
        <v>0.27695167286245354</v>
      </c>
      <c r="HI10" s="50">
        <v>3</v>
      </c>
      <c r="HJ10" s="43" t="s">
        <v>41</v>
      </c>
      <c r="HK10" s="171">
        <f t="shared" si="112"/>
        <v>2</v>
      </c>
      <c r="HL10" s="169">
        <v>0</v>
      </c>
      <c r="HM10" s="169">
        <f t="shared" si="114"/>
        <v>4</v>
      </c>
      <c r="HN10" s="169">
        <f t="shared" si="115"/>
        <v>4</v>
      </c>
      <c r="HO10" s="169">
        <f t="shared" si="116"/>
        <v>3</v>
      </c>
      <c r="HP10" s="149">
        <f t="shared" si="11"/>
        <v>1</v>
      </c>
      <c r="HQ10" s="149">
        <f t="shared" si="117"/>
        <v>16</v>
      </c>
      <c r="HR10" s="149">
        <f t="shared" si="12"/>
        <v>13</v>
      </c>
      <c r="HS10" s="163">
        <f t="shared" si="118"/>
        <v>0.8125</v>
      </c>
      <c r="HT10" s="6" t="s">
        <v>8</v>
      </c>
      <c r="HU10" s="113">
        <v>5</v>
      </c>
      <c r="HV10" s="50">
        <v>1</v>
      </c>
      <c r="HW10" s="13" t="s">
        <v>43</v>
      </c>
      <c r="HX10" s="113">
        <v>3</v>
      </c>
      <c r="HY10" s="50">
        <v>1</v>
      </c>
      <c r="HZ10" s="13" t="s">
        <v>43</v>
      </c>
      <c r="IA10" s="111">
        <v>16</v>
      </c>
      <c r="IB10" s="111">
        <v>199</v>
      </c>
      <c r="IC10" s="60">
        <f t="shared" si="119"/>
        <v>8.0402010050251257E-2</v>
      </c>
      <c r="ID10" s="32">
        <v>3</v>
      </c>
      <c r="IE10" s="43" t="s">
        <v>41</v>
      </c>
      <c r="IF10" s="111">
        <v>10</v>
      </c>
      <c r="IG10" s="111">
        <v>199</v>
      </c>
      <c r="IH10" s="60">
        <f t="shared" si="120"/>
        <v>5.0251256281407038E-2</v>
      </c>
      <c r="II10" s="32">
        <v>2</v>
      </c>
      <c r="IJ10" s="17" t="s">
        <v>42</v>
      </c>
      <c r="IK10" s="111">
        <v>44</v>
      </c>
      <c r="IL10" s="111">
        <v>45</v>
      </c>
      <c r="IM10" s="60">
        <f t="shared" si="121"/>
        <v>0.97777777777777775</v>
      </c>
      <c r="IN10" s="108">
        <v>4</v>
      </c>
      <c r="IO10" s="40" t="s">
        <v>40</v>
      </c>
      <c r="IP10" s="111">
        <v>0</v>
      </c>
      <c r="IQ10" s="111">
        <v>14</v>
      </c>
      <c r="IR10" s="60">
        <f t="shared" si="122"/>
        <v>0</v>
      </c>
      <c r="IS10" s="50">
        <v>4</v>
      </c>
      <c r="IT10" s="40" t="s">
        <v>40</v>
      </c>
      <c r="IU10" s="171">
        <f t="shared" si="123"/>
        <v>1</v>
      </c>
      <c r="IV10" s="169">
        <f t="shared" si="124"/>
        <v>1</v>
      </c>
      <c r="IW10" s="169">
        <f t="shared" si="125"/>
        <v>3</v>
      </c>
      <c r="IX10" s="169">
        <f t="shared" si="126"/>
        <v>2</v>
      </c>
      <c r="IY10" s="169">
        <f t="shared" si="127"/>
        <v>4</v>
      </c>
      <c r="IZ10" s="169">
        <f t="shared" si="128"/>
        <v>4</v>
      </c>
      <c r="JA10" s="149">
        <f t="shared" si="13"/>
        <v>0</v>
      </c>
      <c r="JB10" s="149">
        <f t="shared" si="129"/>
        <v>24</v>
      </c>
      <c r="JC10" s="149">
        <f t="shared" si="14"/>
        <v>15</v>
      </c>
      <c r="JD10" s="163">
        <f t="shared" ref="JD10:JD37" si="237">+IF(JC10=0,IF(JB10=0,"NA",JC10/JB10),JC10/JB10)</f>
        <v>0.625</v>
      </c>
      <c r="JE10" s="6" t="s">
        <v>8</v>
      </c>
      <c r="JF10" s="111">
        <v>18</v>
      </c>
      <c r="JG10" s="111">
        <v>18</v>
      </c>
      <c r="JH10" s="60">
        <f t="shared" si="131"/>
        <v>1</v>
      </c>
      <c r="JI10" s="76">
        <v>4</v>
      </c>
      <c r="JJ10" s="40" t="s">
        <v>40</v>
      </c>
      <c r="JK10" s="111">
        <v>1</v>
      </c>
      <c r="JL10" s="111">
        <v>6</v>
      </c>
      <c r="JM10" s="174">
        <f t="shared" si="132"/>
        <v>0.16666666666666666</v>
      </c>
      <c r="JN10" s="108">
        <v>1</v>
      </c>
      <c r="JO10" s="13" t="s">
        <v>43</v>
      </c>
      <c r="JP10" s="171">
        <f t="shared" si="133"/>
        <v>4</v>
      </c>
      <c r="JQ10" s="169">
        <f t="shared" si="134"/>
        <v>1</v>
      </c>
      <c r="JR10" s="149">
        <f t="shared" si="15"/>
        <v>0</v>
      </c>
      <c r="JS10" s="149">
        <f t="shared" si="135"/>
        <v>8</v>
      </c>
      <c r="JT10" s="149">
        <f t="shared" si="16"/>
        <v>5</v>
      </c>
      <c r="JU10" s="163">
        <f t="shared" ref="JU10:JU37" si="238">+IF(JT10=0,IF(JS10=0,"NA",JT10/JS10),JT10/JS10)</f>
        <v>0.625</v>
      </c>
      <c r="JV10" s="6" t="s">
        <v>8</v>
      </c>
      <c r="JW10" s="47">
        <v>320</v>
      </c>
      <c r="JX10" s="47">
        <v>284</v>
      </c>
      <c r="JY10" s="60">
        <f t="shared" si="137"/>
        <v>1.1267605633802817</v>
      </c>
      <c r="JZ10" s="76">
        <v>4</v>
      </c>
      <c r="KA10" s="40" t="s">
        <v>40</v>
      </c>
      <c r="KB10" s="117">
        <v>38</v>
      </c>
      <c r="KC10" s="117">
        <v>460</v>
      </c>
      <c r="KD10" s="60">
        <f t="shared" si="138"/>
        <v>8.2608695652173908E-2</v>
      </c>
      <c r="KE10" s="76">
        <v>3</v>
      </c>
      <c r="KF10" s="11" t="s">
        <v>41</v>
      </c>
      <c r="KG10" s="171">
        <f t="shared" si="139"/>
        <v>4</v>
      </c>
      <c r="KH10" s="169">
        <f t="shared" si="140"/>
        <v>3</v>
      </c>
      <c r="KI10" s="149">
        <f t="shared" si="17"/>
        <v>0</v>
      </c>
      <c r="KJ10" s="149">
        <f t="shared" si="141"/>
        <v>8</v>
      </c>
      <c r="KK10" s="149">
        <f t="shared" si="142"/>
        <v>7</v>
      </c>
      <c r="KL10" s="163">
        <f t="shared" ref="KL10:KL37" si="239">+IF(KK10=0,IF(KJ10=0,"NA",KK10/KJ10),KK10/KJ10)</f>
        <v>0.875</v>
      </c>
      <c r="KM10" s="6" t="s">
        <v>8</v>
      </c>
      <c r="KN10" s="47">
        <v>61</v>
      </c>
      <c r="KO10" s="47">
        <v>61</v>
      </c>
      <c r="KP10" s="60">
        <v>1</v>
      </c>
      <c r="KQ10" s="47">
        <v>4</v>
      </c>
      <c r="KR10" s="40" t="s">
        <v>40</v>
      </c>
      <c r="KS10" s="47">
        <v>536</v>
      </c>
      <c r="KT10" s="47">
        <v>536</v>
      </c>
      <c r="KU10" s="60">
        <f t="shared" si="18"/>
        <v>1</v>
      </c>
      <c r="KV10" s="113">
        <v>4</v>
      </c>
      <c r="KW10" s="40" t="s">
        <v>40</v>
      </c>
      <c r="KX10" s="47">
        <v>99</v>
      </c>
      <c r="KY10" s="47">
        <v>99</v>
      </c>
      <c r="KZ10" s="60">
        <f t="shared" si="19"/>
        <v>1</v>
      </c>
      <c r="LA10" s="47">
        <v>4</v>
      </c>
      <c r="LB10" s="40" t="s">
        <v>40</v>
      </c>
      <c r="LC10" s="171">
        <f t="shared" si="144"/>
        <v>4</v>
      </c>
      <c r="LD10" s="169">
        <f t="shared" si="145"/>
        <v>4</v>
      </c>
      <c r="LE10" s="169">
        <f t="shared" si="146"/>
        <v>4</v>
      </c>
      <c r="LF10" s="149">
        <f t="shared" si="20"/>
        <v>0</v>
      </c>
      <c r="LG10" s="149">
        <f t="shared" si="147"/>
        <v>12</v>
      </c>
      <c r="LH10" s="149">
        <f t="shared" si="21"/>
        <v>12</v>
      </c>
      <c r="LI10" s="163">
        <f t="shared" ref="LI10:LI37" si="240">+IF(LH10=0,IF(LG10=0,"NA",LH10/LG10),LH10/LG10)</f>
        <v>1</v>
      </c>
      <c r="LJ10" s="6" t="s">
        <v>8</v>
      </c>
      <c r="LK10" s="85">
        <v>4025.7</v>
      </c>
      <c r="LL10" s="85">
        <v>4115.63</v>
      </c>
      <c r="LM10" s="60">
        <f t="shared" si="22"/>
        <v>0.97814915334954788</v>
      </c>
      <c r="LN10" s="47" t="s">
        <v>60</v>
      </c>
      <c r="LO10" s="78" t="s">
        <v>60</v>
      </c>
      <c r="LP10" s="47">
        <v>99360.61</v>
      </c>
      <c r="LQ10" s="47">
        <v>108254.75893900001</v>
      </c>
      <c r="LR10" s="60">
        <f t="shared" si="23"/>
        <v>0.91784057323510615</v>
      </c>
      <c r="LS10" s="47" t="s">
        <v>60</v>
      </c>
      <c r="LT10" s="78" t="s">
        <v>60</v>
      </c>
      <c r="LU10" s="47">
        <v>124310.11</v>
      </c>
      <c r="LV10" s="47">
        <v>152553.07</v>
      </c>
      <c r="LW10" s="60">
        <f t="shared" si="24"/>
        <v>0.81486468938317658</v>
      </c>
      <c r="LX10" s="47" t="s">
        <v>60</v>
      </c>
      <c r="LY10" s="78" t="s">
        <v>60</v>
      </c>
      <c r="LZ10" s="85">
        <v>420.53387199999997</v>
      </c>
      <c r="MA10" s="85">
        <v>948.74804800000004</v>
      </c>
      <c r="MB10" s="60">
        <f t="shared" si="149"/>
        <v>0.44325136993588837</v>
      </c>
      <c r="MC10" s="84">
        <v>1</v>
      </c>
      <c r="MD10" s="13" t="s">
        <v>43</v>
      </c>
      <c r="ME10" s="171" t="str">
        <f t="shared" si="150"/>
        <v>NA</v>
      </c>
      <c r="MF10" s="169" t="str">
        <f t="shared" si="151"/>
        <v>NA</v>
      </c>
      <c r="MG10" s="169" t="str">
        <f t="shared" si="152"/>
        <v>NA</v>
      </c>
      <c r="MH10" s="169">
        <f t="shared" si="153"/>
        <v>1</v>
      </c>
      <c r="MI10" s="149">
        <f t="shared" si="25"/>
        <v>0</v>
      </c>
      <c r="MJ10" s="149">
        <f t="shared" si="154"/>
        <v>4</v>
      </c>
      <c r="MK10" s="149">
        <f t="shared" si="26"/>
        <v>1</v>
      </c>
      <c r="ML10" s="163">
        <f t="shared" ref="ML10:ML37" si="241">+IF(MK10=0,IF(MJ10=0,"NA",MK10/MJ10),MK10/MJ10)</f>
        <v>0.25</v>
      </c>
      <c r="MM10" s="6" t="s">
        <v>8</v>
      </c>
      <c r="MN10" s="47">
        <v>101731699947.75999</v>
      </c>
      <c r="MO10" s="47">
        <v>142943469033</v>
      </c>
      <c r="MP10" s="60">
        <f t="shared" si="27"/>
        <v>0.71169183619206955</v>
      </c>
      <c r="MQ10" s="47">
        <v>1</v>
      </c>
      <c r="MR10" s="13" t="s">
        <v>43</v>
      </c>
      <c r="MS10" s="47">
        <v>139752879775.72375</v>
      </c>
      <c r="MT10" s="47">
        <v>101731699947.75999</v>
      </c>
      <c r="MU10" s="83">
        <f t="shared" si="28"/>
        <v>1.3737397472713808</v>
      </c>
      <c r="MV10" s="47">
        <v>2</v>
      </c>
      <c r="MW10" s="12" t="s">
        <v>42</v>
      </c>
      <c r="MX10" s="47" t="s">
        <v>60</v>
      </c>
      <c r="MY10" s="47" t="s">
        <v>60</v>
      </c>
      <c r="MZ10" s="47" t="s">
        <v>60</v>
      </c>
      <c r="NA10" s="47" t="s">
        <v>60</v>
      </c>
      <c r="NB10" s="47" t="s">
        <v>60</v>
      </c>
      <c r="NC10" s="171">
        <f t="shared" si="156"/>
        <v>1</v>
      </c>
      <c r="ND10" s="169">
        <f t="shared" si="157"/>
        <v>2</v>
      </c>
      <c r="NE10" s="169">
        <v>0</v>
      </c>
      <c r="NF10" s="149">
        <f t="shared" si="29"/>
        <v>1</v>
      </c>
      <c r="NG10" s="149">
        <f t="shared" si="158"/>
        <v>8</v>
      </c>
      <c r="NH10" s="149">
        <f t="shared" si="30"/>
        <v>3</v>
      </c>
      <c r="NI10" s="163">
        <f t="shared" ref="NI10:NI37" si="242">+IF(NH10=0,IF(NG10=0,"NA",NH10/NG10),NH10/NG10)</f>
        <v>0.375</v>
      </c>
      <c r="NJ10" s="6" t="s">
        <v>8</v>
      </c>
      <c r="NK10" s="120">
        <v>1274.6666666666667</v>
      </c>
      <c r="NL10" s="120">
        <v>1230</v>
      </c>
      <c r="NM10" s="60">
        <f t="shared" si="160"/>
        <v>1.0363143631436316</v>
      </c>
      <c r="NN10" s="47">
        <v>2</v>
      </c>
      <c r="NO10" s="12" t="s">
        <v>42</v>
      </c>
      <c r="NP10" s="118">
        <v>181434.66666666666</v>
      </c>
      <c r="NQ10" s="118">
        <v>174000</v>
      </c>
      <c r="NR10" s="60">
        <f t="shared" si="31"/>
        <v>1.0427279693486589</v>
      </c>
      <c r="NS10" s="47">
        <v>2</v>
      </c>
      <c r="NT10" s="12" t="s">
        <v>42</v>
      </c>
      <c r="NU10" s="118">
        <v>156</v>
      </c>
      <c r="NV10" s="119">
        <v>156</v>
      </c>
      <c r="NW10" s="60">
        <v>1</v>
      </c>
      <c r="NX10" s="113">
        <v>4</v>
      </c>
      <c r="NY10" s="40" t="s">
        <v>40</v>
      </c>
      <c r="NZ10" s="171">
        <f t="shared" si="161"/>
        <v>2</v>
      </c>
      <c r="OA10" s="169">
        <f t="shared" si="162"/>
        <v>2</v>
      </c>
      <c r="OB10" s="169">
        <f t="shared" si="163"/>
        <v>1.0427279693486589</v>
      </c>
      <c r="OC10" s="149">
        <f t="shared" si="32"/>
        <v>0</v>
      </c>
      <c r="OD10" s="149">
        <f t="shared" si="164"/>
        <v>12</v>
      </c>
      <c r="OE10" s="149">
        <f t="shared" si="33"/>
        <v>5.0427279693486593</v>
      </c>
      <c r="OF10" s="163">
        <f t="shared" ref="OF10:OF37" si="243">+IF(OE10=0,IF(OD10=0,"NA",OE10/OD10),OE10/OD10)</f>
        <v>0.42022733077905494</v>
      </c>
      <c r="OG10" s="6" t="s">
        <v>8</v>
      </c>
      <c r="OH10" s="120">
        <v>7</v>
      </c>
      <c r="OI10" s="120">
        <v>157</v>
      </c>
      <c r="OJ10" s="60">
        <f t="shared" si="34"/>
        <v>4.4585987261146494E-2</v>
      </c>
      <c r="OK10" s="63">
        <v>1</v>
      </c>
      <c r="OL10" s="13" t="s">
        <v>43</v>
      </c>
      <c r="OM10" s="120">
        <v>42</v>
      </c>
      <c r="ON10" s="120">
        <v>53</v>
      </c>
      <c r="OO10" s="60">
        <f t="shared" si="35"/>
        <v>0.79245283018867929</v>
      </c>
      <c r="OP10" s="47">
        <v>2</v>
      </c>
      <c r="OQ10" s="12" t="s">
        <v>42</v>
      </c>
      <c r="OR10" s="171">
        <f t="shared" si="166"/>
        <v>1</v>
      </c>
      <c r="OS10" s="169">
        <f t="shared" si="167"/>
        <v>2</v>
      </c>
      <c r="OT10" s="149">
        <f t="shared" si="36"/>
        <v>0</v>
      </c>
      <c r="OU10" s="149">
        <f t="shared" si="168"/>
        <v>8</v>
      </c>
      <c r="OV10" s="149">
        <f t="shared" si="37"/>
        <v>3</v>
      </c>
      <c r="OW10" s="163">
        <f t="shared" ref="OW10:OW37" si="244">+IF(OV10=0,IF(OU10=0,"NA",OV10/OU10),OV10/OU10)</f>
        <v>0.375</v>
      </c>
      <c r="OX10" s="6" t="s">
        <v>8</v>
      </c>
      <c r="OY10" s="120">
        <v>14</v>
      </c>
      <c r="OZ10" s="120">
        <v>14</v>
      </c>
      <c r="PA10" s="121">
        <f t="shared" si="234"/>
        <v>1</v>
      </c>
      <c r="PB10" s="119">
        <v>4</v>
      </c>
      <c r="PC10" s="40" t="s">
        <v>40</v>
      </c>
      <c r="PD10" s="120">
        <v>1</v>
      </c>
      <c r="PE10" s="120">
        <v>1</v>
      </c>
      <c r="PF10" s="121">
        <f t="shared" si="228"/>
        <v>1</v>
      </c>
      <c r="PG10" s="119">
        <v>4</v>
      </c>
      <c r="PH10" s="40" t="s">
        <v>40</v>
      </c>
      <c r="PI10" s="120">
        <v>0</v>
      </c>
      <c r="PJ10" s="120">
        <v>0</v>
      </c>
      <c r="PK10" s="121" t="s">
        <v>60</v>
      </c>
      <c r="PL10" s="118" t="s">
        <v>60</v>
      </c>
      <c r="PM10" s="118" t="s">
        <v>60</v>
      </c>
      <c r="PN10" s="119">
        <v>0</v>
      </c>
      <c r="PO10" s="119">
        <v>0</v>
      </c>
      <c r="PP10" s="121" t="s">
        <v>60</v>
      </c>
      <c r="PQ10" s="122" t="s">
        <v>60</v>
      </c>
      <c r="PR10" s="118" t="s">
        <v>60</v>
      </c>
      <c r="PS10" s="120">
        <v>1</v>
      </c>
      <c r="PT10" s="120">
        <v>1</v>
      </c>
      <c r="PU10" s="121">
        <f t="shared" si="38"/>
        <v>1</v>
      </c>
      <c r="PV10" s="122">
        <v>4</v>
      </c>
      <c r="PW10" s="40" t="s">
        <v>40</v>
      </c>
      <c r="PX10" s="120">
        <v>2</v>
      </c>
      <c r="PY10" s="120">
        <v>2</v>
      </c>
      <c r="PZ10" s="121">
        <f t="shared" si="236"/>
        <v>1</v>
      </c>
      <c r="QA10" s="122">
        <v>4</v>
      </c>
      <c r="QB10" s="40" t="s">
        <v>40</v>
      </c>
      <c r="QC10" s="120">
        <v>295</v>
      </c>
      <c r="QD10" s="120">
        <v>518</v>
      </c>
      <c r="QE10" s="121">
        <f t="shared" si="170"/>
        <v>0.56949806949806947</v>
      </c>
      <c r="QF10" s="119">
        <v>3</v>
      </c>
      <c r="QG10" s="43" t="s">
        <v>41</v>
      </c>
      <c r="QH10" s="171">
        <f t="shared" si="171"/>
        <v>4</v>
      </c>
      <c r="QI10" s="169">
        <f t="shared" si="172"/>
        <v>4</v>
      </c>
      <c r="QJ10" s="169">
        <v>0</v>
      </c>
      <c r="QK10" s="169">
        <v>0</v>
      </c>
      <c r="QL10" s="169">
        <f t="shared" si="175"/>
        <v>4</v>
      </c>
      <c r="QM10" s="169">
        <f t="shared" si="176"/>
        <v>4</v>
      </c>
      <c r="QN10" s="169">
        <f t="shared" si="177"/>
        <v>3</v>
      </c>
      <c r="QO10" s="149">
        <f t="shared" si="39"/>
        <v>2</v>
      </c>
      <c r="QP10" s="149">
        <f t="shared" si="178"/>
        <v>20</v>
      </c>
      <c r="QQ10" s="149">
        <f t="shared" si="40"/>
        <v>19</v>
      </c>
      <c r="QR10" s="163">
        <f t="shared" ref="QR10:QR37" si="245">+IF(QQ10=0,IF(QP10=0,"NA",QQ10/QP10),QQ10/QP10)</f>
        <v>0.95</v>
      </c>
      <c r="QS10" s="6" t="s">
        <v>8</v>
      </c>
      <c r="QT10" s="123">
        <v>7371.06</v>
      </c>
      <c r="QU10" s="123">
        <v>9352</v>
      </c>
      <c r="QV10" s="124">
        <f t="shared" si="41"/>
        <v>0.78818006843455946</v>
      </c>
      <c r="QW10" s="123">
        <v>2</v>
      </c>
      <c r="QX10" s="12" t="s">
        <v>42</v>
      </c>
      <c r="QY10" s="123">
        <v>317894</v>
      </c>
      <c r="QZ10" s="123">
        <v>316182</v>
      </c>
      <c r="RA10" s="124">
        <f t="shared" si="42"/>
        <v>1.0054146029818269</v>
      </c>
      <c r="RB10" s="125">
        <v>4</v>
      </c>
      <c r="RC10" s="40" t="s">
        <v>40</v>
      </c>
      <c r="RD10" s="125">
        <v>2</v>
      </c>
      <c r="RE10" s="125">
        <v>2</v>
      </c>
      <c r="RF10" s="124">
        <f t="shared" si="43"/>
        <v>1</v>
      </c>
      <c r="RG10" s="125">
        <v>4</v>
      </c>
      <c r="RH10" s="40" t="s">
        <v>40</v>
      </c>
      <c r="RI10" s="171">
        <f t="shared" si="180"/>
        <v>2</v>
      </c>
      <c r="RJ10" s="169">
        <f t="shared" si="181"/>
        <v>4</v>
      </c>
      <c r="RK10" s="169">
        <f t="shared" si="182"/>
        <v>4</v>
      </c>
      <c r="RL10" s="149">
        <f t="shared" si="44"/>
        <v>0</v>
      </c>
      <c r="RM10" s="149">
        <f t="shared" si="183"/>
        <v>12</v>
      </c>
      <c r="RN10" s="149">
        <f t="shared" si="45"/>
        <v>10</v>
      </c>
      <c r="RO10" s="163">
        <f t="shared" ref="RO10:RO37" si="246">+IF(RN10=0,IF(RM10=0,"NA",RN10/RM10),RN10/RM10)</f>
        <v>0.83333333333333337</v>
      </c>
      <c r="RP10" s="6" t="s">
        <v>8</v>
      </c>
      <c r="RQ10" s="119">
        <v>118</v>
      </c>
      <c r="RR10" s="119">
        <v>119</v>
      </c>
      <c r="RS10" s="121">
        <f t="shared" si="185"/>
        <v>0.99159663865546221</v>
      </c>
      <c r="RT10" s="119">
        <v>3</v>
      </c>
      <c r="RU10" s="43" t="s">
        <v>41</v>
      </c>
      <c r="RV10" s="119">
        <v>122</v>
      </c>
      <c r="RW10" s="119">
        <v>92</v>
      </c>
      <c r="RX10" s="126">
        <f t="shared" si="186"/>
        <v>1.326086956521739</v>
      </c>
      <c r="RY10" s="118">
        <v>4</v>
      </c>
      <c r="RZ10" s="40" t="s">
        <v>40</v>
      </c>
      <c r="SA10" s="171">
        <f t="shared" si="187"/>
        <v>3</v>
      </c>
      <c r="SB10" s="169">
        <f t="shared" si="188"/>
        <v>4</v>
      </c>
      <c r="SC10" s="149">
        <f t="shared" si="189"/>
        <v>0</v>
      </c>
      <c r="SD10" s="149">
        <f t="shared" si="190"/>
        <v>8</v>
      </c>
      <c r="SE10" s="149">
        <f t="shared" si="191"/>
        <v>7</v>
      </c>
      <c r="SF10" s="163">
        <f t="shared" si="192"/>
        <v>0.875</v>
      </c>
      <c r="SG10" s="6" t="s">
        <v>8</v>
      </c>
      <c r="SH10" s="127">
        <v>0.99405204757705068</v>
      </c>
      <c r="SI10" s="110">
        <v>4</v>
      </c>
      <c r="SJ10" s="9" t="s">
        <v>40</v>
      </c>
      <c r="SK10" s="120">
        <v>0</v>
      </c>
      <c r="SL10" s="120">
        <v>0</v>
      </c>
      <c r="SM10" s="121">
        <v>0</v>
      </c>
      <c r="SN10" s="111">
        <v>1</v>
      </c>
      <c r="SO10" s="13" t="s">
        <v>43</v>
      </c>
      <c r="SP10" s="120">
        <v>0</v>
      </c>
      <c r="SQ10" s="120">
        <v>18</v>
      </c>
      <c r="SR10" s="60">
        <f t="shared" si="194"/>
        <v>0</v>
      </c>
      <c r="SS10" s="111">
        <v>1</v>
      </c>
      <c r="ST10" s="13" t="s">
        <v>43</v>
      </c>
      <c r="SU10" s="120">
        <v>5</v>
      </c>
      <c r="SV10" s="120">
        <v>11</v>
      </c>
      <c r="SW10" s="60">
        <f t="shared" si="195"/>
        <v>0.45454545454545453</v>
      </c>
      <c r="SX10" s="111">
        <v>1</v>
      </c>
      <c r="SY10" s="13" t="s">
        <v>43</v>
      </c>
      <c r="SZ10" s="120">
        <v>33</v>
      </c>
      <c r="TA10" s="120">
        <v>33</v>
      </c>
      <c r="TB10" s="121">
        <f t="shared" si="196"/>
        <v>1</v>
      </c>
      <c r="TC10" s="63">
        <v>4</v>
      </c>
      <c r="TD10" s="40" t="s">
        <v>40</v>
      </c>
      <c r="TE10" s="171">
        <f t="shared" si="197"/>
        <v>4</v>
      </c>
      <c r="TF10" s="169">
        <f t="shared" si="198"/>
        <v>1</v>
      </c>
      <c r="TG10" s="169">
        <f t="shared" si="199"/>
        <v>1</v>
      </c>
      <c r="TH10" s="169">
        <f t="shared" si="200"/>
        <v>1</v>
      </c>
      <c r="TI10" s="169">
        <f t="shared" si="201"/>
        <v>4</v>
      </c>
      <c r="TJ10" s="149">
        <f t="shared" si="202"/>
        <v>0</v>
      </c>
      <c r="TK10" s="149">
        <f t="shared" si="203"/>
        <v>20</v>
      </c>
      <c r="TL10" s="149">
        <f t="shared" si="204"/>
        <v>11</v>
      </c>
      <c r="TM10" s="163">
        <f t="shared" si="205"/>
        <v>0.55000000000000004</v>
      </c>
      <c r="TO10" s="25" t="s">
        <v>8</v>
      </c>
      <c r="TP10" s="61">
        <f>+KV10+MC10+NS10+OK10+QW10+RB10+RT10+RY10</f>
        <v>21</v>
      </c>
      <c r="TQ10" s="26">
        <f t="shared" ref="TQ10:TQ16" si="247">8*4</f>
        <v>32</v>
      </c>
      <c r="TR10" s="27">
        <f t="shared" si="207"/>
        <v>0.65625</v>
      </c>
      <c r="TS10" s="28"/>
      <c r="TU10" s="25" t="s">
        <v>8</v>
      </c>
      <c r="TV10" s="87" t="e">
        <f>+#REF!+SI10</f>
        <v>#REF!</v>
      </c>
      <c r="TW10" s="26">
        <v>8</v>
      </c>
      <c r="TX10" s="27" t="e">
        <f t="shared" si="208"/>
        <v>#REF!</v>
      </c>
      <c r="TY10" s="28"/>
      <c r="UA10" s="25" t="s">
        <v>8</v>
      </c>
      <c r="UB10" s="363" t="e">
        <f>+(#REF!*0.25)+(#REF!*0.4)+(TR10*0.25)+(TX10*0.1)</f>
        <v>#REF!</v>
      </c>
      <c r="UC10" s="364"/>
      <c r="UD10" s="365"/>
      <c r="UE10" s="28"/>
      <c r="UF10" s="179">
        <f t="shared" si="209"/>
        <v>0.83333333333333337</v>
      </c>
      <c r="UG10" s="179">
        <f t="shared" si="210"/>
        <v>0.9375</v>
      </c>
      <c r="UH10" s="179">
        <f t="shared" si="211"/>
        <v>1</v>
      </c>
      <c r="UI10" s="181">
        <f t="shared" si="229"/>
        <v>0.92361111111111116</v>
      </c>
      <c r="UJ10" s="179">
        <f t="shared" si="212"/>
        <v>0.8125</v>
      </c>
      <c r="UK10" s="179">
        <f t="shared" si="213"/>
        <v>0.6785714285714286</v>
      </c>
      <c r="UL10" s="179">
        <f t="shared" si="214"/>
        <v>1</v>
      </c>
      <c r="UM10" s="179">
        <f t="shared" si="215"/>
        <v>0.8125</v>
      </c>
      <c r="UN10" s="179">
        <f t="shared" si="216"/>
        <v>0.70833333333333337</v>
      </c>
      <c r="UO10" s="181">
        <f t="shared" si="217"/>
        <v>0.80238095238095242</v>
      </c>
      <c r="UP10" s="179">
        <f t="shared" si="218"/>
        <v>0.48404546615581101</v>
      </c>
      <c r="UQ10" s="179">
        <f t="shared" si="219"/>
        <v>0.95</v>
      </c>
      <c r="UR10" s="179">
        <f t="shared" si="220"/>
        <v>0.83333333333333337</v>
      </c>
      <c r="US10" s="179">
        <f t="shared" si="221"/>
        <v>0.875</v>
      </c>
      <c r="UT10" s="181">
        <f t="shared" si="222"/>
        <v>0.78559469987228614</v>
      </c>
      <c r="UU10" s="179">
        <f t="shared" si="223"/>
        <v>0.55000000000000004</v>
      </c>
      <c r="UV10" s="183">
        <f t="shared" si="224"/>
        <v>0.55000000000000004</v>
      </c>
      <c r="UW10" s="187"/>
      <c r="UX10" s="222">
        <f t="shared" si="230"/>
        <v>0.80325383369823034</v>
      </c>
    </row>
    <row r="11" spans="1:570" ht="15.75" customHeight="1">
      <c r="A11" s="6" t="s">
        <v>9</v>
      </c>
      <c r="B11" s="50">
        <v>227169</v>
      </c>
      <c r="C11" s="50">
        <v>226803</v>
      </c>
      <c r="D11" s="106">
        <f t="shared" si="46"/>
        <v>1.0016137352680521</v>
      </c>
      <c r="E11" s="32">
        <v>4</v>
      </c>
      <c r="F11" s="40" t="s">
        <v>40</v>
      </c>
      <c r="G11" s="3">
        <v>0.28164387980479444</v>
      </c>
      <c r="H11" s="3">
        <v>0.155345809437795</v>
      </c>
      <c r="I11" s="51">
        <f t="shared" si="0"/>
        <v>0.81301240647610051</v>
      </c>
      <c r="J11" s="32">
        <v>4</v>
      </c>
      <c r="K11" s="52" t="s">
        <v>40</v>
      </c>
      <c r="L11" s="76">
        <v>42417</v>
      </c>
      <c r="M11" s="76">
        <v>55976</v>
      </c>
      <c r="N11" s="107">
        <f t="shared" si="47"/>
        <v>0.75777118765185081</v>
      </c>
      <c r="O11" s="108">
        <v>2</v>
      </c>
      <c r="P11" s="12" t="s">
        <v>42</v>
      </c>
      <c r="Q11" s="169">
        <f t="shared" si="48"/>
        <v>4</v>
      </c>
      <c r="R11" s="169">
        <f t="shared" si="49"/>
        <v>4</v>
      </c>
      <c r="S11" s="170">
        <f t="shared" si="50"/>
        <v>2</v>
      </c>
      <c r="T11" s="150">
        <f t="shared" si="51"/>
        <v>0</v>
      </c>
      <c r="U11" s="150">
        <f t="shared" si="52"/>
        <v>12</v>
      </c>
      <c r="V11" s="149">
        <f t="shared" si="53"/>
        <v>10</v>
      </c>
      <c r="W11" s="163">
        <f t="shared" si="54"/>
        <v>0.83333333333333337</v>
      </c>
      <c r="X11" s="6" t="s">
        <v>9</v>
      </c>
      <c r="Y11" s="109">
        <v>1</v>
      </c>
      <c r="Z11" s="45">
        <v>4</v>
      </c>
      <c r="AA11" s="16" t="s">
        <v>40</v>
      </c>
      <c r="AB11" s="110">
        <v>117</v>
      </c>
      <c r="AC11" s="110">
        <v>275</v>
      </c>
      <c r="AD11" s="106">
        <f t="shared" si="1"/>
        <v>0.42545454545454547</v>
      </c>
      <c r="AE11" s="32">
        <v>4</v>
      </c>
      <c r="AF11" s="40" t="s">
        <v>40</v>
      </c>
      <c r="AG11" s="110">
        <v>664</v>
      </c>
      <c r="AH11" s="110">
        <v>3052</v>
      </c>
      <c r="AI11" s="106">
        <f t="shared" si="55"/>
        <v>0.21756225425950196</v>
      </c>
      <c r="AJ11" s="32">
        <v>4</v>
      </c>
      <c r="AK11" s="40" t="s">
        <v>40</v>
      </c>
      <c r="AL11" s="110">
        <v>10</v>
      </c>
      <c r="AM11" s="110">
        <v>20</v>
      </c>
      <c r="AN11" s="106">
        <f t="shared" si="2"/>
        <v>0.5</v>
      </c>
      <c r="AO11" s="32">
        <v>1</v>
      </c>
      <c r="AP11" s="156" t="s">
        <v>43</v>
      </c>
      <c r="AQ11" s="171">
        <f t="shared" si="56"/>
        <v>4</v>
      </c>
      <c r="AR11" s="169">
        <f t="shared" si="57"/>
        <v>4</v>
      </c>
      <c r="AS11" s="169">
        <f t="shared" si="58"/>
        <v>4</v>
      </c>
      <c r="AT11" s="169">
        <f t="shared" si="59"/>
        <v>1</v>
      </c>
      <c r="AU11" s="149">
        <f t="shared" si="3"/>
        <v>0</v>
      </c>
      <c r="AV11" s="149">
        <f t="shared" si="60"/>
        <v>16</v>
      </c>
      <c r="AW11" s="149">
        <f t="shared" si="61"/>
        <v>13</v>
      </c>
      <c r="AX11" s="163">
        <f t="shared" si="62"/>
        <v>0.8125</v>
      </c>
      <c r="AY11" s="159" t="s">
        <v>9</v>
      </c>
      <c r="AZ11" s="143">
        <v>1</v>
      </c>
      <c r="BA11" s="79">
        <v>4</v>
      </c>
      <c r="BB11" s="40" t="s">
        <v>40</v>
      </c>
      <c r="BC11" s="171">
        <f t="shared" si="63"/>
        <v>4</v>
      </c>
      <c r="BD11" s="149">
        <f t="shared" si="4"/>
        <v>0</v>
      </c>
      <c r="BE11" s="149">
        <f t="shared" si="64"/>
        <v>4</v>
      </c>
      <c r="BF11" s="149">
        <f t="shared" si="5"/>
        <v>4</v>
      </c>
      <c r="BG11" s="163">
        <f t="shared" si="6"/>
        <v>1</v>
      </c>
      <c r="BH11" s="6" t="s">
        <v>9</v>
      </c>
      <c r="BI11" s="39">
        <v>116</v>
      </c>
      <c r="BJ11" s="39">
        <v>165</v>
      </c>
      <c r="BK11" s="48">
        <f t="shared" si="65"/>
        <v>0.70303030303030301</v>
      </c>
      <c r="BL11" s="32">
        <v>2</v>
      </c>
      <c r="BM11" s="12" t="s">
        <v>42</v>
      </c>
      <c r="BN11" s="47">
        <v>5917</v>
      </c>
      <c r="BO11" s="47">
        <v>5917</v>
      </c>
      <c r="BP11" s="48">
        <f t="shared" si="66"/>
        <v>1</v>
      </c>
      <c r="BQ11" s="32">
        <v>4</v>
      </c>
      <c r="BR11" s="40" t="s">
        <v>40</v>
      </c>
      <c r="BS11" s="47">
        <v>22337</v>
      </c>
      <c r="BT11" s="47">
        <v>22337</v>
      </c>
      <c r="BU11" s="48">
        <f t="shared" si="67"/>
        <v>1</v>
      </c>
      <c r="BV11" s="32">
        <v>4</v>
      </c>
      <c r="BW11" s="40" t="s">
        <v>40</v>
      </c>
      <c r="BX11" s="111">
        <v>986</v>
      </c>
      <c r="BY11" s="112">
        <v>80</v>
      </c>
      <c r="BZ11" s="48">
        <f t="shared" si="68"/>
        <v>12.324999999999999</v>
      </c>
      <c r="CA11" s="32">
        <v>4</v>
      </c>
      <c r="CB11" s="40" t="s">
        <v>40</v>
      </c>
      <c r="CC11" s="49">
        <v>5890</v>
      </c>
      <c r="CD11" s="49">
        <v>5297</v>
      </c>
      <c r="CE11" s="166">
        <f t="shared" si="69"/>
        <v>1.1119501604681896</v>
      </c>
      <c r="CF11" s="112">
        <v>4</v>
      </c>
      <c r="CG11" s="40" t="s">
        <v>40</v>
      </c>
      <c r="CH11" s="113">
        <v>615</v>
      </c>
      <c r="CI11" s="39">
        <v>1629</v>
      </c>
      <c r="CJ11" s="48">
        <f t="shared" si="70"/>
        <v>0.37753222836095762</v>
      </c>
      <c r="CK11" s="32">
        <v>1</v>
      </c>
      <c r="CL11" s="13" t="s">
        <v>43</v>
      </c>
      <c r="CM11" s="47">
        <v>4066</v>
      </c>
      <c r="CN11" s="39">
        <v>4699</v>
      </c>
      <c r="CO11" s="48">
        <f t="shared" si="71"/>
        <v>0.8652904873377314</v>
      </c>
      <c r="CP11" s="32">
        <v>3</v>
      </c>
      <c r="CQ11" s="43" t="s">
        <v>41</v>
      </c>
      <c r="CR11" s="49">
        <v>1036</v>
      </c>
      <c r="CS11" s="49">
        <v>788</v>
      </c>
      <c r="CT11" s="48">
        <f t="shared" si="72"/>
        <v>1.3147208121827412</v>
      </c>
      <c r="CU11" s="32">
        <v>4</v>
      </c>
      <c r="CV11" s="40" t="s">
        <v>40</v>
      </c>
      <c r="CW11" s="171">
        <f t="shared" si="7"/>
        <v>2</v>
      </c>
      <c r="CX11" s="169">
        <f t="shared" si="73"/>
        <v>4</v>
      </c>
      <c r="CY11" s="169">
        <f t="shared" si="74"/>
        <v>4</v>
      </c>
      <c r="CZ11" s="169">
        <f t="shared" si="75"/>
        <v>4</v>
      </c>
      <c r="DA11" s="169">
        <f t="shared" si="76"/>
        <v>4</v>
      </c>
      <c r="DB11" s="169">
        <f t="shared" si="77"/>
        <v>1</v>
      </c>
      <c r="DC11" s="169">
        <f t="shared" si="78"/>
        <v>3</v>
      </c>
      <c r="DD11" s="169">
        <f t="shared" si="79"/>
        <v>4</v>
      </c>
      <c r="DE11" s="149">
        <f t="shared" si="80"/>
        <v>0</v>
      </c>
      <c r="DF11" s="149">
        <f t="shared" si="81"/>
        <v>32</v>
      </c>
      <c r="DG11" s="149">
        <f t="shared" si="82"/>
        <v>26</v>
      </c>
      <c r="DH11" s="163">
        <f t="shared" si="83"/>
        <v>0.8125</v>
      </c>
      <c r="DI11" s="6" t="s">
        <v>9</v>
      </c>
      <c r="DJ11" s="47">
        <v>2216</v>
      </c>
      <c r="DK11" s="47">
        <v>505</v>
      </c>
      <c r="DL11" s="60">
        <f t="shared" si="84"/>
        <v>4.3881188118811885</v>
      </c>
      <c r="DM11" s="113">
        <v>4</v>
      </c>
      <c r="DN11" s="40" t="s">
        <v>40</v>
      </c>
      <c r="DO11" s="113">
        <v>3848</v>
      </c>
      <c r="DP11" s="113">
        <v>285</v>
      </c>
      <c r="DQ11" s="60">
        <f t="shared" si="85"/>
        <v>13.501754385964912</v>
      </c>
      <c r="DR11" s="114">
        <v>4</v>
      </c>
      <c r="DS11" s="40" t="s">
        <v>40</v>
      </c>
      <c r="DT11" s="47">
        <v>0</v>
      </c>
      <c r="DU11" s="47">
        <v>0</v>
      </c>
      <c r="DV11" s="60" t="s">
        <v>60</v>
      </c>
      <c r="DW11" s="115" t="s">
        <v>60</v>
      </c>
      <c r="DX11" s="47" t="s">
        <v>60</v>
      </c>
      <c r="DY11" s="113">
        <v>129</v>
      </c>
      <c r="DZ11" s="111">
        <v>1</v>
      </c>
      <c r="EA11" s="13" t="s">
        <v>43</v>
      </c>
      <c r="EB11" s="47">
        <v>4495</v>
      </c>
      <c r="EC11" s="47">
        <v>6368</v>
      </c>
      <c r="ED11" s="60">
        <f t="shared" si="87"/>
        <v>0.70587311557788945</v>
      </c>
      <c r="EE11" s="111">
        <v>1</v>
      </c>
      <c r="EF11" s="13" t="s">
        <v>43</v>
      </c>
      <c r="EG11" s="111">
        <v>90</v>
      </c>
      <c r="EH11" s="111">
        <v>137</v>
      </c>
      <c r="EI11" s="60">
        <f t="shared" si="88"/>
        <v>0.65693430656934304</v>
      </c>
      <c r="EJ11" s="111">
        <v>1</v>
      </c>
      <c r="EK11" s="13" t="s">
        <v>43</v>
      </c>
      <c r="EL11" s="111">
        <v>42</v>
      </c>
      <c r="EM11" s="111">
        <v>62</v>
      </c>
      <c r="EN11" s="60">
        <f t="shared" si="89"/>
        <v>0.67741935483870963</v>
      </c>
      <c r="EO11" s="111">
        <v>1</v>
      </c>
      <c r="EP11" s="13" t="s">
        <v>43</v>
      </c>
      <c r="EQ11" s="171">
        <f t="shared" si="90"/>
        <v>4</v>
      </c>
      <c r="ER11" s="169">
        <f t="shared" si="91"/>
        <v>4</v>
      </c>
      <c r="ES11" s="169">
        <v>0</v>
      </c>
      <c r="ET11" s="169">
        <f t="shared" si="93"/>
        <v>1</v>
      </c>
      <c r="EU11" s="169">
        <f t="shared" si="225"/>
        <v>1</v>
      </c>
      <c r="EV11" s="169">
        <f t="shared" si="94"/>
        <v>1</v>
      </c>
      <c r="EW11" s="169">
        <f t="shared" si="95"/>
        <v>1</v>
      </c>
      <c r="EX11" s="149">
        <f t="shared" si="96"/>
        <v>1</v>
      </c>
      <c r="EY11" s="149">
        <f t="shared" si="97"/>
        <v>24</v>
      </c>
      <c r="EZ11" s="149">
        <f t="shared" si="8"/>
        <v>12</v>
      </c>
      <c r="FA11" s="163">
        <f t="shared" si="98"/>
        <v>0.5</v>
      </c>
      <c r="FB11" s="6" t="s">
        <v>9</v>
      </c>
      <c r="FC11" s="47">
        <v>0</v>
      </c>
      <c r="FD11" s="47">
        <v>0</v>
      </c>
      <c r="FE11" s="60" t="s">
        <v>60</v>
      </c>
      <c r="FF11" s="113" t="s">
        <v>60</v>
      </c>
      <c r="FG11" s="77" t="s">
        <v>60</v>
      </c>
      <c r="FH11" s="47">
        <v>0</v>
      </c>
      <c r="FI11" s="47">
        <v>0</v>
      </c>
      <c r="FJ11" s="60" t="s">
        <v>60</v>
      </c>
      <c r="FK11" s="47" t="s">
        <v>60</v>
      </c>
      <c r="FL11" s="77" t="s">
        <v>60</v>
      </c>
      <c r="FM11" s="113">
        <v>0</v>
      </c>
      <c r="FN11" s="113">
        <v>0</v>
      </c>
      <c r="FO11" s="60" t="s">
        <v>60</v>
      </c>
      <c r="FP11" s="113" t="s">
        <v>60</v>
      </c>
      <c r="FQ11" s="113" t="s">
        <v>60</v>
      </c>
      <c r="FR11" s="113">
        <v>180</v>
      </c>
      <c r="FS11" s="113">
        <v>180</v>
      </c>
      <c r="FT11" s="60">
        <f t="shared" si="226"/>
        <v>1</v>
      </c>
      <c r="FU11" s="113">
        <v>4</v>
      </c>
      <c r="FV11" s="40" t="s">
        <v>40</v>
      </c>
      <c r="FW11" s="47">
        <v>4229</v>
      </c>
      <c r="FX11" s="47">
        <v>4220</v>
      </c>
      <c r="FY11" s="60">
        <f t="shared" si="227"/>
        <v>1.0021327014218009</v>
      </c>
      <c r="FZ11" s="113">
        <v>4</v>
      </c>
      <c r="GA11" s="40" t="s">
        <v>40</v>
      </c>
      <c r="GB11" s="171">
        <v>0</v>
      </c>
      <c r="GC11" s="169">
        <v>0</v>
      </c>
      <c r="GD11" s="169">
        <v>0</v>
      </c>
      <c r="GE11" s="169">
        <f t="shared" si="105"/>
        <v>4</v>
      </c>
      <c r="GF11" s="169">
        <f t="shared" si="106"/>
        <v>4</v>
      </c>
      <c r="GG11" s="149">
        <f t="shared" si="9"/>
        <v>3</v>
      </c>
      <c r="GH11" s="149">
        <f t="shared" si="107"/>
        <v>8</v>
      </c>
      <c r="GI11" s="149">
        <f t="shared" si="10"/>
        <v>8</v>
      </c>
      <c r="GJ11" s="163">
        <f t="shared" si="108"/>
        <v>1</v>
      </c>
      <c r="GK11" s="6" t="s">
        <v>9</v>
      </c>
      <c r="GL11" s="113">
        <v>190</v>
      </c>
      <c r="GM11" s="113">
        <v>371</v>
      </c>
      <c r="GN11" s="60">
        <f t="shared" si="231"/>
        <v>0.5121293800539084</v>
      </c>
      <c r="GO11" s="50">
        <v>3</v>
      </c>
      <c r="GP11" s="43" t="s">
        <v>41</v>
      </c>
      <c r="GQ11" s="113">
        <v>0</v>
      </c>
      <c r="GR11" s="113">
        <v>0</v>
      </c>
      <c r="GS11" s="60" t="s">
        <v>60</v>
      </c>
      <c r="GT11" s="111" t="s">
        <v>60</v>
      </c>
      <c r="GU11" s="77" t="s">
        <v>60</v>
      </c>
      <c r="GV11" s="47">
        <v>31</v>
      </c>
      <c r="GW11" s="47">
        <v>43</v>
      </c>
      <c r="GX11" s="60">
        <f t="shared" si="232"/>
        <v>0.72093023255813948</v>
      </c>
      <c r="GY11" s="113">
        <v>3</v>
      </c>
      <c r="GZ11" s="43" t="s">
        <v>41</v>
      </c>
      <c r="HA11" s="113">
        <v>0</v>
      </c>
      <c r="HB11" s="113">
        <v>0</v>
      </c>
      <c r="HC11" s="60" t="s">
        <v>60</v>
      </c>
      <c r="HD11" s="117" t="s">
        <v>60</v>
      </c>
      <c r="HE11" s="78" t="s">
        <v>60</v>
      </c>
      <c r="HF11" s="47">
        <v>26</v>
      </c>
      <c r="HG11" s="47">
        <v>281</v>
      </c>
      <c r="HH11" s="60">
        <f t="shared" si="111"/>
        <v>9.2526690391459068E-2</v>
      </c>
      <c r="HI11" s="50">
        <v>3</v>
      </c>
      <c r="HJ11" s="43" t="s">
        <v>41</v>
      </c>
      <c r="HK11" s="171">
        <f t="shared" si="112"/>
        <v>3</v>
      </c>
      <c r="HL11" s="169">
        <v>0</v>
      </c>
      <c r="HM11" s="169">
        <f t="shared" si="114"/>
        <v>3</v>
      </c>
      <c r="HN11" s="169">
        <v>0</v>
      </c>
      <c r="HO11" s="169">
        <f t="shared" si="116"/>
        <v>3</v>
      </c>
      <c r="HP11" s="149">
        <f t="shared" si="11"/>
        <v>2</v>
      </c>
      <c r="HQ11" s="149">
        <f t="shared" si="117"/>
        <v>12</v>
      </c>
      <c r="HR11" s="149">
        <f t="shared" si="12"/>
        <v>9</v>
      </c>
      <c r="HS11" s="163">
        <f t="shared" si="118"/>
        <v>0.75</v>
      </c>
      <c r="HT11" s="6" t="s">
        <v>9</v>
      </c>
      <c r="HU11" s="113">
        <v>23</v>
      </c>
      <c r="HV11" s="50">
        <v>1</v>
      </c>
      <c r="HW11" s="13" t="s">
        <v>43</v>
      </c>
      <c r="HX11" s="113">
        <v>3</v>
      </c>
      <c r="HY11" s="50">
        <v>1</v>
      </c>
      <c r="HZ11" s="13" t="s">
        <v>43</v>
      </c>
      <c r="IA11" s="111">
        <v>9</v>
      </c>
      <c r="IB11" s="111">
        <v>269</v>
      </c>
      <c r="IC11" s="60">
        <f t="shared" si="119"/>
        <v>3.3457249070631967E-2</v>
      </c>
      <c r="ID11" s="32">
        <v>4</v>
      </c>
      <c r="IE11" s="16" t="s">
        <v>40</v>
      </c>
      <c r="IF11" s="111">
        <v>0</v>
      </c>
      <c r="IG11" s="111">
        <v>269</v>
      </c>
      <c r="IH11" s="60">
        <f t="shared" si="120"/>
        <v>0</v>
      </c>
      <c r="II11" s="32">
        <v>4</v>
      </c>
      <c r="IJ11" s="16" t="s">
        <v>40</v>
      </c>
      <c r="IK11" s="111">
        <v>93</v>
      </c>
      <c r="IL11" s="111">
        <v>94</v>
      </c>
      <c r="IM11" s="60">
        <f t="shared" si="121"/>
        <v>0.98936170212765961</v>
      </c>
      <c r="IN11" s="108">
        <v>4</v>
      </c>
      <c r="IO11" s="40" t="s">
        <v>40</v>
      </c>
      <c r="IP11" s="111">
        <v>2</v>
      </c>
      <c r="IQ11" s="111">
        <v>11</v>
      </c>
      <c r="IR11" s="60">
        <f t="shared" si="122"/>
        <v>0.18181818181818182</v>
      </c>
      <c r="IS11" s="50">
        <v>1</v>
      </c>
      <c r="IT11" s="13" t="s">
        <v>43</v>
      </c>
      <c r="IU11" s="171">
        <f t="shared" si="123"/>
        <v>1</v>
      </c>
      <c r="IV11" s="169">
        <f t="shared" si="124"/>
        <v>1</v>
      </c>
      <c r="IW11" s="169">
        <f t="shared" si="125"/>
        <v>4</v>
      </c>
      <c r="IX11" s="169">
        <f t="shared" si="126"/>
        <v>4</v>
      </c>
      <c r="IY11" s="169">
        <f t="shared" si="127"/>
        <v>4</v>
      </c>
      <c r="IZ11" s="169">
        <f t="shared" si="128"/>
        <v>1</v>
      </c>
      <c r="JA11" s="149">
        <f t="shared" si="13"/>
        <v>0</v>
      </c>
      <c r="JB11" s="149">
        <f t="shared" si="129"/>
        <v>24</v>
      </c>
      <c r="JC11" s="149">
        <f t="shared" si="14"/>
        <v>15</v>
      </c>
      <c r="JD11" s="163">
        <f t="shared" si="237"/>
        <v>0.625</v>
      </c>
      <c r="JE11" s="6" t="s">
        <v>9</v>
      </c>
      <c r="JF11" s="111">
        <v>3</v>
      </c>
      <c r="JG11" s="111">
        <v>3</v>
      </c>
      <c r="JH11" s="60">
        <f t="shared" si="131"/>
        <v>1</v>
      </c>
      <c r="JI11" s="76">
        <v>4</v>
      </c>
      <c r="JJ11" s="40" t="s">
        <v>40</v>
      </c>
      <c r="JK11" s="111">
        <v>2</v>
      </c>
      <c r="JL11" s="111">
        <v>0</v>
      </c>
      <c r="JM11" s="174" t="s">
        <v>60</v>
      </c>
      <c r="JN11" s="108" t="s">
        <v>60</v>
      </c>
      <c r="JO11" s="78" t="s">
        <v>60</v>
      </c>
      <c r="JP11" s="171">
        <f t="shared" si="133"/>
        <v>4</v>
      </c>
      <c r="JQ11" s="169">
        <v>0</v>
      </c>
      <c r="JR11" s="149">
        <f t="shared" si="15"/>
        <v>1</v>
      </c>
      <c r="JS11" s="149">
        <f t="shared" si="135"/>
        <v>4</v>
      </c>
      <c r="JT11" s="149">
        <f t="shared" si="16"/>
        <v>4</v>
      </c>
      <c r="JU11" s="163">
        <f t="shared" si="238"/>
        <v>1</v>
      </c>
      <c r="JV11" s="6" t="s">
        <v>9</v>
      </c>
      <c r="JW11" s="47">
        <v>182</v>
      </c>
      <c r="JX11" s="47">
        <v>235</v>
      </c>
      <c r="JY11" s="60">
        <f t="shared" si="137"/>
        <v>0.77446808510638299</v>
      </c>
      <c r="JZ11" s="76">
        <v>2</v>
      </c>
      <c r="KA11" s="12" t="s">
        <v>42</v>
      </c>
      <c r="KB11" s="117">
        <v>25</v>
      </c>
      <c r="KC11" s="117">
        <v>528</v>
      </c>
      <c r="KD11" s="60">
        <f t="shared" si="138"/>
        <v>4.7348484848484848E-2</v>
      </c>
      <c r="KE11" s="76">
        <v>3</v>
      </c>
      <c r="KF11" s="11" t="s">
        <v>41</v>
      </c>
      <c r="KG11" s="171">
        <f t="shared" si="139"/>
        <v>2</v>
      </c>
      <c r="KH11" s="169">
        <f t="shared" si="140"/>
        <v>3</v>
      </c>
      <c r="KI11" s="149">
        <f t="shared" si="17"/>
        <v>0</v>
      </c>
      <c r="KJ11" s="149">
        <f t="shared" si="141"/>
        <v>8</v>
      </c>
      <c r="KK11" s="149">
        <f t="shared" si="142"/>
        <v>5</v>
      </c>
      <c r="KL11" s="163">
        <f t="shared" si="239"/>
        <v>0.625</v>
      </c>
      <c r="KM11" s="6" t="s">
        <v>9</v>
      </c>
      <c r="KN11" s="47">
        <v>61</v>
      </c>
      <c r="KO11" s="47">
        <v>61</v>
      </c>
      <c r="KP11" s="60">
        <v>1</v>
      </c>
      <c r="KQ11" s="47">
        <v>4</v>
      </c>
      <c r="KR11" s="40" t="s">
        <v>40</v>
      </c>
      <c r="KS11" s="47">
        <v>288</v>
      </c>
      <c r="KT11" s="47">
        <v>288</v>
      </c>
      <c r="KU11" s="60">
        <f t="shared" si="18"/>
        <v>1</v>
      </c>
      <c r="KV11" s="113">
        <v>4</v>
      </c>
      <c r="KW11" s="40" t="s">
        <v>40</v>
      </c>
      <c r="KX11" s="47">
        <v>167</v>
      </c>
      <c r="KY11" s="47">
        <v>167</v>
      </c>
      <c r="KZ11" s="60">
        <f t="shared" si="19"/>
        <v>1</v>
      </c>
      <c r="LA11" s="47">
        <v>4</v>
      </c>
      <c r="LB11" s="40" t="s">
        <v>40</v>
      </c>
      <c r="LC11" s="171">
        <f t="shared" si="144"/>
        <v>4</v>
      </c>
      <c r="LD11" s="169">
        <f t="shared" si="145"/>
        <v>4</v>
      </c>
      <c r="LE11" s="169">
        <f t="shared" si="146"/>
        <v>4</v>
      </c>
      <c r="LF11" s="149">
        <f t="shared" si="20"/>
        <v>0</v>
      </c>
      <c r="LG11" s="149">
        <f t="shared" si="147"/>
        <v>12</v>
      </c>
      <c r="LH11" s="149">
        <f t="shared" si="21"/>
        <v>12</v>
      </c>
      <c r="LI11" s="163">
        <f t="shared" si="240"/>
        <v>1</v>
      </c>
      <c r="LJ11" s="6" t="s">
        <v>9</v>
      </c>
      <c r="LK11" s="85">
        <v>1894.7599999999998</v>
      </c>
      <c r="LL11" s="85">
        <v>1964.1299999999999</v>
      </c>
      <c r="LM11" s="60">
        <f t="shared" si="22"/>
        <v>0.96468156384760673</v>
      </c>
      <c r="LN11" s="47" t="s">
        <v>60</v>
      </c>
      <c r="LO11" s="78" t="s">
        <v>60</v>
      </c>
      <c r="LP11" s="47">
        <v>48922.28</v>
      </c>
      <c r="LQ11" s="47">
        <v>66828.326686999993</v>
      </c>
      <c r="LR11" s="60">
        <f t="shared" si="23"/>
        <v>0.73205902983527449</v>
      </c>
      <c r="LS11" s="47" t="s">
        <v>60</v>
      </c>
      <c r="LT11" s="78" t="s">
        <v>60</v>
      </c>
      <c r="LU11" s="47">
        <v>72140.320000000007</v>
      </c>
      <c r="LV11" s="47">
        <v>80786.25</v>
      </c>
      <c r="LW11" s="60">
        <f t="shared" si="24"/>
        <v>0.89297770350771333</v>
      </c>
      <c r="LX11" s="47" t="s">
        <v>60</v>
      </c>
      <c r="LY11" s="78" t="s">
        <v>60</v>
      </c>
      <c r="LZ11" s="85">
        <v>1231.0274010000001</v>
      </c>
      <c r="MA11" s="85">
        <v>440.901747</v>
      </c>
      <c r="MB11" s="60">
        <f t="shared" si="149"/>
        <v>2.7920674149653575</v>
      </c>
      <c r="MC11" s="84">
        <v>4</v>
      </c>
      <c r="MD11" s="40" t="s">
        <v>40</v>
      </c>
      <c r="ME11" s="171" t="str">
        <f t="shared" si="150"/>
        <v>NA</v>
      </c>
      <c r="MF11" s="169" t="str">
        <f t="shared" si="151"/>
        <v>NA</v>
      </c>
      <c r="MG11" s="169" t="str">
        <f t="shared" si="152"/>
        <v>NA</v>
      </c>
      <c r="MH11" s="169">
        <f t="shared" si="153"/>
        <v>4</v>
      </c>
      <c r="MI11" s="149">
        <f t="shared" si="25"/>
        <v>0</v>
      </c>
      <c r="MJ11" s="149">
        <f t="shared" si="154"/>
        <v>4</v>
      </c>
      <c r="MK11" s="149">
        <f t="shared" si="26"/>
        <v>4</v>
      </c>
      <c r="ML11" s="163">
        <f t="shared" si="241"/>
        <v>1</v>
      </c>
      <c r="MM11" s="6" t="s">
        <v>9</v>
      </c>
      <c r="MN11" s="47">
        <v>68466260114.860001</v>
      </c>
      <c r="MO11" s="47">
        <v>73182940508</v>
      </c>
      <c r="MP11" s="60">
        <f t="shared" si="27"/>
        <v>0.93554945509979348</v>
      </c>
      <c r="MQ11" s="47">
        <v>1</v>
      </c>
      <c r="MR11" s="13" t="s">
        <v>43</v>
      </c>
      <c r="MS11" s="47">
        <v>70264660577.315018</v>
      </c>
      <c r="MT11" s="47">
        <v>68466260114.860001</v>
      </c>
      <c r="MU11" s="83">
        <f t="shared" si="28"/>
        <v>1.0262669592210527</v>
      </c>
      <c r="MV11" s="47">
        <v>2</v>
      </c>
      <c r="MW11" s="12" t="s">
        <v>42</v>
      </c>
      <c r="MX11" s="47" t="s">
        <v>60</v>
      </c>
      <c r="MY11" s="47" t="s">
        <v>60</v>
      </c>
      <c r="MZ11" s="47" t="s">
        <v>60</v>
      </c>
      <c r="NA11" s="47" t="s">
        <v>60</v>
      </c>
      <c r="NB11" s="47" t="s">
        <v>60</v>
      </c>
      <c r="NC11" s="171">
        <f t="shared" si="156"/>
        <v>1</v>
      </c>
      <c r="ND11" s="169">
        <f t="shared" si="157"/>
        <v>2</v>
      </c>
      <c r="NE11" s="169">
        <v>0</v>
      </c>
      <c r="NF11" s="149">
        <f t="shared" si="29"/>
        <v>1</v>
      </c>
      <c r="NG11" s="149">
        <f t="shared" si="158"/>
        <v>8</v>
      </c>
      <c r="NH11" s="149">
        <f t="shared" si="30"/>
        <v>3</v>
      </c>
      <c r="NI11" s="163">
        <f t="shared" si="242"/>
        <v>0.375</v>
      </c>
      <c r="NJ11" s="6" t="s">
        <v>9</v>
      </c>
      <c r="NK11" s="120">
        <v>713.66666666666663</v>
      </c>
      <c r="NL11" s="120">
        <v>900</v>
      </c>
      <c r="NM11" s="60">
        <f t="shared" si="160"/>
        <v>0.79296296296296287</v>
      </c>
      <c r="NN11" s="47">
        <v>4</v>
      </c>
      <c r="NO11" s="40" t="s">
        <v>40</v>
      </c>
      <c r="NP11" s="118">
        <v>43967</v>
      </c>
      <c r="NQ11" s="118">
        <v>45000</v>
      </c>
      <c r="NR11" s="60">
        <f t="shared" si="31"/>
        <v>0.97704444444444449</v>
      </c>
      <c r="NS11" s="47">
        <v>4</v>
      </c>
      <c r="NT11" s="40" t="s">
        <v>40</v>
      </c>
      <c r="NU11" s="118">
        <v>148.74</v>
      </c>
      <c r="NV11" s="119">
        <v>380</v>
      </c>
      <c r="NW11" s="60">
        <v>0.39142105263157895</v>
      </c>
      <c r="NX11" s="113">
        <v>1</v>
      </c>
      <c r="NY11" s="13" t="s">
        <v>43</v>
      </c>
      <c r="NZ11" s="171">
        <f t="shared" si="161"/>
        <v>4</v>
      </c>
      <c r="OA11" s="169">
        <f t="shared" si="162"/>
        <v>4</v>
      </c>
      <c r="OB11" s="169">
        <f t="shared" si="163"/>
        <v>0.97704444444444449</v>
      </c>
      <c r="OC11" s="149">
        <f t="shared" si="32"/>
        <v>0</v>
      </c>
      <c r="OD11" s="149">
        <f t="shared" si="164"/>
        <v>12</v>
      </c>
      <c r="OE11" s="149">
        <f t="shared" si="33"/>
        <v>8.977044444444445</v>
      </c>
      <c r="OF11" s="163">
        <f t="shared" si="243"/>
        <v>0.74808703703703705</v>
      </c>
      <c r="OG11" s="6" t="s">
        <v>9</v>
      </c>
      <c r="OH11" s="120">
        <v>1</v>
      </c>
      <c r="OI11" s="120">
        <v>210</v>
      </c>
      <c r="OJ11" s="60">
        <f t="shared" si="34"/>
        <v>4.7619047619047623E-3</v>
      </c>
      <c r="OK11" s="63">
        <v>1</v>
      </c>
      <c r="OL11" s="13" t="s">
        <v>43</v>
      </c>
      <c r="OM11" s="120">
        <v>70</v>
      </c>
      <c r="ON11" s="120">
        <v>146</v>
      </c>
      <c r="OO11" s="60">
        <f t="shared" si="35"/>
        <v>0.47945205479452052</v>
      </c>
      <c r="OP11" s="47">
        <v>1</v>
      </c>
      <c r="OQ11" s="13" t="s">
        <v>43</v>
      </c>
      <c r="OR11" s="171">
        <f t="shared" si="166"/>
        <v>1</v>
      </c>
      <c r="OS11" s="169">
        <f t="shared" si="167"/>
        <v>1</v>
      </c>
      <c r="OT11" s="149">
        <f t="shared" si="36"/>
        <v>0</v>
      </c>
      <c r="OU11" s="149">
        <f t="shared" si="168"/>
        <v>8</v>
      </c>
      <c r="OV11" s="149">
        <f t="shared" si="37"/>
        <v>2</v>
      </c>
      <c r="OW11" s="163">
        <f t="shared" si="244"/>
        <v>0.25</v>
      </c>
      <c r="OX11" s="6" t="s">
        <v>9</v>
      </c>
      <c r="OY11" s="120">
        <v>1</v>
      </c>
      <c r="OZ11" s="120">
        <v>1</v>
      </c>
      <c r="PA11" s="121">
        <f t="shared" si="234"/>
        <v>1</v>
      </c>
      <c r="PB11" s="119">
        <v>4</v>
      </c>
      <c r="PC11" s="40" t="s">
        <v>40</v>
      </c>
      <c r="PD11" s="120">
        <v>1</v>
      </c>
      <c r="PE11" s="120">
        <v>1</v>
      </c>
      <c r="PF11" s="121">
        <f t="shared" si="228"/>
        <v>1</v>
      </c>
      <c r="PG11" s="119">
        <v>4</v>
      </c>
      <c r="PH11" s="40" t="s">
        <v>40</v>
      </c>
      <c r="PI11" s="120">
        <v>0</v>
      </c>
      <c r="PJ11" s="120">
        <v>0</v>
      </c>
      <c r="PK11" s="121" t="s">
        <v>60</v>
      </c>
      <c r="PL11" s="118" t="s">
        <v>60</v>
      </c>
      <c r="PM11" s="118" t="s">
        <v>60</v>
      </c>
      <c r="PN11" s="119">
        <v>0</v>
      </c>
      <c r="PO11" s="119">
        <v>0</v>
      </c>
      <c r="PP11" s="121" t="s">
        <v>60</v>
      </c>
      <c r="PQ11" s="122" t="s">
        <v>60</v>
      </c>
      <c r="PR11" s="118" t="s">
        <v>60</v>
      </c>
      <c r="PS11" s="120">
        <v>0</v>
      </c>
      <c r="PT11" s="120">
        <v>0</v>
      </c>
      <c r="PU11" s="121" t="s">
        <v>60</v>
      </c>
      <c r="PV11" s="122" t="s">
        <v>60</v>
      </c>
      <c r="PW11" s="118" t="s">
        <v>60</v>
      </c>
      <c r="PX11" s="120">
        <v>0</v>
      </c>
      <c r="PY11" s="120">
        <v>0</v>
      </c>
      <c r="PZ11" s="121" t="s">
        <v>60</v>
      </c>
      <c r="QA11" s="122" t="s">
        <v>60</v>
      </c>
      <c r="QB11" s="118" t="s">
        <v>60</v>
      </c>
      <c r="QC11" s="120">
        <v>0</v>
      </c>
      <c r="QD11" s="120">
        <v>0</v>
      </c>
      <c r="QE11" s="121" t="s">
        <v>60</v>
      </c>
      <c r="QF11" s="119" t="s">
        <v>60</v>
      </c>
      <c r="QG11" s="118" t="s">
        <v>60</v>
      </c>
      <c r="QH11" s="171">
        <f t="shared" si="171"/>
        <v>4</v>
      </c>
      <c r="QI11" s="169">
        <f t="shared" si="172"/>
        <v>4</v>
      </c>
      <c r="QJ11" s="169">
        <v>0</v>
      </c>
      <c r="QK11" s="169">
        <v>0</v>
      </c>
      <c r="QL11" s="169">
        <v>0</v>
      </c>
      <c r="QM11" s="169">
        <v>0</v>
      </c>
      <c r="QN11" s="169">
        <v>0</v>
      </c>
      <c r="QO11" s="149">
        <f t="shared" si="39"/>
        <v>5</v>
      </c>
      <c r="QP11" s="149">
        <f t="shared" si="178"/>
        <v>8</v>
      </c>
      <c r="QQ11" s="149">
        <f t="shared" si="40"/>
        <v>8</v>
      </c>
      <c r="QR11" s="163">
        <f t="shared" si="245"/>
        <v>1</v>
      </c>
      <c r="QS11" s="6" t="s">
        <v>9</v>
      </c>
      <c r="QT11" s="123">
        <v>4618.26</v>
      </c>
      <c r="QU11" s="123">
        <v>4968</v>
      </c>
      <c r="QV11" s="124">
        <f t="shared" si="41"/>
        <v>0.92960144927536237</v>
      </c>
      <c r="QW11" s="123">
        <v>4</v>
      </c>
      <c r="QX11" s="40" t="s">
        <v>40</v>
      </c>
      <c r="QY11" s="123">
        <v>196868</v>
      </c>
      <c r="QZ11" s="123">
        <v>197643</v>
      </c>
      <c r="RA11" s="124">
        <f t="shared" si="42"/>
        <v>0.99607878852274045</v>
      </c>
      <c r="RB11" s="125">
        <v>4</v>
      </c>
      <c r="RC11" s="40" t="s">
        <v>40</v>
      </c>
      <c r="RD11" s="125">
        <v>9</v>
      </c>
      <c r="RE11" s="125">
        <v>10</v>
      </c>
      <c r="RF11" s="124">
        <f t="shared" si="43"/>
        <v>0.9</v>
      </c>
      <c r="RG11" s="125">
        <v>3</v>
      </c>
      <c r="RH11" s="43" t="s">
        <v>41</v>
      </c>
      <c r="RI11" s="171">
        <f t="shared" si="180"/>
        <v>4</v>
      </c>
      <c r="RJ11" s="169">
        <f t="shared" si="181"/>
        <v>4</v>
      </c>
      <c r="RK11" s="169">
        <f t="shared" si="182"/>
        <v>3</v>
      </c>
      <c r="RL11" s="149">
        <f t="shared" si="44"/>
        <v>0</v>
      </c>
      <c r="RM11" s="149">
        <f t="shared" si="183"/>
        <v>12</v>
      </c>
      <c r="RN11" s="149">
        <f t="shared" si="45"/>
        <v>11</v>
      </c>
      <c r="RO11" s="163">
        <f t="shared" si="246"/>
        <v>0.91666666666666663</v>
      </c>
      <c r="RP11" s="6" t="s">
        <v>9</v>
      </c>
      <c r="RQ11" s="119">
        <v>101</v>
      </c>
      <c r="RR11" s="119">
        <v>105</v>
      </c>
      <c r="RS11" s="121">
        <f t="shared" si="185"/>
        <v>0.96190476190476193</v>
      </c>
      <c r="RT11" s="119">
        <v>3</v>
      </c>
      <c r="RU11" s="43" t="s">
        <v>41</v>
      </c>
      <c r="RV11" s="119">
        <v>182</v>
      </c>
      <c r="RW11" s="119">
        <v>126</v>
      </c>
      <c r="RX11" s="126">
        <f t="shared" si="186"/>
        <v>1.4444444444444444</v>
      </c>
      <c r="RY11" s="118">
        <v>4</v>
      </c>
      <c r="RZ11" s="40" t="s">
        <v>40</v>
      </c>
      <c r="SA11" s="171">
        <f t="shared" si="187"/>
        <v>3</v>
      </c>
      <c r="SB11" s="169">
        <f t="shared" si="188"/>
        <v>4</v>
      </c>
      <c r="SC11" s="149">
        <f t="shared" si="189"/>
        <v>0</v>
      </c>
      <c r="SD11" s="149">
        <f t="shared" si="190"/>
        <v>8</v>
      </c>
      <c r="SE11" s="149">
        <f t="shared" si="191"/>
        <v>7</v>
      </c>
      <c r="SF11" s="163">
        <f t="shared" si="192"/>
        <v>0.875</v>
      </c>
      <c r="SG11" s="6" t="s">
        <v>9</v>
      </c>
      <c r="SH11" s="127">
        <v>0.98649218440185693</v>
      </c>
      <c r="SI11" s="110">
        <v>4</v>
      </c>
      <c r="SJ11" s="9" t="s">
        <v>40</v>
      </c>
      <c r="SK11" s="120">
        <v>118</v>
      </c>
      <c r="SL11" s="120">
        <v>119</v>
      </c>
      <c r="SM11" s="121">
        <f t="shared" si="193"/>
        <v>0.99159663865546221</v>
      </c>
      <c r="SN11" s="111">
        <v>4</v>
      </c>
      <c r="SO11" s="40" t="s">
        <v>40</v>
      </c>
      <c r="SP11" s="120">
        <v>119</v>
      </c>
      <c r="SQ11" s="120">
        <v>123</v>
      </c>
      <c r="SR11" s="60">
        <f t="shared" si="194"/>
        <v>0.96747967479674801</v>
      </c>
      <c r="SS11" s="111">
        <v>4</v>
      </c>
      <c r="ST11" s="40" t="s">
        <v>40</v>
      </c>
      <c r="SU11" s="120">
        <v>25</v>
      </c>
      <c r="SV11" s="120">
        <v>26</v>
      </c>
      <c r="SW11" s="60">
        <f t="shared" si="195"/>
        <v>0.96153846153846156</v>
      </c>
      <c r="SX11" s="111">
        <v>4</v>
      </c>
      <c r="SY11" s="40" t="s">
        <v>40</v>
      </c>
      <c r="SZ11" s="120">
        <v>28</v>
      </c>
      <c r="TA11" s="120">
        <v>28</v>
      </c>
      <c r="TB11" s="121">
        <f t="shared" si="196"/>
        <v>1</v>
      </c>
      <c r="TC11" s="63">
        <v>4</v>
      </c>
      <c r="TD11" s="40" t="s">
        <v>40</v>
      </c>
      <c r="TE11" s="171">
        <f t="shared" si="197"/>
        <v>4</v>
      </c>
      <c r="TF11" s="169">
        <f t="shared" si="198"/>
        <v>4</v>
      </c>
      <c r="TG11" s="169">
        <f t="shared" si="199"/>
        <v>4</v>
      </c>
      <c r="TH11" s="169">
        <f t="shared" si="200"/>
        <v>4</v>
      </c>
      <c r="TI11" s="169">
        <f t="shared" si="201"/>
        <v>4</v>
      </c>
      <c r="TJ11" s="149">
        <f t="shared" si="202"/>
        <v>0</v>
      </c>
      <c r="TK11" s="149">
        <f t="shared" si="203"/>
        <v>20</v>
      </c>
      <c r="TL11" s="149">
        <f t="shared" si="204"/>
        <v>20</v>
      </c>
      <c r="TM11" s="163">
        <f t="shared" si="205"/>
        <v>1</v>
      </c>
      <c r="TO11" s="25" t="s">
        <v>9</v>
      </c>
      <c r="TP11" s="61">
        <f>+KV11+MC11+NS11+OK11+QW11+RB11+RT11+RY11</f>
        <v>28</v>
      </c>
      <c r="TQ11" s="26">
        <f t="shared" si="247"/>
        <v>32</v>
      </c>
      <c r="TR11" s="27">
        <f t="shared" si="207"/>
        <v>0.875</v>
      </c>
      <c r="TS11" s="28"/>
      <c r="TU11" s="25" t="s">
        <v>9</v>
      </c>
      <c r="TV11" s="26">
        <f>+SI11</f>
        <v>4</v>
      </c>
      <c r="TW11" s="26">
        <v>4</v>
      </c>
      <c r="TX11" s="27">
        <f t="shared" si="208"/>
        <v>1</v>
      </c>
      <c r="TY11" s="28"/>
      <c r="UA11" s="25" t="s">
        <v>9</v>
      </c>
      <c r="UB11" s="363" t="e">
        <f>+(#REF!*0.25)+(#REF!*0.4)+(TR11*0.25)+(TX11*0.1)</f>
        <v>#REF!</v>
      </c>
      <c r="UC11" s="364"/>
      <c r="UD11" s="365"/>
      <c r="UE11" s="28"/>
      <c r="UF11" s="179">
        <f t="shared" si="209"/>
        <v>0.83333333333333337</v>
      </c>
      <c r="UG11" s="179">
        <f t="shared" si="210"/>
        <v>0.8125</v>
      </c>
      <c r="UH11" s="179">
        <f t="shared" si="211"/>
        <v>1</v>
      </c>
      <c r="UI11" s="181">
        <f t="shared" si="229"/>
        <v>0.88194444444444453</v>
      </c>
      <c r="UJ11" s="179">
        <f t="shared" si="212"/>
        <v>0.8125</v>
      </c>
      <c r="UK11" s="179">
        <f t="shared" si="213"/>
        <v>0.5</v>
      </c>
      <c r="UL11" s="179">
        <f t="shared" si="214"/>
        <v>1</v>
      </c>
      <c r="UM11" s="179">
        <f t="shared" si="215"/>
        <v>0.75</v>
      </c>
      <c r="UN11" s="179">
        <f t="shared" si="216"/>
        <v>0.75</v>
      </c>
      <c r="UO11" s="181">
        <f t="shared" si="217"/>
        <v>0.76249999999999996</v>
      </c>
      <c r="UP11" s="179">
        <f t="shared" si="218"/>
        <v>0.67461740740740739</v>
      </c>
      <c r="UQ11" s="179">
        <f t="shared" si="219"/>
        <v>1</v>
      </c>
      <c r="UR11" s="179">
        <f t="shared" si="220"/>
        <v>0.91666666666666663</v>
      </c>
      <c r="US11" s="179">
        <f t="shared" si="221"/>
        <v>0.875</v>
      </c>
      <c r="UT11" s="181">
        <f t="shared" si="222"/>
        <v>0.86657101851851848</v>
      </c>
      <c r="UU11" s="179">
        <f t="shared" si="223"/>
        <v>1</v>
      </c>
      <c r="UV11" s="183">
        <f t="shared" si="224"/>
        <v>1</v>
      </c>
      <c r="UW11" s="187"/>
      <c r="UX11" s="222">
        <f t="shared" si="230"/>
        <v>0.84212886574074075</v>
      </c>
    </row>
    <row r="12" spans="1:570" ht="15.75" customHeight="1">
      <c r="A12" s="6" t="s">
        <v>10</v>
      </c>
      <c r="B12" s="50">
        <v>202675</v>
      </c>
      <c r="C12" s="50">
        <v>208192</v>
      </c>
      <c r="D12" s="106">
        <f t="shared" si="46"/>
        <v>0.97350042268675074</v>
      </c>
      <c r="E12" s="32">
        <v>2</v>
      </c>
      <c r="F12" s="12" t="s">
        <v>42</v>
      </c>
      <c r="G12" s="3">
        <v>0.31667173000028392</v>
      </c>
      <c r="H12" s="3">
        <v>0.15307350422449456</v>
      </c>
      <c r="I12" s="51">
        <f t="shared" si="0"/>
        <v>1.0687559980064183</v>
      </c>
      <c r="J12" s="32">
        <v>4</v>
      </c>
      <c r="K12" s="52" t="s">
        <v>40</v>
      </c>
      <c r="L12" s="76">
        <v>27992</v>
      </c>
      <c r="M12" s="76">
        <v>41622</v>
      </c>
      <c r="N12" s="107">
        <f t="shared" si="47"/>
        <v>0.67252895103551003</v>
      </c>
      <c r="O12" s="108">
        <v>2</v>
      </c>
      <c r="P12" s="12" t="s">
        <v>42</v>
      </c>
      <c r="Q12" s="169">
        <f t="shared" si="48"/>
        <v>2</v>
      </c>
      <c r="R12" s="169">
        <f t="shared" si="49"/>
        <v>4</v>
      </c>
      <c r="S12" s="170">
        <f t="shared" si="50"/>
        <v>2</v>
      </c>
      <c r="T12" s="150">
        <f t="shared" si="51"/>
        <v>0</v>
      </c>
      <c r="U12" s="150">
        <f t="shared" si="52"/>
        <v>12</v>
      </c>
      <c r="V12" s="149">
        <f t="shared" si="53"/>
        <v>8</v>
      </c>
      <c r="W12" s="163">
        <f t="shared" si="54"/>
        <v>0.66666666666666663</v>
      </c>
      <c r="X12" s="6" t="s">
        <v>10</v>
      </c>
      <c r="Y12" s="109">
        <v>0.85</v>
      </c>
      <c r="Z12" s="45">
        <v>2</v>
      </c>
      <c r="AA12" s="12" t="s">
        <v>42</v>
      </c>
      <c r="AB12" s="110">
        <v>229</v>
      </c>
      <c r="AC12" s="110">
        <v>215</v>
      </c>
      <c r="AD12" s="106">
        <f t="shared" si="1"/>
        <v>1.0651162790697675</v>
      </c>
      <c r="AE12" s="32">
        <v>4</v>
      </c>
      <c r="AF12" s="40" t="s">
        <v>40</v>
      </c>
      <c r="AG12" s="110">
        <v>6316</v>
      </c>
      <c r="AH12" s="110">
        <v>3082</v>
      </c>
      <c r="AI12" s="106">
        <f t="shared" si="55"/>
        <v>2.0493186242699544</v>
      </c>
      <c r="AJ12" s="32">
        <v>4</v>
      </c>
      <c r="AK12" s="40" t="s">
        <v>40</v>
      </c>
      <c r="AL12" s="110">
        <v>0</v>
      </c>
      <c r="AM12" s="110">
        <v>0</v>
      </c>
      <c r="AN12" s="110" t="s">
        <v>73</v>
      </c>
      <c r="AO12" s="32">
        <v>1</v>
      </c>
      <c r="AP12" s="156" t="s">
        <v>43</v>
      </c>
      <c r="AQ12" s="171">
        <f t="shared" si="56"/>
        <v>2</v>
      </c>
      <c r="AR12" s="169">
        <f t="shared" si="57"/>
        <v>4</v>
      </c>
      <c r="AS12" s="169">
        <f t="shared" si="58"/>
        <v>4</v>
      </c>
      <c r="AT12" s="169">
        <f t="shared" si="59"/>
        <v>1</v>
      </c>
      <c r="AU12" s="149">
        <f t="shared" si="3"/>
        <v>0</v>
      </c>
      <c r="AV12" s="149">
        <f t="shared" si="60"/>
        <v>16</v>
      </c>
      <c r="AW12" s="149">
        <f t="shared" si="61"/>
        <v>11</v>
      </c>
      <c r="AX12" s="163">
        <f t="shared" si="62"/>
        <v>0.6875</v>
      </c>
      <c r="AY12" s="159" t="s">
        <v>10</v>
      </c>
      <c r="AZ12" s="143">
        <v>1</v>
      </c>
      <c r="BA12" s="79">
        <v>4</v>
      </c>
      <c r="BB12" s="40" t="s">
        <v>40</v>
      </c>
      <c r="BC12" s="171">
        <f t="shared" si="63"/>
        <v>4</v>
      </c>
      <c r="BD12" s="149">
        <f t="shared" si="4"/>
        <v>0</v>
      </c>
      <c r="BE12" s="149">
        <f t="shared" si="64"/>
        <v>4</v>
      </c>
      <c r="BF12" s="149">
        <f t="shared" si="5"/>
        <v>4</v>
      </c>
      <c r="BG12" s="163">
        <f t="shared" si="6"/>
        <v>1</v>
      </c>
      <c r="BH12" s="6" t="s">
        <v>10</v>
      </c>
      <c r="BI12" s="39">
        <v>1185</v>
      </c>
      <c r="BJ12" s="39">
        <v>106</v>
      </c>
      <c r="BK12" s="48">
        <f t="shared" si="65"/>
        <v>11.179245283018869</v>
      </c>
      <c r="BL12" s="32">
        <v>4</v>
      </c>
      <c r="BM12" s="40" t="s">
        <v>40</v>
      </c>
      <c r="BN12" s="47">
        <v>6352</v>
      </c>
      <c r="BO12" s="47">
        <v>6352</v>
      </c>
      <c r="BP12" s="48">
        <f t="shared" si="66"/>
        <v>1</v>
      </c>
      <c r="BQ12" s="32">
        <v>4</v>
      </c>
      <c r="BR12" s="40" t="s">
        <v>40</v>
      </c>
      <c r="BS12" s="47">
        <v>11660</v>
      </c>
      <c r="BT12" s="47">
        <v>11786</v>
      </c>
      <c r="BU12" s="48">
        <f t="shared" si="67"/>
        <v>0.98930935007636178</v>
      </c>
      <c r="BV12" s="32">
        <v>2</v>
      </c>
      <c r="BW12" s="12" t="s">
        <v>42</v>
      </c>
      <c r="BX12" s="111">
        <v>1172</v>
      </c>
      <c r="BY12" s="112">
        <v>83</v>
      </c>
      <c r="BZ12" s="48">
        <f t="shared" si="68"/>
        <v>14.120481927710843</v>
      </c>
      <c r="CA12" s="32">
        <v>4</v>
      </c>
      <c r="CB12" s="40" t="s">
        <v>40</v>
      </c>
      <c r="CC12" s="49">
        <v>26420</v>
      </c>
      <c r="CD12" s="49">
        <v>24672</v>
      </c>
      <c r="CE12" s="166">
        <f t="shared" si="69"/>
        <v>1.0708495460440985</v>
      </c>
      <c r="CF12" s="112">
        <v>4</v>
      </c>
      <c r="CG12" s="40" t="s">
        <v>40</v>
      </c>
      <c r="CH12" s="113">
        <v>1083</v>
      </c>
      <c r="CI12" s="39">
        <v>2650</v>
      </c>
      <c r="CJ12" s="48">
        <f t="shared" si="70"/>
        <v>0.40867924528301885</v>
      </c>
      <c r="CK12" s="32">
        <v>1</v>
      </c>
      <c r="CL12" s="13" t="s">
        <v>43</v>
      </c>
      <c r="CM12" s="47">
        <v>2013</v>
      </c>
      <c r="CN12" s="39">
        <v>2319</v>
      </c>
      <c r="CO12" s="48">
        <f t="shared" si="71"/>
        <v>0.86804657179818889</v>
      </c>
      <c r="CP12" s="32">
        <v>3</v>
      </c>
      <c r="CQ12" s="43" t="s">
        <v>41</v>
      </c>
      <c r="CR12" s="49">
        <v>2471</v>
      </c>
      <c r="CS12" s="49">
        <v>1339</v>
      </c>
      <c r="CT12" s="48">
        <f t="shared" si="72"/>
        <v>1.8454070201643018</v>
      </c>
      <c r="CU12" s="32">
        <v>4</v>
      </c>
      <c r="CV12" s="40" t="s">
        <v>40</v>
      </c>
      <c r="CW12" s="171">
        <f t="shared" si="7"/>
        <v>4</v>
      </c>
      <c r="CX12" s="169">
        <f t="shared" si="73"/>
        <v>4</v>
      </c>
      <c r="CY12" s="169">
        <f t="shared" si="74"/>
        <v>2</v>
      </c>
      <c r="CZ12" s="169">
        <f t="shared" si="75"/>
        <v>4</v>
      </c>
      <c r="DA12" s="169">
        <f t="shared" si="76"/>
        <v>4</v>
      </c>
      <c r="DB12" s="169">
        <f t="shared" si="77"/>
        <v>1</v>
      </c>
      <c r="DC12" s="169">
        <f t="shared" si="78"/>
        <v>3</v>
      </c>
      <c r="DD12" s="169">
        <f t="shared" si="79"/>
        <v>4</v>
      </c>
      <c r="DE12" s="149">
        <f t="shared" si="80"/>
        <v>0</v>
      </c>
      <c r="DF12" s="149">
        <f t="shared" si="81"/>
        <v>32</v>
      </c>
      <c r="DG12" s="149">
        <f t="shared" si="82"/>
        <v>26</v>
      </c>
      <c r="DH12" s="163">
        <f t="shared" si="83"/>
        <v>0.8125</v>
      </c>
      <c r="DI12" s="6" t="s">
        <v>10</v>
      </c>
      <c r="DJ12" s="47">
        <v>661</v>
      </c>
      <c r="DK12" s="47">
        <v>389</v>
      </c>
      <c r="DL12" s="60">
        <f t="shared" si="84"/>
        <v>1.6992287917737789</v>
      </c>
      <c r="DM12" s="113">
        <v>4</v>
      </c>
      <c r="DN12" s="40" t="s">
        <v>40</v>
      </c>
      <c r="DO12" s="113">
        <v>699</v>
      </c>
      <c r="DP12" s="113">
        <v>245</v>
      </c>
      <c r="DQ12" s="60">
        <f t="shared" si="85"/>
        <v>2.8530612244897959</v>
      </c>
      <c r="DR12" s="114">
        <v>4</v>
      </c>
      <c r="DS12" s="40" t="s">
        <v>40</v>
      </c>
      <c r="DT12" s="47">
        <v>1600</v>
      </c>
      <c r="DU12" s="47">
        <v>1600</v>
      </c>
      <c r="DV12" s="60">
        <f t="shared" ref="DV12:DV17" si="248">+DT12/DU12</f>
        <v>1</v>
      </c>
      <c r="DW12" s="113">
        <v>4</v>
      </c>
      <c r="DX12" s="9" t="s">
        <v>40</v>
      </c>
      <c r="DY12" s="113">
        <v>184</v>
      </c>
      <c r="DZ12" s="111">
        <v>4</v>
      </c>
      <c r="EA12" s="9" t="s">
        <v>40</v>
      </c>
      <c r="EB12" s="47">
        <v>8992</v>
      </c>
      <c r="EC12" s="47">
        <v>9200</v>
      </c>
      <c r="ED12" s="60">
        <f t="shared" si="87"/>
        <v>0.97739130434782606</v>
      </c>
      <c r="EE12" s="111">
        <v>3</v>
      </c>
      <c r="EF12" s="43" t="s">
        <v>41</v>
      </c>
      <c r="EG12" s="111">
        <v>103</v>
      </c>
      <c r="EH12" s="111">
        <v>109</v>
      </c>
      <c r="EI12" s="60">
        <f t="shared" si="88"/>
        <v>0.94495412844036697</v>
      </c>
      <c r="EJ12" s="111">
        <v>3</v>
      </c>
      <c r="EK12" s="43" t="s">
        <v>41</v>
      </c>
      <c r="EL12" s="111">
        <v>97</v>
      </c>
      <c r="EM12" s="111">
        <v>107</v>
      </c>
      <c r="EN12" s="60">
        <f t="shared" si="89"/>
        <v>0.90654205607476634</v>
      </c>
      <c r="EO12" s="111">
        <v>3</v>
      </c>
      <c r="EP12" s="43" t="s">
        <v>41</v>
      </c>
      <c r="EQ12" s="171">
        <f t="shared" si="90"/>
        <v>4</v>
      </c>
      <c r="ER12" s="169">
        <f t="shared" si="91"/>
        <v>4</v>
      </c>
      <c r="ES12" s="169">
        <f t="shared" si="92"/>
        <v>4</v>
      </c>
      <c r="ET12" s="169">
        <f t="shared" si="93"/>
        <v>4</v>
      </c>
      <c r="EU12" s="169">
        <f t="shared" si="225"/>
        <v>3</v>
      </c>
      <c r="EV12" s="169">
        <f t="shared" si="94"/>
        <v>3</v>
      </c>
      <c r="EW12" s="169">
        <f t="shared" si="95"/>
        <v>3</v>
      </c>
      <c r="EX12" s="149">
        <f t="shared" si="96"/>
        <v>0</v>
      </c>
      <c r="EY12" s="149">
        <f t="shared" si="97"/>
        <v>28</v>
      </c>
      <c r="EZ12" s="149">
        <f t="shared" si="8"/>
        <v>25</v>
      </c>
      <c r="FA12" s="163">
        <f t="shared" si="98"/>
        <v>0.8928571428571429</v>
      </c>
      <c r="FB12" s="6" t="s">
        <v>10</v>
      </c>
      <c r="FC12" s="47">
        <v>4795</v>
      </c>
      <c r="FD12" s="47">
        <v>15597</v>
      </c>
      <c r="FE12" s="60">
        <f t="shared" ref="FE12" si="249">+FC12/FD12</f>
        <v>0.30743091620183366</v>
      </c>
      <c r="FF12" s="113">
        <v>1</v>
      </c>
      <c r="FG12" s="13" t="s">
        <v>43</v>
      </c>
      <c r="FH12" s="47">
        <v>1111</v>
      </c>
      <c r="FI12" s="47">
        <v>1024</v>
      </c>
      <c r="FJ12" s="60">
        <f t="shared" si="100"/>
        <v>1.0849609375</v>
      </c>
      <c r="FK12" s="47">
        <v>4</v>
      </c>
      <c r="FL12" s="40" t="s">
        <v>40</v>
      </c>
      <c r="FM12" s="113">
        <v>2</v>
      </c>
      <c r="FN12" s="113">
        <v>2</v>
      </c>
      <c r="FO12" s="60">
        <f t="shared" ref="FO12:FO13" si="250">+FM12/FN12</f>
        <v>1</v>
      </c>
      <c r="FP12" s="113">
        <v>4</v>
      </c>
      <c r="FQ12" s="40" t="s">
        <v>40</v>
      </c>
      <c r="FR12" s="113">
        <v>180</v>
      </c>
      <c r="FS12" s="113">
        <v>180</v>
      </c>
      <c r="FT12" s="60">
        <f t="shared" si="226"/>
        <v>1</v>
      </c>
      <c r="FU12" s="113">
        <v>4</v>
      </c>
      <c r="FV12" s="40" t="s">
        <v>40</v>
      </c>
      <c r="FW12" s="47">
        <v>4733</v>
      </c>
      <c r="FX12" s="47">
        <v>4777</v>
      </c>
      <c r="FY12" s="60">
        <f t="shared" si="227"/>
        <v>0.99078919824157419</v>
      </c>
      <c r="FZ12" s="113">
        <v>4</v>
      </c>
      <c r="GA12" s="40" t="s">
        <v>40</v>
      </c>
      <c r="GB12" s="171">
        <f t="shared" si="102"/>
        <v>1</v>
      </c>
      <c r="GC12" s="169">
        <f t="shared" si="103"/>
        <v>4</v>
      </c>
      <c r="GD12" s="169">
        <f t="shared" si="104"/>
        <v>4</v>
      </c>
      <c r="GE12" s="169">
        <f t="shared" si="105"/>
        <v>4</v>
      </c>
      <c r="GF12" s="169">
        <f t="shared" si="106"/>
        <v>4</v>
      </c>
      <c r="GG12" s="149">
        <f t="shared" si="9"/>
        <v>0</v>
      </c>
      <c r="GH12" s="149">
        <f t="shared" si="107"/>
        <v>20</v>
      </c>
      <c r="GI12" s="149">
        <f t="shared" si="10"/>
        <v>17</v>
      </c>
      <c r="GJ12" s="163">
        <f t="shared" si="108"/>
        <v>0.85</v>
      </c>
      <c r="GK12" s="6" t="s">
        <v>10</v>
      </c>
      <c r="GL12" s="113">
        <v>105</v>
      </c>
      <c r="GM12" s="113">
        <v>226</v>
      </c>
      <c r="GN12" s="60">
        <f t="shared" si="231"/>
        <v>0.46460176991150443</v>
      </c>
      <c r="GO12" s="50">
        <v>4</v>
      </c>
      <c r="GP12" s="40" t="s">
        <v>40</v>
      </c>
      <c r="GQ12" s="113">
        <v>1</v>
      </c>
      <c r="GR12" s="113">
        <v>1</v>
      </c>
      <c r="GS12" s="60">
        <f t="shared" si="109"/>
        <v>1</v>
      </c>
      <c r="GT12" s="117">
        <v>4</v>
      </c>
      <c r="GU12" s="40" t="s">
        <v>40</v>
      </c>
      <c r="GV12" s="47">
        <v>1</v>
      </c>
      <c r="GW12" s="47">
        <v>1</v>
      </c>
      <c r="GX12" s="60">
        <f t="shared" si="232"/>
        <v>1</v>
      </c>
      <c r="GY12" s="113">
        <v>4</v>
      </c>
      <c r="GZ12" s="40" t="s">
        <v>40</v>
      </c>
      <c r="HA12" s="113">
        <v>0</v>
      </c>
      <c r="HB12" s="113">
        <v>0</v>
      </c>
      <c r="HC12" s="60" t="s">
        <v>60</v>
      </c>
      <c r="HD12" s="117" t="s">
        <v>60</v>
      </c>
      <c r="HE12" s="78" t="s">
        <v>60</v>
      </c>
      <c r="HF12" s="47">
        <v>43</v>
      </c>
      <c r="HG12" s="47">
        <v>839</v>
      </c>
      <c r="HH12" s="60">
        <f t="shared" si="111"/>
        <v>5.1251489868891539E-2</v>
      </c>
      <c r="HI12" s="50">
        <v>3</v>
      </c>
      <c r="HJ12" s="43" t="s">
        <v>41</v>
      </c>
      <c r="HK12" s="171">
        <f t="shared" si="112"/>
        <v>4</v>
      </c>
      <c r="HL12" s="169">
        <f t="shared" si="113"/>
        <v>4</v>
      </c>
      <c r="HM12" s="169">
        <f t="shared" si="114"/>
        <v>4</v>
      </c>
      <c r="HN12" s="169">
        <v>0</v>
      </c>
      <c r="HO12" s="169">
        <f t="shared" si="116"/>
        <v>3</v>
      </c>
      <c r="HP12" s="149">
        <f t="shared" si="11"/>
        <v>1</v>
      </c>
      <c r="HQ12" s="149">
        <f t="shared" si="117"/>
        <v>16</v>
      </c>
      <c r="HR12" s="149">
        <f t="shared" si="12"/>
        <v>15</v>
      </c>
      <c r="HS12" s="163">
        <f t="shared" si="118"/>
        <v>0.9375</v>
      </c>
      <c r="HT12" s="6" t="s">
        <v>10</v>
      </c>
      <c r="HU12" s="113">
        <v>11</v>
      </c>
      <c r="HV12" s="50">
        <v>1</v>
      </c>
      <c r="HW12" s="13" t="s">
        <v>43</v>
      </c>
      <c r="HX12" s="113">
        <v>5</v>
      </c>
      <c r="HY12" s="50">
        <v>1</v>
      </c>
      <c r="HZ12" s="13" t="s">
        <v>43</v>
      </c>
      <c r="IA12" s="111">
        <v>3</v>
      </c>
      <c r="IB12" s="111">
        <v>261</v>
      </c>
      <c r="IC12" s="60">
        <f t="shared" si="119"/>
        <v>1.1494252873563218E-2</v>
      </c>
      <c r="ID12" s="32">
        <v>4</v>
      </c>
      <c r="IE12" s="16" t="s">
        <v>40</v>
      </c>
      <c r="IF12" s="111">
        <v>0</v>
      </c>
      <c r="IG12" s="111">
        <v>261</v>
      </c>
      <c r="IH12" s="60">
        <f t="shared" si="120"/>
        <v>0</v>
      </c>
      <c r="II12" s="32">
        <v>4</v>
      </c>
      <c r="IJ12" s="16" t="s">
        <v>40</v>
      </c>
      <c r="IK12" s="111">
        <v>101</v>
      </c>
      <c r="IL12" s="111">
        <v>102</v>
      </c>
      <c r="IM12" s="60">
        <f t="shared" si="121"/>
        <v>0.99019607843137258</v>
      </c>
      <c r="IN12" s="108">
        <v>4</v>
      </c>
      <c r="IO12" s="40" t="s">
        <v>40</v>
      </c>
      <c r="IP12" s="111">
        <v>0</v>
      </c>
      <c r="IQ12" s="111">
        <v>18</v>
      </c>
      <c r="IR12" s="60">
        <f t="shared" si="122"/>
        <v>0</v>
      </c>
      <c r="IS12" s="50">
        <v>4</v>
      </c>
      <c r="IT12" s="40" t="s">
        <v>40</v>
      </c>
      <c r="IU12" s="171">
        <f t="shared" si="123"/>
        <v>1</v>
      </c>
      <c r="IV12" s="169">
        <f t="shared" si="124"/>
        <v>1</v>
      </c>
      <c r="IW12" s="169">
        <f t="shared" si="125"/>
        <v>4</v>
      </c>
      <c r="IX12" s="169">
        <f t="shared" si="126"/>
        <v>4</v>
      </c>
      <c r="IY12" s="169">
        <f t="shared" si="127"/>
        <v>4</v>
      </c>
      <c r="IZ12" s="169">
        <f t="shared" si="128"/>
        <v>4</v>
      </c>
      <c r="JA12" s="149">
        <f t="shared" si="13"/>
        <v>0</v>
      </c>
      <c r="JB12" s="149">
        <f t="shared" si="129"/>
        <v>24</v>
      </c>
      <c r="JC12" s="149">
        <f t="shared" si="14"/>
        <v>18</v>
      </c>
      <c r="JD12" s="163">
        <f t="shared" si="237"/>
        <v>0.75</v>
      </c>
      <c r="JE12" s="6" t="s">
        <v>10</v>
      </c>
      <c r="JF12" s="111">
        <v>44</v>
      </c>
      <c r="JG12" s="111">
        <v>44</v>
      </c>
      <c r="JH12" s="60">
        <f t="shared" si="131"/>
        <v>1</v>
      </c>
      <c r="JI12" s="76">
        <v>4</v>
      </c>
      <c r="JJ12" s="40" t="s">
        <v>40</v>
      </c>
      <c r="JK12" s="111">
        <v>15</v>
      </c>
      <c r="JL12" s="111">
        <v>26</v>
      </c>
      <c r="JM12" s="174">
        <f t="shared" si="132"/>
        <v>0.57692307692307687</v>
      </c>
      <c r="JN12" s="116">
        <v>4</v>
      </c>
      <c r="JO12" s="40" t="s">
        <v>40</v>
      </c>
      <c r="JP12" s="171">
        <f t="shared" si="133"/>
        <v>4</v>
      </c>
      <c r="JQ12" s="169">
        <f t="shared" si="134"/>
        <v>4</v>
      </c>
      <c r="JR12" s="149">
        <f t="shared" si="15"/>
        <v>0</v>
      </c>
      <c r="JS12" s="149">
        <f t="shared" si="135"/>
        <v>8</v>
      </c>
      <c r="JT12" s="149">
        <f t="shared" si="16"/>
        <v>8</v>
      </c>
      <c r="JU12" s="163">
        <f t="shared" si="238"/>
        <v>1</v>
      </c>
      <c r="JV12" s="6" t="s">
        <v>10</v>
      </c>
      <c r="JW12" s="47">
        <v>849</v>
      </c>
      <c r="JX12" s="47">
        <v>685</v>
      </c>
      <c r="JY12" s="60">
        <f t="shared" si="137"/>
        <v>1.2394160583941607</v>
      </c>
      <c r="JZ12" s="76">
        <v>4</v>
      </c>
      <c r="KA12" s="40" t="s">
        <v>40</v>
      </c>
      <c r="KB12" s="117">
        <v>221</v>
      </c>
      <c r="KC12" s="117">
        <v>969</v>
      </c>
      <c r="KD12" s="60">
        <f t="shared" si="138"/>
        <v>0.22807017543859648</v>
      </c>
      <c r="KE12" s="76">
        <v>2</v>
      </c>
      <c r="KF12" s="12" t="s">
        <v>42</v>
      </c>
      <c r="KG12" s="171">
        <f t="shared" si="139"/>
        <v>4</v>
      </c>
      <c r="KH12" s="169">
        <f t="shared" si="140"/>
        <v>2</v>
      </c>
      <c r="KI12" s="149">
        <f t="shared" si="17"/>
        <v>0</v>
      </c>
      <c r="KJ12" s="149">
        <f t="shared" si="141"/>
        <v>8</v>
      </c>
      <c r="KK12" s="149">
        <f t="shared" si="142"/>
        <v>6</v>
      </c>
      <c r="KL12" s="163">
        <f t="shared" si="239"/>
        <v>0.75</v>
      </c>
      <c r="KM12" s="6" t="s">
        <v>10</v>
      </c>
      <c r="KN12" s="47">
        <v>61</v>
      </c>
      <c r="KO12" s="47">
        <v>61</v>
      </c>
      <c r="KP12" s="60">
        <v>1</v>
      </c>
      <c r="KQ12" s="47">
        <v>4</v>
      </c>
      <c r="KR12" s="40" t="s">
        <v>40</v>
      </c>
      <c r="KS12" s="47">
        <v>1323</v>
      </c>
      <c r="KT12" s="47">
        <v>1323</v>
      </c>
      <c r="KU12" s="60">
        <f t="shared" si="18"/>
        <v>1</v>
      </c>
      <c r="KV12" s="113">
        <v>4</v>
      </c>
      <c r="KW12" s="40" t="s">
        <v>40</v>
      </c>
      <c r="KX12" s="47">
        <v>199</v>
      </c>
      <c r="KY12" s="47">
        <v>199</v>
      </c>
      <c r="KZ12" s="60">
        <f t="shared" si="19"/>
        <v>1</v>
      </c>
      <c r="LA12" s="47">
        <v>4</v>
      </c>
      <c r="LB12" s="40" t="s">
        <v>40</v>
      </c>
      <c r="LC12" s="171">
        <f t="shared" si="144"/>
        <v>4</v>
      </c>
      <c r="LD12" s="169">
        <f t="shared" si="145"/>
        <v>4</v>
      </c>
      <c r="LE12" s="169">
        <f t="shared" si="146"/>
        <v>4</v>
      </c>
      <c r="LF12" s="149">
        <f t="shared" si="20"/>
        <v>0</v>
      </c>
      <c r="LG12" s="149">
        <f t="shared" si="147"/>
        <v>12</v>
      </c>
      <c r="LH12" s="149">
        <f t="shared" si="21"/>
        <v>12</v>
      </c>
      <c r="LI12" s="163">
        <f t="shared" si="240"/>
        <v>1</v>
      </c>
      <c r="LJ12" s="6" t="s">
        <v>10</v>
      </c>
      <c r="LK12" s="85">
        <v>2837.38</v>
      </c>
      <c r="LL12" s="85">
        <v>2909.34</v>
      </c>
      <c r="LM12" s="60">
        <f t="shared" si="22"/>
        <v>0.97526586786006442</v>
      </c>
      <c r="LN12" s="47" t="s">
        <v>60</v>
      </c>
      <c r="LO12" s="78" t="s">
        <v>60</v>
      </c>
      <c r="LP12" s="47">
        <v>76291.87</v>
      </c>
      <c r="LQ12" s="47">
        <v>80110.252550000005</v>
      </c>
      <c r="LR12" s="60">
        <f t="shared" si="23"/>
        <v>0.95233590672284041</v>
      </c>
      <c r="LS12" s="47" t="s">
        <v>60</v>
      </c>
      <c r="LT12" s="78" t="s">
        <v>60</v>
      </c>
      <c r="LU12" s="47">
        <v>95707.49</v>
      </c>
      <c r="LV12" s="47">
        <v>115281.68</v>
      </c>
      <c r="LW12" s="60">
        <f t="shared" si="24"/>
        <v>0.83020554523494117</v>
      </c>
      <c r="LX12" s="47" t="s">
        <v>60</v>
      </c>
      <c r="LY12" s="78" t="s">
        <v>60</v>
      </c>
      <c r="LZ12" s="85">
        <v>272.77885700000002</v>
      </c>
      <c r="MA12" s="85">
        <v>319.86386218177131</v>
      </c>
      <c r="MB12" s="60">
        <f t="shared" si="149"/>
        <v>0.85279673402113187</v>
      </c>
      <c r="MC12" s="47">
        <v>2</v>
      </c>
      <c r="MD12" s="12" t="s">
        <v>42</v>
      </c>
      <c r="ME12" s="171" t="str">
        <f t="shared" si="150"/>
        <v>NA</v>
      </c>
      <c r="MF12" s="169" t="str">
        <f t="shared" si="151"/>
        <v>NA</v>
      </c>
      <c r="MG12" s="169" t="str">
        <f t="shared" si="152"/>
        <v>NA</v>
      </c>
      <c r="MH12" s="169">
        <f t="shared" si="153"/>
        <v>2</v>
      </c>
      <c r="MI12" s="149">
        <f t="shared" si="25"/>
        <v>0</v>
      </c>
      <c r="MJ12" s="149">
        <f t="shared" si="154"/>
        <v>4</v>
      </c>
      <c r="MK12" s="149">
        <f t="shared" si="26"/>
        <v>2</v>
      </c>
      <c r="ML12" s="163">
        <f t="shared" si="241"/>
        <v>0.5</v>
      </c>
      <c r="MM12" s="6" t="s">
        <v>10</v>
      </c>
      <c r="MN12" s="47">
        <v>108336524978.27</v>
      </c>
      <c r="MO12" s="47">
        <v>108744576316</v>
      </c>
      <c r="MP12" s="60">
        <f t="shared" si="27"/>
        <v>0.99624761664853756</v>
      </c>
      <c r="MQ12" s="47">
        <v>4</v>
      </c>
      <c r="MR12" s="40" t="s">
        <v>40</v>
      </c>
      <c r="MS12" s="47">
        <v>107938080597.99838</v>
      </c>
      <c r="MT12" s="47">
        <v>108336524978.27</v>
      </c>
      <c r="MU12" s="60">
        <f t="shared" si="28"/>
        <v>0.99632216022849596</v>
      </c>
      <c r="MV12" s="47">
        <v>4</v>
      </c>
      <c r="MW12" s="40" t="s">
        <v>40</v>
      </c>
      <c r="MX12" s="47" t="s">
        <v>60</v>
      </c>
      <c r="MY12" s="47" t="s">
        <v>60</v>
      </c>
      <c r="MZ12" s="47" t="s">
        <v>60</v>
      </c>
      <c r="NA12" s="47" t="s">
        <v>60</v>
      </c>
      <c r="NB12" s="47" t="s">
        <v>60</v>
      </c>
      <c r="NC12" s="171">
        <f t="shared" si="156"/>
        <v>4</v>
      </c>
      <c r="ND12" s="169">
        <f t="shared" si="157"/>
        <v>4</v>
      </c>
      <c r="NE12" s="169">
        <v>0</v>
      </c>
      <c r="NF12" s="149">
        <f t="shared" si="29"/>
        <v>1</v>
      </c>
      <c r="NG12" s="149">
        <f t="shared" si="158"/>
        <v>8</v>
      </c>
      <c r="NH12" s="149">
        <f t="shared" si="30"/>
        <v>8</v>
      </c>
      <c r="NI12" s="163">
        <f t="shared" si="242"/>
        <v>1</v>
      </c>
      <c r="NJ12" s="6" t="s">
        <v>10</v>
      </c>
      <c r="NK12" s="120">
        <v>587.33333333333337</v>
      </c>
      <c r="NL12" s="120">
        <v>750</v>
      </c>
      <c r="NM12" s="60">
        <f t="shared" si="160"/>
        <v>0.7831111111111112</v>
      </c>
      <c r="NN12" s="47">
        <v>4</v>
      </c>
      <c r="NO12" s="40" t="s">
        <v>40</v>
      </c>
      <c r="NP12" s="118">
        <v>41906.666666666664</v>
      </c>
      <c r="NQ12" s="118">
        <v>42600</v>
      </c>
      <c r="NR12" s="60">
        <f t="shared" si="31"/>
        <v>0.9837245696400625</v>
      </c>
      <c r="NS12" s="47">
        <v>4</v>
      </c>
      <c r="NT12" s="40" t="s">
        <v>40</v>
      </c>
      <c r="NU12" s="118">
        <v>229.25</v>
      </c>
      <c r="NV12" s="119">
        <v>315</v>
      </c>
      <c r="NW12" s="60">
        <v>0.72777777777777775</v>
      </c>
      <c r="NX12" s="113">
        <v>1</v>
      </c>
      <c r="NY12" s="13" t="s">
        <v>43</v>
      </c>
      <c r="NZ12" s="171">
        <f t="shared" si="161"/>
        <v>4</v>
      </c>
      <c r="OA12" s="169">
        <f t="shared" si="162"/>
        <v>4</v>
      </c>
      <c r="OB12" s="169">
        <f t="shared" si="163"/>
        <v>0.9837245696400625</v>
      </c>
      <c r="OC12" s="149">
        <f t="shared" si="32"/>
        <v>0</v>
      </c>
      <c r="OD12" s="149">
        <f t="shared" si="164"/>
        <v>12</v>
      </c>
      <c r="OE12" s="149">
        <f t="shared" si="33"/>
        <v>8.9837245696400618</v>
      </c>
      <c r="OF12" s="163">
        <f t="shared" si="243"/>
        <v>0.74864371413667186</v>
      </c>
      <c r="OG12" s="6" t="s">
        <v>10</v>
      </c>
      <c r="OH12" s="120">
        <v>34</v>
      </c>
      <c r="OI12" s="120">
        <v>143</v>
      </c>
      <c r="OJ12" s="60">
        <f t="shared" si="34"/>
        <v>0.23776223776223776</v>
      </c>
      <c r="OK12" s="63">
        <v>1</v>
      </c>
      <c r="OL12" s="13" t="s">
        <v>43</v>
      </c>
      <c r="OM12" s="120">
        <v>81</v>
      </c>
      <c r="ON12" s="120">
        <v>81</v>
      </c>
      <c r="OO12" s="60">
        <f t="shared" si="35"/>
        <v>1</v>
      </c>
      <c r="OP12" s="47">
        <v>4</v>
      </c>
      <c r="OQ12" s="40" t="s">
        <v>40</v>
      </c>
      <c r="OR12" s="171">
        <f t="shared" si="166"/>
        <v>1</v>
      </c>
      <c r="OS12" s="169">
        <f t="shared" si="167"/>
        <v>4</v>
      </c>
      <c r="OT12" s="149">
        <f t="shared" si="36"/>
        <v>0</v>
      </c>
      <c r="OU12" s="149">
        <f t="shared" si="168"/>
        <v>8</v>
      </c>
      <c r="OV12" s="149">
        <f t="shared" si="37"/>
        <v>5</v>
      </c>
      <c r="OW12" s="163">
        <f t="shared" si="244"/>
        <v>0.625</v>
      </c>
      <c r="OX12" s="6" t="s">
        <v>10</v>
      </c>
      <c r="OY12" s="120">
        <v>28</v>
      </c>
      <c r="OZ12" s="120">
        <v>28</v>
      </c>
      <c r="PA12" s="121">
        <f t="shared" si="234"/>
        <v>1</v>
      </c>
      <c r="PB12" s="119">
        <v>4</v>
      </c>
      <c r="PC12" s="40" t="s">
        <v>40</v>
      </c>
      <c r="PD12" s="120">
        <v>33</v>
      </c>
      <c r="PE12" s="120">
        <v>42</v>
      </c>
      <c r="PF12" s="121">
        <f t="shared" si="228"/>
        <v>0.7857142857142857</v>
      </c>
      <c r="PG12" s="119">
        <v>1</v>
      </c>
      <c r="PH12" s="13" t="s">
        <v>43</v>
      </c>
      <c r="PI12" s="120">
        <v>2</v>
      </c>
      <c r="PJ12" s="120">
        <v>4</v>
      </c>
      <c r="PK12" s="121">
        <f t="shared" si="233"/>
        <v>0.5</v>
      </c>
      <c r="PL12" s="119">
        <v>1</v>
      </c>
      <c r="PM12" s="13" t="s">
        <v>43</v>
      </c>
      <c r="PN12" s="119">
        <v>2</v>
      </c>
      <c r="PO12" s="119">
        <v>2</v>
      </c>
      <c r="PP12" s="121">
        <f t="shared" si="235"/>
        <v>1</v>
      </c>
      <c r="PQ12" s="122">
        <v>4</v>
      </c>
      <c r="PR12" s="40" t="s">
        <v>40</v>
      </c>
      <c r="PS12" s="120">
        <v>0</v>
      </c>
      <c r="PT12" s="120">
        <v>0</v>
      </c>
      <c r="PU12" s="121" t="s">
        <v>60</v>
      </c>
      <c r="PV12" s="122" t="s">
        <v>60</v>
      </c>
      <c r="PW12" s="118" t="s">
        <v>60</v>
      </c>
      <c r="PX12" s="120">
        <v>2</v>
      </c>
      <c r="PY12" s="120">
        <v>2</v>
      </c>
      <c r="PZ12" s="121">
        <f t="shared" si="236"/>
        <v>1</v>
      </c>
      <c r="QA12" s="122">
        <v>4</v>
      </c>
      <c r="QB12" s="40" t="s">
        <v>40</v>
      </c>
      <c r="QC12" s="120">
        <v>28</v>
      </c>
      <c r="QD12" s="120">
        <v>316</v>
      </c>
      <c r="QE12" s="121">
        <f t="shared" si="170"/>
        <v>8.8607594936708861E-2</v>
      </c>
      <c r="QF12" s="119">
        <v>1</v>
      </c>
      <c r="QG12" s="13" t="s">
        <v>43</v>
      </c>
      <c r="QH12" s="171">
        <f t="shared" si="171"/>
        <v>4</v>
      </c>
      <c r="QI12" s="169">
        <f t="shared" si="172"/>
        <v>1</v>
      </c>
      <c r="QJ12" s="169">
        <f t="shared" si="173"/>
        <v>1</v>
      </c>
      <c r="QK12" s="169">
        <f t="shared" si="174"/>
        <v>4</v>
      </c>
      <c r="QL12" s="169">
        <v>0</v>
      </c>
      <c r="QM12" s="169">
        <f t="shared" si="176"/>
        <v>4</v>
      </c>
      <c r="QN12" s="169">
        <f t="shared" si="177"/>
        <v>1</v>
      </c>
      <c r="QO12" s="149">
        <f t="shared" si="39"/>
        <v>1</v>
      </c>
      <c r="QP12" s="149">
        <f t="shared" si="178"/>
        <v>24</v>
      </c>
      <c r="QQ12" s="149">
        <f t="shared" si="40"/>
        <v>15</v>
      </c>
      <c r="QR12" s="163">
        <f t="shared" si="245"/>
        <v>0.625</v>
      </c>
      <c r="QS12" s="6" t="s">
        <v>10</v>
      </c>
      <c r="QT12" s="123">
        <v>2191.7600000000002</v>
      </c>
      <c r="QU12" s="123">
        <v>2316</v>
      </c>
      <c r="QV12" s="124">
        <f t="shared" si="41"/>
        <v>0.94635578583765123</v>
      </c>
      <c r="QW12" s="123">
        <v>4</v>
      </c>
      <c r="QX12" s="40" t="s">
        <v>40</v>
      </c>
      <c r="QY12" s="123">
        <v>166452</v>
      </c>
      <c r="QZ12" s="123">
        <v>167754</v>
      </c>
      <c r="RA12" s="124">
        <f t="shared" si="42"/>
        <v>0.99223863514431843</v>
      </c>
      <c r="RB12" s="125">
        <v>4</v>
      </c>
      <c r="RC12" s="40" t="s">
        <v>40</v>
      </c>
      <c r="RD12" s="125">
        <v>5</v>
      </c>
      <c r="RE12" s="125">
        <v>6</v>
      </c>
      <c r="RF12" s="124">
        <f t="shared" si="43"/>
        <v>0.83333333333333337</v>
      </c>
      <c r="RG12" s="125">
        <v>3</v>
      </c>
      <c r="RH12" s="43" t="s">
        <v>41</v>
      </c>
      <c r="RI12" s="171">
        <f t="shared" si="180"/>
        <v>4</v>
      </c>
      <c r="RJ12" s="169">
        <f t="shared" si="181"/>
        <v>4</v>
      </c>
      <c r="RK12" s="169">
        <f t="shared" si="182"/>
        <v>3</v>
      </c>
      <c r="RL12" s="149">
        <f t="shared" si="44"/>
        <v>0</v>
      </c>
      <c r="RM12" s="149">
        <f t="shared" si="183"/>
        <v>12</v>
      </c>
      <c r="RN12" s="149">
        <f t="shared" si="45"/>
        <v>11</v>
      </c>
      <c r="RO12" s="163">
        <f t="shared" si="246"/>
        <v>0.91666666666666663</v>
      </c>
      <c r="RP12" s="6" t="s">
        <v>10</v>
      </c>
      <c r="RQ12" s="119">
        <v>98</v>
      </c>
      <c r="RR12" s="119">
        <v>98</v>
      </c>
      <c r="RS12" s="121">
        <f t="shared" si="185"/>
        <v>1</v>
      </c>
      <c r="RT12" s="119">
        <v>4</v>
      </c>
      <c r="RU12" s="40" t="s">
        <v>40</v>
      </c>
      <c r="RV12" s="119">
        <v>398</v>
      </c>
      <c r="RW12" s="119">
        <v>211</v>
      </c>
      <c r="RX12" s="126">
        <f t="shared" si="186"/>
        <v>1.886255924170616</v>
      </c>
      <c r="RY12" s="118">
        <v>4</v>
      </c>
      <c r="RZ12" s="40" t="s">
        <v>40</v>
      </c>
      <c r="SA12" s="171">
        <f t="shared" si="187"/>
        <v>4</v>
      </c>
      <c r="SB12" s="169">
        <f t="shared" si="188"/>
        <v>4</v>
      </c>
      <c r="SC12" s="149">
        <f t="shared" si="189"/>
        <v>0</v>
      </c>
      <c r="SD12" s="149">
        <f t="shared" si="190"/>
        <v>8</v>
      </c>
      <c r="SE12" s="149">
        <f t="shared" si="191"/>
        <v>8</v>
      </c>
      <c r="SF12" s="163">
        <f t="shared" si="192"/>
        <v>1</v>
      </c>
      <c r="SG12" s="6" t="s">
        <v>10</v>
      </c>
      <c r="SH12" s="127">
        <v>0.9875366216959105</v>
      </c>
      <c r="SI12" s="110">
        <v>4</v>
      </c>
      <c r="SJ12" s="9" t="s">
        <v>40</v>
      </c>
      <c r="SK12" s="120">
        <v>59</v>
      </c>
      <c r="SL12" s="120">
        <v>59</v>
      </c>
      <c r="SM12" s="121">
        <f t="shared" si="193"/>
        <v>1</v>
      </c>
      <c r="SN12" s="111">
        <v>4</v>
      </c>
      <c r="SO12" s="40" t="s">
        <v>40</v>
      </c>
      <c r="SP12" s="120">
        <v>59</v>
      </c>
      <c r="SQ12" s="120">
        <v>60</v>
      </c>
      <c r="SR12" s="60">
        <f t="shared" si="194"/>
        <v>0.98333333333333328</v>
      </c>
      <c r="SS12" s="111">
        <v>4</v>
      </c>
      <c r="ST12" s="40" t="s">
        <v>40</v>
      </c>
      <c r="SU12" s="120">
        <v>14</v>
      </c>
      <c r="SV12" s="120">
        <v>15</v>
      </c>
      <c r="SW12" s="60">
        <f t="shared" si="195"/>
        <v>0.93333333333333335</v>
      </c>
      <c r="SX12" s="111">
        <v>4</v>
      </c>
      <c r="SY12" s="40" t="s">
        <v>40</v>
      </c>
      <c r="SZ12" s="120">
        <v>54</v>
      </c>
      <c r="TA12" s="120">
        <v>54</v>
      </c>
      <c r="TB12" s="121">
        <f t="shared" si="196"/>
        <v>1</v>
      </c>
      <c r="TC12" s="63">
        <v>4</v>
      </c>
      <c r="TD12" s="40" t="s">
        <v>40</v>
      </c>
      <c r="TE12" s="171">
        <f t="shared" si="197"/>
        <v>4</v>
      </c>
      <c r="TF12" s="169">
        <f t="shared" si="198"/>
        <v>4</v>
      </c>
      <c r="TG12" s="169">
        <f t="shared" si="199"/>
        <v>4</v>
      </c>
      <c r="TH12" s="169">
        <f t="shared" si="200"/>
        <v>4</v>
      </c>
      <c r="TI12" s="169">
        <f t="shared" si="201"/>
        <v>4</v>
      </c>
      <c r="TJ12" s="149">
        <f t="shared" si="202"/>
        <v>0</v>
      </c>
      <c r="TK12" s="149">
        <f t="shared" si="203"/>
        <v>20</v>
      </c>
      <c r="TL12" s="149">
        <f t="shared" si="204"/>
        <v>20</v>
      </c>
      <c r="TM12" s="163">
        <f t="shared" si="205"/>
        <v>1</v>
      </c>
      <c r="TO12" s="25" t="s">
        <v>10</v>
      </c>
      <c r="TP12" s="61">
        <f>+LA12+MC12+NS12+OK12+QW12+RB12+RT12+RY12</f>
        <v>27</v>
      </c>
      <c r="TQ12" s="26">
        <f t="shared" si="247"/>
        <v>32</v>
      </c>
      <c r="TR12" s="27">
        <f t="shared" si="207"/>
        <v>0.84375</v>
      </c>
      <c r="TS12" s="28"/>
      <c r="TU12" s="25" t="s">
        <v>10</v>
      </c>
      <c r="TV12" s="26">
        <f>+SI12</f>
        <v>4</v>
      </c>
      <c r="TW12" s="26">
        <v>4</v>
      </c>
      <c r="TX12" s="27">
        <f t="shared" si="208"/>
        <v>1</v>
      </c>
      <c r="TY12" s="28"/>
      <c r="UA12" s="25" t="s">
        <v>10</v>
      </c>
      <c r="UB12" s="363" t="e">
        <f>+(#REF!*0.25)+(#REF!*0.4)+(TR12*0.25)+(TX12*0.1)</f>
        <v>#REF!</v>
      </c>
      <c r="UC12" s="364"/>
      <c r="UD12" s="365"/>
      <c r="UE12" s="28"/>
      <c r="UF12" s="179">
        <f t="shared" si="209"/>
        <v>0.66666666666666663</v>
      </c>
      <c r="UG12" s="179">
        <f t="shared" si="210"/>
        <v>0.6875</v>
      </c>
      <c r="UH12" s="179">
        <f t="shared" si="211"/>
        <v>1</v>
      </c>
      <c r="UI12" s="181">
        <f t="shared" si="229"/>
        <v>0.78472222222222221</v>
      </c>
      <c r="UJ12" s="179">
        <f t="shared" si="212"/>
        <v>0.8125</v>
      </c>
      <c r="UK12" s="179">
        <f t="shared" si="213"/>
        <v>0.8928571428571429</v>
      </c>
      <c r="UL12" s="179">
        <f t="shared" si="214"/>
        <v>0.85</v>
      </c>
      <c r="UM12" s="179">
        <f t="shared" si="215"/>
        <v>0.9375</v>
      </c>
      <c r="UN12" s="179">
        <f t="shared" si="216"/>
        <v>0.83333333333333337</v>
      </c>
      <c r="UO12" s="181">
        <f t="shared" si="217"/>
        <v>0.86523809523809514</v>
      </c>
      <c r="UP12" s="179">
        <f t="shared" si="218"/>
        <v>0.77472874282733439</v>
      </c>
      <c r="UQ12" s="179">
        <f t="shared" si="219"/>
        <v>0.625</v>
      </c>
      <c r="UR12" s="179">
        <f t="shared" si="220"/>
        <v>0.91666666666666663</v>
      </c>
      <c r="US12" s="179">
        <f t="shared" si="221"/>
        <v>1</v>
      </c>
      <c r="UT12" s="181">
        <f t="shared" si="222"/>
        <v>0.82909885237350023</v>
      </c>
      <c r="UU12" s="179">
        <f t="shared" si="223"/>
        <v>1</v>
      </c>
      <c r="UV12" s="183">
        <f t="shared" si="224"/>
        <v>1</v>
      </c>
      <c r="UW12" s="187"/>
      <c r="UX12" s="222">
        <f t="shared" si="230"/>
        <v>0.84955050674416865</v>
      </c>
    </row>
    <row r="13" spans="1:570" ht="15.75" customHeight="1">
      <c r="A13" s="6" t="s">
        <v>11</v>
      </c>
      <c r="B13" s="50">
        <v>138889</v>
      </c>
      <c r="C13" s="50">
        <v>115201</v>
      </c>
      <c r="D13" s="106">
        <f t="shared" si="46"/>
        <v>1.205623215076258</v>
      </c>
      <c r="E13" s="32">
        <v>4</v>
      </c>
      <c r="F13" s="40" t="s">
        <v>40</v>
      </c>
      <c r="G13" s="3">
        <v>0.29086172010342876</v>
      </c>
      <c r="H13" s="3">
        <v>0.18053864285635801</v>
      </c>
      <c r="I13" s="51">
        <f t="shared" si="0"/>
        <v>0.61107735995804013</v>
      </c>
      <c r="J13" s="32">
        <v>4</v>
      </c>
      <c r="K13" s="52" t="s">
        <v>40</v>
      </c>
      <c r="L13" s="76">
        <v>31051</v>
      </c>
      <c r="M13" s="76">
        <v>35672</v>
      </c>
      <c r="N13" s="107">
        <f t="shared" si="47"/>
        <v>0.87045862300964338</v>
      </c>
      <c r="O13" s="108">
        <v>3</v>
      </c>
      <c r="P13" s="11" t="s">
        <v>41</v>
      </c>
      <c r="Q13" s="169">
        <f t="shared" si="48"/>
        <v>4</v>
      </c>
      <c r="R13" s="169">
        <f t="shared" si="49"/>
        <v>4</v>
      </c>
      <c r="S13" s="170">
        <f t="shared" si="50"/>
        <v>3</v>
      </c>
      <c r="T13" s="150">
        <f t="shared" si="51"/>
        <v>0</v>
      </c>
      <c r="U13" s="150">
        <f t="shared" si="52"/>
        <v>12</v>
      </c>
      <c r="V13" s="149">
        <f t="shared" si="53"/>
        <v>11</v>
      </c>
      <c r="W13" s="163">
        <f t="shared" si="54"/>
        <v>0.91666666666666663</v>
      </c>
      <c r="X13" s="6" t="s">
        <v>11</v>
      </c>
      <c r="Y13" s="109">
        <v>1</v>
      </c>
      <c r="Z13" s="45">
        <v>4</v>
      </c>
      <c r="AA13" s="16" t="s">
        <v>40</v>
      </c>
      <c r="AB13" s="110">
        <v>136</v>
      </c>
      <c r="AC13" s="110">
        <v>156</v>
      </c>
      <c r="AD13" s="106">
        <f t="shared" si="1"/>
        <v>0.87179487179487181</v>
      </c>
      <c r="AE13" s="32">
        <v>4</v>
      </c>
      <c r="AF13" s="40" t="s">
        <v>40</v>
      </c>
      <c r="AG13" s="110">
        <v>514</v>
      </c>
      <c r="AH13" s="110">
        <v>786</v>
      </c>
      <c r="AI13" s="106">
        <f t="shared" si="55"/>
        <v>0.65394402035623411</v>
      </c>
      <c r="AJ13" s="32">
        <v>4</v>
      </c>
      <c r="AK13" s="40" t="s">
        <v>40</v>
      </c>
      <c r="AL13" s="110">
        <v>18</v>
      </c>
      <c r="AM13" s="110">
        <v>18</v>
      </c>
      <c r="AN13" s="106">
        <f t="shared" si="2"/>
        <v>1</v>
      </c>
      <c r="AO13" s="32">
        <v>4</v>
      </c>
      <c r="AP13" s="157" t="s">
        <v>40</v>
      </c>
      <c r="AQ13" s="171">
        <f t="shared" si="56"/>
        <v>4</v>
      </c>
      <c r="AR13" s="169">
        <f t="shared" si="57"/>
        <v>4</v>
      </c>
      <c r="AS13" s="169">
        <f t="shared" si="58"/>
        <v>4</v>
      </c>
      <c r="AT13" s="169">
        <f t="shared" si="59"/>
        <v>4</v>
      </c>
      <c r="AU13" s="149">
        <f t="shared" si="3"/>
        <v>0</v>
      </c>
      <c r="AV13" s="149">
        <f t="shared" si="60"/>
        <v>16</v>
      </c>
      <c r="AW13" s="149">
        <f t="shared" si="61"/>
        <v>16</v>
      </c>
      <c r="AX13" s="163">
        <f t="shared" si="62"/>
        <v>1</v>
      </c>
      <c r="AY13" s="159" t="s">
        <v>11</v>
      </c>
      <c r="AZ13" s="143">
        <v>1</v>
      </c>
      <c r="BA13" s="79">
        <v>4</v>
      </c>
      <c r="BB13" s="40" t="s">
        <v>40</v>
      </c>
      <c r="BC13" s="171">
        <f t="shared" si="63"/>
        <v>4</v>
      </c>
      <c r="BD13" s="149">
        <f t="shared" si="4"/>
        <v>0</v>
      </c>
      <c r="BE13" s="149">
        <f t="shared" si="64"/>
        <v>4</v>
      </c>
      <c r="BF13" s="149">
        <f t="shared" si="5"/>
        <v>4</v>
      </c>
      <c r="BG13" s="163">
        <f t="shared" si="6"/>
        <v>1</v>
      </c>
      <c r="BH13" s="6" t="s">
        <v>11</v>
      </c>
      <c r="BI13" s="39">
        <v>182</v>
      </c>
      <c r="BJ13" s="39">
        <v>54</v>
      </c>
      <c r="BK13" s="48">
        <f t="shared" si="65"/>
        <v>3.3703703703703702</v>
      </c>
      <c r="BL13" s="32">
        <v>4</v>
      </c>
      <c r="BM13" s="40" t="s">
        <v>40</v>
      </c>
      <c r="BN13" s="47">
        <v>2700</v>
      </c>
      <c r="BO13" s="47">
        <v>2700</v>
      </c>
      <c r="BP13" s="48">
        <f t="shared" si="66"/>
        <v>1</v>
      </c>
      <c r="BQ13" s="32">
        <v>4</v>
      </c>
      <c r="BR13" s="40" t="s">
        <v>40</v>
      </c>
      <c r="BS13" s="47">
        <v>14779</v>
      </c>
      <c r="BT13" s="47">
        <v>14779</v>
      </c>
      <c r="BU13" s="48">
        <f t="shared" si="67"/>
        <v>1</v>
      </c>
      <c r="BV13" s="32">
        <v>4</v>
      </c>
      <c r="BW13" s="40" t="s">
        <v>40</v>
      </c>
      <c r="BX13" s="111">
        <v>308</v>
      </c>
      <c r="BY13" s="112">
        <v>68</v>
      </c>
      <c r="BZ13" s="48">
        <f t="shared" si="68"/>
        <v>4.5294117647058822</v>
      </c>
      <c r="CA13" s="32">
        <v>4</v>
      </c>
      <c r="CB13" s="40" t="s">
        <v>40</v>
      </c>
      <c r="CC13" s="49">
        <v>5242</v>
      </c>
      <c r="CD13" s="49">
        <v>5802</v>
      </c>
      <c r="CE13" s="166">
        <f t="shared" si="69"/>
        <v>0.90348155808341946</v>
      </c>
      <c r="CF13" s="112">
        <v>3</v>
      </c>
      <c r="CG13" s="43" t="s">
        <v>41</v>
      </c>
      <c r="CH13" s="113">
        <v>614</v>
      </c>
      <c r="CI13" s="39">
        <v>826</v>
      </c>
      <c r="CJ13" s="48">
        <f t="shared" si="70"/>
        <v>0.7433414043583535</v>
      </c>
      <c r="CK13" s="32">
        <v>2</v>
      </c>
      <c r="CL13" s="12" t="s">
        <v>42</v>
      </c>
      <c r="CM13" s="47">
        <v>3069</v>
      </c>
      <c r="CN13" s="39">
        <v>3896</v>
      </c>
      <c r="CO13" s="48">
        <f t="shared" si="71"/>
        <v>0.78773100616016423</v>
      </c>
      <c r="CP13" s="32">
        <v>2</v>
      </c>
      <c r="CQ13" s="12" t="s">
        <v>42</v>
      </c>
      <c r="CR13" s="49">
        <v>9328</v>
      </c>
      <c r="CS13" s="49">
        <v>6874</v>
      </c>
      <c r="CT13" s="48">
        <f t="shared" si="72"/>
        <v>1.3569973814373</v>
      </c>
      <c r="CU13" s="32">
        <v>4</v>
      </c>
      <c r="CV13" s="40" t="s">
        <v>40</v>
      </c>
      <c r="CW13" s="171">
        <f t="shared" si="7"/>
        <v>4</v>
      </c>
      <c r="CX13" s="169">
        <f t="shared" si="73"/>
        <v>4</v>
      </c>
      <c r="CY13" s="169">
        <f t="shared" si="74"/>
        <v>4</v>
      </c>
      <c r="CZ13" s="169">
        <f t="shared" si="75"/>
        <v>4</v>
      </c>
      <c r="DA13" s="169">
        <f t="shared" si="76"/>
        <v>3</v>
      </c>
      <c r="DB13" s="169">
        <f t="shared" si="77"/>
        <v>2</v>
      </c>
      <c r="DC13" s="169">
        <f t="shared" si="78"/>
        <v>2</v>
      </c>
      <c r="DD13" s="169">
        <f t="shared" si="79"/>
        <v>4</v>
      </c>
      <c r="DE13" s="149">
        <f t="shared" si="80"/>
        <v>0</v>
      </c>
      <c r="DF13" s="149">
        <f t="shared" si="81"/>
        <v>32</v>
      </c>
      <c r="DG13" s="149">
        <f t="shared" si="82"/>
        <v>27</v>
      </c>
      <c r="DH13" s="163">
        <f t="shared" si="83"/>
        <v>0.84375</v>
      </c>
      <c r="DI13" s="6" t="s">
        <v>11</v>
      </c>
      <c r="DJ13" s="47">
        <v>403</v>
      </c>
      <c r="DK13" s="47">
        <v>125</v>
      </c>
      <c r="DL13" s="60">
        <f t="shared" si="84"/>
        <v>3.2240000000000002</v>
      </c>
      <c r="DM13" s="113">
        <v>4</v>
      </c>
      <c r="DN13" s="40" t="s">
        <v>40</v>
      </c>
      <c r="DO13" s="113">
        <v>207</v>
      </c>
      <c r="DP13" s="113">
        <v>64</v>
      </c>
      <c r="DQ13" s="60">
        <f t="shared" si="85"/>
        <v>3.234375</v>
      </c>
      <c r="DR13" s="114">
        <v>4</v>
      </c>
      <c r="DS13" s="40" t="s">
        <v>40</v>
      </c>
      <c r="DT13" s="47">
        <v>2674</v>
      </c>
      <c r="DU13" s="47">
        <v>2674</v>
      </c>
      <c r="DV13" s="60">
        <f t="shared" si="248"/>
        <v>1</v>
      </c>
      <c r="DW13" s="113">
        <v>4</v>
      </c>
      <c r="DX13" s="9" t="s">
        <v>40</v>
      </c>
      <c r="DY13" s="113">
        <v>136</v>
      </c>
      <c r="DZ13" s="111">
        <v>1</v>
      </c>
      <c r="EA13" s="13" t="s">
        <v>43</v>
      </c>
      <c r="EB13" s="47">
        <v>2974</v>
      </c>
      <c r="EC13" s="47">
        <v>2864</v>
      </c>
      <c r="ED13" s="60">
        <f t="shared" si="87"/>
        <v>1.0384078212290502</v>
      </c>
      <c r="EE13" s="111">
        <v>4</v>
      </c>
      <c r="EF13" s="40" t="s">
        <v>40</v>
      </c>
      <c r="EG13" s="111">
        <v>47</v>
      </c>
      <c r="EH13" s="111">
        <v>47</v>
      </c>
      <c r="EI13" s="60">
        <f t="shared" si="88"/>
        <v>1</v>
      </c>
      <c r="EJ13" s="111">
        <v>4</v>
      </c>
      <c r="EK13" s="40" t="s">
        <v>40</v>
      </c>
      <c r="EL13" s="111">
        <v>40</v>
      </c>
      <c r="EM13" s="111">
        <v>40</v>
      </c>
      <c r="EN13" s="60">
        <f t="shared" si="89"/>
        <v>1</v>
      </c>
      <c r="EO13" s="111">
        <v>4</v>
      </c>
      <c r="EP13" s="40" t="s">
        <v>40</v>
      </c>
      <c r="EQ13" s="171">
        <f t="shared" si="90"/>
        <v>4</v>
      </c>
      <c r="ER13" s="169">
        <f t="shared" si="91"/>
        <v>4</v>
      </c>
      <c r="ES13" s="169">
        <f t="shared" si="92"/>
        <v>4</v>
      </c>
      <c r="ET13" s="169">
        <f t="shared" si="93"/>
        <v>1</v>
      </c>
      <c r="EU13" s="169">
        <f t="shared" si="225"/>
        <v>4</v>
      </c>
      <c r="EV13" s="169">
        <f t="shared" si="94"/>
        <v>4</v>
      </c>
      <c r="EW13" s="169">
        <f t="shared" si="95"/>
        <v>4</v>
      </c>
      <c r="EX13" s="149">
        <f t="shared" si="96"/>
        <v>0</v>
      </c>
      <c r="EY13" s="149">
        <f t="shared" si="97"/>
        <v>28</v>
      </c>
      <c r="EZ13" s="149">
        <f t="shared" si="8"/>
        <v>25</v>
      </c>
      <c r="FA13" s="163">
        <f t="shared" si="98"/>
        <v>0.8928571428571429</v>
      </c>
      <c r="FB13" s="6" t="s">
        <v>11</v>
      </c>
      <c r="FC13" s="47">
        <v>0</v>
      </c>
      <c r="FD13" s="47">
        <v>0</v>
      </c>
      <c r="FE13" s="60" t="s">
        <v>60</v>
      </c>
      <c r="FF13" s="113" t="s">
        <v>60</v>
      </c>
      <c r="FG13" s="77" t="s">
        <v>60</v>
      </c>
      <c r="FH13" s="47">
        <v>0</v>
      </c>
      <c r="FI13" s="47">
        <v>0</v>
      </c>
      <c r="FJ13" s="60" t="s">
        <v>60</v>
      </c>
      <c r="FK13" s="47" t="s">
        <v>60</v>
      </c>
      <c r="FL13" s="77" t="s">
        <v>60</v>
      </c>
      <c r="FM13" s="113">
        <v>1</v>
      </c>
      <c r="FN13" s="113">
        <v>1</v>
      </c>
      <c r="FO13" s="60">
        <f t="shared" si="250"/>
        <v>1</v>
      </c>
      <c r="FP13" s="113">
        <v>4</v>
      </c>
      <c r="FQ13" s="40" t="s">
        <v>40</v>
      </c>
      <c r="FR13" s="113">
        <v>90</v>
      </c>
      <c r="FS13" s="113">
        <v>90</v>
      </c>
      <c r="FT13" s="60">
        <f t="shared" si="226"/>
        <v>1</v>
      </c>
      <c r="FU13" s="113">
        <v>4</v>
      </c>
      <c r="FV13" s="40" t="s">
        <v>40</v>
      </c>
      <c r="FW13" s="47">
        <v>2862</v>
      </c>
      <c r="FX13" s="47">
        <v>2818</v>
      </c>
      <c r="FY13" s="60">
        <f t="shared" si="227"/>
        <v>1.0156139105748758</v>
      </c>
      <c r="FZ13" s="113">
        <v>4</v>
      </c>
      <c r="GA13" s="40" t="s">
        <v>40</v>
      </c>
      <c r="GB13" s="171">
        <v>0</v>
      </c>
      <c r="GC13" s="169">
        <v>0</v>
      </c>
      <c r="GD13" s="169">
        <f t="shared" si="104"/>
        <v>4</v>
      </c>
      <c r="GE13" s="169">
        <f t="shared" si="105"/>
        <v>4</v>
      </c>
      <c r="GF13" s="169">
        <f t="shared" si="106"/>
        <v>4</v>
      </c>
      <c r="GG13" s="149">
        <f t="shared" si="9"/>
        <v>2</v>
      </c>
      <c r="GH13" s="149">
        <f t="shared" si="107"/>
        <v>12</v>
      </c>
      <c r="GI13" s="149">
        <f t="shared" si="10"/>
        <v>12</v>
      </c>
      <c r="GJ13" s="163">
        <f t="shared" si="108"/>
        <v>1</v>
      </c>
      <c r="GK13" s="6" t="s">
        <v>11</v>
      </c>
      <c r="GL13" s="113">
        <v>43</v>
      </c>
      <c r="GM13" s="113">
        <v>107</v>
      </c>
      <c r="GN13" s="60">
        <f t="shared" si="231"/>
        <v>0.40186915887850466</v>
      </c>
      <c r="GO13" s="50">
        <v>4</v>
      </c>
      <c r="GP13" s="40" t="s">
        <v>40</v>
      </c>
      <c r="GQ13" s="113">
        <v>10</v>
      </c>
      <c r="GR13" s="113">
        <v>12</v>
      </c>
      <c r="GS13" s="60">
        <f t="shared" si="109"/>
        <v>0.83333333333333337</v>
      </c>
      <c r="GT13" s="117">
        <v>4</v>
      </c>
      <c r="GU13" s="40" t="s">
        <v>40</v>
      </c>
      <c r="GV13" s="47">
        <v>6</v>
      </c>
      <c r="GW13" s="47">
        <v>12</v>
      </c>
      <c r="GX13" s="60">
        <f t="shared" si="232"/>
        <v>0.5</v>
      </c>
      <c r="GY13" s="113">
        <v>1</v>
      </c>
      <c r="GZ13" s="13" t="s">
        <v>43</v>
      </c>
      <c r="HA13" s="113">
        <v>3</v>
      </c>
      <c r="HB13" s="113">
        <v>3</v>
      </c>
      <c r="HC13" s="60">
        <f t="shared" si="110"/>
        <v>1</v>
      </c>
      <c r="HD13" s="117">
        <v>4</v>
      </c>
      <c r="HE13" s="40" t="s">
        <v>40</v>
      </c>
      <c r="HF13" s="47">
        <v>35</v>
      </c>
      <c r="HG13" s="47">
        <v>422</v>
      </c>
      <c r="HH13" s="60">
        <f t="shared" si="111"/>
        <v>8.2938388625592413E-2</v>
      </c>
      <c r="HI13" s="50">
        <v>3</v>
      </c>
      <c r="HJ13" s="43" t="s">
        <v>41</v>
      </c>
      <c r="HK13" s="171">
        <f t="shared" si="112"/>
        <v>4</v>
      </c>
      <c r="HL13" s="169">
        <f t="shared" si="113"/>
        <v>4</v>
      </c>
      <c r="HM13" s="169">
        <f t="shared" si="114"/>
        <v>1</v>
      </c>
      <c r="HN13" s="169">
        <f t="shared" si="115"/>
        <v>4</v>
      </c>
      <c r="HO13" s="169">
        <f t="shared" si="116"/>
        <v>3</v>
      </c>
      <c r="HP13" s="149">
        <f t="shared" si="11"/>
        <v>0</v>
      </c>
      <c r="HQ13" s="149">
        <f t="shared" si="117"/>
        <v>20</v>
      </c>
      <c r="HR13" s="149">
        <f t="shared" si="12"/>
        <v>16</v>
      </c>
      <c r="HS13" s="163">
        <f t="shared" si="118"/>
        <v>0.8</v>
      </c>
      <c r="HT13" s="6" t="s">
        <v>11</v>
      </c>
      <c r="HU13" s="113">
        <v>4</v>
      </c>
      <c r="HV13" s="50">
        <v>1</v>
      </c>
      <c r="HW13" s="13" t="s">
        <v>43</v>
      </c>
      <c r="HX13" s="113">
        <v>0</v>
      </c>
      <c r="HY13" s="50">
        <v>4</v>
      </c>
      <c r="HZ13" s="40" t="s">
        <v>40</v>
      </c>
      <c r="IA13" s="111">
        <v>15</v>
      </c>
      <c r="IB13" s="111">
        <v>247</v>
      </c>
      <c r="IC13" s="60">
        <f t="shared" si="119"/>
        <v>6.0728744939271252E-2</v>
      </c>
      <c r="ID13" s="32">
        <v>4</v>
      </c>
      <c r="IE13" s="16" t="s">
        <v>40</v>
      </c>
      <c r="IF13" s="111">
        <v>4</v>
      </c>
      <c r="IG13" s="111">
        <v>247</v>
      </c>
      <c r="IH13" s="60">
        <f t="shared" si="120"/>
        <v>1.6194331983805668E-2</v>
      </c>
      <c r="II13" s="32">
        <v>3</v>
      </c>
      <c r="IJ13" s="43" t="s">
        <v>41</v>
      </c>
      <c r="IK13" s="111">
        <v>53</v>
      </c>
      <c r="IL13" s="111">
        <v>53</v>
      </c>
      <c r="IM13" s="60">
        <f t="shared" si="121"/>
        <v>1</v>
      </c>
      <c r="IN13" s="108">
        <v>4</v>
      </c>
      <c r="IO13" s="40" t="s">
        <v>40</v>
      </c>
      <c r="IP13" s="111">
        <v>0</v>
      </c>
      <c r="IQ13" s="111">
        <v>13</v>
      </c>
      <c r="IR13" s="60">
        <f t="shared" si="122"/>
        <v>0</v>
      </c>
      <c r="IS13" s="50">
        <v>4</v>
      </c>
      <c r="IT13" s="40" t="s">
        <v>40</v>
      </c>
      <c r="IU13" s="171">
        <f t="shared" si="123"/>
        <v>1</v>
      </c>
      <c r="IV13" s="169">
        <f t="shared" si="124"/>
        <v>4</v>
      </c>
      <c r="IW13" s="169">
        <f t="shared" si="125"/>
        <v>4</v>
      </c>
      <c r="IX13" s="169">
        <f t="shared" si="126"/>
        <v>3</v>
      </c>
      <c r="IY13" s="169">
        <f t="shared" si="127"/>
        <v>4</v>
      </c>
      <c r="IZ13" s="169">
        <f t="shared" si="128"/>
        <v>4</v>
      </c>
      <c r="JA13" s="149">
        <f t="shared" si="13"/>
        <v>0</v>
      </c>
      <c r="JB13" s="149">
        <f t="shared" si="129"/>
        <v>24</v>
      </c>
      <c r="JC13" s="149">
        <f t="shared" si="14"/>
        <v>20</v>
      </c>
      <c r="JD13" s="163">
        <f t="shared" si="237"/>
        <v>0.83333333333333337</v>
      </c>
      <c r="JE13" s="6" t="s">
        <v>11</v>
      </c>
      <c r="JF13" s="111">
        <v>2</v>
      </c>
      <c r="JG13" s="111">
        <v>2</v>
      </c>
      <c r="JH13" s="60">
        <f t="shared" si="131"/>
        <v>1</v>
      </c>
      <c r="JI13" s="76">
        <v>4</v>
      </c>
      <c r="JJ13" s="40" t="s">
        <v>40</v>
      </c>
      <c r="JK13" s="111">
        <v>6</v>
      </c>
      <c r="JL13" s="111">
        <v>5</v>
      </c>
      <c r="JM13" s="174">
        <f t="shared" si="132"/>
        <v>1.2</v>
      </c>
      <c r="JN13" s="108">
        <v>4</v>
      </c>
      <c r="JO13" s="40" t="s">
        <v>40</v>
      </c>
      <c r="JP13" s="171">
        <f t="shared" si="133"/>
        <v>4</v>
      </c>
      <c r="JQ13" s="169">
        <f t="shared" si="134"/>
        <v>4</v>
      </c>
      <c r="JR13" s="149">
        <f t="shared" si="15"/>
        <v>0</v>
      </c>
      <c r="JS13" s="149">
        <f t="shared" si="135"/>
        <v>8</v>
      </c>
      <c r="JT13" s="149">
        <f t="shared" si="16"/>
        <v>8</v>
      </c>
      <c r="JU13" s="163">
        <f t="shared" si="238"/>
        <v>1</v>
      </c>
      <c r="JV13" s="6" t="s">
        <v>11</v>
      </c>
      <c r="JW13" s="47">
        <v>67</v>
      </c>
      <c r="JX13" s="47">
        <v>67</v>
      </c>
      <c r="JY13" s="60">
        <f t="shared" si="137"/>
        <v>1</v>
      </c>
      <c r="JZ13" s="76">
        <v>4</v>
      </c>
      <c r="KA13" s="40" t="s">
        <v>40</v>
      </c>
      <c r="KB13" s="117">
        <v>68</v>
      </c>
      <c r="KC13" s="117">
        <v>280</v>
      </c>
      <c r="KD13" s="60">
        <f t="shared" si="138"/>
        <v>0.24285714285714285</v>
      </c>
      <c r="KE13" s="76">
        <v>2</v>
      </c>
      <c r="KF13" s="12" t="s">
        <v>42</v>
      </c>
      <c r="KG13" s="171">
        <f t="shared" si="139"/>
        <v>4</v>
      </c>
      <c r="KH13" s="169">
        <f t="shared" si="140"/>
        <v>2</v>
      </c>
      <c r="KI13" s="149">
        <f t="shared" si="17"/>
        <v>0</v>
      </c>
      <c r="KJ13" s="149">
        <f t="shared" si="141"/>
        <v>8</v>
      </c>
      <c r="KK13" s="149">
        <f t="shared" si="142"/>
        <v>6</v>
      </c>
      <c r="KL13" s="163">
        <f t="shared" si="239"/>
        <v>0.75</v>
      </c>
      <c r="KM13" s="6" t="s">
        <v>11</v>
      </c>
      <c r="KN13" s="47">
        <v>61</v>
      </c>
      <c r="KO13" s="47">
        <v>61</v>
      </c>
      <c r="KP13" s="60">
        <v>1</v>
      </c>
      <c r="KQ13" s="47">
        <v>4</v>
      </c>
      <c r="KR13" s="40" t="s">
        <v>40</v>
      </c>
      <c r="KS13" s="47">
        <v>125</v>
      </c>
      <c r="KT13" s="47">
        <v>125</v>
      </c>
      <c r="KU13" s="60">
        <f t="shared" si="18"/>
        <v>1</v>
      </c>
      <c r="KV13" s="113">
        <v>4</v>
      </c>
      <c r="KW13" s="40" t="s">
        <v>40</v>
      </c>
      <c r="KX13" s="47">
        <v>313</v>
      </c>
      <c r="KY13" s="47">
        <v>313</v>
      </c>
      <c r="KZ13" s="60">
        <f t="shared" si="19"/>
        <v>1</v>
      </c>
      <c r="LA13" s="47">
        <v>4</v>
      </c>
      <c r="LB13" s="40" t="s">
        <v>40</v>
      </c>
      <c r="LC13" s="171">
        <f t="shared" si="144"/>
        <v>4</v>
      </c>
      <c r="LD13" s="169">
        <f t="shared" si="145"/>
        <v>4</v>
      </c>
      <c r="LE13" s="169">
        <f t="shared" si="146"/>
        <v>4</v>
      </c>
      <c r="LF13" s="149">
        <f t="shared" si="20"/>
        <v>0</v>
      </c>
      <c r="LG13" s="149">
        <f t="shared" si="147"/>
        <v>12</v>
      </c>
      <c r="LH13" s="149">
        <f t="shared" si="21"/>
        <v>12</v>
      </c>
      <c r="LI13" s="163">
        <f t="shared" si="240"/>
        <v>1</v>
      </c>
      <c r="LJ13" s="6" t="s">
        <v>11</v>
      </c>
      <c r="LK13" s="85">
        <v>282.33999999999997</v>
      </c>
      <c r="LL13" s="85">
        <v>282.33999999999997</v>
      </c>
      <c r="LM13" s="60">
        <f t="shared" si="22"/>
        <v>1</v>
      </c>
      <c r="LN13" s="47" t="s">
        <v>60</v>
      </c>
      <c r="LO13" s="78" t="s">
        <v>60</v>
      </c>
      <c r="LP13" s="47">
        <v>23656.53</v>
      </c>
      <c r="LQ13" s="47">
        <v>26604.881638999999</v>
      </c>
      <c r="LR13" s="60">
        <f t="shared" si="23"/>
        <v>0.88918005052583948</v>
      </c>
      <c r="LS13" s="47" t="s">
        <v>60</v>
      </c>
      <c r="LT13" s="78" t="s">
        <v>60</v>
      </c>
      <c r="LU13" s="47">
        <v>28987.72</v>
      </c>
      <c r="LV13" s="47">
        <v>34524.870000000003</v>
      </c>
      <c r="LW13" s="60">
        <f t="shared" si="24"/>
        <v>0.8396185126837552</v>
      </c>
      <c r="LX13" s="47" t="s">
        <v>60</v>
      </c>
      <c r="LY13" s="78" t="s">
        <v>60</v>
      </c>
      <c r="LZ13" s="85">
        <v>107.474451</v>
      </c>
      <c r="MA13" s="85">
        <v>49.140134000000003</v>
      </c>
      <c r="MB13" s="60">
        <f t="shared" si="149"/>
        <v>2.1871013009447631</v>
      </c>
      <c r="MC13" s="84">
        <v>4</v>
      </c>
      <c r="MD13" s="40" t="s">
        <v>40</v>
      </c>
      <c r="ME13" s="171" t="str">
        <f t="shared" si="150"/>
        <v>NA</v>
      </c>
      <c r="MF13" s="169" t="str">
        <f t="shared" si="151"/>
        <v>NA</v>
      </c>
      <c r="MG13" s="169" t="str">
        <f t="shared" si="152"/>
        <v>NA</v>
      </c>
      <c r="MH13" s="169">
        <f t="shared" si="153"/>
        <v>4</v>
      </c>
      <c r="MI13" s="149">
        <f t="shared" si="25"/>
        <v>0</v>
      </c>
      <c r="MJ13" s="149">
        <f t="shared" si="154"/>
        <v>4</v>
      </c>
      <c r="MK13" s="149">
        <f t="shared" si="26"/>
        <v>4</v>
      </c>
      <c r="ML13" s="163">
        <f t="shared" si="241"/>
        <v>1</v>
      </c>
      <c r="MM13" s="6" t="s">
        <v>11</v>
      </c>
      <c r="MN13" s="47">
        <v>28568686328.57</v>
      </c>
      <c r="MO13" s="47">
        <v>30912329507</v>
      </c>
      <c r="MP13" s="60">
        <f t="shared" si="27"/>
        <v>0.92418419395085416</v>
      </c>
      <c r="MQ13" s="47">
        <v>1</v>
      </c>
      <c r="MR13" s="13" t="s">
        <v>43</v>
      </c>
      <c r="MS13" s="47">
        <v>30539276605.680183</v>
      </c>
      <c r="MT13" s="47">
        <v>28568686328.57</v>
      </c>
      <c r="MU13" s="83">
        <f t="shared" si="28"/>
        <v>1.0689772800347317</v>
      </c>
      <c r="MV13" s="47">
        <v>2</v>
      </c>
      <c r="MW13" s="12" t="s">
        <v>42</v>
      </c>
      <c r="MX13" s="47" t="s">
        <v>60</v>
      </c>
      <c r="MY13" s="47" t="s">
        <v>60</v>
      </c>
      <c r="MZ13" s="47" t="s">
        <v>60</v>
      </c>
      <c r="NA13" s="47" t="s">
        <v>60</v>
      </c>
      <c r="NB13" s="47" t="s">
        <v>60</v>
      </c>
      <c r="NC13" s="171">
        <f t="shared" si="156"/>
        <v>1</v>
      </c>
      <c r="ND13" s="169">
        <f t="shared" si="157"/>
        <v>2</v>
      </c>
      <c r="NE13" s="169">
        <v>0</v>
      </c>
      <c r="NF13" s="149">
        <f t="shared" si="29"/>
        <v>1</v>
      </c>
      <c r="NG13" s="149">
        <f t="shared" si="158"/>
        <v>8</v>
      </c>
      <c r="NH13" s="149">
        <f t="shared" si="30"/>
        <v>3</v>
      </c>
      <c r="NI13" s="163">
        <f t="shared" si="242"/>
        <v>0.375</v>
      </c>
      <c r="NJ13" s="6" t="s">
        <v>11</v>
      </c>
      <c r="NK13" s="120">
        <v>636.33333333333337</v>
      </c>
      <c r="NL13" s="120">
        <v>720</v>
      </c>
      <c r="NM13" s="60">
        <f t="shared" si="160"/>
        <v>0.8837962962962963</v>
      </c>
      <c r="NN13" s="47">
        <v>4</v>
      </c>
      <c r="NO13" s="40" t="s">
        <v>40</v>
      </c>
      <c r="NP13" s="118">
        <v>41577</v>
      </c>
      <c r="NQ13" s="118">
        <v>42000</v>
      </c>
      <c r="NR13" s="60">
        <f t="shared" si="31"/>
        <v>0.98992857142857138</v>
      </c>
      <c r="NS13" s="47">
        <v>4</v>
      </c>
      <c r="NT13" s="40" t="s">
        <v>40</v>
      </c>
      <c r="NU13" s="118">
        <v>108.06</v>
      </c>
      <c r="NV13" s="119">
        <v>110</v>
      </c>
      <c r="NW13" s="60">
        <v>0.98236363636363644</v>
      </c>
      <c r="NX13" s="113">
        <v>3</v>
      </c>
      <c r="NY13" s="43" t="s">
        <v>41</v>
      </c>
      <c r="NZ13" s="171">
        <f t="shared" si="161"/>
        <v>4</v>
      </c>
      <c r="OA13" s="169">
        <f t="shared" si="162"/>
        <v>4</v>
      </c>
      <c r="OB13" s="169">
        <f t="shared" si="163"/>
        <v>0.98992857142857138</v>
      </c>
      <c r="OC13" s="149">
        <f t="shared" si="32"/>
        <v>0</v>
      </c>
      <c r="OD13" s="149">
        <f t="shared" si="164"/>
        <v>12</v>
      </c>
      <c r="OE13" s="149">
        <f t="shared" si="33"/>
        <v>8.989928571428571</v>
      </c>
      <c r="OF13" s="163">
        <f t="shared" si="243"/>
        <v>0.74916071428571429</v>
      </c>
      <c r="OG13" s="6" t="s">
        <v>11</v>
      </c>
      <c r="OH13" s="120">
        <v>7</v>
      </c>
      <c r="OI13" s="120">
        <v>2</v>
      </c>
      <c r="OJ13" s="60">
        <v>1</v>
      </c>
      <c r="OK13" s="63">
        <v>4</v>
      </c>
      <c r="OL13" s="40" t="s">
        <v>40</v>
      </c>
      <c r="OM13" s="120">
        <v>7</v>
      </c>
      <c r="ON13" s="120">
        <v>9</v>
      </c>
      <c r="OO13" s="60">
        <f t="shared" si="35"/>
        <v>0.77777777777777779</v>
      </c>
      <c r="OP13" s="47">
        <v>2</v>
      </c>
      <c r="OQ13" s="12" t="s">
        <v>42</v>
      </c>
      <c r="OR13" s="171">
        <f t="shared" si="166"/>
        <v>4</v>
      </c>
      <c r="OS13" s="169">
        <f t="shared" si="167"/>
        <v>2</v>
      </c>
      <c r="OT13" s="149">
        <f t="shared" si="36"/>
        <v>0</v>
      </c>
      <c r="OU13" s="149">
        <f t="shared" si="168"/>
        <v>8</v>
      </c>
      <c r="OV13" s="149">
        <f t="shared" si="37"/>
        <v>6</v>
      </c>
      <c r="OW13" s="163">
        <f t="shared" si="244"/>
        <v>0.75</v>
      </c>
      <c r="OX13" s="6" t="s">
        <v>11</v>
      </c>
      <c r="OY13" s="120">
        <v>1</v>
      </c>
      <c r="OZ13" s="120">
        <v>1</v>
      </c>
      <c r="PA13" s="121">
        <f t="shared" si="234"/>
        <v>1</v>
      </c>
      <c r="PB13" s="119">
        <v>4</v>
      </c>
      <c r="PC13" s="40" t="s">
        <v>40</v>
      </c>
      <c r="PD13" s="120">
        <v>5</v>
      </c>
      <c r="PE13" s="120">
        <v>6</v>
      </c>
      <c r="PF13" s="121">
        <f t="shared" si="228"/>
        <v>0.83333333333333337</v>
      </c>
      <c r="PG13" s="119">
        <v>1</v>
      </c>
      <c r="PH13" s="13" t="s">
        <v>43</v>
      </c>
      <c r="PI13" s="120">
        <v>0</v>
      </c>
      <c r="PJ13" s="120">
        <v>0</v>
      </c>
      <c r="PK13" s="121" t="s">
        <v>73</v>
      </c>
      <c r="PL13" s="119">
        <v>1</v>
      </c>
      <c r="PM13" s="13" t="s">
        <v>43</v>
      </c>
      <c r="PN13" s="119">
        <v>0</v>
      </c>
      <c r="PO13" s="119">
        <v>0</v>
      </c>
      <c r="PP13" s="121" t="s">
        <v>73</v>
      </c>
      <c r="PQ13" s="122">
        <v>1</v>
      </c>
      <c r="PR13" s="13" t="s">
        <v>43</v>
      </c>
      <c r="PS13" s="120">
        <v>0</v>
      </c>
      <c r="PT13" s="120">
        <v>0</v>
      </c>
      <c r="PU13" s="121" t="s">
        <v>60</v>
      </c>
      <c r="PV13" s="122" t="s">
        <v>60</v>
      </c>
      <c r="PW13" s="118" t="s">
        <v>60</v>
      </c>
      <c r="PX13" s="119">
        <v>0</v>
      </c>
      <c r="PY13" s="119">
        <v>0</v>
      </c>
      <c r="PZ13" s="121" t="s">
        <v>73</v>
      </c>
      <c r="QA13" s="122">
        <v>1</v>
      </c>
      <c r="QB13" s="13" t="s">
        <v>43</v>
      </c>
      <c r="QC13" s="120">
        <v>0</v>
      </c>
      <c r="QD13" s="120">
        <v>0</v>
      </c>
      <c r="QE13" s="121" t="s">
        <v>60</v>
      </c>
      <c r="QF13" s="119" t="s">
        <v>60</v>
      </c>
      <c r="QG13" s="118" t="s">
        <v>60</v>
      </c>
      <c r="QH13" s="171">
        <f t="shared" si="171"/>
        <v>4</v>
      </c>
      <c r="QI13" s="169">
        <f t="shared" si="172"/>
        <v>1</v>
      </c>
      <c r="QJ13" s="169">
        <f t="shared" si="173"/>
        <v>1</v>
      </c>
      <c r="QK13" s="169">
        <f t="shared" si="174"/>
        <v>1</v>
      </c>
      <c r="QL13" s="169">
        <v>0</v>
      </c>
      <c r="QM13" s="169">
        <f t="shared" si="176"/>
        <v>1</v>
      </c>
      <c r="QN13" s="169">
        <v>0</v>
      </c>
      <c r="QO13" s="149">
        <f t="shared" si="39"/>
        <v>2</v>
      </c>
      <c r="QP13" s="149">
        <f t="shared" si="178"/>
        <v>20</v>
      </c>
      <c r="QQ13" s="149">
        <f t="shared" si="40"/>
        <v>8</v>
      </c>
      <c r="QR13" s="163">
        <f t="shared" si="245"/>
        <v>0.4</v>
      </c>
      <c r="QS13" s="6" t="s">
        <v>11</v>
      </c>
      <c r="QT13" s="123">
        <v>380.00000000000006</v>
      </c>
      <c r="QU13" s="123">
        <v>392</v>
      </c>
      <c r="QV13" s="124">
        <f t="shared" si="41"/>
        <v>0.969387755102041</v>
      </c>
      <c r="QW13" s="123">
        <v>4</v>
      </c>
      <c r="QX13" s="40" t="s">
        <v>40</v>
      </c>
      <c r="QY13" s="123">
        <v>114020</v>
      </c>
      <c r="QZ13" s="123">
        <v>113805</v>
      </c>
      <c r="RA13" s="124">
        <f t="shared" si="42"/>
        <v>1.0018891964324941</v>
      </c>
      <c r="RB13" s="125">
        <v>4</v>
      </c>
      <c r="RC13" s="40" t="s">
        <v>40</v>
      </c>
      <c r="RD13" s="125">
        <v>4</v>
      </c>
      <c r="RE13" s="125">
        <v>4</v>
      </c>
      <c r="RF13" s="124">
        <f t="shared" si="43"/>
        <v>1</v>
      </c>
      <c r="RG13" s="125">
        <v>4</v>
      </c>
      <c r="RH13" s="40" t="s">
        <v>40</v>
      </c>
      <c r="RI13" s="171">
        <f t="shared" si="180"/>
        <v>4</v>
      </c>
      <c r="RJ13" s="169">
        <f t="shared" si="181"/>
        <v>4</v>
      </c>
      <c r="RK13" s="169">
        <f t="shared" si="182"/>
        <v>4</v>
      </c>
      <c r="RL13" s="149">
        <f t="shared" si="44"/>
        <v>0</v>
      </c>
      <c r="RM13" s="149">
        <f t="shared" si="183"/>
        <v>12</v>
      </c>
      <c r="RN13" s="149">
        <f t="shared" si="45"/>
        <v>12</v>
      </c>
      <c r="RO13" s="163">
        <f t="shared" si="246"/>
        <v>1</v>
      </c>
      <c r="RP13" s="6" t="s">
        <v>11</v>
      </c>
      <c r="RQ13" s="119">
        <v>97</v>
      </c>
      <c r="RR13" s="119">
        <v>103</v>
      </c>
      <c r="RS13" s="121">
        <f t="shared" si="185"/>
        <v>0.94174757281553401</v>
      </c>
      <c r="RT13" s="119">
        <v>3</v>
      </c>
      <c r="RU13" s="43" t="s">
        <v>41</v>
      </c>
      <c r="RV13" s="119">
        <v>148</v>
      </c>
      <c r="RW13" s="119">
        <v>84</v>
      </c>
      <c r="RX13" s="126">
        <f t="shared" si="186"/>
        <v>1.7619047619047619</v>
      </c>
      <c r="RY13" s="118">
        <v>4</v>
      </c>
      <c r="RZ13" s="40" t="s">
        <v>40</v>
      </c>
      <c r="SA13" s="171">
        <f t="shared" si="187"/>
        <v>3</v>
      </c>
      <c r="SB13" s="169">
        <f t="shared" si="188"/>
        <v>4</v>
      </c>
      <c r="SC13" s="149">
        <f t="shared" si="189"/>
        <v>0</v>
      </c>
      <c r="SD13" s="149">
        <f t="shared" si="190"/>
        <v>8</v>
      </c>
      <c r="SE13" s="149">
        <f t="shared" si="191"/>
        <v>7</v>
      </c>
      <c r="SF13" s="163">
        <f t="shared" si="192"/>
        <v>0.875</v>
      </c>
      <c r="SG13" s="6" t="s">
        <v>11</v>
      </c>
      <c r="SH13" s="127">
        <v>0.99613667654005333</v>
      </c>
      <c r="SI13" s="110">
        <v>4</v>
      </c>
      <c r="SJ13" s="9" t="s">
        <v>40</v>
      </c>
      <c r="SK13" s="120">
        <v>46</v>
      </c>
      <c r="SL13" s="120">
        <v>46</v>
      </c>
      <c r="SM13" s="121">
        <f t="shared" si="193"/>
        <v>1</v>
      </c>
      <c r="SN13" s="111">
        <v>4</v>
      </c>
      <c r="SO13" s="40" t="s">
        <v>40</v>
      </c>
      <c r="SP13" s="120">
        <v>46</v>
      </c>
      <c r="SQ13" s="120">
        <v>46</v>
      </c>
      <c r="SR13" s="60">
        <f t="shared" si="194"/>
        <v>1</v>
      </c>
      <c r="SS13" s="111">
        <v>4</v>
      </c>
      <c r="ST13" s="40" t="s">
        <v>40</v>
      </c>
      <c r="SU13" s="120">
        <v>49</v>
      </c>
      <c r="SV13" s="120">
        <v>49</v>
      </c>
      <c r="SW13" s="60">
        <f t="shared" si="195"/>
        <v>1</v>
      </c>
      <c r="SX13" s="111">
        <v>4</v>
      </c>
      <c r="SY13" s="40" t="s">
        <v>40</v>
      </c>
      <c r="SZ13" s="120">
        <v>6</v>
      </c>
      <c r="TA13" s="120">
        <v>6</v>
      </c>
      <c r="TB13" s="121">
        <f t="shared" si="196"/>
        <v>1</v>
      </c>
      <c r="TC13" s="63">
        <v>4</v>
      </c>
      <c r="TD13" s="40" t="s">
        <v>40</v>
      </c>
      <c r="TE13" s="171">
        <f t="shared" si="197"/>
        <v>4</v>
      </c>
      <c r="TF13" s="169">
        <f t="shared" si="198"/>
        <v>4</v>
      </c>
      <c r="TG13" s="169">
        <f t="shared" si="199"/>
        <v>4</v>
      </c>
      <c r="TH13" s="169">
        <f t="shared" si="200"/>
        <v>4</v>
      </c>
      <c r="TI13" s="169">
        <f t="shared" si="201"/>
        <v>4</v>
      </c>
      <c r="TJ13" s="149">
        <f t="shared" si="202"/>
        <v>0</v>
      </c>
      <c r="TK13" s="149">
        <f t="shared" si="203"/>
        <v>20</v>
      </c>
      <c r="TL13" s="149">
        <f t="shared" si="204"/>
        <v>20</v>
      </c>
      <c r="TM13" s="163">
        <f t="shared" si="205"/>
        <v>1</v>
      </c>
      <c r="TO13" s="25" t="s">
        <v>11</v>
      </c>
      <c r="TP13" s="61">
        <f>+KV13+MC13+NS13+OK13+QW13+RB13+RT13+RY13</f>
        <v>31</v>
      </c>
      <c r="TQ13" s="26">
        <f t="shared" si="247"/>
        <v>32</v>
      </c>
      <c r="TR13" s="27">
        <f t="shared" si="207"/>
        <v>0.96875</v>
      </c>
      <c r="TS13" s="28"/>
      <c r="TU13" s="25" t="s">
        <v>11</v>
      </c>
      <c r="TV13" s="26">
        <f>+SI13</f>
        <v>4</v>
      </c>
      <c r="TW13" s="26">
        <v>4</v>
      </c>
      <c r="TX13" s="27">
        <f t="shared" si="208"/>
        <v>1</v>
      </c>
      <c r="TY13" s="28"/>
      <c r="UA13" s="25" t="s">
        <v>11</v>
      </c>
      <c r="UB13" s="363" t="e">
        <f>+(#REF!*0.25)+(#REF!*0.4)+(TR13*0.25)+(TX13*0.1)</f>
        <v>#REF!</v>
      </c>
      <c r="UC13" s="364"/>
      <c r="UD13" s="365"/>
      <c r="UE13" s="28"/>
      <c r="UF13" s="179">
        <f t="shared" si="209"/>
        <v>0.91666666666666663</v>
      </c>
      <c r="UG13" s="179">
        <f t="shared" si="210"/>
        <v>1</v>
      </c>
      <c r="UH13" s="179">
        <f t="shared" si="211"/>
        <v>1</v>
      </c>
      <c r="UI13" s="181">
        <f t="shared" si="229"/>
        <v>0.97222222222222221</v>
      </c>
      <c r="UJ13" s="179">
        <f t="shared" si="212"/>
        <v>0.84375</v>
      </c>
      <c r="UK13" s="179">
        <f t="shared" si="213"/>
        <v>0.8928571428571429</v>
      </c>
      <c r="UL13" s="179">
        <f t="shared" si="214"/>
        <v>1</v>
      </c>
      <c r="UM13" s="179">
        <f t="shared" si="215"/>
        <v>0.8</v>
      </c>
      <c r="UN13" s="179">
        <f t="shared" si="216"/>
        <v>0.86111111111111116</v>
      </c>
      <c r="UO13" s="181">
        <f t="shared" si="217"/>
        <v>0.87954365079365071</v>
      </c>
      <c r="UP13" s="179">
        <f t="shared" si="218"/>
        <v>0.77483214285714286</v>
      </c>
      <c r="UQ13" s="179">
        <f t="shared" si="219"/>
        <v>0.4</v>
      </c>
      <c r="UR13" s="179">
        <f t="shared" si="220"/>
        <v>1</v>
      </c>
      <c r="US13" s="179">
        <f t="shared" si="221"/>
        <v>0.875</v>
      </c>
      <c r="UT13" s="181">
        <f t="shared" si="222"/>
        <v>0.76245803571428572</v>
      </c>
      <c r="UU13" s="179">
        <f t="shared" si="223"/>
        <v>1</v>
      </c>
      <c r="UV13" s="183">
        <f t="shared" si="224"/>
        <v>1</v>
      </c>
      <c r="UW13" s="187"/>
      <c r="UX13" s="222">
        <f t="shared" si="230"/>
        <v>0.88548752480158732</v>
      </c>
    </row>
    <row r="14" spans="1:570" ht="15.75" customHeight="1">
      <c r="A14" s="6" t="s">
        <v>12</v>
      </c>
      <c r="B14" s="50">
        <v>74396</v>
      </c>
      <c r="C14" s="50">
        <v>59110</v>
      </c>
      <c r="D14" s="106">
        <f t="shared" si="46"/>
        <v>1.25860260531213</v>
      </c>
      <c r="E14" s="32">
        <v>4</v>
      </c>
      <c r="F14" s="40" t="s">
        <v>40</v>
      </c>
      <c r="G14" s="3">
        <v>0.36744796197777091</v>
      </c>
      <c r="H14" s="3">
        <v>0.16716388800408044</v>
      </c>
      <c r="I14" s="51">
        <f t="shared" si="0"/>
        <v>1.1981300289498027</v>
      </c>
      <c r="J14" s="32">
        <v>4</v>
      </c>
      <c r="K14" s="52" t="s">
        <v>40</v>
      </c>
      <c r="L14" s="76">
        <v>10087</v>
      </c>
      <c r="M14" s="76">
        <v>11224</v>
      </c>
      <c r="N14" s="107">
        <f t="shared" si="47"/>
        <v>0.89869921596578761</v>
      </c>
      <c r="O14" s="108">
        <v>3</v>
      </c>
      <c r="P14" s="11" t="s">
        <v>41</v>
      </c>
      <c r="Q14" s="169">
        <f t="shared" si="48"/>
        <v>4</v>
      </c>
      <c r="R14" s="169">
        <f t="shared" si="49"/>
        <v>4</v>
      </c>
      <c r="S14" s="170">
        <f t="shared" si="50"/>
        <v>3</v>
      </c>
      <c r="T14" s="150">
        <f t="shared" si="51"/>
        <v>0</v>
      </c>
      <c r="U14" s="150">
        <f t="shared" si="52"/>
        <v>12</v>
      </c>
      <c r="V14" s="149">
        <f t="shared" si="53"/>
        <v>11</v>
      </c>
      <c r="W14" s="163">
        <f t="shared" si="54"/>
        <v>0.91666666666666663</v>
      </c>
      <c r="X14" s="6" t="s">
        <v>12</v>
      </c>
      <c r="Y14" s="109">
        <v>1</v>
      </c>
      <c r="Z14" s="45">
        <v>4</v>
      </c>
      <c r="AA14" s="16" t="s">
        <v>40</v>
      </c>
      <c r="AB14" s="110">
        <v>63</v>
      </c>
      <c r="AC14" s="110">
        <v>98</v>
      </c>
      <c r="AD14" s="106">
        <f t="shared" si="1"/>
        <v>0.6428571428571429</v>
      </c>
      <c r="AE14" s="32">
        <v>4</v>
      </c>
      <c r="AF14" s="40" t="s">
        <v>40</v>
      </c>
      <c r="AG14" s="110">
        <v>128</v>
      </c>
      <c r="AH14" s="110">
        <v>424</v>
      </c>
      <c r="AI14" s="106">
        <f t="shared" si="55"/>
        <v>0.30188679245283018</v>
      </c>
      <c r="AJ14" s="32">
        <v>4</v>
      </c>
      <c r="AK14" s="40" t="s">
        <v>40</v>
      </c>
      <c r="AL14" s="110">
        <v>15</v>
      </c>
      <c r="AM14" s="110">
        <v>20</v>
      </c>
      <c r="AN14" s="106">
        <f t="shared" si="2"/>
        <v>0.75</v>
      </c>
      <c r="AO14" s="32">
        <v>3</v>
      </c>
      <c r="AP14" s="154" t="s">
        <v>41</v>
      </c>
      <c r="AQ14" s="171">
        <f t="shared" si="56"/>
        <v>4</v>
      </c>
      <c r="AR14" s="169">
        <f t="shared" si="57"/>
        <v>4</v>
      </c>
      <c r="AS14" s="169">
        <f t="shared" si="58"/>
        <v>4</v>
      </c>
      <c r="AT14" s="169">
        <f t="shared" si="59"/>
        <v>3</v>
      </c>
      <c r="AU14" s="149">
        <f t="shared" si="3"/>
        <v>0</v>
      </c>
      <c r="AV14" s="149">
        <f t="shared" si="60"/>
        <v>16</v>
      </c>
      <c r="AW14" s="149">
        <f t="shared" si="61"/>
        <v>15</v>
      </c>
      <c r="AX14" s="163">
        <f t="shared" si="62"/>
        <v>0.9375</v>
      </c>
      <c r="AY14" s="159" t="s">
        <v>12</v>
      </c>
      <c r="AZ14" s="143">
        <v>1</v>
      </c>
      <c r="BA14" s="79">
        <v>4</v>
      </c>
      <c r="BB14" s="40" t="s">
        <v>40</v>
      </c>
      <c r="BC14" s="171">
        <f t="shared" si="63"/>
        <v>4</v>
      </c>
      <c r="BD14" s="149">
        <f t="shared" si="4"/>
        <v>0</v>
      </c>
      <c r="BE14" s="149">
        <f t="shared" si="64"/>
        <v>4</v>
      </c>
      <c r="BF14" s="149">
        <f t="shared" si="5"/>
        <v>4</v>
      </c>
      <c r="BG14" s="163">
        <f t="shared" si="6"/>
        <v>1</v>
      </c>
      <c r="BH14" s="6" t="s">
        <v>12</v>
      </c>
      <c r="BI14" s="39">
        <v>199</v>
      </c>
      <c r="BJ14" s="39">
        <v>39</v>
      </c>
      <c r="BK14" s="48">
        <f t="shared" si="65"/>
        <v>5.1025641025641022</v>
      </c>
      <c r="BL14" s="32">
        <v>4</v>
      </c>
      <c r="BM14" s="40" t="s">
        <v>40</v>
      </c>
      <c r="BN14" s="47">
        <v>1213</v>
      </c>
      <c r="BO14" s="47">
        <v>1213</v>
      </c>
      <c r="BP14" s="48">
        <f t="shared" si="66"/>
        <v>1</v>
      </c>
      <c r="BQ14" s="32">
        <v>4</v>
      </c>
      <c r="BR14" s="40" t="s">
        <v>40</v>
      </c>
      <c r="BS14" s="47">
        <v>8160</v>
      </c>
      <c r="BT14" s="47">
        <v>8160</v>
      </c>
      <c r="BU14" s="48">
        <f t="shared" si="67"/>
        <v>1</v>
      </c>
      <c r="BV14" s="32">
        <v>4</v>
      </c>
      <c r="BW14" s="40" t="s">
        <v>40</v>
      </c>
      <c r="BX14" s="111">
        <v>49</v>
      </c>
      <c r="BY14" s="112">
        <v>25</v>
      </c>
      <c r="BZ14" s="48">
        <f t="shared" si="68"/>
        <v>1.96</v>
      </c>
      <c r="CA14" s="32">
        <v>4</v>
      </c>
      <c r="CB14" s="40" t="s">
        <v>40</v>
      </c>
      <c r="CC14" s="49">
        <v>5351</v>
      </c>
      <c r="CD14" s="49">
        <v>5858</v>
      </c>
      <c r="CE14" s="166">
        <f t="shared" si="69"/>
        <v>0.91345168999658588</v>
      </c>
      <c r="CF14" s="112">
        <v>3</v>
      </c>
      <c r="CG14" s="43" t="s">
        <v>41</v>
      </c>
      <c r="CH14" s="113">
        <v>468</v>
      </c>
      <c r="CI14" s="39">
        <v>527</v>
      </c>
      <c r="CJ14" s="48">
        <f t="shared" si="70"/>
        <v>0.88804554079696396</v>
      </c>
      <c r="CK14" s="32">
        <v>3</v>
      </c>
      <c r="CL14" s="43" t="s">
        <v>41</v>
      </c>
      <c r="CM14" s="47">
        <v>1569</v>
      </c>
      <c r="CN14" s="39">
        <v>2253</v>
      </c>
      <c r="CO14" s="48">
        <f t="shared" si="71"/>
        <v>0.69640479360852192</v>
      </c>
      <c r="CP14" s="32">
        <v>2</v>
      </c>
      <c r="CQ14" s="12" t="s">
        <v>42</v>
      </c>
      <c r="CR14" s="49">
        <v>1416</v>
      </c>
      <c r="CS14" s="49">
        <v>837</v>
      </c>
      <c r="CT14" s="48">
        <f t="shared" si="72"/>
        <v>1.6917562724014337</v>
      </c>
      <c r="CU14" s="32">
        <v>4</v>
      </c>
      <c r="CV14" s="40" t="s">
        <v>40</v>
      </c>
      <c r="CW14" s="171">
        <f t="shared" si="7"/>
        <v>4</v>
      </c>
      <c r="CX14" s="169">
        <f t="shared" si="73"/>
        <v>4</v>
      </c>
      <c r="CY14" s="169">
        <f t="shared" si="74"/>
        <v>4</v>
      </c>
      <c r="CZ14" s="169">
        <f t="shared" si="75"/>
        <v>4</v>
      </c>
      <c r="DA14" s="169">
        <f t="shared" si="76"/>
        <v>3</v>
      </c>
      <c r="DB14" s="169">
        <f t="shared" si="77"/>
        <v>3</v>
      </c>
      <c r="DC14" s="169">
        <f t="shared" si="78"/>
        <v>2</v>
      </c>
      <c r="DD14" s="169">
        <f t="shared" si="79"/>
        <v>4</v>
      </c>
      <c r="DE14" s="149">
        <f t="shared" si="80"/>
        <v>0</v>
      </c>
      <c r="DF14" s="149">
        <f t="shared" si="81"/>
        <v>32</v>
      </c>
      <c r="DG14" s="149">
        <f t="shared" si="82"/>
        <v>28</v>
      </c>
      <c r="DH14" s="163">
        <f t="shared" si="83"/>
        <v>0.875</v>
      </c>
      <c r="DI14" s="6" t="s">
        <v>12</v>
      </c>
      <c r="DJ14" s="47">
        <v>84</v>
      </c>
      <c r="DK14" s="47">
        <v>50</v>
      </c>
      <c r="DL14" s="60">
        <f t="shared" si="84"/>
        <v>1.68</v>
      </c>
      <c r="DM14" s="113">
        <v>4</v>
      </c>
      <c r="DN14" s="40" t="s">
        <v>40</v>
      </c>
      <c r="DO14" s="113">
        <v>40</v>
      </c>
      <c r="DP14" s="113">
        <v>40</v>
      </c>
      <c r="DQ14" s="60">
        <f t="shared" si="85"/>
        <v>1</v>
      </c>
      <c r="DR14" s="114">
        <v>4</v>
      </c>
      <c r="DS14" s="40" t="s">
        <v>40</v>
      </c>
      <c r="DT14" s="47">
        <v>597</v>
      </c>
      <c r="DU14" s="47">
        <v>597</v>
      </c>
      <c r="DV14" s="60">
        <f t="shared" si="248"/>
        <v>1</v>
      </c>
      <c r="DW14" s="113">
        <v>4</v>
      </c>
      <c r="DX14" s="9" t="s">
        <v>40</v>
      </c>
      <c r="DY14" s="113">
        <v>150</v>
      </c>
      <c r="DZ14" s="111">
        <v>1</v>
      </c>
      <c r="EA14" s="13" t="s">
        <v>43</v>
      </c>
      <c r="EB14" s="47">
        <v>2304</v>
      </c>
      <c r="EC14" s="47">
        <v>2304</v>
      </c>
      <c r="ED14" s="60">
        <f t="shared" si="87"/>
        <v>1</v>
      </c>
      <c r="EE14" s="111">
        <v>4</v>
      </c>
      <c r="EF14" s="40" t="s">
        <v>40</v>
      </c>
      <c r="EG14" s="111">
        <v>36</v>
      </c>
      <c r="EH14" s="111">
        <v>42</v>
      </c>
      <c r="EI14" s="60">
        <f t="shared" si="88"/>
        <v>0.8571428571428571</v>
      </c>
      <c r="EJ14" s="111">
        <v>2</v>
      </c>
      <c r="EK14" s="12" t="s">
        <v>42</v>
      </c>
      <c r="EL14" s="111">
        <v>36</v>
      </c>
      <c r="EM14" s="111">
        <v>30</v>
      </c>
      <c r="EN14" s="60">
        <f t="shared" si="89"/>
        <v>1.2</v>
      </c>
      <c r="EO14" s="111">
        <v>4</v>
      </c>
      <c r="EP14" s="40" t="s">
        <v>40</v>
      </c>
      <c r="EQ14" s="171">
        <f t="shared" si="90"/>
        <v>4</v>
      </c>
      <c r="ER14" s="169">
        <f t="shared" si="91"/>
        <v>4</v>
      </c>
      <c r="ES14" s="169">
        <f t="shared" si="92"/>
        <v>4</v>
      </c>
      <c r="ET14" s="169">
        <f t="shared" si="93"/>
        <v>1</v>
      </c>
      <c r="EU14" s="169">
        <f t="shared" si="225"/>
        <v>4</v>
      </c>
      <c r="EV14" s="169">
        <f t="shared" si="94"/>
        <v>2</v>
      </c>
      <c r="EW14" s="169">
        <f t="shared" si="95"/>
        <v>4</v>
      </c>
      <c r="EX14" s="149">
        <f t="shared" si="96"/>
        <v>0</v>
      </c>
      <c r="EY14" s="149">
        <f t="shared" si="97"/>
        <v>28</v>
      </c>
      <c r="EZ14" s="149">
        <f t="shared" si="8"/>
        <v>23</v>
      </c>
      <c r="FA14" s="163">
        <f t="shared" si="98"/>
        <v>0.8214285714285714</v>
      </c>
      <c r="FB14" s="6" t="s">
        <v>12</v>
      </c>
      <c r="FC14" s="47">
        <v>0</v>
      </c>
      <c r="FD14" s="47">
        <v>0</v>
      </c>
      <c r="FE14" s="60" t="s">
        <v>60</v>
      </c>
      <c r="FF14" s="113" t="s">
        <v>60</v>
      </c>
      <c r="FG14" s="77" t="s">
        <v>60</v>
      </c>
      <c r="FH14" s="47">
        <v>0</v>
      </c>
      <c r="FI14" s="47">
        <v>0</v>
      </c>
      <c r="FJ14" s="60" t="s">
        <v>60</v>
      </c>
      <c r="FK14" s="47" t="s">
        <v>60</v>
      </c>
      <c r="FL14" s="77" t="s">
        <v>60</v>
      </c>
      <c r="FM14" s="113">
        <v>0</v>
      </c>
      <c r="FN14" s="113">
        <v>0</v>
      </c>
      <c r="FO14" s="60" t="s">
        <v>60</v>
      </c>
      <c r="FP14" s="113" t="s">
        <v>60</v>
      </c>
      <c r="FQ14" s="113" t="s">
        <v>60</v>
      </c>
      <c r="FR14" s="113">
        <v>90</v>
      </c>
      <c r="FS14" s="113">
        <v>90</v>
      </c>
      <c r="FT14" s="60">
        <f t="shared" si="226"/>
        <v>1</v>
      </c>
      <c r="FU14" s="113">
        <v>4</v>
      </c>
      <c r="FV14" s="40" t="s">
        <v>40</v>
      </c>
      <c r="FW14" s="47">
        <v>1800</v>
      </c>
      <c r="FX14" s="47">
        <v>1800</v>
      </c>
      <c r="FY14" s="60">
        <f t="shared" si="227"/>
        <v>1</v>
      </c>
      <c r="FZ14" s="113">
        <v>4</v>
      </c>
      <c r="GA14" s="40" t="s">
        <v>40</v>
      </c>
      <c r="GB14" s="171">
        <v>0</v>
      </c>
      <c r="GC14" s="169">
        <v>0</v>
      </c>
      <c r="GD14" s="169">
        <v>0</v>
      </c>
      <c r="GE14" s="169">
        <f t="shared" si="105"/>
        <v>4</v>
      </c>
      <c r="GF14" s="169">
        <f t="shared" si="106"/>
        <v>4</v>
      </c>
      <c r="GG14" s="149">
        <f t="shared" si="9"/>
        <v>3</v>
      </c>
      <c r="GH14" s="149">
        <f t="shared" si="107"/>
        <v>8</v>
      </c>
      <c r="GI14" s="149">
        <f t="shared" si="10"/>
        <v>8</v>
      </c>
      <c r="GJ14" s="163">
        <f t="shared" si="108"/>
        <v>1</v>
      </c>
      <c r="GK14" s="6" t="s">
        <v>12</v>
      </c>
      <c r="GL14" s="113">
        <v>19</v>
      </c>
      <c r="GM14" s="113">
        <v>51</v>
      </c>
      <c r="GN14" s="60">
        <f t="shared" si="231"/>
        <v>0.37254901960784315</v>
      </c>
      <c r="GO14" s="50">
        <v>4</v>
      </c>
      <c r="GP14" s="40" t="s">
        <v>40</v>
      </c>
      <c r="GQ14" s="113">
        <v>0</v>
      </c>
      <c r="GR14" s="113">
        <v>1</v>
      </c>
      <c r="GS14" s="60">
        <f t="shared" si="109"/>
        <v>0</v>
      </c>
      <c r="GT14" s="117">
        <v>1</v>
      </c>
      <c r="GU14" s="13" t="s">
        <v>43</v>
      </c>
      <c r="GV14" s="47">
        <v>7</v>
      </c>
      <c r="GW14" s="47">
        <v>12</v>
      </c>
      <c r="GX14" s="60">
        <f t="shared" si="232"/>
        <v>0.58333333333333337</v>
      </c>
      <c r="GY14" s="113">
        <v>1</v>
      </c>
      <c r="GZ14" s="13" t="s">
        <v>43</v>
      </c>
      <c r="HA14" s="113">
        <v>0</v>
      </c>
      <c r="HB14" s="113">
        <v>0</v>
      </c>
      <c r="HC14" s="60" t="s">
        <v>60</v>
      </c>
      <c r="HD14" s="117" t="s">
        <v>60</v>
      </c>
      <c r="HE14" s="78" t="s">
        <v>60</v>
      </c>
      <c r="HF14" s="47">
        <v>14</v>
      </c>
      <c r="HG14" s="47">
        <v>192</v>
      </c>
      <c r="HH14" s="60">
        <f t="shared" si="111"/>
        <v>7.2916666666666671E-2</v>
      </c>
      <c r="HI14" s="50">
        <v>3</v>
      </c>
      <c r="HJ14" s="43" t="s">
        <v>41</v>
      </c>
      <c r="HK14" s="171">
        <f t="shared" si="112"/>
        <v>4</v>
      </c>
      <c r="HL14" s="169">
        <f t="shared" si="113"/>
        <v>1</v>
      </c>
      <c r="HM14" s="169">
        <f t="shared" si="114"/>
        <v>1</v>
      </c>
      <c r="HN14" s="169">
        <v>0</v>
      </c>
      <c r="HO14" s="169">
        <f t="shared" si="116"/>
        <v>3</v>
      </c>
      <c r="HP14" s="149">
        <f t="shared" si="11"/>
        <v>1</v>
      </c>
      <c r="HQ14" s="149">
        <f t="shared" si="117"/>
        <v>16</v>
      </c>
      <c r="HR14" s="149">
        <f t="shared" si="12"/>
        <v>9</v>
      </c>
      <c r="HS14" s="163">
        <f t="shared" si="118"/>
        <v>0.5625</v>
      </c>
      <c r="HT14" s="6" t="s">
        <v>12</v>
      </c>
      <c r="HU14" s="113">
        <v>3</v>
      </c>
      <c r="HV14" s="50">
        <v>1</v>
      </c>
      <c r="HW14" s="13" t="s">
        <v>43</v>
      </c>
      <c r="HX14" s="113">
        <v>0</v>
      </c>
      <c r="HY14" s="50">
        <v>4</v>
      </c>
      <c r="HZ14" s="40" t="s">
        <v>40</v>
      </c>
      <c r="IA14" s="111">
        <v>16</v>
      </c>
      <c r="IB14" s="111">
        <v>128</v>
      </c>
      <c r="IC14" s="60">
        <f t="shared" si="119"/>
        <v>0.125</v>
      </c>
      <c r="ID14" s="32">
        <v>1</v>
      </c>
      <c r="IE14" s="18" t="s">
        <v>43</v>
      </c>
      <c r="IF14" s="111">
        <v>32</v>
      </c>
      <c r="IG14" s="111">
        <v>128</v>
      </c>
      <c r="IH14" s="60">
        <f t="shared" si="120"/>
        <v>0.25</v>
      </c>
      <c r="II14" s="32">
        <v>1</v>
      </c>
      <c r="IJ14" s="18" t="s">
        <v>43</v>
      </c>
      <c r="IK14" s="111">
        <v>16</v>
      </c>
      <c r="IL14" s="111">
        <v>27</v>
      </c>
      <c r="IM14" s="60">
        <f t="shared" si="121"/>
        <v>0.59259259259259256</v>
      </c>
      <c r="IN14" s="108">
        <v>1</v>
      </c>
      <c r="IO14" s="13" t="s">
        <v>43</v>
      </c>
      <c r="IP14" s="111">
        <v>0</v>
      </c>
      <c r="IQ14" s="111">
        <v>5</v>
      </c>
      <c r="IR14" s="60">
        <f t="shared" si="122"/>
        <v>0</v>
      </c>
      <c r="IS14" s="50">
        <v>4</v>
      </c>
      <c r="IT14" s="40" t="s">
        <v>40</v>
      </c>
      <c r="IU14" s="171">
        <f t="shared" si="123"/>
        <v>1</v>
      </c>
      <c r="IV14" s="169">
        <f t="shared" si="124"/>
        <v>4</v>
      </c>
      <c r="IW14" s="169">
        <f t="shared" si="125"/>
        <v>1</v>
      </c>
      <c r="IX14" s="169">
        <f t="shared" si="126"/>
        <v>1</v>
      </c>
      <c r="IY14" s="169">
        <f t="shared" si="127"/>
        <v>1</v>
      </c>
      <c r="IZ14" s="169">
        <f t="shared" si="128"/>
        <v>4</v>
      </c>
      <c r="JA14" s="149">
        <f t="shared" si="13"/>
        <v>0</v>
      </c>
      <c r="JB14" s="149">
        <f t="shared" si="129"/>
        <v>24</v>
      </c>
      <c r="JC14" s="149">
        <f t="shared" si="14"/>
        <v>12</v>
      </c>
      <c r="JD14" s="163">
        <f t="shared" si="237"/>
        <v>0.5</v>
      </c>
      <c r="JE14" s="6" t="s">
        <v>12</v>
      </c>
      <c r="JF14" s="111">
        <v>5</v>
      </c>
      <c r="JG14" s="111">
        <v>5</v>
      </c>
      <c r="JH14" s="60">
        <f t="shared" si="131"/>
        <v>1</v>
      </c>
      <c r="JI14" s="76">
        <v>4</v>
      </c>
      <c r="JJ14" s="40" t="s">
        <v>40</v>
      </c>
      <c r="JK14" s="111">
        <v>0</v>
      </c>
      <c r="JL14" s="111">
        <v>1</v>
      </c>
      <c r="JM14" s="174">
        <f t="shared" si="132"/>
        <v>0</v>
      </c>
      <c r="JN14" s="108">
        <v>1</v>
      </c>
      <c r="JO14" s="13" t="s">
        <v>43</v>
      </c>
      <c r="JP14" s="171">
        <f t="shared" si="133"/>
        <v>4</v>
      </c>
      <c r="JQ14" s="169">
        <f t="shared" si="134"/>
        <v>1</v>
      </c>
      <c r="JR14" s="149">
        <f t="shared" si="15"/>
        <v>0</v>
      </c>
      <c r="JS14" s="149">
        <f t="shared" si="135"/>
        <v>8</v>
      </c>
      <c r="JT14" s="149">
        <f t="shared" si="16"/>
        <v>5</v>
      </c>
      <c r="JU14" s="163">
        <f t="shared" si="238"/>
        <v>0.625</v>
      </c>
      <c r="JV14" s="6" t="s">
        <v>12</v>
      </c>
      <c r="JW14" s="47">
        <v>203</v>
      </c>
      <c r="JX14" s="47">
        <v>206</v>
      </c>
      <c r="JY14" s="60">
        <f t="shared" si="137"/>
        <v>0.9854368932038835</v>
      </c>
      <c r="JZ14" s="76">
        <v>3</v>
      </c>
      <c r="KA14" s="11" t="s">
        <v>41</v>
      </c>
      <c r="KB14" s="117">
        <v>0</v>
      </c>
      <c r="KC14" s="117">
        <v>0</v>
      </c>
      <c r="KD14" s="60" t="s">
        <v>60</v>
      </c>
      <c r="KE14" s="76" t="s">
        <v>60</v>
      </c>
      <c r="KF14" s="78" t="s">
        <v>60</v>
      </c>
      <c r="KG14" s="171">
        <f t="shared" si="139"/>
        <v>3</v>
      </c>
      <c r="KH14" s="169">
        <v>0</v>
      </c>
      <c r="KI14" s="149">
        <f t="shared" si="17"/>
        <v>1</v>
      </c>
      <c r="KJ14" s="149">
        <f t="shared" si="141"/>
        <v>4</v>
      </c>
      <c r="KK14" s="149">
        <f t="shared" si="142"/>
        <v>3</v>
      </c>
      <c r="KL14" s="163">
        <f t="shared" si="239"/>
        <v>0.75</v>
      </c>
      <c r="KM14" s="6" t="s">
        <v>12</v>
      </c>
      <c r="KN14" s="47">
        <v>61</v>
      </c>
      <c r="KO14" s="47">
        <v>61</v>
      </c>
      <c r="KP14" s="60">
        <v>1</v>
      </c>
      <c r="KQ14" s="47">
        <v>4</v>
      </c>
      <c r="KR14" s="40" t="s">
        <v>40</v>
      </c>
      <c r="KS14" s="47">
        <v>76</v>
      </c>
      <c r="KT14" s="47">
        <v>76</v>
      </c>
      <c r="KU14" s="60">
        <f t="shared" si="18"/>
        <v>1</v>
      </c>
      <c r="KV14" s="113">
        <v>4</v>
      </c>
      <c r="KW14" s="40" t="s">
        <v>40</v>
      </c>
      <c r="KX14" s="47">
        <v>78</v>
      </c>
      <c r="KY14" s="47">
        <v>78</v>
      </c>
      <c r="KZ14" s="60">
        <f t="shared" si="19"/>
        <v>1</v>
      </c>
      <c r="LA14" s="47">
        <v>4</v>
      </c>
      <c r="LB14" s="40" t="s">
        <v>40</v>
      </c>
      <c r="LC14" s="171">
        <f t="shared" si="144"/>
        <v>4</v>
      </c>
      <c r="LD14" s="169">
        <f t="shared" si="145"/>
        <v>4</v>
      </c>
      <c r="LE14" s="169">
        <f t="shared" si="146"/>
        <v>4</v>
      </c>
      <c r="LF14" s="149">
        <f t="shared" si="20"/>
        <v>0</v>
      </c>
      <c r="LG14" s="149">
        <f t="shared" si="147"/>
        <v>12</v>
      </c>
      <c r="LH14" s="149">
        <f t="shared" si="21"/>
        <v>12</v>
      </c>
      <c r="LI14" s="163">
        <f t="shared" si="240"/>
        <v>1</v>
      </c>
      <c r="LJ14" s="6" t="s">
        <v>12</v>
      </c>
      <c r="LK14" s="85">
        <v>427.58</v>
      </c>
      <c r="LL14" s="85">
        <v>468.92999999999995</v>
      </c>
      <c r="LM14" s="60">
        <f t="shared" si="22"/>
        <v>0.91182052758407439</v>
      </c>
      <c r="LN14" s="47" t="s">
        <v>60</v>
      </c>
      <c r="LO14" s="78" t="s">
        <v>60</v>
      </c>
      <c r="LP14" s="47">
        <v>13848.5</v>
      </c>
      <c r="LQ14" s="47">
        <v>16151.210912</v>
      </c>
      <c r="LR14" s="60">
        <f t="shared" si="23"/>
        <v>0.85742797090903344</v>
      </c>
      <c r="LS14" s="47" t="s">
        <v>60</v>
      </c>
      <c r="LT14" s="78" t="s">
        <v>60</v>
      </c>
      <c r="LU14" s="47">
        <v>18187.919999999998</v>
      </c>
      <c r="LV14" s="47">
        <v>25272.11</v>
      </c>
      <c r="LW14" s="60">
        <f t="shared" si="24"/>
        <v>0.71968347716118675</v>
      </c>
      <c r="LX14" s="47" t="s">
        <v>60</v>
      </c>
      <c r="LY14" s="78" t="s">
        <v>60</v>
      </c>
      <c r="LZ14" s="85">
        <v>128.207672</v>
      </c>
      <c r="MA14" s="85">
        <v>95.343044000000006</v>
      </c>
      <c r="MB14" s="60">
        <f t="shared" si="149"/>
        <v>1.3446987490770694</v>
      </c>
      <c r="MC14" s="84">
        <v>4</v>
      </c>
      <c r="MD14" s="40" t="s">
        <v>40</v>
      </c>
      <c r="ME14" s="171" t="str">
        <f t="shared" si="150"/>
        <v>NA</v>
      </c>
      <c r="MF14" s="169" t="str">
        <f t="shared" si="151"/>
        <v>NA</v>
      </c>
      <c r="MG14" s="169" t="str">
        <f t="shared" si="152"/>
        <v>NA</v>
      </c>
      <c r="MH14" s="169">
        <f t="shared" si="153"/>
        <v>4</v>
      </c>
      <c r="MI14" s="149">
        <f t="shared" si="25"/>
        <v>0</v>
      </c>
      <c r="MJ14" s="149">
        <f t="shared" si="154"/>
        <v>4</v>
      </c>
      <c r="MK14" s="149">
        <f t="shared" si="26"/>
        <v>4</v>
      </c>
      <c r="ML14" s="163">
        <f t="shared" si="241"/>
        <v>1</v>
      </c>
      <c r="MM14" s="6" t="s">
        <v>12</v>
      </c>
      <c r="MN14" s="47">
        <v>20470072306.509998</v>
      </c>
      <c r="MO14" s="47">
        <v>21546739633</v>
      </c>
      <c r="MP14" s="60">
        <f t="shared" si="27"/>
        <v>0.95003107918745033</v>
      </c>
      <c r="MQ14" s="47">
        <v>2</v>
      </c>
      <c r="MR14" s="12" t="s">
        <v>42</v>
      </c>
      <c r="MS14" s="47">
        <v>20682983878.477932</v>
      </c>
      <c r="MT14" s="47">
        <v>20470072306.509998</v>
      </c>
      <c r="MU14" s="83">
        <f t="shared" si="28"/>
        <v>1.0104011147972458</v>
      </c>
      <c r="MV14" s="47">
        <v>2</v>
      </c>
      <c r="MW14" s="12" t="s">
        <v>42</v>
      </c>
      <c r="MX14" s="47" t="s">
        <v>60</v>
      </c>
      <c r="MY14" s="47" t="s">
        <v>60</v>
      </c>
      <c r="MZ14" s="47" t="s">
        <v>60</v>
      </c>
      <c r="NA14" s="47" t="s">
        <v>60</v>
      </c>
      <c r="NB14" s="47" t="s">
        <v>60</v>
      </c>
      <c r="NC14" s="171">
        <f t="shared" si="156"/>
        <v>2</v>
      </c>
      <c r="ND14" s="169">
        <f t="shared" si="157"/>
        <v>2</v>
      </c>
      <c r="NE14" s="169">
        <v>0</v>
      </c>
      <c r="NF14" s="149">
        <f t="shared" si="29"/>
        <v>1</v>
      </c>
      <c r="NG14" s="149">
        <f t="shared" si="158"/>
        <v>8</v>
      </c>
      <c r="NH14" s="149">
        <f t="shared" si="30"/>
        <v>4</v>
      </c>
      <c r="NI14" s="163">
        <f t="shared" si="242"/>
        <v>0.5</v>
      </c>
      <c r="NJ14" s="6" t="s">
        <v>12</v>
      </c>
      <c r="NK14" s="120">
        <v>444.66666666666669</v>
      </c>
      <c r="NL14" s="120">
        <v>420</v>
      </c>
      <c r="NM14" s="60">
        <f t="shared" si="160"/>
        <v>1.0587301587301587</v>
      </c>
      <c r="NN14" s="47">
        <v>1</v>
      </c>
      <c r="NO14" s="13" t="s">
        <v>43</v>
      </c>
      <c r="NP14" s="118">
        <v>38030</v>
      </c>
      <c r="NQ14" s="118">
        <v>39000</v>
      </c>
      <c r="NR14" s="60">
        <f t="shared" si="31"/>
        <v>0.97512820512820508</v>
      </c>
      <c r="NS14" s="47">
        <v>4</v>
      </c>
      <c r="NT14" s="40" t="s">
        <v>40</v>
      </c>
      <c r="NU14" s="118">
        <v>0</v>
      </c>
      <c r="NV14" s="119">
        <v>40</v>
      </c>
      <c r="NW14" s="60">
        <v>0</v>
      </c>
      <c r="NX14" s="113">
        <v>1</v>
      </c>
      <c r="NY14" s="13" t="s">
        <v>43</v>
      </c>
      <c r="NZ14" s="171">
        <f t="shared" si="161"/>
        <v>1</v>
      </c>
      <c r="OA14" s="169">
        <f t="shared" si="162"/>
        <v>4</v>
      </c>
      <c r="OB14" s="169">
        <f t="shared" si="163"/>
        <v>0.97512820512820508</v>
      </c>
      <c r="OC14" s="149">
        <f t="shared" si="32"/>
        <v>0</v>
      </c>
      <c r="OD14" s="149">
        <f t="shared" si="164"/>
        <v>12</v>
      </c>
      <c r="OE14" s="149">
        <f t="shared" si="33"/>
        <v>5.9751282051282049</v>
      </c>
      <c r="OF14" s="163">
        <f t="shared" si="243"/>
        <v>0.49792735042735042</v>
      </c>
      <c r="OG14" s="6" t="s">
        <v>12</v>
      </c>
      <c r="OH14" s="120">
        <v>13</v>
      </c>
      <c r="OI14" s="120">
        <v>53</v>
      </c>
      <c r="OJ14" s="60">
        <f t="shared" si="34"/>
        <v>0.24528301886792453</v>
      </c>
      <c r="OK14" s="63">
        <v>1</v>
      </c>
      <c r="OL14" s="13" t="s">
        <v>43</v>
      </c>
      <c r="OM14" s="120">
        <v>25</v>
      </c>
      <c r="ON14" s="120">
        <v>25</v>
      </c>
      <c r="OO14" s="60">
        <f t="shared" si="35"/>
        <v>1</v>
      </c>
      <c r="OP14" s="47">
        <v>4</v>
      </c>
      <c r="OQ14" s="40" t="s">
        <v>40</v>
      </c>
      <c r="OR14" s="171">
        <f t="shared" si="166"/>
        <v>1</v>
      </c>
      <c r="OS14" s="169">
        <f t="shared" si="167"/>
        <v>4</v>
      </c>
      <c r="OT14" s="149">
        <f t="shared" si="36"/>
        <v>0</v>
      </c>
      <c r="OU14" s="149">
        <f t="shared" si="168"/>
        <v>8</v>
      </c>
      <c r="OV14" s="149">
        <f t="shared" si="37"/>
        <v>5</v>
      </c>
      <c r="OW14" s="163">
        <f t="shared" si="244"/>
        <v>0.625</v>
      </c>
      <c r="OX14" s="6" t="s">
        <v>12</v>
      </c>
      <c r="OY14" s="120">
        <v>2</v>
      </c>
      <c r="OZ14" s="120">
        <v>2</v>
      </c>
      <c r="PA14" s="121">
        <f t="shared" si="234"/>
        <v>1</v>
      </c>
      <c r="PB14" s="119">
        <v>4</v>
      </c>
      <c r="PC14" s="40" t="s">
        <v>40</v>
      </c>
      <c r="PD14" s="120">
        <v>0</v>
      </c>
      <c r="PE14" s="120">
        <v>0</v>
      </c>
      <c r="PF14" s="121" t="s">
        <v>60</v>
      </c>
      <c r="PG14" s="118" t="s">
        <v>60</v>
      </c>
      <c r="PH14" s="118" t="s">
        <v>60</v>
      </c>
      <c r="PI14" s="120">
        <v>0</v>
      </c>
      <c r="PJ14" s="120">
        <v>0</v>
      </c>
      <c r="PK14" s="121" t="s">
        <v>60</v>
      </c>
      <c r="PL14" s="118" t="s">
        <v>60</v>
      </c>
      <c r="PM14" s="118" t="s">
        <v>60</v>
      </c>
      <c r="PN14" s="119">
        <v>0</v>
      </c>
      <c r="PO14" s="119">
        <v>0</v>
      </c>
      <c r="PP14" s="121" t="s">
        <v>60</v>
      </c>
      <c r="PQ14" s="122" t="s">
        <v>60</v>
      </c>
      <c r="PR14" s="118" t="s">
        <v>60</v>
      </c>
      <c r="PS14" s="120">
        <v>0</v>
      </c>
      <c r="PT14" s="120">
        <v>0</v>
      </c>
      <c r="PU14" s="121" t="s">
        <v>60</v>
      </c>
      <c r="PV14" s="122" t="s">
        <v>60</v>
      </c>
      <c r="PW14" s="118" t="s">
        <v>60</v>
      </c>
      <c r="PX14" s="120">
        <v>0</v>
      </c>
      <c r="PY14" s="120">
        <v>0</v>
      </c>
      <c r="PZ14" s="121" t="s">
        <v>60</v>
      </c>
      <c r="QA14" s="122" t="s">
        <v>60</v>
      </c>
      <c r="QB14" s="118" t="s">
        <v>60</v>
      </c>
      <c r="QC14" s="120">
        <v>0</v>
      </c>
      <c r="QD14" s="120">
        <v>0</v>
      </c>
      <c r="QE14" s="121" t="s">
        <v>60</v>
      </c>
      <c r="QF14" s="119" t="s">
        <v>60</v>
      </c>
      <c r="QG14" s="118" t="s">
        <v>60</v>
      </c>
      <c r="QH14" s="171">
        <f t="shared" si="171"/>
        <v>4</v>
      </c>
      <c r="QI14" s="169">
        <v>0</v>
      </c>
      <c r="QJ14" s="169">
        <v>0</v>
      </c>
      <c r="QK14" s="169">
        <v>0</v>
      </c>
      <c r="QL14" s="169">
        <v>0</v>
      </c>
      <c r="QM14" s="169">
        <v>0</v>
      </c>
      <c r="QN14" s="169">
        <v>0</v>
      </c>
      <c r="QO14" s="149">
        <f t="shared" si="39"/>
        <v>6</v>
      </c>
      <c r="QP14" s="149">
        <f t="shared" si="178"/>
        <v>4</v>
      </c>
      <c r="QQ14" s="149">
        <f t="shared" si="40"/>
        <v>4</v>
      </c>
      <c r="QR14" s="163">
        <f t="shared" si="245"/>
        <v>1</v>
      </c>
      <c r="QS14" s="6" t="s">
        <v>12</v>
      </c>
      <c r="QT14" s="123">
        <v>894.00000000000011</v>
      </c>
      <c r="QU14" s="123">
        <v>984</v>
      </c>
      <c r="QV14" s="124">
        <f t="shared" si="41"/>
        <v>0.9085365853658538</v>
      </c>
      <c r="QW14" s="123">
        <v>4</v>
      </c>
      <c r="QX14" s="40" t="s">
        <v>40</v>
      </c>
      <c r="QY14" s="123">
        <v>71588</v>
      </c>
      <c r="QZ14" s="123">
        <v>56864</v>
      </c>
      <c r="RA14" s="124">
        <f t="shared" si="42"/>
        <v>1.2589335959482273</v>
      </c>
      <c r="RB14" s="125">
        <v>4</v>
      </c>
      <c r="RC14" s="40" t="s">
        <v>40</v>
      </c>
      <c r="RD14" s="125">
        <v>4</v>
      </c>
      <c r="RE14" s="125">
        <v>5</v>
      </c>
      <c r="RF14" s="124">
        <f t="shared" si="43"/>
        <v>0.8</v>
      </c>
      <c r="RG14" s="125">
        <v>3</v>
      </c>
      <c r="RH14" s="43" t="s">
        <v>41</v>
      </c>
      <c r="RI14" s="171">
        <f t="shared" si="180"/>
        <v>4</v>
      </c>
      <c r="RJ14" s="169">
        <f t="shared" si="181"/>
        <v>4</v>
      </c>
      <c r="RK14" s="169">
        <f t="shared" si="182"/>
        <v>3</v>
      </c>
      <c r="RL14" s="149">
        <f t="shared" si="44"/>
        <v>0</v>
      </c>
      <c r="RM14" s="149">
        <f t="shared" si="183"/>
        <v>12</v>
      </c>
      <c r="RN14" s="149">
        <f t="shared" si="45"/>
        <v>11</v>
      </c>
      <c r="RO14" s="163">
        <f t="shared" si="246"/>
        <v>0.91666666666666663</v>
      </c>
      <c r="RP14" s="6" t="s">
        <v>12</v>
      </c>
      <c r="RQ14" s="119">
        <v>9</v>
      </c>
      <c r="RR14" s="119">
        <v>25</v>
      </c>
      <c r="RS14" s="121">
        <f t="shared" si="185"/>
        <v>0.36</v>
      </c>
      <c r="RT14" s="119">
        <v>1</v>
      </c>
      <c r="RU14" s="13" t="s">
        <v>43</v>
      </c>
      <c r="RV14" s="119">
        <v>142</v>
      </c>
      <c r="RW14" s="119">
        <v>44</v>
      </c>
      <c r="RX14" s="126">
        <f t="shared" si="186"/>
        <v>3.2272727272727271</v>
      </c>
      <c r="RY14" s="118">
        <v>4</v>
      </c>
      <c r="RZ14" s="40" t="s">
        <v>40</v>
      </c>
      <c r="SA14" s="171">
        <f t="shared" si="187"/>
        <v>1</v>
      </c>
      <c r="SB14" s="169">
        <f t="shared" si="188"/>
        <v>4</v>
      </c>
      <c r="SC14" s="149">
        <f t="shared" si="189"/>
        <v>0</v>
      </c>
      <c r="SD14" s="149">
        <f t="shared" si="190"/>
        <v>8</v>
      </c>
      <c r="SE14" s="149">
        <f t="shared" si="191"/>
        <v>5</v>
      </c>
      <c r="SF14" s="163">
        <f t="shared" si="192"/>
        <v>0.625</v>
      </c>
      <c r="SG14" s="6" t="s">
        <v>12</v>
      </c>
      <c r="SH14" s="127">
        <v>0.97418090122787104</v>
      </c>
      <c r="SI14" s="110">
        <v>4</v>
      </c>
      <c r="SJ14" s="9" t="s">
        <v>40</v>
      </c>
      <c r="SK14" s="120">
        <v>43</v>
      </c>
      <c r="SL14" s="120">
        <v>43</v>
      </c>
      <c r="SM14" s="121">
        <f t="shared" si="193"/>
        <v>1</v>
      </c>
      <c r="SN14" s="111">
        <v>4</v>
      </c>
      <c r="SO14" s="40" t="s">
        <v>40</v>
      </c>
      <c r="SP14" s="120">
        <v>43</v>
      </c>
      <c r="SQ14" s="120">
        <v>47</v>
      </c>
      <c r="SR14" s="60">
        <f t="shared" si="194"/>
        <v>0.91489361702127658</v>
      </c>
      <c r="SS14" s="111">
        <v>4</v>
      </c>
      <c r="ST14" s="40" t="s">
        <v>40</v>
      </c>
      <c r="SU14" s="120">
        <v>1</v>
      </c>
      <c r="SV14" s="120">
        <v>1</v>
      </c>
      <c r="SW14" s="60">
        <f t="shared" si="195"/>
        <v>1</v>
      </c>
      <c r="SX14" s="111">
        <v>4</v>
      </c>
      <c r="SY14" s="40" t="s">
        <v>40</v>
      </c>
      <c r="SZ14" s="120">
        <v>11</v>
      </c>
      <c r="TA14" s="120">
        <v>11</v>
      </c>
      <c r="TB14" s="121">
        <f t="shared" si="196"/>
        <v>1</v>
      </c>
      <c r="TC14" s="63">
        <v>4</v>
      </c>
      <c r="TD14" s="40" t="s">
        <v>40</v>
      </c>
      <c r="TE14" s="171">
        <f t="shared" si="197"/>
        <v>4</v>
      </c>
      <c r="TF14" s="169">
        <f t="shared" si="198"/>
        <v>4</v>
      </c>
      <c r="TG14" s="169">
        <f t="shared" si="199"/>
        <v>4</v>
      </c>
      <c r="TH14" s="169">
        <f t="shared" si="200"/>
        <v>4</v>
      </c>
      <c r="TI14" s="169">
        <f t="shared" si="201"/>
        <v>4</v>
      </c>
      <c r="TJ14" s="149">
        <f t="shared" si="202"/>
        <v>0</v>
      </c>
      <c r="TK14" s="149">
        <f t="shared" si="203"/>
        <v>20</v>
      </c>
      <c r="TL14" s="149">
        <f t="shared" si="204"/>
        <v>20</v>
      </c>
      <c r="TM14" s="163">
        <f t="shared" si="205"/>
        <v>1</v>
      </c>
      <c r="TO14" s="25" t="s">
        <v>12</v>
      </c>
      <c r="TP14" s="61">
        <f>+KV14+MC14+NS14+OK14+QW14+RB14+RT14+RY14</f>
        <v>26</v>
      </c>
      <c r="TQ14" s="26">
        <f t="shared" si="247"/>
        <v>32</v>
      </c>
      <c r="TR14" s="27">
        <f t="shared" si="207"/>
        <v>0.8125</v>
      </c>
      <c r="TS14" s="28"/>
      <c r="TU14" s="25" t="s">
        <v>12</v>
      </c>
      <c r="TV14" s="26">
        <f>+SI14</f>
        <v>4</v>
      </c>
      <c r="TW14" s="26">
        <v>4</v>
      </c>
      <c r="TX14" s="27">
        <f t="shared" si="208"/>
        <v>1</v>
      </c>
      <c r="TY14" s="28"/>
      <c r="UA14" s="25" t="s">
        <v>12</v>
      </c>
      <c r="UB14" s="363" t="e">
        <f>+(#REF!*0.25)+(#REF!*0.4)+(TR14*0.25)+(TX14*0.1)</f>
        <v>#REF!</v>
      </c>
      <c r="UC14" s="364"/>
      <c r="UD14" s="365"/>
      <c r="UE14" s="28"/>
      <c r="UF14" s="179">
        <f t="shared" si="209"/>
        <v>0.91666666666666663</v>
      </c>
      <c r="UG14" s="179">
        <f t="shared" si="210"/>
        <v>0.9375</v>
      </c>
      <c r="UH14" s="179">
        <f t="shared" si="211"/>
        <v>1</v>
      </c>
      <c r="UI14" s="181">
        <f t="shared" si="229"/>
        <v>0.95138888888888884</v>
      </c>
      <c r="UJ14" s="179">
        <f t="shared" si="212"/>
        <v>0.875</v>
      </c>
      <c r="UK14" s="179">
        <f t="shared" si="213"/>
        <v>0.8214285714285714</v>
      </c>
      <c r="UL14" s="179">
        <f t="shared" si="214"/>
        <v>1</v>
      </c>
      <c r="UM14" s="179">
        <f t="shared" si="215"/>
        <v>0.5625</v>
      </c>
      <c r="UN14" s="179">
        <f t="shared" si="216"/>
        <v>0.625</v>
      </c>
      <c r="UO14" s="181">
        <f t="shared" si="217"/>
        <v>0.77678571428571419</v>
      </c>
      <c r="UP14" s="179">
        <f t="shared" si="218"/>
        <v>0.72458547008547014</v>
      </c>
      <c r="UQ14" s="179">
        <f t="shared" si="219"/>
        <v>1</v>
      </c>
      <c r="UR14" s="179">
        <f t="shared" si="220"/>
        <v>0.91666666666666663</v>
      </c>
      <c r="US14" s="179">
        <f t="shared" si="221"/>
        <v>0.625</v>
      </c>
      <c r="UT14" s="181">
        <f t="shared" si="222"/>
        <v>0.81656303418803422</v>
      </c>
      <c r="UU14" s="179">
        <f t="shared" si="223"/>
        <v>1</v>
      </c>
      <c r="UV14" s="183">
        <f t="shared" si="224"/>
        <v>1</v>
      </c>
      <c r="UW14" s="187"/>
      <c r="UX14" s="222">
        <f t="shared" si="230"/>
        <v>0.85270226648351644</v>
      </c>
    </row>
    <row r="15" spans="1:570" ht="15.75" customHeight="1">
      <c r="A15" s="6" t="s">
        <v>13</v>
      </c>
      <c r="B15" s="50">
        <v>344820</v>
      </c>
      <c r="C15" s="50">
        <v>335314</v>
      </c>
      <c r="D15" s="106">
        <f t="shared" si="46"/>
        <v>1.0283495469917749</v>
      </c>
      <c r="E15" s="32">
        <v>4</v>
      </c>
      <c r="F15" s="40" t="s">
        <v>40</v>
      </c>
      <c r="G15" s="3">
        <v>0.34146875214495109</v>
      </c>
      <c r="H15" s="3">
        <v>0.1628534534984814</v>
      </c>
      <c r="I15" s="51">
        <f t="shared" si="0"/>
        <v>1.0967854522540736</v>
      </c>
      <c r="J15" s="32">
        <v>4</v>
      </c>
      <c r="K15" s="52" t="s">
        <v>40</v>
      </c>
      <c r="L15" s="76">
        <v>41634</v>
      </c>
      <c r="M15" s="76">
        <v>65235</v>
      </c>
      <c r="N15" s="107">
        <f t="shared" si="47"/>
        <v>0.63821568176592325</v>
      </c>
      <c r="O15" s="108">
        <v>2</v>
      </c>
      <c r="P15" s="12" t="s">
        <v>42</v>
      </c>
      <c r="Q15" s="169">
        <f t="shared" si="48"/>
        <v>4</v>
      </c>
      <c r="R15" s="169">
        <f t="shared" si="49"/>
        <v>4</v>
      </c>
      <c r="S15" s="170">
        <f t="shared" si="50"/>
        <v>2</v>
      </c>
      <c r="T15" s="150">
        <f t="shared" si="51"/>
        <v>0</v>
      </c>
      <c r="U15" s="150">
        <f t="shared" si="52"/>
        <v>12</v>
      </c>
      <c r="V15" s="149">
        <f t="shared" si="53"/>
        <v>10</v>
      </c>
      <c r="W15" s="163">
        <f t="shared" si="54"/>
        <v>0.83333333333333337</v>
      </c>
      <c r="X15" s="6" t="s">
        <v>13</v>
      </c>
      <c r="Y15" s="109">
        <v>1</v>
      </c>
      <c r="Z15" s="45">
        <v>4</v>
      </c>
      <c r="AA15" s="16" t="s">
        <v>40</v>
      </c>
      <c r="AB15" s="110">
        <v>278</v>
      </c>
      <c r="AC15" s="110">
        <v>278</v>
      </c>
      <c r="AD15" s="106">
        <f t="shared" si="1"/>
        <v>1</v>
      </c>
      <c r="AE15" s="32">
        <v>4</v>
      </c>
      <c r="AF15" s="40" t="s">
        <v>40</v>
      </c>
      <c r="AG15" s="110">
        <v>2850</v>
      </c>
      <c r="AH15" s="110">
        <v>5040</v>
      </c>
      <c r="AI15" s="106">
        <f t="shared" si="55"/>
        <v>0.56547619047619047</v>
      </c>
      <c r="AJ15" s="32">
        <v>4</v>
      </c>
      <c r="AK15" s="40" t="s">
        <v>40</v>
      </c>
      <c r="AL15" s="110">
        <v>11</v>
      </c>
      <c r="AM15" s="110">
        <v>15</v>
      </c>
      <c r="AN15" s="106">
        <f t="shared" si="2"/>
        <v>0.73333333333333328</v>
      </c>
      <c r="AO15" s="32">
        <v>3</v>
      </c>
      <c r="AP15" s="154" t="s">
        <v>41</v>
      </c>
      <c r="AQ15" s="171">
        <f t="shared" si="56"/>
        <v>4</v>
      </c>
      <c r="AR15" s="169">
        <f t="shared" si="57"/>
        <v>4</v>
      </c>
      <c r="AS15" s="169">
        <f t="shared" si="58"/>
        <v>4</v>
      </c>
      <c r="AT15" s="169">
        <f t="shared" si="59"/>
        <v>3</v>
      </c>
      <c r="AU15" s="149">
        <f t="shared" si="3"/>
        <v>0</v>
      </c>
      <c r="AV15" s="149">
        <f t="shared" si="60"/>
        <v>16</v>
      </c>
      <c r="AW15" s="149">
        <f t="shared" si="61"/>
        <v>15</v>
      </c>
      <c r="AX15" s="163">
        <f t="shared" si="62"/>
        <v>0.9375</v>
      </c>
      <c r="AY15" s="159" t="s">
        <v>13</v>
      </c>
      <c r="AZ15" s="143">
        <v>1</v>
      </c>
      <c r="BA15" s="79">
        <v>4</v>
      </c>
      <c r="BB15" s="40" t="s">
        <v>40</v>
      </c>
      <c r="BC15" s="171">
        <f t="shared" si="63"/>
        <v>4</v>
      </c>
      <c r="BD15" s="149">
        <f t="shared" si="4"/>
        <v>0</v>
      </c>
      <c r="BE15" s="149">
        <f t="shared" si="64"/>
        <v>4</v>
      </c>
      <c r="BF15" s="149">
        <f t="shared" si="5"/>
        <v>4</v>
      </c>
      <c r="BG15" s="163">
        <f t="shared" si="6"/>
        <v>1</v>
      </c>
      <c r="BH15" s="6" t="s">
        <v>13</v>
      </c>
      <c r="BI15" s="39">
        <v>70</v>
      </c>
      <c r="BJ15" s="39">
        <v>271</v>
      </c>
      <c r="BK15" s="48">
        <f t="shared" si="65"/>
        <v>0.25830258302583026</v>
      </c>
      <c r="BL15" s="32">
        <v>1</v>
      </c>
      <c r="BM15" s="13" t="s">
        <v>43</v>
      </c>
      <c r="BN15" s="47">
        <v>6764</v>
      </c>
      <c r="BO15" s="47">
        <v>6764</v>
      </c>
      <c r="BP15" s="48">
        <f t="shared" si="66"/>
        <v>1</v>
      </c>
      <c r="BQ15" s="32">
        <v>4</v>
      </c>
      <c r="BR15" s="40" t="s">
        <v>40</v>
      </c>
      <c r="BS15" s="47">
        <v>28969</v>
      </c>
      <c r="BT15" s="47">
        <v>29300</v>
      </c>
      <c r="BU15" s="48">
        <f t="shared" si="67"/>
        <v>0.98870307167235494</v>
      </c>
      <c r="BV15" s="32">
        <v>2</v>
      </c>
      <c r="BW15" s="12" t="s">
        <v>42</v>
      </c>
      <c r="BX15" s="111">
        <v>2135</v>
      </c>
      <c r="BY15" s="112">
        <v>70</v>
      </c>
      <c r="BZ15" s="48">
        <f t="shared" si="68"/>
        <v>30.5</v>
      </c>
      <c r="CA15" s="32">
        <v>4</v>
      </c>
      <c r="CB15" s="40" t="s">
        <v>40</v>
      </c>
      <c r="CC15" s="49">
        <v>9168</v>
      </c>
      <c r="CD15" s="49">
        <v>14821</v>
      </c>
      <c r="CE15" s="166">
        <f t="shared" si="69"/>
        <v>0.61858174212266381</v>
      </c>
      <c r="CF15" s="112">
        <v>1</v>
      </c>
      <c r="CG15" s="13" t="s">
        <v>43</v>
      </c>
      <c r="CH15" s="113">
        <v>669</v>
      </c>
      <c r="CI15" s="39">
        <v>2177</v>
      </c>
      <c r="CJ15" s="48">
        <f t="shared" si="70"/>
        <v>0.30730362884703721</v>
      </c>
      <c r="CK15" s="32">
        <v>1</v>
      </c>
      <c r="CL15" s="13" t="s">
        <v>43</v>
      </c>
      <c r="CM15" s="47">
        <v>6407</v>
      </c>
      <c r="CN15" s="39">
        <v>7530</v>
      </c>
      <c r="CO15" s="48">
        <f t="shared" si="71"/>
        <v>0.85086321381142094</v>
      </c>
      <c r="CP15" s="32">
        <v>3</v>
      </c>
      <c r="CQ15" s="43" t="s">
        <v>41</v>
      </c>
      <c r="CR15" s="49">
        <v>7843</v>
      </c>
      <c r="CS15" s="49">
        <v>5283</v>
      </c>
      <c r="CT15" s="48">
        <f t="shared" si="72"/>
        <v>1.4845731591898543</v>
      </c>
      <c r="CU15" s="32">
        <v>4</v>
      </c>
      <c r="CV15" s="40" t="s">
        <v>40</v>
      </c>
      <c r="CW15" s="171">
        <f t="shared" si="7"/>
        <v>1</v>
      </c>
      <c r="CX15" s="169">
        <f t="shared" si="73"/>
        <v>4</v>
      </c>
      <c r="CY15" s="169">
        <f t="shared" si="74"/>
        <v>2</v>
      </c>
      <c r="CZ15" s="169">
        <f t="shared" si="75"/>
        <v>4</v>
      </c>
      <c r="DA15" s="169">
        <f t="shared" si="76"/>
        <v>1</v>
      </c>
      <c r="DB15" s="169">
        <f t="shared" si="77"/>
        <v>1</v>
      </c>
      <c r="DC15" s="169">
        <f t="shared" si="78"/>
        <v>3</v>
      </c>
      <c r="DD15" s="169">
        <f t="shared" si="79"/>
        <v>4</v>
      </c>
      <c r="DE15" s="149">
        <f t="shared" si="80"/>
        <v>0</v>
      </c>
      <c r="DF15" s="149">
        <f t="shared" si="81"/>
        <v>32</v>
      </c>
      <c r="DG15" s="149">
        <f t="shared" si="82"/>
        <v>20</v>
      </c>
      <c r="DH15" s="163">
        <f t="shared" si="83"/>
        <v>0.625</v>
      </c>
      <c r="DI15" s="6" t="s">
        <v>13</v>
      </c>
      <c r="DJ15" s="47">
        <v>835</v>
      </c>
      <c r="DK15" s="47">
        <v>817</v>
      </c>
      <c r="DL15" s="60">
        <f t="shared" si="84"/>
        <v>1.02203182374541</v>
      </c>
      <c r="DM15" s="113">
        <v>4</v>
      </c>
      <c r="DN15" s="40" t="s">
        <v>40</v>
      </c>
      <c r="DO15" s="113">
        <v>389</v>
      </c>
      <c r="DP15" s="113">
        <v>234</v>
      </c>
      <c r="DQ15" s="60">
        <f t="shared" si="85"/>
        <v>1.6623931623931625</v>
      </c>
      <c r="DR15" s="114">
        <v>4</v>
      </c>
      <c r="DS15" s="40" t="s">
        <v>40</v>
      </c>
      <c r="DT15" s="47">
        <v>1369</v>
      </c>
      <c r="DU15" s="47">
        <v>1369</v>
      </c>
      <c r="DV15" s="60">
        <f t="shared" si="248"/>
        <v>1</v>
      </c>
      <c r="DW15" s="113">
        <v>4</v>
      </c>
      <c r="DX15" s="9" t="s">
        <v>40</v>
      </c>
      <c r="DY15" s="113">
        <v>176</v>
      </c>
      <c r="DZ15" s="111">
        <v>4</v>
      </c>
      <c r="EA15" s="9" t="s">
        <v>40</v>
      </c>
      <c r="EB15" s="47">
        <v>7065</v>
      </c>
      <c r="EC15" s="47">
        <v>7456</v>
      </c>
      <c r="ED15" s="60">
        <f t="shared" si="87"/>
        <v>0.94755901287553645</v>
      </c>
      <c r="EE15" s="111">
        <v>1</v>
      </c>
      <c r="EF15" s="13" t="s">
        <v>43</v>
      </c>
      <c r="EG15" s="111">
        <v>133</v>
      </c>
      <c r="EH15" s="111">
        <v>143</v>
      </c>
      <c r="EI15" s="60">
        <f t="shared" si="88"/>
        <v>0.93006993006993011</v>
      </c>
      <c r="EJ15" s="111">
        <v>3</v>
      </c>
      <c r="EK15" s="43" t="s">
        <v>41</v>
      </c>
      <c r="EL15" s="111">
        <v>101</v>
      </c>
      <c r="EM15" s="111">
        <v>85</v>
      </c>
      <c r="EN15" s="60">
        <f t="shared" si="89"/>
        <v>1.1882352941176471</v>
      </c>
      <c r="EO15" s="111">
        <v>4</v>
      </c>
      <c r="EP15" s="40" t="s">
        <v>40</v>
      </c>
      <c r="EQ15" s="171">
        <f t="shared" si="90"/>
        <v>4</v>
      </c>
      <c r="ER15" s="169">
        <f t="shared" si="91"/>
        <v>4</v>
      </c>
      <c r="ES15" s="169">
        <f t="shared" si="92"/>
        <v>4</v>
      </c>
      <c r="ET15" s="169">
        <f t="shared" si="93"/>
        <v>4</v>
      </c>
      <c r="EU15" s="169">
        <f t="shared" si="225"/>
        <v>1</v>
      </c>
      <c r="EV15" s="169">
        <f t="shared" si="94"/>
        <v>3</v>
      </c>
      <c r="EW15" s="169">
        <f t="shared" si="95"/>
        <v>4</v>
      </c>
      <c r="EX15" s="149">
        <f t="shared" si="96"/>
        <v>0</v>
      </c>
      <c r="EY15" s="149">
        <f t="shared" si="97"/>
        <v>28</v>
      </c>
      <c r="EZ15" s="149">
        <f t="shared" si="8"/>
        <v>24</v>
      </c>
      <c r="FA15" s="163">
        <f t="shared" si="98"/>
        <v>0.8571428571428571</v>
      </c>
      <c r="FB15" s="6" t="s">
        <v>13</v>
      </c>
      <c r="FC15" s="47">
        <v>19268</v>
      </c>
      <c r="FD15" s="47">
        <v>30013</v>
      </c>
      <c r="FE15" s="60">
        <f t="shared" ref="FE15" si="251">+FC15/FD15</f>
        <v>0.64198847166227968</v>
      </c>
      <c r="FF15" s="113">
        <v>1</v>
      </c>
      <c r="FG15" s="13" t="s">
        <v>43</v>
      </c>
      <c r="FH15" s="47">
        <v>7102</v>
      </c>
      <c r="FI15" s="47">
        <v>6455</v>
      </c>
      <c r="FJ15" s="60">
        <f t="shared" si="100"/>
        <v>1.1002323780015493</v>
      </c>
      <c r="FK15" s="47"/>
      <c r="FL15" s="77"/>
      <c r="FM15" s="113">
        <v>13</v>
      </c>
      <c r="FN15" s="113">
        <v>12</v>
      </c>
      <c r="FO15" s="60">
        <f t="shared" ref="FO15:FO28" si="252">+FM15/FN15</f>
        <v>1.0833333333333333</v>
      </c>
      <c r="FP15" s="113">
        <v>4</v>
      </c>
      <c r="FQ15" s="40" t="s">
        <v>40</v>
      </c>
      <c r="FR15" s="113">
        <v>90</v>
      </c>
      <c r="FS15" s="113">
        <v>90</v>
      </c>
      <c r="FT15" s="60">
        <f t="shared" si="226"/>
        <v>1</v>
      </c>
      <c r="FU15" s="113">
        <v>4</v>
      </c>
      <c r="FV15" s="40" t="s">
        <v>40</v>
      </c>
      <c r="FW15" s="47">
        <v>2306</v>
      </c>
      <c r="FX15" s="47">
        <v>2306</v>
      </c>
      <c r="FY15" s="60">
        <f t="shared" si="227"/>
        <v>1</v>
      </c>
      <c r="FZ15" s="113">
        <v>4</v>
      </c>
      <c r="GA15" s="40" t="s">
        <v>40</v>
      </c>
      <c r="GB15" s="171">
        <f t="shared" si="102"/>
        <v>1</v>
      </c>
      <c r="GC15" s="169">
        <f t="shared" si="103"/>
        <v>0</v>
      </c>
      <c r="GD15" s="169">
        <f t="shared" si="104"/>
        <v>4</v>
      </c>
      <c r="GE15" s="169">
        <f t="shared" si="105"/>
        <v>4</v>
      </c>
      <c r="GF15" s="169">
        <f t="shared" si="106"/>
        <v>4</v>
      </c>
      <c r="GG15" s="149">
        <f t="shared" si="9"/>
        <v>1</v>
      </c>
      <c r="GH15" s="149">
        <f t="shared" si="107"/>
        <v>16</v>
      </c>
      <c r="GI15" s="149">
        <f t="shared" si="10"/>
        <v>13</v>
      </c>
      <c r="GJ15" s="163">
        <f t="shared" si="108"/>
        <v>0.8125</v>
      </c>
      <c r="GK15" s="6" t="s">
        <v>13</v>
      </c>
      <c r="GL15" s="113">
        <v>780</v>
      </c>
      <c r="GM15" s="113">
        <v>1074</v>
      </c>
      <c r="GN15" s="60">
        <f t="shared" si="231"/>
        <v>0.72625698324022347</v>
      </c>
      <c r="GO15" s="50">
        <v>1</v>
      </c>
      <c r="GP15" s="13" t="s">
        <v>43</v>
      </c>
      <c r="GQ15" s="113">
        <v>8</v>
      </c>
      <c r="GR15" s="113">
        <v>12</v>
      </c>
      <c r="GS15" s="60">
        <f t="shared" si="109"/>
        <v>0.66666666666666663</v>
      </c>
      <c r="GT15" s="117">
        <v>2</v>
      </c>
      <c r="GU15" s="12" t="s">
        <v>42</v>
      </c>
      <c r="GV15" s="47">
        <v>13</v>
      </c>
      <c r="GW15" s="47">
        <v>18</v>
      </c>
      <c r="GX15" s="60">
        <f t="shared" si="232"/>
        <v>0.72222222222222221</v>
      </c>
      <c r="GY15" s="113">
        <v>3</v>
      </c>
      <c r="GZ15" s="43" t="s">
        <v>41</v>
      </c>
      <c r="HA15" s="113">
        <v>25</v>
      </c>
      <c r="HB15" s="113">
        <v>69</v>
      </c>
      <c r="HC15" s="60">
        <f t="shared" si="110"/>
        <v>0.36231884057971014</v>
      </c>
      <c r="HD15" s="117">
        <v>1</v>
      </c>
      <c r="HE15" s="13" t="s">
        <v>43</v>
      </c>
      <c r="HF15" s="47">
        <v>0</v>
      </c>
      <c r="HG15" s="47">
        <v>0</v>
      </c>
      <c r="HH15" s="60" t="s">
        <v>60</v>
      </c>
      <c r="HI15" s="50" t="s">
        <v>60</v>
      </c>
      <c r="HJ15" s="78" t="s">
        <v>60</v>
      </c>
      <c r="HK15" s="171">
        <f t="shared" si="112"/>
        <v>1</v>
      </c>
      <c r="HL15" s="169">
        <f t="shared" si="113"/>
        <v>2</v>
      </c>
      <c r="HM15" s="169">
        <f t="shared" si="114"/>
        <v>3</v>
      </c>
      <c r="HN15" s="169">
        <f t="shared" si="115"/>
        <v>1</v>
      </c>
      <c r="HO15" s="169">
        <v>0</v>
      </c>
      <c r="HP15" s="149">
        <f t="shared" si="11"/>
        <v>1</v>
      </c>
      <c r="HQ15" s="149">
        <f t="shared" si="117"/>
        <v>16</v>
      </c>
      <c r="HR15" s="149">
        <f t="shared" si="12"/>
        <v>7</v>
      </c>
      <c r="HS15" s="163">
        <f t="shared" si="118"/>
        <v>0.4375</v>
      </c>
      <c r="HT15" s="6" t="s">
        <v>13</v>
      </c>
      <c r="HU15" s="113">
        <v>8</v>
      </c>
      <c r="HV15" s="50">
        <v>1</v>
      </c>
      <c r="HW15" s="13" t="s">
        <v>43</v>
      </c>
      <c r="HX15" s="113">
        <v>10</v>
      </c>
      <c r="HY15" s="50">
        <v>1</v>
      </c>
      <c r="HZ15" s="13" t="s">
        <v>43</v>
      </c>
      <c r="IA15" s="111">
        <v>20</v>
      </c>
      <c r="IB15" s="111">
        <v>288</v>
      </c>
      <c r="IC15" s="60">
        <f t="shared" si="119"/>
        <v>6.9444444444444448E-2</v>
      </c>
      <c r="ID15" s="32">
        <v>3</v>
      </c>
      <c r="IE15" s="43" t="s">
        <v>41</v>
      </c>
      <c r="IF15" s="111">
        <v>12</v>
      </c>
      <c r="IG15" s="111">
        <v>288</v>
      </c>
      <c r="IH15" s="60">
        <f t="shared" si="120"/>
        <v>4.1666666666666664E-2</v>
      </c>
      <c r="II15" s="32">
        <v>2</v>
      </c>
      <c r="IJ15" s="17" t="s">
        <v>42</v>
      </c>
      <c r="IK15" s="111">
        <v>141</v>
      </c>
      <c r="IL15" s="111">
        <v>143</v>
      </c>
      <c r="IM15" s="60">
        <f t="shared" si="121"/>
        <v>0.98601398601398604</v>
      </c>
      <c r="IN15" s="108">
        <v>4</v>
      </c>
      <c r="IO15" s="40" t="s">
        <v>40</v>
      </c>
      <c r="IP15" s="111">
        <v>0</v>
      </c>
      <c r="IQ15" s="111">
        <v>7</v>
      </c>
      <c r="IR15" s="60">
        <f t="shared" si="122"/>
        <v>0</v>
      </c>
      <c r="IS15" s="50">
        <v>4</v>
      </c>
      <c r="IT15" s="40" t="s">
        <v>40</v>
      </c>
      <c r="IU15" s="171">
        <f t="shared" si="123"/>
        <v>1</v>
      </c>
      <c r="IV15" s="169">
        <f t="shared" si="124"/>
        <v>1</v>
      </c>
      <c r="IW15" s="169">
        <f t="shared" si="125"/>
        <v>3</v>
      </c>
      <c r="IX15" s="169">
        <f t="shared" si="126"/>
        <v>2</v>
      </c>
      <c r="IY15" s="169">
        <f t="shared" si="127"/>
        <v>4</v>
      </c>
      <c r="IZ15" s="169">
        <f t="shared" si="128"/>
        <v>4</v>
      </c>
      <c r="JA15" s="149">
        <f t="shared" si="13"/>
        <v>0</v>
      </c>
      <c r="JB15" s="149">
        <f t="shared" si="129"/>
        <v>24</v>
      </c>
      <c r="JC15" s="149">
        <f t="shared" si="14"/>
        <v>15</v>
      </c>
      <c r="JD15" s="163">
        <f t="shared" si="237"/>
        <v>0.625</v>
      </c>
      <c r="JE15" s="6" t="s">
        <v>13</v>
      </c>
      <c r="JF15" s="111">
        <v>18</v>
      </c>
      <c r="JG15" s="111">
        <v>18</v>
      </c>
      <c r="JH15" s="60">
        <f t="shared" si="131"/>
        <v>1</v>
      </c>
      <c r="JI15" s="76">
        <v>4</v>
      </c>
      <c r="JJ15" s="40" t="s">
        <v>40</v>
      </c>
      <c r="JK15" s="111">
        <v>5</v>
      </c>
      <c r="JL15" s="111">
        <v>0</v>
      </c>
      <c r="JM15" s="174" t="s">
        <v>60</v>
      </c>
      <c r="JN15" s="108" t="s">
        <v>60</v>
      </c>
      <c r="JO15" s="78" t="s">
        <v>60</v>
      </c>
      <c r="JP15" s="171">
        <f t="shared" si="133"/>
        <v>4</v>
      </c>
      <c r="JQ15" s="169">
        <v>0</v>
      </c>
      <c r="JR15" s="149">
        <f t="shared" si="15"/>
        <v>1</v>
      </c>
      <c r="JS15" s="149">
        <f t="shared" si="135"/>
        <v>4</v>
      </c>
      <c r="JT15" s="149">
        <f t="shared" si="16"/>
        <v>4</v>
      </c>
      <c r="JU15" s="163">
        <f t="shared" si="238"/>
        <v>1</v>
      </c>
      <c r="JV15" s="6" t="s">
        <v>13</v>
      </c>
      <c r="JW15" s="47">
        <v>458</v>
      </c>
      <c r="JX15" s="47">
        <v>431</v>
      </c>
      <c r="JY15" s="60">
        <f t="shared" si="137"/>
        <v>1.0626450116009281</v>
      </c>
      <c r="JZ15" s="76">
        <v>4</v>
      </c>
      <c r="KA15" s="40" t="s">
        <v>40</v>
      </c>
      <c r="KB15" s="117">
        <v>122</v>
      </c>
      <c r="KC15" s="117">
        <v>617</v>
      </c>
      <c r="KD15" s="60">
        <f t="shared" si="138"/>
        <v>0.19773095623987033</v>
      </c>
      <c r="KE15" s="76">
        <v>3</v>
      </c>
      <c r="KF15" s="11" t="s">
        <v>41</v>
      </c>
      <c r="KG15" s="171">
        <f t="shared" si="139"/>
        <v>4</v>
      </c>
      <c r="KH15" s="169">
        <f t="shared" si="140"/>
        <v>3</v>
      </c>
      <c r="KI15" s="149">
        <f t="shared" si="17"/>
        <v>0</v>
      </c>
      <c r="KJ15" s="149">
        <f t="shared" si="141"/>
        <v>8</v>
      </c>
      <c r="KK15" s="149">
        <f t="shared" si="142"/>
        <v>7</v>
      </c>
      <c r="KL15" s="163">
        <f t="shared" si="239"/>
        <v>0.875</v>
      </c>
      <c r="KM15" s="6" t="s">
        <v>13</v>
      </c>
      <c r="KN15" s="47">
        <v>61</v>
      </c>
      <c r="KO15" s="47">
        <v>61</v>
      </c>
      <c r="KP15" s="60">
        <v>1</v>
      </c>
      <c r="KQ15" s="47">
        <v>4</v>
      </c>
      <c r="KR15" s="40" t="s">
        <v>40</v>
      </c>
      <c r="KS15" s="47">
        <v>360</v>
      </c>
      <c r="KT15" s="47">
        <v>360</v>
      </c>
      <c r="KU15" s="60">
        <f t="shared" si="18"/>
        <v>1</v>
      </c>
      <c r="KV15" s="113">
        <v>4</v>
      </c>
      <c r="KW15" s="40" t="s">
        <v>40</v>
      </c>
      <c r="KX15" s="47">
        <v>149</v>
      </c>
      <c r="KY15" s="47">
        <v>149</v>
      </c>
      <c r="KZ15" s="60">
        <f t="shared" si="19"/>
        <v>1</v>
      </c>
      <c r="LA15" s="47">
        <v>4</v>
      </c>
      <c r="LB15" s="40" t="s">
        <v>40</v>
      </c>
      <c r="LC15" s="171">
        <f t="shared" si="144"/>
        <v>4</v>
      </c>
      <c r="LD15" s="169">
        <f t="shared" si="145"/>
        <v>4</v>
      </c>
      <c r="LE15" s="169">
        <f t="shared" si="146"/>
        <v>4</v>
      </c>
      <c r="LF15" s="149">
        <f t="shared" si="20"/>
        <v>0</v>
      </c>
      <c r="LG15" s="149">
        <f t="shared" si="147"/>
        <v>12</v>
      </c>
      <c r="LH15" s="149">
        <f t="shared" si="21"/>
        <v>12</v>
      </c>
      <c r="LI15" s="163">
        <f t="shared" si="240"/>
        <v>1</v>
      </c>
      <c r="LJ15" s="6" t="s">
        <v>13</v>
      </c>
      <c r="LK15" s="85">
        <v>963.93000000000006</v>
      </c>
      <c r="LL15" s="85">
        <v>974.25</v>
      </c>
      <c r="LM15" s="60">
        <f t="shared" si="22"/>
        <v>0.98940723633564287</v>
      </c>
      <c r="LN15" s="47" t="s">
        <v>60</v>
      </c>
      <c r="LO15" s="78" t="s">
        <v>60</v>
      </c>
      <c r="LP15" s="47">
        <v>73517.070000000007</v>
      </c>
      <c r="LQ15" s="47">
        <v>80570.265742999996</v>
      </c>
      <c r="LR15" s="60">
        <f t="shared" si="23"/>
        <v>0.91245907310895547</v>
      </c>
      <c r="LS15" s="47" t="s">
        <v>60</v>
      </c>
      <c r="LT15" s="78" t="s">
        <v>60</v>
      </c>
      <c r="LU15" s="47">
        <v>92586.38</v>
      </c>
      <c r="LV15" s="47">
        <v>115135.33</v>
      </c>
      <c r="LW15" s="60">
        <f t="shared" si="24"/>
        <v>0.80415264367592465</v>
      </c>
      <c r="LX15" s="47" t="s">
        <v>60</v>
      </c>
      <c r="LY15" s="78" t="s">
        <v>60</v>
      </c>
      <c r="LZ15" s="85">
        <v>487.05584399999998</v>
      </c>
      <c r="MA15" s="85">
        <v>312.70852876999999</v>
      </c>
      <c r="MB15" s="60">
        <f t="shared" si="149"/>
        <v>1.5575393671409392</v>
      </c>
      <c r="MC15" s="84">
        <v>4</v>
      </c>
      <c r="MD15" s="40" t="s">
        <v>40</v>
      </c>
      <c r="ME15" s="171" t="str">
        <f t="shared" si="150"/>
        <v>NA</v>
      </c>
      <c r="MF15" s="169" t="str">
        <f t="shared" si="151"/>
        <v>NA</v>
      </c>
      <c r="MG15" s="169" t="str">
        <f t="shared" si="152"/>
        <v>NA</v>
      </c>
      <c r="MH15" s="169">
        <f t="shared" si="153"/>
        <v>4</v>
      </c>
      <c r="MI15" s="149">
        <f t="shared" si="25"/>
        <v>0</v>
      </c>
      <c r="MJ15" s="149">
        <f t="shared" si="154"/>
        <v>4</v>
      </c>
      <c r="MK15" s="149">
        <f t="shared" si="26"/>
        <v>4</v>
      </c>
      <c r="ML15" s="163">
        <f t="shared" si="241"/>
        <v>1</v>
      </c>
      <c r="MM15" s="6" t="s">
        <v>13</v>
      </c>
      <c r="MN15" s="47">
        <v>92666658041.100006</v>
      </c>
      <c r="MO15" s="47">
        <v>105447247178</v>
      </c>
      <c r="MP15" s="60">
        <f t="shared" si="27"/>
        <v>0.8787963699486081</v>
      </c>
      <c r="MQ15" s="47">
        <v>1</v>
      </c>
      <c r="MR15" s="13" t="s">
        <v>43</v>
      </c>
      <c r="MS15" s="47">
        <v>105509489522.14349</v>
      </c>
      <c r="MT15" s="47">
        <v>92666658041.100006</v>
      </c>
      <c r="MU15" s="83">
        <f t="shared" si="28"/>
        <v>1.1385917195303124</v>
      </c>
      <c r="MV15" s="47">
        <v>2</v>
      </c>
      <c r="MW15" s="12" t="s">
        <v>42</v>
      </c>
      <c r="MX15" s="47" t="s">
        <v>60</v>
      </c>
      <c r="MY15" s="47" t="s">
        <v>60</v>
      </c>
      <c r="MZ15" s="47" t="s">
        <v>60</v>
      </c>
      <c r="NA15" s="47" t="s">
        <v>60</v>
      </c>
      <c r="NB15" s="47" t="s">
        <v>60</v>
      </c>
      <c r="NC15" s="171">
        <f t="shared" si="156"/>
        <v>1</v>
      </c>
      <c r="ND15" s="169">
        <f t="shared" si="157"/>
        <v>2</v>
      </c>
      <c r="NE15" s="169">
        <v>0</v>
      </c>
      <c r="NF15" s="149">
        <f t="shared" si="29"/>
        <v>1</v>
      </c>
      <c r="NG15" s="149">
        <f t="shared" si="158"/>
        <v>8</v>
      </c>
      <c r="NH15" s="149">
        <f t="shared" si="30"/>
        <v>3</v>
      </c>
      <c r="NI15" s="163">
        <f t="shared" si="242"/>
        <v>0.375</v>
      </c>
      <c r="NJ15" s="6" t="s">
        <v>13</v>
      </c>
      <c r="NK15" s="120">
        <v>3200.6666666666665</v>
      </c>
      <c r="NL15" s="120">
        <v>3450</v>
      </c>
      <c r="NM15" s="60">
        <f t="shared" si="160"/>
        <v>0.92772946859903382</v>
      </c>
      <c r="NN15" s="47">
        <v>4</v>
      </c>
      <c r="NO15" s="40" t="s">
        <v>40</v>
      </c>
      <c r="NP15" s="118">
        <v>45438.666666666664</v>
      </c>
      <c r="NQ15" s="118">
        <v>42000</v>
      </c>
      <c r="NR15" s="60">
        <f t="shared" si="31"/>
        <v>1.0818730158730159</v>
      </c>
      <c r="NS15" s="47">
        <v>1</v>
      </c>
      <c r="NT15" s="13" t="s">
        <v>43</v>
      </c>
      <c r="NU15" s="118">
        <v>361</v>
      </c>
      <c r="NV15" s="119">
        <v>143</v>
      </c>
      <c r="NW15" s="60">
        <v>2.5244755244755246</v>
      </c>
      <c r="NX15" s="113">
        <v>4</v>
      </c>
      <c r="NY15" s="40" t="s">
        <v>40</v>
      </c>
      <c r="NZ15" s="171">
        <f t="shared" si="161"/>
        <v>4</v>
      </c>
      <c r="OA15" s="169">
        <f t="shared" si="162"/>
        <v>1</v>
      </c>
      <c r="OB15" s="169">
        <f t="shared" si="163"/>
        <v>1.0818730158730159</v>
      </c>
      <c r="OC15" s="149">
        <f t="shared" si="32"/>
        <v>0</v>
      </c>
      <c r="OD15" s="149">
        <f t="shared" si="164"/>
        <v>12</v>
      </c>
      <c r="OE15" s="149">
        <f t="shared" si="33"/>
        <v>6.0818730158730157</v>
      </c>
      <c r="OF15" s="163">
        <f t="shared" si="243"/>
        <v>0.50682275132275134</v>
      </c>
      <c r="OG15" s="6" t="s">
        <v>13</v>
      </c>
      <c r="OH15" s="120">
        <v>1</v>
      </c>
      <c r="OI15" s="120">
        <v>611</v>
      </c>
      <c r="OJ15" s="60">
        <f t="shared" si="34"/>
        <v>1.6366612111292963E-3</v>
      </c>
      <c r="OK15" s="63">
        <v>1</v>
      </c>
      <c r="OL15" s="13" t="s">
        <v>43</v>
      </c>
      <c r="OM15" s="120">
        <v>15</v>
      </c>
      <c r="ON15" s="120">
        <v>15</v>
      </c>
      <c r="OO15" s="60">
        <f t="shared" si="35"/>
        <v>1</v>
      </c>
      <c r="OP15" s="47">
        <v>4</v>
      </c>
      <c r="OQ15" s="40" t="s">
        <v>40</v>
      </c>
      <c r="OR15" s="171">
        <f t="shared" si="166"/>
        <v>1</v>
      </c>
      <c r="OS15" s="169">
        <f t="shared" si="167"/>
        <v>4</v>
      </c>
      <c r="OT15" s="149">
        <f t="shared" si="36"/>
        <v>0</v>
      </c>
      <c r="OU15" s="149">
        <f t="shared" si="168"/>
        <v>8</v>
      </c>
      <c r="OV15" s="149">
        <f t="shared" si="37"/>
        <v>5</v>
      </c>
      <c r="OW15" s="163">
        <f t="shared" si="244"/>
        <v>0.625</v>
      </c>
      <c r="OX15" s="6" t="s">
        <v>13</v>
      </c>
      <c r="OY15" s="120">
        <v>0</v>
      </c>
      <c r="OZ15" s="120">
        <v>5</v>
      </c>
      <c r="PA15" s="121">
        <f t="shared" si="234"/>
        <v>0</v>
      </c>
      <c r="PB15" s="119">
        <v>1</v>
      </c>
      <c r="PC15" s="13" t="s">
        <v>43</v>
      </c>
      <c r="PD15" s="120">
        <v>0</v>
      </c>
      <c r="PE15" s="120">
        <v>0</v>
      </c>
      <c r="PF15" s="121" t="s">
        <v>60</v>
      </c>
      <c r="PG15" s="118" t="s">
        <v>60</v>
      </c>
      <c r="PH15" s="118" t="s">
        <v>60</v>
      </c>
      <c r="PI15" s="120">
        <v>0</v>
      </c>
      <c r="PJ15" s="120">
        <v>0</v>
      </c>
      <c r="PK15" s="121" t="s">
        <v>60</v>
      </c>
      <c r="PL15" s="118" t="s">
        <v>60</v>
      </c>
      <c r="PM15" s="118" t="s">
        <v>60</v>
      </c>
      <c r="PN15" s="119">
        <v>0</v>
      </c>
      <c r="PO15" s="119">
        <v>0</v>
      </c>
      <c r="PP15" s="121" t="s">
        <v>60</v>
      </c>
      <c r="PQ15" s="122" t="s">
        <v>60</v>
      </c>
      <c r="PR15" s="118" t="s">
        <v>60</v>
      </c>
      <c r="PS15" s="120">
        <v>0</v>
      </c>
      <c r="PT15" s="120">
        <v>0</v>
      </c>
      <c r="PU15" s="121" t="s">
        <v>60</v>
      </c>
      <c r="PV15" s="122" t="s">
        <v>60</v>
      </c>
      <c r="PW15" s="118" t="s">
        <v>60</v>
      </c>
      <c r="PX15" s="120">
        <v>0</v>
      </c>
      <c r="PY15" s="120">
        <v>0</v>
      </c>
      <c r="PZ15" s="121" t="s">
        <v>60</v>
      </c>
      <c r="QA15" s="122" t="s">
        <v>60</v>
      </c>
      <c r="QB15" s="118" t="s">
        <v>60</v>
      </c>
      <c r="QC15" s="120">
        <v>0</v>
      </c>
      <c r="QD15" s="120">
        <v>0</v>
      </c>
      <c r="QE15" s="121" t="s">
        <v>60</v>
      </c>
      <c r="QF15" s="119" t="s">
        <v>60</v>
      </c>
      <c r="QG15" s="118" t="s">
        <v>60</v>
      </c>
      <c r="QH15" s="171">
        <f t="shared" si="171"/>
        <v>1</v>
      </c>
      <c r="QI15" s="169">
        <v>0</v>
      </c>
      <c r="QJ15" s="169">
        <v>0</v>
      </c>
      <c r="QK15" s="169">
        <v>0</v>
      </c>
      <c r="QL15" s="169">
        <v>0</v>
      </c>
      <c r="QM15" s="169">
        <v>0</v>
      </c>
      <c r="QN15" s="169">
        <v>0</v>
      </c>
      <c r="QO15" s="149">
        <f t="shared" si="39"/>
        <v>6</v>
      </c>
      <c r="QP15" s="149">
        <f t="shared" si="178"/>
        <v>4</v>
      </c>
      <c r="QQ15" s="149">
        <f t="shared" si="40"/>
        <v>1</v>
      </c>
      <c r="QR15" s="163">
        <f t="shared" si="245"/>
        <v>0.25</v>
      </c>
      <c r="QS15" s="6" t="s">
        <v>13</v>
      </c>
      <c r="QT15" s="123">
        <v>4370.16</v>
      </c>
      <c r="QU15" s="123">
        <v>4584</v>
      </c>
      <c r="QV15" s="124">
        <f t="shared" si="41"/>
        <v>0.95335078534031414</v>
      </c>
      <c r="QW15" s="123">
        <v>4</v>
      </c>
      <c r="QX15" s="40" t="s">
        <v>40</v>
      </c>
      <c r="QY15" s="123">
        <v>256146</v>
      </c>
      <c r="QZ15" s="123">
        <v>265488</v>
      </c>
      <c r="RA15" s="124">
        <f t="shared" si="42"/>
        <v>0.96481196890254928</v>
      </c>
      <c r="RB15" s="125">
        <v>4</v>
      </c>
      <c r="RC15" s="40" t="s">
        <v>40</v>
      </c>
      <c r="RD15" s="125">
        <v>5</v>
      </c>
      <c r="RE15" s="125">
        <v>6</v>
      </c>
      <c r="RF15" s="124">
        <f t="shared" si="43"/>
        <v>0.83333333333333337</v>
      </c>
      <c r="RG15" s="125">
        <v>3</v>
      </c>
      <c r="RH15" s="43" t="s">
        <v>41</v>
      </c>
      <c r="RI15" s="171">
        <f t="shared" si="180"/>
        <v>4</v>
      </c>
      <c r="RJ15" s="169">
        <f t="shared" si="181"/>
        <v>4</v>
      </c>
      <c r="RK15" s="169">
        <f t="shared" si="182"/>
        <v>3</v>
      </c>
      <c r="RL15" s="149">
        <f t="shared" si="44"/>
        <v>0</v>
      </c>
      <c r="RM15" s="149">
        <f t="shared" si="183"/>
        <v>12</v>
      </c>
      <c r="RN15" s="149">
        <f t="shared" si="45"/>
        <v>11</v>
      </c>
      <c r="RO15" s="163">
        <f t="shared" si="246"/>
        <v>0.91666666666666663</v>
      </c>
      <c r="RP15" s="6" t="s">
        <v>13</v>
      </c>
      <c r="RQ15" s="119">
        <v>51</v>
      </c>
      <c r="RR15" s="119">
        <v>57</v>
      </c>
      <c r="RS15" s="121">
        <f t="shared" si="185"/>
        <v>0.89473684210526316</v>
      </c>
      <c r="RT15" s="119">
        <v>2</v>
      </c>
      <c r="RU15" s="12" t="s">
        <v>42</v>
      </c>
      <c r="RV15" s="119">
        <v>271</v>
      </c>
      <c r="RW15" s="119">
        <v>115</v>
      </c>
      <c r="RX15" s="126">
        <f t="shared" si="186"/>
        <v>2.3565217391304349</v>
      </c>
      <c r="RY15" s="118">
        <v>4</v>
      </c>
      <c r="RZ15" s="40" t="s">
        <v>40</v>
      </c>
      <c r="SA15" s="171">
        <f t="shared" si="187"/>
        <v>2</v>
      </c>
      <c r="SB15" s="169">
        <f t="shared" si="188"/>
        <v>4</v>
      </c>
      <c r="SC15" s="149">
        <f t="shared" si="189"/>
        <v>0</v>
      </c>
      <c r="SD15" s="149">
        <f t="shared" si="190"/>
        <v>8</v>
      </c>
      <c r="SE15" s="149">
        <f t="shared" si="191"/>
        <v>6</v>
      </c>
      <c r="SF15" s="163">
        <f t="shared" si="192"/>
        <v>0.75</v>
      </c>
      <c r="SG15" s="6" t="s">
        <v>13</v>
      </c>
      <c r="SH15" s="127">
        <v>0.98087601023716353</v>
      </c>
      <c r="SI15" s="110">
        <v>4</v>
      </c>
      <c r="SJ15" s="9" t="s">
        <v>40</v>
      </c>
      <c r="SK15" s="120">
        <v>42</v>
      </c>
      <c r="SL15" s="120">
        <v>53</v>
      </c>
      <c r="SM15" s="121">
        <f t="shared" si="193"/>
        <v>0.79245283018867929</v>
      </c>
      <c r="SN15" s="111">
        <v>2</v>
      </c>
      <c r="SO15" s="12" t="s">
        <v>42</v>
      </c>
      <c r="SP15" s="120">
        <v>53</v>
      </c>
      <c r="SQ15" s="120">
        <v>333</v>
      </c>
      <c r="SR15" s="60">
        <f t="shared" si="194"/>
        <v>0.15915915915915915</v>
      </c>
      <c r="SS15" s="111">
        <v>1</v>
      </c>
      <c r="ST15" s="13" t="s">
        <v>43</v>
      </c>
      <c r="SU15" s="120">
        <v>6</v>
      </c>
      <c r="SV15" s="120">
        <v>6</v>
      </c>
      <c r="SW15" s="60">
        <f t="shared" si="195"/>
        <v>1</v>
      </c>
      <c r="SX15" s="111">
        <v>4</v>
      </c>
      <c r="SY15" s="40" t="s">
        <v>40</v>
      </c>
      <c r="SZ15" s="120">
        <v>0</v>
      </c>
      <c r="TA15" s="120">
        <v>0</v>
      </c>
      <c r="TB15" s="120" t="s">
        <v>73</v>
      </c>
      <c r="TC15" s="63">
        <v>1</v>
      </c>
      <c r="TD15" s="13" t="s">
        <v>43</v>
      </c>
      <c r="TE15" s="171">
        <f t="shared" si="197"/>
        <v>4</v>
      </c>
      <c r="TF15" s="169">
        <f t="shared" si="198"/>
        <v>2</v>
      </c>
      <c r="TG15" s="169">
        <f t="shared" si="199"/>
        <v>1</v>
      </c>
      <c r="TH15" s="169">
        <f t="shared" si="200"/>
        <v>4</v>
      </c>
      <c r="TI15" s="169">
        <f t="shared" si="201"/>
        <v>1</v>
      </c>
      <c r="TJ15" s="149">
        <f t="shared" si="202"/>
        <v>0</v>
      </c>
      <c r="TK15" s="149">
        <f t="shared" si="203"/>
        <v>20</v>
      </c>
      <c r="TL15" s="149">
        <f t="shared" si="204"/>
        <v>12</v>
      </c>
      <c r="TM15" s="163">
        <f t="shared" si="205"/>
        <v>0.6</v>
      </c>
      <c r="TO15" s="25" t="s">
        <v>13</v>
      </c>
      <c r="TP15" s="61">
        <f>+KV15+MC15+NS15+OK15+QW15+RB15+RT15+RY15</f>
        <v>24</v>
      </c>
      <c r="TQ15" s="26">
        <f t="shared" si="247"/>
        <v>32</v>
      </c>
      <c r="TR15" s="27">
        <f t="shared" si="207"/>
        <v>0.75</v>
      </c>
      <c r="TS15" s="28"/>
      <c r="TU15" s="25" t="s">
        <v>13</v>
      </c>
      <c r="TV15" s="87" t="e">
        <f>+#REF!+SI15</f>
        <v>#REF!</v>
      </c>
      <c r="TW15" s="26">
        <v>8</v>
      </c>
      <c r="TX15" s="27" t="e">
        <f t="shared" si="208"/>
        <v>#REF!</v>
      </c>
      <c r="TY15" s="28"/>
      <c r="UA15" s="25" t="s">
        <v>13</v>
      </c>
      <c r="UB15" s="363" t="e">
        <f>+(#REF!*0.25)+(#REF!*0.4)+(TR15*0.25)+(TX15*0.1)</f>
        <v>#REF!</v>
      </c>
      <c r="UC15" s="364"/>
      <c r="UD15" s="365"/>
      <c r="UE15" s="28"/>
      <c r="UF15" s="179">
        <f t="shared" si="209"/>
        <v>0.83333333333333337</v>
      </c>
      <c r="UG15" s="179">
        <f t="shared" si="210"/>
        <v>0.9375</v>
      </c>
      <c r="UH15" s="179">
        <f t="shared" si="211"/>
        <v>1</v>
      </c>
      <c r="UI15" s="181">
        <f t="shared" si="229"/>
        <v>0.92361111111111116</v>
      </c>
      <c r="UJ15" s="179">
        <f t="shared" si="212"/>
        <v>0.625</v>
      </c>
      <c r="UK15" s="179">
        <f t="shared" si="213"/>
        <v>0.8571428571428571</v>
      </c>
      <c r="UL15" s="179">
        <f t="shared" si="214"/>
        <v>0.8125</v>
      </c>
      <c r="UM15" s="179">
        <f t="shared" si="215"/>
        <v>0.4375</v>
      </c>
      <c r="UN15" s="179">
        <f t="shared" si="216"/>
        <v>0.83333333333333337</v>
      </c>
      <c r="UO15" s="181">
        <f t="shared" si="217"/>
        <v>0.71309523809523812</v>
      </c>
      <c r="UP15" s="179">
        <f t="shared" si="218"/>
        <v>0.70136455026455025</v>
      </c>
      <c r="UQ15" s="179">
        <f t="shared" si="219"/>
        <v>0.25</v>
      </c>
      <c r="UR15" s="179">
        <f t="shared" si="220"/>
        <v>0.91666666666666663</v>
      </c>
      <c r="US15" s="179">
        <f t="shared" si="221"/>
        <v>0.75</v>
      </c>
      <c r="UT15" s="181">
        <f t="shared" si="222"/>
        <v>0.65450780423280419</v>
      </c>
      <c r="UU15" s="179">
        <f t="shared" si="223"/>
        <v>0.6</v>
      </c>
      <c r="UV15" s="183">
        <f t="shared" si="224"/>
        <v>0.6</v>
      </c>
      <c r="UW15" s="187"/>
      <c r="UX15" s="223">
        <f t="shared" si="230"/>
        <v>0.73976782407407393</v>
      </c>
    </row>
    <row r="16" spans="1:570" ht="15.75" customHeight="1">
      <c r="A16" s="6" t="s">
        <v>14</v>
      </c>
      <c r="B16" s="50">
        <v>279348</v>
      </c>
      <c r="C16" s="50">
        <v>276684</v>
      </c>
      <c r="D16" s="106">
        <f t="shared" si="46"/>
        <v>1.0096283124430758</v>
      </c>
      <c r="E16" s="32">
        <v>4</v>
      </c>
      <c r="F16" s="40" t="s">
        <v>40</v>
      </c>
      <c r="G16" s="3">
        <v>0.23277800745985072</v>
      </c>
      <c r="H16" s="3">
        <v>0.12020880883891827</v>
      </c>
      <c r="I16" s="51">
        <f t="shared" si="0"/>
        <v>0.93644716812539908</v>
      </c>
      <c r="J16" s="32">
        <v>4</v>
      </c>
      <c r="K16" s="52" t="s">
        <v>40</v>
      </c>
      <c r="L16" s="76">
        <v>45182</v>
      </c>
      <c r="M16" s="76">
        <v>61868</v>
      </c>
      <c r="N16" s="107">
        <f t="shared" si="47"/>
        <v>0.73029676084567141</v>
      </c>
      <c r="O16" s="108">
        <v>2</v>
      </c>
      <c r="P16" s="12" t="s">
        <v>42</v>
      </c>
      <c r="Q16" s="169">
        <f t="shared" si="48"/>
        <v>4</v>
      </c>
      <c r="R16" s="169">
        <f t="shared" si="49"/>
        <v>4</v>
      </c>
      <c r="S16" s="170">
        <f t="shared" si="50"/>
        <v>2</v>
      </c>
      <c r="T16" s="150">
        <f t="shared" si="51"/>
        <v>0</v>
      </c>
      <c r="U16" s="150">
        <f t="shared" si="52"/>
        <v>12</v>
      </c>
      <c r="V16" s="149">
        <f t="shared" si="53"/>
        <v>10</v>
      </c>
      <c r="W16" s="163">
        <f t="shared" si="54"/>
        <v>0.83333333333333337</v>
      </c>
      <c r="X16" s="6" t="s">
        <v>14</v>
      </c>
      <c r="Y16" s="109">
        <v>1</v>
      </c>
      <c r="Z16" s="45">
        <v>4</v>
      </c>
      <c r="AA16" s="16" t="s">
        <v>40</v>
      </c>
      <c r="AB16" s="110">
        <v>129</v>
      </c>
      <c r="AC16" s="110">
        <v>182</v>
      </c>
      <c r="AD16" s="106">
        <f t="shared" si="1"/>
        <v>0.70879120879120883</v>
      </c>
      <c r="AE16" s="32">
        <v>4</v>
      </c>
      <c r="AF16" s="40" t="s">
        <v>40</v>
      </c>
      <c r="AG16" s="110">
        <v>756</v>
      </c>
      <c r="AH16" s="110">
        <v>2676</v>
      </c>
      <c r="AI16" s="106">
        <f t="shared" si="55"/>
        <v>0.28251121076233182</v>
      </c>
      <c r="AJ16" s="32">
        <v>4</v>
      </c>
      <c r="AK16" s="40" t="s">
        <v>40</v>
      </c>
      <c r="AL16" s="110">
        <v>15</v>
      </c>
      <c r="AM16" s="110">
        <v>17</v>
      </c>
      <c r="AN16" s="106">
        <f t="shared" si="2"/>
        <v>0.88235294117647056</v>
      </c>
      <c r="AO16" s="32">
        <v>3</v>
      </c>
      <c r="AP16" s="154" t="s">
        <v>41</v>
      </c>
      <c r="AQ16" s="171">
        <f t="shared" si="56"/>
        <v>4</v>
      </c>
      <c r="AR16" s="169">
        <f t="shared" si="57"/>
        <v>4</v>
      </c>
      <c r="AS16" s="169">
        <f t="shared" si="58"/>
        <v>4</v>
      </c>
      <c r="AT16" s="169">
        <f t="shared" si="59"/>
        <v>3</v>
      </c>
      <c r="AU16" s="149">
        <f t="shared" si="3"/>
        <v>0</v>
      </c>
      <c r="AV16" s="149">
        <f t="shared" si="60"/>
        <v>16</v>
      </c>
      <c r="AW16" s="149">
        <f t="shared" si="61"/>
        <v>15</v>
      </c>
      <c r="AX16" s="163">
        <f t="shared" si="62"/>
        <v>0.9375</v>
      </c>
      <c r="AY16" s="159" t="s">
        <v>14</v>
      </c>
      <c r="AZ16" s="143">
        <v>1</v>
      </c>
      <c r="BA16" s="79">
        <v>4</v>
      </c>
      <c r="BB16" s="40" t="s">
        <v>40</v>
      </c>
      <c r="BC16" s="171">
        <f t="shared" si="63"/>
        <v>4</v>
      </c>
      <c r="BD16" s="149">
        <f t="shared" si="4"/>
        <v>0</v>
      </c>
      <c r="BE16" s="149">
        <f t="shared" si="64"/>
        <v>4</v>
      </c>
      <c r="BF16" s="149">
        <f t="shared" si="5"/>
        <v>4</v>
      </c>
      <c r="BG16" s="163">
        <f t="shared" si="6"/>
        <v>1</v>
      </c>
      <c r="BH16" s="6" t="s">
        <v>14</v>
      </c>
      <c r="BI16" s="39">
        <v>476</v>
      </c>
      <c r="BJ16" s="39">
        <v>152</v>
      </c>
      <c r="BK16" s="48">
        <f t="shared" si="65"/>
        <v>3.1315789473684212</v>
      </c>
      <c r="BL16" s="32">
        <v>4</v>
      </c>
      <c r="BM16" s="40" t="s">
        <v>40</v>
      </c>
      <c r="BN16" s="47">
        <v>4475</v>
      </c>
      <c r="BO16" s="47">
        <v>4475</v>
      </c>
      <c r="BP16" s="48">
        <f t="shared" si="66"/>
        <v>1</v>
      </c>
      <c r="BQ16" s="32">
        <v>4</v>
      </c>
      <c r="BR16" s="40" t="s">
        <v>40</v>
      </c>
      <c r="BS16" s="47">
        <v>32980</v>
      </c>
      <c r="BT16" s="47">
        <v>32980</v>
      </c>
      <c r="BU16" s="48">
        <f t="shared" si="67"/>
        <v>1</v>
      </c>
      <c r="BV16" s="32">
        <v>4</v>
      </c>
      <c r="BW16" s="40" t="s">
        <v>40</v>
      </c>
      <c r="BX16" s="111">
        <v>486</v>
      </c>
      <c r="BY16" s="112">
        <v>99</v>
      </c>
      <c r="BZ16" s="48">
        <f t="shared" si="68"/>
        <v>4.9090909090909092</v>
      </c>
      <c r="CA16" s="32">
        <v>4</v>
      </c>
      <c r="CB16" s="40" t="s">
        <v>40</v>
      </c>
      <c r="CC16" s="49">
        <v>9123</v>
      </c>
      <c r="CD16" s="49">
        <v>9210</v>
      </c>
      <c r="CE16" s="166">
        <f t="shared" si="69"/>
        <v>0.99055374592833878</v>
      </c>
      <c r="CF16" s="112">
        <v>3</v>
      </c>
      <c r="CG16" s="43" t="s">
        <v>41</v>
      </c>
      <c r="CH16" s="113">
        <v>996</v>
      </c>
      <c r="CI16" s="39">
        <v>2350</v>
      </c>
      <c r="CJ16" s="48">
        <f t="shared" si="70"/>
        <v>0.42382978723404258</v>
      </c>
      <c r="CK16" s="32">
        <v>1</v>
      </c>
      <c r="CL16" s="13" t="s">
        <v>43</v>
      </c>
      <c r="CM16" s="47">
        <v>6241</v>
      </c>
      <c r="CN16" s="39">
        <v>6998</v>
      </c>
      <c r="CO16" s="48">
        <f t="shared" si="71"/>
        <v>0.89182623606744782</v>
      </c>
      <c r="CP16" s="32">
        <v>3</v>
      </c>
      <c r="CQ16" s="43" t="s">
        <v>41</v>
      </c>
      <c r="CR16" s="49">
        <v>12037</v>
      </c>
      <c r="CS16" s="49">
        <v>7683</v>
      </c>
      <c r="CT16" s="48">
        <f t="shared" si="72"/>
        <v>1.5667057139138358</v>
      </c>
      <c r="CU16" s="32">
        <v>4</v>
      </c>
      <c r="CV16" s="40" t="s">
        <v>40</v>
      </c>
      <c r="CW16" s="171">
        <f t="shared" si="7"/>
        <v>4</v>
      </c>
      <c r="CX16" s="169">
        <f t="shared" si="73"/>
        <v>4</v>
      </c>
      <c r="CY16" s="169">
        <f t="shared" si="74"/>
        <v>4</v>
      </c>
      <c r="CZ16" s="169">
        <f t="shared" si="75"/>
        <v>4</v>
      </c>
      <c r="DA16" s="169">
        <f t="shared" si="76"/>
        <v>3</v>
      </c>
      <c r="DB16" s="169">
        <f t="shared" si="77"/>
        <v>1</v>
      </c>
      <c r="DC16" s="169">
        <f t="shared" si="78"/>
        <v>3</v>
      </c>
      <c r="DD16" s="169">
        <f t="shared" si="79"/>
        <v>4</v>
      </c>
      <c r="DE16" s="149">
        <f t="shared" si="80"/>
        <v>0</v>
      </c>
      <c r="DF16" s="149">
        <f t="shared" si="81"/>
        <v>32</v>
      </c>
      <c r="DG16" s="149">
        <f t="shared" si="82"/>
        <v>27</v>
      </c>
      <c r="DH16" s="163">
        <f t="shared" si="83"/>
        <v>0.84375</v>
      </c>
      <c r="DI16" s="6" t="s">
        <v>14</v>
      </c>
      <c r="DJ16" s="47">
        <v>870</v>
      </c>
      <c r="DK16" s="47">
        <v>558</v>
      </c>
      <c r="DL16" s="60">
        <f t="shared" si="84"/>
        <v>1.5591397849462365</v>
      </c>
      <c r="DM16" s="113">
        <v>4</v>
      </c>
      <c r="DN16" s="40" t="s">
        <v>40</v>
      </c>
      <c r="DO16" s="113">
        <v>223</v>
      </c>
      <c r="DP16" s="113">
        <v>269</v>
      </c>
      <c r="DQ16" s="60">
        <f t="shared" si="85"/>
        <v>0.82899628252788105</v>
      </c>
      <c r="DR16" s="114">
        <v>3</v>
      </c>
      <c r="DS16" s="43" t="s">
        <v>41</v>
      </c>
      <c r="DT16" s="47">
        <v>6315</v>
      </c>
      <c r="DU16" s="47">
        <v>6315</v>
      </c>
      <c r="DV16" s="60">
        <f t="shared" si="248"/>
        <v>1</v>
      </c>
      <c r="DW16" s="113">
        <v>4</v>
      </c>
      <c r="DX16" s="9" t="s">
        <v>40</v>
      </c>
      <c r="DY16" s="113">
        <v>185</v>
      </c>
      <c r="DZ16" s="111">
        <v>4</v>
      </c>
      <c r="EA16" s="9" t="s">
        <v>40</v>
      </c>
      <c r="EB16" s="47">
        <v>5508</v>
      </c>
      <c r="EC16" s="47">
        <v>5423</v>
      </c>
      <c r="ED16" s="60">
        <f t="shared" si="87"/>
        <v>1.0156739811912225</v>
      </c>
      <c r="EE16" s="111">
        <v>4</v>
      </c>
      <c r="EF16" s="40" t="s">
        <v>40</v>
      </c>
      <c r="EG16" s="111">
        <v>112</v>
      </c>
      <c r="EH16" s="111">
        <v>112</v>
      </c>
      <c r="EI16" s="60">
        <f t="shared" si="88"/>
        <v>1</v>
      </c>
      <c r="EJ16" s="111">
        <v>4</v>
      </c>
      <c r="EK16" s="40" t="s">
        <v>40</v>
      </c>
      <c r="EL16" s="111">
        <v>52</v>
      </c>
      <c r="EM16" s="111">
        <v>52</v>
      </c>
      <c r="EN16" s="60">
        <f t="shared" si="89"/>
        <v>1</v>
      </c>
      <c r="EO16" s="111">
        <v>4</v>
      </c>
      <c r="EP16" s="40" t="s">
        <v>40</v>
      </c>
      <c r="EQ16" s="171">
        <f t="shared" si="90"/>
        <v>4</v>
      </c>
      <c r="ER16" s="169">
        <f t="shared" si="91"/>
        <v>3</v>
      </c>
      <c r="ES16" s="169">
        <f t="shared" si="92"/>
        <v>4</v>
      </c>
      <c r="ET16" s="169">
        <f t="shared" si="93"/>
        <v>4</v>
      </c>
      <c r="EU16" s="169">
        <f t="shared" si="225"/>
        <v>4</v>
      </c>
      <c r="EV16" s="169">
        <f t="shared" si="94"/>
        <v>4</v>
      </c>
      <c r="EW16" s="169">
        <f t="shared" si="95"/>
        <v>4</v>
      </c>
      <c r="EX16" s="149">
        <f t="shared" si="96"/>
        <v>0</v>
      </c>
      <c r="EY16" s="149">
        <f t="shared" si="97"/>
        <v>28</v>
      </c>
      <c r="EZ16" s="149">
        <f t="shared" si="8"/>
        <v>27</v>
      </c>
      <c r="FA16" s="163">
        <f t="shared" si="98"/>
        <v>0.9642857142857143</v>
      </c>
      <c r="FB16" s="6" t="s">
        <v>14</v>
      </c>
      <c r="FC16" s="47">
        <v>0</v>
      </c>
      <c r="FD16" s="47">
        <v>0</v>
      </c>
      <c r="FE16" s="60" t="s">
        <v>60</v>
      </c>
      <c r="FF16" s="113" t="s">
        <v>60</v>
      </c>
      <c r="FG16" s="77" t="s">
        <v>60</v>
      </c>
      <c r="FH16" s="47">
        <v>0</v>
      </c>
      <c r="FI16" s="47">
        <v>0</v>
      </c>
      <c r="FJ16" s="60" t="s">
        <v>60</v>
      </c>
      <c r="FK16" s="47" t="s">
        <v>60</v>
      </c>
      <c r="FL16" s="77" t="s">
        <v>60</v>
      </c>
      <c r="FM16" s="113">
        <v>16</v>
      </c>
      <c r="FN16" s="113">
        <v>14</v>
      </c>
      <c r="FO16" s="60">
        <f t="shared" si="252"/>
        <v>1.1428571428571428</v>
      </c>
      <c r="FP16" s="113">
        <v>4</v>
      </c>
      <c r="FQ16" s="40" t="s">
        <v>40</v>
      </c>
      <c r="FR16" s="113">
        <v>90</v>
      </c>
      <c r="FS16" s="113">
        <v>90</v>
      </c>
      <c r="FT16" s="60">
        <f t="shared" si="226"/>
        <v>1</v>
      </c>
      <c r="FU16" s="113">
        <v>4</v>
      </c>
      <c r="FV16" s="40" t="s">
        <v>40</v>
      </c>
      <c r="FW16" s="47">
        <v>7140</v>
      </c>
      <c r="FX16" s="47">
        <v>7126</v>
      </c>
      <c r="FY16" s="60">
        <f t="shared" si="227"/>
        <v>1.0019646365422397</v>
      </c>
      <c r="FZ16" s="113">
        <v>4</v>
      </c>
      <c r="GA16" s="40" t="s">
        <v>40</v>
      </c>
      <c r="GB16" s="171">
        <v>0</v>
      </c>
      <c r="GC16" s="169">
        <v>0</v>
      </c>
      <c r="GD16" s="169">
        <f t="shared" si="104"/>
        <v>4</v>
      </c>
      <c r="GE16" s="169">
        <f t="shared" si="105"/>
        <v>4</v>
      </c>
      <c r="GF16" s="169">
        <f t="shared" si="106"/>
        <v>4</v>
      </c>
      <c r="GG16" s="149">
        <f t="shared" si="9"/>
        <v>2</v>
      </c>
      <c r="GH16" s="149">
        <f t="shared" si="107"/>
        <v>12</v>
      </c>
      <c r="GI16" s="149">
        <f t="shared" si="10"/>
        <v>12</v>
      </c>
      <c r="GJ16" s="163">
        <f t="shared" si="108"/>
        <v>1</v>
      </c>
      <c r="GK16" s="6" t="s">
        <v>14</v>
      </c>
      <c r="GL16" s="113">
        <v>180</v>
      </c>
      <c r="GM16" s="113">
        <v>286</v>
      </c>
      <c r="GN16" s="60">
        <f t="shared" si="231"/>
        <v>0.62937062937062938</v>
      </c>
      <c r="GO16" s="50">
        <v>2</v>
      </c>
      <c r="GP16" s="12" t="s">
        <v>42</v>
      </c>
      <c r="GQ16" s="113">
        <v>5</v>
      </c>
      <c r="GR16" s="113">
        <v>9</v>
      </c>
      <c r="GS16" s="60">
        <f t="shared" si="109"/>
        <v>0.55555555555555558</v>
      </c>
      <c r="GT16" s="117">
        <v>1</v>
      </c>
      <c r="GU16" s="13" t="s">
        <v>43</v>
      </c>
      <c r="GV16" s="47">
        <v>21</v>
      </c>
      <c r="GW16" s="47">
        <v>30</v>
      </c>
      <c r="GX16" s="60">
        <f t="shared" si="232"/>
        <v>0.7</v>
      </c>
      <c r="GY16" s="113">
        <v>3</v>
      </c>
      <c r="GZ16" s="43" t="s">
        <v>41</v>
      </c>
      <c r="HA16" s="113">
        <v>0</v>
      </c>
      <c r="HB16" s="113">
        <v>0</v>
      </c>
      <c r="HC16" s="60" t="s">
        <v>60</v>
      </c>
      <c r="HD16" s="117" t="s">
        <v>60</v>
      </c>
      <c r="HE16" s="78" t="s">
        <v>60</v>
      </c>
      <c r="HF16" s="47">
        <v>631</v>
      </c>
      <c r="HG16" s="47">
        <v>4045</v>
      </c>
      <c r="HH16" s="60">
        <f t="shared" si="111"/>
        <v>0.15599505562422744</v>
      </c>
      <c r="HI16" s="50">
        <v>3</v>
      </c>
      <c r="HJ16" s="43" t="s">
        <v>41</v>
      </c>
      <c r="HK16" s="171">
        <f t="shared" si="112"/>
        <v>2</v>
      </c>
      <c r="HL16" s="169">
        <f t="shared" si="113"/>
        <v>1</v>
      </c>
      <c r="HM16" s="169">
        <f t="shared" si="114"/>
        <v>3</v>
      </c>
      <c r="HN16" s="169">
        <v>0</v>
      </c>
      <c r="HO16" s="169">
        <f t="shared" si="116"/>
        <v>3</v>
      </c>
      <c r="HP16" s="149">
        <f t="shared" si="11"/>
        <v>1</v>
      </c>
      <c r="HQ16" s="149">
        <f t="shared" si="117"/>
        <v>16</v>
      </c>
      <c r="HR16" s="149">
        <f t="shared" si="12"/>
        <v>9</v>
      </c>
      <c r="HS16" s="163">
        <f t="shared" si="118"/>
        <v>0.5625</v>
      </c>
      <c r="HT16" s="6" t="s">
        <v>14</v>
      </c>
      <c r="HU16" s="113">
        <v>2</v>
      </c>
      <c r="HV16" s="50">
        <v>1</v>
      </c>
      <c r="HW16" s="13" t="s">
        <v>43</v>
      </c>
      <c r="HX16" s="113">
        <v>8</v>
      </c>
      <c r="HY16" s="50">
        <v>1</v>
      </c>
      <c r="HZ16" s="13" t="s">
        <v>43</v>
      </c>
      <c r="IA16" s="111">
        <v>6</v>
      </c>
      <c r="IB16" s="111">
        <v>160</v>
      </c>
      <c r="IC16" s="60">
        <f t="shared" si="119"/>
        <v>3.7499999999999999E-2</v>
      </c>
      <c r="ID16" s="32">
        <v>4</v>
      </c>
      <c r="IE16" s="16" t="s">
        <v>40</v>
      </c>
      <c r="IF16" s="111">
        <v>4</v>
      </c>
      <c r="IG16" s="111">
        <v>160</v>
      </c>
      <c r="IH16" s="60">
        <f t="shared" si="120"/>
        <v>2.5000000000000001E-2</v>
      </c>
      <c r="II16" s="32">
        <v>2</v>
      </c>
      <c r="IJ16" s="17" t="s">
        <v>42</v>
      </c>
      <c r="IK16" s="111">
        <v>50</v>
      </c>
      <c r="IL16" s="111">
        <v>52</v>
      </c>
      <c r="IM16" s="60">
        <f t="shared" si="121"/>
        <v>0.96153846153846156</v>
      </c>
      <c r="IN16" s="108">
        <v>4</v>
      </c>
      <c r="IO16" s="40" t="s">
        <v>40</v>
      </c>
      <c r="IP16" s="111">
        <v>0</v>
      </c>
      <c r="IQ16" s="111">
        <v>6</v>
      </c>
      <c r="IR16" s="60">
        <f t="shared" si="122"/>
        <v>0</v>
      </c>
      <c r="IS16" s="50">
        <v>4</v>
      </c>
      <c r="IT16" s="40" t="s">
        <v>40</v>
      </c>
      <c r="IU16" s="171">
        <f t="shared" si="123"/>
        <v>1</v>
      </c>
      <c r="IV16" s="169">
        <f t="shared" si="124"/>
        <v>1</v>
      </c>
      <c r="IW16" s="169">
        <f t="shared" si="125"/>
        <v>4</v>
      </c>
      <c r="IX16" s="169">
        <f t="shared" si="126"/>
        <v>2</v>
      </c>
      <c r="IY16" s="169">
        <f t="shared" si="127"/>
        <v>4</v>
      </c>
      <c r="IZ16" s="169">
        <f t="shared" si="128"/>
        <v>4</v>
      </c>
      <c r="JA16" s="149">
        <f t="shared" si="13"/>
        <v>0</v>
      </c>
      <c r="JB16" s="149">
        <f t="shared" si="129"/>
        <v>24</v>
      </c>
      <c r="JC16" s="149">
        <f t="shared" si="14"/>
        <v>16</v>
      </c>
      <c r="JD16" s="163">
        <f t="shared" si="237"/>
        <v>0.66666666666666663</v>
      </c>
      <c r="JE16" s="6" t="s">
        <v>14</v>
      </c>
      <c r="JF16" s="111">
        <v>4</v>
      </c>
      <c r="JG16" s="111">
        <v>4</v>
      </c>
      <c r="JH16" s="60">
        <f t="shared" si="131"/>
        <v>1</v>
      </c>
      <c r="JI16" s="76">
        <v>4</v>
      </c>
      <c r="JJ16" s="40" t="s">
        <v>40</v>
      </c>
      <c r="JK16" s="111">
        <v>0</v>
      </c>
      <c r="JL16" s="111">
        <v>1</v>
      </c>
      <c r="JM16" s="174">
        <f t="shared" si="132"/>
        <v>0</v>
      </c>
      <c r="JN16" s="108">
        <v>1</v>
      </c>
      <c r="JO16" s="13" t="s">
        <v>43</v>
      </c>
      <c r="JP16" s="171">
        <f t="shared" si="133"/>
        <v>4</v>
      </c>
      <c r="JQ16" s="169">
        <f t="shared" si="134"/>
        <v>1</v>
      </c>
      <c r="JR16" s="149">
        <f t="shared" si="15"/>
        <v>0</v>
      </c>
      <c r="JS16" s="149">
        <f t="shared" si="135"/>
        <v>8</v>
      </c>
      <c r="JT16" s="149">
        <f t="shared" si="16"/>
        <v>5</v>
      </c>
      <c r="JU16" s="163">
        <f t="shared" si="238"/>
        <v>0.625</v>
      </c>
      <c r="JV16" s="6" t="s">
        <v>14</v>
      </c>
      <c r="JW16" s="47">
        <v>86</v>
      </c>
      <c r="JX16" s="47">
        <v>151</v>
      </c>
      <c r="JY16" s="60">
        <f t="shared" si="137"/>
        <v>0.56953642384105962</v>
      </c>
      <c r="JZ16" s="76">
        <v>1</v>
      </c>
      <c r="KA16" s="13" t="s">
        <v>43</v>
      </c>
      <c r="KB16" s="117">
        <v>45</v>
      </c>
      <c r="KC16" s="117">
        <v>155</v>
      </c>
      <c r="KD16" s="60">
        <f t="shared" si="138"/>
        <v>0.29032258064516131</v>
      </c>
      <c r="KE16" s="76">
        <v>2</v>
      </c>
      <c r="KF16" s="12" t="s">
        <v>42</v>
      </c>
      <c r="KG16" s="171">
        <f t="shared" si="139"/>
        <v>1</v>
      </c>
      <c r="KH16" s="169">
        <f t="shared" si="140"/>
        <v>2</v>
      </c>
      <c r="KI16" s="149">
        <f t="shared" si="17"/>
        <v>0</v>
      </c>
      <c r="KJ16" s="149">
        <f t="shared" si="141"/>
        <v>8</v>
      </c>
      <c r="KK16" s="149">
        <f t="shared" si="142"/>
        <v>3</v>
      </c>
      <c r="KL16" s="163">
        <f t="shared" si="239"/>
        <v>0.375</v>
      </c>
      <c r="KM16" s="6" t="s">
        <v>14</v>
      </c>
      <c r="KN16" s="47">
        <v>61</v>
      </c>
      <c r="KO16" s="47">
        <v>61</v>
      </c>
      <c r="KP16" s="60">
        <v>1</v>
      </c>
      <c r="KQ16" s="47">
        <v>4</v>
      </c>
      <c r="KR16" s="40" t="s">
        <v>40</v>
      </c>
      <c r="KS16" s="47">
        <v>68</v>
      </c>
      <c r="KT16" s="47">
        <v>68</v>
      </c>
      <c r="KU16" s="60">
        <f t="shared" si="18"/>
        <v>1</v>
      </c>
      <c r="KV16" s="113">
        <v>4</v>
      </c>
      <c r="KW16" s="40" t="s">
        <v>40</v>
      </c>
      <c r="KX16" s="47">
        <v>61</v>
      </c>
      <c r="KY16" s="47">
        <v>61</v>
      </c>
      <c r="KZ16" s="60">
        <f t="shared" si="19"/>
        <v>1</v>
      </c>
      <c r="LA16" s="47">
        <v>4</v>
      </c>
      <c r="LB16" s="40" t="s">
        <v>40</v>
      </c>
      <c r="LC16" s="171">
        <f t="shared" si="144"/>
        <v>4</v>
      </c>
      <c r="LD16" s="169">
        <f t="shared" si="145"/>
        <v>4</v>
      </c>
      <c r="LE16" s="169">
        <f t="shared" si="146"/>
        <v>4</v>
      </c>
      <c r="LF16" s="149">
        <f t="shared" si="20"/>
        <v>0</v>
      </c>
      <c r="LG16" s="149">
        <f t="shared" si="147"/>
        <v>12</v>
      </c>
      <c r="LH16" s="149">
        <f t="shared" si="21"/>
        <v>12</v>
      </c>
      <c r="LI16" s="163">
        <f t="shared" si="240"/>
        <v>1</v>
      </c>
      <c r="LJ16" s="6" t="s">
        <v>14</v>
      </c>
      <c r="LK16" s="85">
        <v>1030.19</v>
      </c>
      <c r="LL16" s="85">
        <v>1030.92</v>
      </c>
      <c r="LM16" s="60">
        <f t="shared" si="22"/>
        <v>0.99929189461839907</v>
      </c>
      <c r="LN16" s="47" t="s">
        <v>60</v>
      </c>
      <c r="LO16" s="78" t="s">
        <v>60</v>
      </c>
      <c r="LP16" s="47">
        <v>64762.570000000007</v>
      </c>
      <c r="LQ16" s="47">
        <v>66818.65164299999</v>
      </c>
      <c r="LR16" s="60">
        <f t="shared" si="23"/>
        <v>0.96922892646823744</v>
      </c>
      <c r="LS16" s="47" t="s">
        <v>60</v>
      </c>
      <c r="LT16" s="78" t="s">
        <v>60</v>
      </c>
      <c r="LU16" s="47">
        <v>76676.36</v>
      </c>
      <c r="LV16" s="47">
        <v>86927.41</v>
      </c>
      <c r="LW16" s="60">
        <f t="shared" si="24"/>
        <v>0.88207344495827034</v>
      </c>
      <c r="LX16" s="47" t="s">
        <v>60</v>
      </c>
      <c r="LY16" s="78" t="s">
        <v>60</v>
      </c>
      <c r="LZ16" s="85">
        <v>317.695267</v>
      </c>
      <c r="MA16" s="85">
        <v>253.02761699999999</v>
      </c>
      <c r="MB16" s="60">
        <f t="shared" si="149"/>
        <v>1.2555754615512977</v>
      </c>
      <c r="MC16" s="84">
        <v>4</v>
      </c>
      <c r="MD16" s="40" t="s">
        <v>40</v>
      </c>
      <c r="ME16" s="171" t="str">
        <f t="shared" si="150"/>
        <v>NA</v>
      </c>
      <c r="MF16" s="169" t="str">
        <f t="shared" si="151"/>
        <v>NA</v>
      </c>
      <c r="MG16" s="169" t="str">
        <f t="shared" si="152"/>
        <v>NA</v>
      </c>
      <c r="MH16" s="169">
        <f t="shared" si="153"/>
        <v>4</v>
      </c>
      <c r="MI16" s="149">
        <f t="shared" si="25"/>
        <v>0</v>
      </c>
      <c r="MJ16" s="149">
        <f t="shared" si="154"/>
        <v>4</v>
      </c>
      <c r="MK16" s="149">
        <f t="shared" si="26"/>
        <v>4</v>
      </c>
      <c r="ML16" s="163">
        <f t="shared" si="241"/>
        <v>1</v>
      </c>
      <c r="MM16" s="6" t="s">
        <v>14</v>
      </c>
      <c r="MN16" s="47">
        <v>81471808755.990005</v>
      </c>
      <c r="MO16" s="47">
        <v>81423637160</v>
      </c>
      <c r="MP16" s="60">
        <f t="shared" si="27"/>
        <v>1.000591616853167</v>
      </c>
      <c r="MQ16" s="47">
        <v>4</v>
      </c>
      <c r="MR16" s="40" t="s">
        <v>40</v>
      </c>
      <c r="MS16" s="47">
        <v>81163530998.994461</v>
      </c>
      <c r="MT16" s="47">
        <v>81471808755.990005</v>
      </c>
      <c r="MU16" s="60">
        <f t="shared" si="28"/>
        <v>0.99621614197962827</v>
      </c>
      <c r="MV16" s="47">
        <v>4</v>
      </c>
      <c r="MW16" s="40" t="s">
        <v>40</v>
      </c>
      <c r="MX16" s="47" t="s">
        <v>60</v>
      </c>
      <c r="MY16" s="47" t="s">
        <v>60</v>
      </c>
      <c r="MZ16" s="47" t="s">
        <v>60</v>
      </c>
      <c r="NA16" s="47" t="s">
        <v>60</v>
      </c>
      <c r="NB16" s="47" t="s">
        <v>60</v>
      </c>
      <c r="NC16" s="171">
        <f t="shared" si="156"/>
        <v>4</v>
      </c>
      <c r="ND16" s="169">
        <f t="shared" si="157"/>
        <v>4</v>
      </c>
      <c r="NE16" s="169">
        <v>0</v>
      </c>
      <c r="NF16" s="149">
        <f t="shared" si="29"/>
        <v>1</v>
      </c>
      <c r="NG16" s="149">
        <f t="shared" si="158"/>
        <v>8</v>
      </c>
      <c r="NH16" s="149">
        <f t="shared" si="30"/>
        <v>8</v>
      </c>
      <c r="NI16" s="163">
        <f t="shared" si="242"/>
        <v>1</v>
      </c>
      <c r="NJ16" s="6" t="s">
        <v>14</v>
      </c>
      <c r="NK16" s="120">
        <v>1241.6666666666667</v>
      </c>
      <c r="NL16" s="120">
        <v>1470</v>
      </c>
      <c r="NM16" s="60">
        <f t="shared" si="160"/>
        <v>0.84467120181405897</v>
      </c>
      <c r="NN16" s="47">
        <v>4</v>
      </c>
      <c r="NO16" s="40" t="s">
        <v>40</v>
      </c>
      <c r="NP16" s="118">
        <v>105909.33333333333</v>
      </c>
      <c r="NQ16" s="118">
        <v>105000</v>
      </c>
      <c r="NR16" s="60">
        <f t="shared" si="31"/>
        <v>1.0086603174603175</v>
      </c>
      <c r="NS16" s="47">
        <v>2</v>
      </c>
      <c r="NT16" s="12" t="s">
        <v>42</v>
      </c>
      <c r="NU16" s="118">
        <v>199.5</v>
      </c>
      <c r="NV16" s="119">
        <v>216</v>
      </c>
      <c r="NW16" s="60">
        <v>0.92361111111111116</v>
      </c>
      <c r="NX16" s="113">
        <v>3</v>
      </c>
      <c r="NY16" s="43" t="s">
        <v>41</v>
      </c>
      <c r="NZ16" s="171">
        <f t="shared" si="161"/>
        <v>4</v>
      </c>
      <c r="OA16" s="169">
        <f t="shared" si="162"/>
        <v>2</v>
      </c>
      <c r="OB16" s="169">
        <f t="shared" si="163"/>
        <v>1.0086603174603175</v>
      </c>
      <c r="OC16" s="149">
        <f t="shared" si="32"/>
        <v>0</v>
      </c>
      <c r="OD16" s="149">
        <f t="shared" si="164"/>
        <v>12</v>
      </c>
      <c r="OE16" s="149">
        <f t="shared" si="33"/>
        <v>7.0086603174603175</v>
      </c>
      <c r="OF16" s="163">
        <f t="shared" si="243"/>
        <v>0.58405502645502649</v>
      </c>
      <c r="OG16" s="6" t="s">
        <v>14</v>
      </c>
      <c r="OH16" s="120">
        <v>18</v>
      </c>
      <c r="OI16" s="120">
        <v>12</v>
      </c>
      <c r="OJ16" s="60">
        <v>1</v>
      </c>
      <c r="OK16" s="63">
        <v>4</v>
      </c>
      <c r="OL16" s="40" t="s">
        <v>40</v>
      </c>
      <c r="OM16" s="120">
        <v>21</v>
      </c>
      <c r="ON16" s="120">
        <v>21</v>
      </c>
      <c r="OO16" s="60">
        <f t="shared" si="35"/>
        <v>1</v>
      </c>
      <c r="OP16" s="47">
        <v>4</v>
      </c>
      <c r="OQ16" s="40" t="s">
        <v>40</v>
      </c>
      <c r="OR16" s="171">
        <f t="shared" si="166"/>
        <v>4</v>
      </c>
      <c r="OS16" s="169">
        <f t="shared" si="167"/>
        <v>4</v>
      </c>
      <c r="OT16" s="149">
        <f t="shared" si="36"/>
        <v>0</v>
      </c>
      <c r="OU16" s="149">
        <f t="shared" si="168"/>
        <v>8</v>
      </c>
      <c r="OV16" s="149">
        <f t="shared" si="37"/>
        <v>8</v>
      </c>
      <c r="OW16" s="163">
        <f t="shared" si="244"/>
        <v>1</v>
      </c>
      <c r="OX16" s="6" t="s">
        <v>14</v>
      </c>
      <c r="OY16" s="120">
        <v>6</v>
      </c>
      <c r="OZ16" s="120">
        <v>6</v>
      </c>
      <c r="PA16" s="121">
        <f t="shared" si="234"/>
        <v>1</v>
      </c>
      <c r="PB16" s="119">
        <v>4</v>
      </c>
      <c r="PC16" s="40" t="s">
        <v>40</v>
      </c>
      <c r="PD16" s="120">
        <v>0</v>
      </c>
      <c r="PE16" s="120">
        <v>0</v>
      </c>
      <c r="PF16" s="121" t="s">
        <v>60</v>
      </c>
      <c r="PG16" s="118" t="s">
        <v>60</v>
      </c>
      <c r="PH16" s="118" t="s">
        <v>60</v>
      </c>
      <c r="PI16" s="120">
        <v>0</v>
      </c>
      <c r="PJ16" s="120">
        <v>0</v>
      </c>
      <c r="PK16" s="121" t="s">
        <v>60</v>
      </c>
      <c r="PL16" s="118" t="s">
        <v>60</v>
      </c>
      <c r="PM16" s="118" t="s">
        <v>60</v>
      </c>
      <c r="PN16" s="119">
        <v>0</v>
      </c>
      <c r="PO16" s="119">
        <v>0</v>
      </c>
      <c r="PP16" s="121" t="s">
        <v>60</v>
      </c>
      <c r="PQ16" s="122" t="s">
        <v>60</v>
      </c>
      <c r="PR16" s="118" t="s">
        <v>60</v>
      </c>
      <c r="PS16" s="120">
        <v>0</v>
      </c>
      <c r="PT16" s="120">
        <v>0</v>
      </c>
      <c r="PU16" s="121" t="s">
        <v>60</v>
      </c>
      <c r="PV16" s="122" t="s">
        <v>60</v>
      </c>
      <c r="PW16" s="118" t="s">
        <v>60</v>
      </c>
      <c r="PX16" s="120">
        <v>0</v>
      </c>
      <c r="PY16" s="120">
        <v>0</v>
      </c>
      <c r="PZ16" s="121" t="s">
        <v>60</v>
      </c>
      <c r="QA16" s="122" t="s">
        <v>60</v>
      </c>
      <c r="QB16" s="118" t="s">
        <v>60</v>
      </c>
      <c r="QC16" s="120">
        <v>2</v>
      </c>
      <c r="QD16" s="120">
        <v>167</v>
      </c>
      <c r="QE16" s="121">
        <f t="shared" si="170"/>
        <v>1.1976047904191617E-2</v>
      </c>
      <c r="QF16" s="119">
        <v>1</v>
      </c>
      <c r="QG16" s="13" t="s">
        <v>43</v>
      </c>
      <c r="QH16" s="171">
        <f t="shared" si="171"/>
        <v>4</v>
      </c>
      <c r="QI16" s="169">
        <v>0</v>
      </c>
      <c r="QJ16" s="169">
        <v>0</v>
      </c>
      <c r="QK16" s="169">
        <v>0</v>
      </c>
      <c r="QL16" s="169">
        <v>0</v>
      </c>
      <c r="QM16" s="169">
        <v>0</v>
      </c>
      <c r="QN16" s="169">
        <f t="shared" si="177"/>
        <v>1</v>
      </c>
      <c r="QO16" s="149">
        <f t="shared" si="39"/>
        <v>5</v>
      </c>
      <c r="QP16" s="149">
        <f t="shared" si="178"/>
        <v>8</v>
      </c>
      <c r="QQ16" s="149">
        <f t="shared" si="40"/>
        <v>5</v>
      </c>
      <c r="QR16" s="163">
        <f t="shared" si="245"/>
        <v>0.625</v>
      </c>
      <c r="QS16" s="6" t="s">
        <v>14</v>
      </c>
      <c r="QT16" s="123">
        <v>751.04</v>
      </c>
      <c r="QU16" s="123">
        <v>824</v>
      </c>
      <c r="QV16" s="124">
        <f t="shared" si="41"/>
        <v>0.91145631067961164</v>
      </c>
      <c r="QW16" s="123">
        <v>4</v>
      </c>
      <c r="QX16" s="40" t="s">
        <v>40</v>
      </c>
      <c r="QY16" s="123">
        <v>236999</v>
      </c>
      <c r="QZ16" s="123">
        <v>237119</v>
      </c>
      <c r="RA16" s="124">
        <f t="shared" si="42"/>
        <v>0.99949392499124912</v>
      </c>
      <c r="RB16" s="125">
        <v>4</v>
      </c>
      <c r="RC16" s="40" t="s">
        <v>40</v>
      </c>
      <c r="RD16" s="125">
        <v>2</v>
      </c>
      <c r="RE16" s="125">
        <v>2</v>
      </c>
      <c r="RF16" s="124">
        <f t="shared" si="43"/>
        <v>1</v>
      </c>
      <c r="RG16" s="125">
        <v>4</v>
      </c>
      <c r="RH16" s="40" t="s">
        <v>40</v>
      </c>
      <c r="RI16" s="171">
        <f t="shared" si="180"/>
        <v>4</v>
      </c>
      <c r="RJ16" s="169">
        <f t="shared" si="181"/>
        <v>4</v>
      </c>
      <c r="RK16" s="169">
        <f t="shared" si="182"/>
        <v>4</v>
      </c>
      <c r="RL16" s="149">
        <f t="shared" si="44"/>
        <v>0</v>
      </c>
      <c r="RM16" s="149">
        <f t="shared" si="183"/>
        <v>12</v>
      </c>
      <c r="RN16" s="149">
        <f t="shared" si="45"/>
        <v>12</v>
      </c>
      <c r="RO16" s="163">
        <f t="shared" si="246"/>
        <v>1</v>
      </c>
      <c r="RP16" s="6" t="s">
        <v>14</v>
      </c>
      <c r="RQ16" s="119">
        <v>248</v>
      </c>
      <c r="RR16" s="119">
        <v>256</v>
      </c>
      <c r="RS16" s="121">
        <f t="shared" si="185"/>
        <v>0.96875</v>
      </c>
      <c r="RT16" s="119">
        <v>3</v>
      </c>
      <c r="RU16" s="43" t="s">
        <v>41</v>
      </c>
      <c r="RV16" s="119">
        <v>127</v>
      </c>
      <c r="RW16" s="119">
        <v>107</v>
      </c>
      <c r="RX16" s="126">
        <f t="shared" si="186"/>
        <v>1.1869158878504673</v>
      </c>
      <c r="RY16" s="118">
        <v>4</v>
      </c>
      <c r="RZ16" s="40" t="s">
        <v>40</v>
      </c>
      <c r="SA16" s="171">
        <f t="shared" si="187"/>
        <v>3</v>
      </c>
      <c r="SB16" s="169">
        <f t="shared" si="188"/>
        <v>4</v>
      </c>
      <c r="SC16" s="149">
        <f t="shared" si="189"/>
        <v>0</v>
      </c>
      <c r="SD16" s="149">
        <f t="shared" si="190"/>
        <v>8</v>
      </c>
      <c r="SE16" s="149">
        <f t="shared" si="191"/>
        <v>7</v>
      </c>
      <c r="SF16" s="163">
        <f t="shared" si="192"/>
        <v>0.875</v>
      </c>
      <c r="SG16" s="6" t="s">
        <v>14</v>
      </c>
      <c r="SH16" s="127">
        <v>0.98526524007059002</v>
      </c>
      <c r="SI16" s="110">
        <v>4</v>
      </c>
      <c r="SJ16" s="9" t="s">
        <v>40</v>
      </c>
      <c r="SK16" s="120">
        <v>35</v>
      </c>
      <c r="SL16" s="120">
        <v>35</v>
      </c>
      <c r="SM16" s="121">
        <f t="shared" si="193"/>
        <v>1</v>
      </c>
      <c r="SN16" s="111">
        <v>4</v>
      </c>
      <c r="SO16" s="40" t="s">
        <v>40</v>
      </c>
      <c r="SP16" s="120">
        <v>35</v>
      </c>
      <c r="SQ16" s="120">
        <v>35</v>
      </c>
      <c r="SR16" s="60">
        <f t="shared" si="194"/>
        <v>1</v>
      </c>
      <c r="SS16" s="111">
        <v>4</v>
      </c>
      <c r="ST16" s="40" t="s">
        <v>40</v>
      </c>
      <c r="SU16" s="120">
        <v>3</v>
      </c>
      <c r="SV16" s="120">
        <v>3</v>
      </c>
      <c r="SW16" s="60">
        <f t="shared" si="195"/>
        <v>1</v>
      </c>
      <c r="SX16" s="111">
        <v>4</v>
      </c>
      <c r="SY16" s="40" t="s">
        <v>40</v>
      </c>
      <c r="SZ16" s="120">
        <v>20</v>
      </c>
      <c r="TA16" s="120">
        <v>20</v>
      </c>
      <c r="TB16" s="121">
        <f>+SZ16/TA16</f>
        <v>1</v>
      </c>
      <c r="TC16" s="63">
        <v>4</v>
      </c>
      <c r="TD16" s="40" t="s">
        <v>40</v>
      </c>
      <c r="TE16" s="171">
        <f t="shared" si="197"/>
        <v>4</v>
      </c>
      <c r="TF16" s="169">
        <f t="shared" si="198"/>
        <v>4</v>
      </c>
      <c r="TG16" s="169">
        <f t="shared" si="199"/>
        <v>4</v>
      </c>
      <c r="TH16" s="169">
        <f t="shared" si="200"/>
        <v>4</v>
      </c>
      <c r="TI16" s="169">
        <f t="shared" si="201"/>
        <v>4</v>
      </c>
      <c r="TJ16" s="149">
        <f t="shared" si="202"/>
        <v>0</v>
      </c>
      <c r="TK16" s="149">
        <f t="shared" si="203"/>
        <v>20</v>
      </c>
      <c r="TL16" s="149">
        <f t="shared" si="204"/>
        <v>20</v>
      </c>
      <c r="TM16" s="163">
        <f t="shared" si="205"/>
        <v>1</v>
      </c>
      <c r="TO16" s="25" t="s">
        <v>14</v>
      </c>
      <c r="TP16" s="61">
        <f>+KV16+MC16+NS16+OK16+QW16+RB16+RT16+RY16</f>
        <v>29</v>
      </c>
      <c r="TQ16" s="26">
        <f t="shared" si="247"/>
        <v>32</v>
      </c>
      <c r="TR16" s="27">
        <f t="shared" si="207"/>
        <v>0.90625</v>
      </c>
      <c r="TS16" s="28"/>
      <c r="TU16" s="25" t="s">
        <v>14</v>
      </c>
      <c r="TV16" s="87" t="e">
        <f>+#REF!+SI16</f>
        <v>#REF!</v>
      </c>
      <c r="TW16" s="26">
        <v>8</v>
      </c>
      <c r="TX16" s="27" t="e">
        <f t="shared" si="208"/>
        <v>#REF!</v>
      </c>
      <c r="TY16" s="28"/>
      <c r="UA16" s="25" t="s">
        <v>14</v>
      </c>
      <c r="UB16" s="363" t="e">
        <f>+(#REF!*0.25)+(#REF!*0.4)+(TR16*0.25)+(TX16*0.1)</f>
        <v>#REF!</v>
      </c>
      <c r="UC16" s="364"/>
      <c r="UD16" s="365"/>
      <c r="UE16" s="28"/>
      <c r="UF16" s="179">
        <f t="shared" si="209"/>
        <v>0.83333333333333337</v>
      </c>
      <c r="UG16" s="179">
        <f t="shared" si="210"/>
        <v>0.9375</v>
      </c>
      <c r="UH16" s="179">
        <f t="shared" si="211"/>
        <v>1</v>
      </c>
      <c r="UI16" s="181">
        <f t="shared" si="229"/>
        <v>0.92361111111111116</v>
      </c>
      <c r="UJ16" s="179">
        <f t="shared" si="212"/>
        <v>0.84375</v>
      </c>
      <c r="UK16" s="179">
        <f t="shared" si="213"/>
        <v>0.9642857142857143</v>
      </c>
      <c r="UL16" s="179">
        <f t="shared" si="214"/>
        <v>1</v>
      </c>
      <c r="UM16" s="179">
        <f t="shared" si="215"/>
        <v>0.5625</v>
      </c>
      <c r="UN16" s="179">
        <f t="shared" si="216"/>
        <v>0.55555555555555547</v>
      </c>
      <c r="UO16" s="181">
        <f t="shared" si="217"/>
        <v>0.78521825396825395</v>
      </c>
      <c r="UP16" s="179">
        <f t="shared" si="218"/>
        <v>0.91681100529100523</v>
      </c>
      <c r="UQ16" s="179">
        <f t="shared" si="219"/>
        <v>0.625</v>
      </c>
      <c r="UR16" s="179">
        <f t="shared" si="220"/>
        <v>1</v>
      </c>
      <c r="US16" s="179">
        <f t="shared" si="221"/>
        <v>0.875</v>
      </c>
      <c r="UT16" s="181">
        <f t="shared" si="222"/>
        <v>0.85420275132275125</v>
      </c>
      <c r="UU16" s="179">
        <f t="shared" si="223"/>
        <v>1</v>
      </c>
      <c r="UV16" s="183">
        <f t="shared" si="224"/>
        <v>1</v>
      </c>
      <c r="UW16" s="187"/>
      <c r="UX16" s="222">
        <f t="shared" si="230"/>
        <v>0.85854076719576711</v>
      </c>
    </row>
    <row r="17" spans="1:570" ht="15.75" customHeight="1">
      <c r="A17" s="6" t="s">
        <v>15</v>
      </c>
      <c r="B17" s="50">
        <v>252472</v>
      </c>
      <c r="C17" s="50">
        <v>235501</v>
      </c>
      <c r="D17" s="106">
        <f t="shared" si="46"/>
        <v>1.0720633882658672</v>
      </c>
      <c r="E17" s="32">
        <v>4</v>
      </c>
      <c r="F17" s="40" t="s">
        <v>40</v>
      </c>
      <c r="G17" s="3">
        <v>0.2780957773721886</v>
      </c>
      <c r="H17" s="3">
        <v>0.28377984417803487</v>
      </c>
      <c r="I17" s="51">
        <f t="shared" si="0"/>
        <v>-2.0029846807161734E-2</v>
      </c>
      <c r="J17" s="32">
        <v>1</v>
      </c>
      <c r="K17" s="53" t="s">
        <v>43</v>
      </c>
      <c r="L17" s="76">
        <v>25255</v>
      </c>
      <c r="M17" s="76">
        <v>38653</v>
      </c>
      <c r="N17" s="107">
        <f t="shared" si="47"/>
        <v>0.65337748687035935</v>
      </c>
      <c r="O17" s="108">
        <v>2</v>
      </c>
      <c r="P17" s="12" t="s">
        <v>42</v>
      </c>
      <c r="Q17" s="169">
        <f t="shared" si="48"/>
        <v>4</v>
      </c>
      <c r="R17" s="169">
        <f t="shared" si="49"/>
        <v>1</v>
      </c>
      <c r="S17" s="170">
        <f t="shared" si="50"/>
        <v>2</v>
      </c>
      <c r="T17" s="150">
        <f t="shared" si="51"/>
        <v>0</v>
      </c>
      <c r="U17" s="150">
        <f t="shared" si="52"/>
        <v>12</v>
      </c>
      <c r="V17" s="149">
        <f t="shared" si="53"/>
        <v>7</v>
      </c>
      <c r="W17" s="163">
        <f t="shared" si="54"/>
        <v>0.58333333333333337</v>
      </c>
      <c r="X17" s="6" t="s">
        <v>15</v>
      </c>
      <c r="Y17" s="109">
        <v>1</v>
      </c>
      <c r="Z17" s="45">
        <v>4</v>
      </c>
      <c r="AA17" s="16" t="s">
        <v>40</v>
      </c>
      <c r="AB17" s="110">
        <v>50</v>
      </c>
      <c r="AC17" s="110">
        <v>187</v>
      </c>
      <c r="AD17" s="106">
        <f t="shared" si="1"/>
        <v>0.26737967914438504</v>
      </c>
      <c r="AE17" s="32">
        <v>4</v>
      </c>
      <c r="AF17" s="40" t="s">
        <v>40</v>
      </c>
      <c r="AG17" s="110">
        <v>162</v>
      </c>
      <c r="AH17" s="110">
        <v>1456</v>
      </c>
      <c r="AI17" s="106">
        <f t="shared" si="55"/>
        <v>0.11126373626373626</v>
      </c>
      <c r="AJ17" s="32">
        <v>4</v>
      </c>
      <c r="AK17" s="40" t="s">
        <v>40</v>
      </c>
      <c r="AL17" s="110">
        <v>11</v>
      </c>
      <c r="AM17" s="110">
        <v>19</v>
      </c>
      <c r="AN17" s="106">
        <f t="shared" si="2"/>
        <v>0.57894736842105265</v>
      </c>
      <c r="AO17" s="32">
        <v>1</v>
      </c>
      <c r="AP17" s="156" t="s">
        <v>43</v>
      </c>
      <c r="AQ17" s="171">
        <f t="shared" si="56"/>
        <v>4</v>
      </c>
      <c r="AR17" s="169">
        <f t="shared" si="57"/>
        <v>4</v>
      </c>
      <c r="AS17" s="169">
        <f t="shared" si="58"/>
        <v>4</v>
      </c>
      <c r="AT17" s="169">
        <f t="shared" si="59"/>
        <v>1</v>
      </c>
      <c r="AU17" s="149">
        <f t="shared" si="3"/>
        <v>0</v>
      </c>
      <c r="AV17" s="149">
        <f t="shared" si="60"/>
        <v>16</v>
      </c>
      <c r="AW17" s="149">
        <f t="shared" si="61"/>
        <v>13</v>
      </c>
      <c r="AX17" s="163">
        <f t="shared" si="62"/>
        <v>0.8125</v>
      </c>
      <c r="AY17" s="159" t="s">
        <v>15</v>
      </c>
      <c r="AZ17" s="143">
        <v>1</v>
      </c>
      <c r="BA17" s="79">
        <v>4</v>
      </c>
      <c r="BB17" s="40" t="s">
        <v>40</v>
      </c>
      <c r="BC17" s="171">
        <f t="shared" si="63"/>
        <v>4</v>
      </c>
      <c r="BD17" s="149">
        <f t="shared" si="4"/>
        <v>0</v>
      </c>
      <c r="BE17" s="149">
        <f t="shared" si="64"/>
        <v>4</v>
      </c>
      <c r="BF17" s="149">
        <f t="shared" si="5"/>
        <v>4</v>
      </c>
      <c r="BG17" s="163">
        <f t="shared" si="6"/>
        <v>1</v>
      </c>
      <c r="BH17" s="6" t="s">
        <v>15</v>
      </c>
      <c r="BI17" s="39">
        <v>26</v>
      </c>
      <c r="BJ17" s="39">
        <v>201</v>
      </c>
      <c r="BK17" s="48">
        <f t="shared" si="65"/>
        <v>0.12935323383084577</v>
      </c>
      <c r="BL17" s="32">
        <v>1</v>
      </c>
      <c r="BM17" s="13" t="s">
        <v>43</v>
      </c>
      <c r="BN17" s="47">
        <v>2369</v>
      </c>
      <c r="BO17" s="47">
        <v>2369</v>
      </c>
      <c r="BP17" s="48">
        <f t="shared" si="66"/>
        <v>1</v>
      </c>
      <c r="BQ17" s="32">
        <v>4</v>
      </c>
      <c r="BR17" s="40" t="s">
        <v>40</v>
      </c>
      <c r="BS17" s="47">
        <v>13711</v>
      </c>
      <c r="BT17" s="47">
        <v>13711</v>
      </c>
      <c r="BU17" s="48">
        <f t="shared" si="67"/>
        <v>1</v>
      </c>
      <c r="BV17" s="32">
        <v>4</v>
      </c>
      <c r="BW17" s="40" t="s">
        <v>40</v>
      </c>
      <c r="BX17" s="111">
        <v>675</v>
      </c>
      <c r="BY17" s="112">
        <v>72</v>
      </c>
      <c r="BZ17" s="48">
        <f t="shared" si="68"/>
        <v>9.375</v>
      </c>
      <c r="CA17" s="32">
        <v>4</v>
      </c>
      <c r="CB17" s="40" t="s">
        <v>40</v>
      </c>
      <c r="CC17" s="49">
        <v>5351</v>
      </c>
      <c r="CD17" s="49">
        <v>5315</v>
      </c>
      <c r="CE17" s="166">
        <f t="shared" si="69"/>
        <v>1.0067732831608656</v>
      </c>
      <c r="CF17" s="112">
        <v>4</v>
      </c>
      <c r="CG17" s="40" t="s">
        <v>40</v>
      </c>
      <c r="CH17" s="113">
        <v>1163</v>
      </c>
      <c r="CI17" s="39">
        <v>1549</v>
      </c>
      <c r="CJ17" s="48">
        <f t="shared" si="70"/>
        <v>0.75080697224015491</v>
      </c>
      <c r="CK17" s="32">
        <v>2</v>
      </c>
      <c r="CL17" s="12" t="s">
        <v>42</v>
      </c>
      <c r="CM17" s="47">
        <v>2314</v>
      </c>
      <c r="CN17" s="39">
        <v>3527</v>
      </c>
      <c r="CO17" s="48">
        <f t="shared" si="71"/>
        <v>0.65608165579812872</v>
      </c>
      <c r="CP17" s="32">
        <v>2</v>
      </c>
      <c r="CQ17" s="12" t="s">
        <v>42</v>
      </c>
      <c r="CR17" s="49">
        <v>7664</v>
      </c>
      <c r="CS17" s="49">
        <v>5200</v>
      </c>
      <c r="CT17" s="48">
        <f t="shared" si="72"/>
        <v>1.4738461538461538</v>
      </c>
      <c r="CU17" s="32">
        <v>4</v>
      </c>
      <c r="CV17" s="40" t="s">
        <v>40</v>
      </c>
      <c r="CW17" s="171">
        <f t="shared" si="7"/>
        <v>1</v>
      </c>
      <c r="CX17" s="169">
        <f t="shared" si="73"/>
        <v>4</v>
      </c>
      <c r="CY17" s="169">
        <f t="shared" si="74"/>
        <v>4</v>
      </c>
      <c r="CZ17" s="169">
        <f t="shared" si="75"/>
        <v>4</v>
      </c>
      <c r="DA17" s="169">
        <f t="shared" si="76"/>
        <v>4</v>
      </c>
      <c r="DB17" s="169">
        <f t="shared" si="77"/>
        <v>2</v>
      </c>
      <c r="DC17" s="169">
        <f t="shared" si="78"/>
        <v>2</v>
      </c>
      <c r="DD17" s="169">
        <f t="shared" si="79"/>
        <v>4</v>
      </c>
      <c r="DE17" s="149">
        <f t="shared" si="80"/>
        <v>0</v>
      </c>
      <c r="DF17" s="149">
        <f t="shared" si="81"/>
        <v>32</v>
      </c>
      <c r="DG17" s="149">
        <f t="shared" si="82"/>
        <v>25</v>
      </c>
      <c r="DH17" s="163">
        <f t="shared" si="83"/>
        <v>0.78125</v>
      </c>
      <c r="DI17" s="6" t="s">
        <v>15</v>
      </c>
      <c r="DJ17" s="47">
        <v>0</v>
      </c>
      <c r="DK17" s="47">
        <v>313</v>
      </c>
      <c r="DL17" s="60">
        <f t="shared" si="84"/>
        <v>0</v>
      </c>
      <c r="DM17" s="113">
        <v>1</v>
      </c>
      <c r="DN17" s="13" t="s">
        <v>43</v>
      </c>
      <c r="DO17" s="113">
        <v>0</v>
      </c>
      <c r="DP17" s="113">
        <v>165</v>
      </c>
      <c r="DQ17" s="60">
        <f t="shared" si="85"/>
        <v>0</v>
      </c>
      <c r="DR17" s="114">
        <v>1</v>
      </c>
      <c r="DS17" s="13" t="s">
        <v>43</v>
      </c>
      <c r="DT17" s="47">
        <v>18331</v>
      </c>
      <c r="DU17" s="47">
        <v>32812</v>
      </c>
      <c r="DV17" s="60">
        <f t="shared" si="248"/>
        <v>0.55866756064854317</v>
      </c>
      <c r="DW17" s="113">
        <v>1</v>
      </c>
      <c r="DX17" s="13" t="s">
        <v>43</v>
      </c>
      <c r="DY17" s="113">
        <v>68</v>
      </c>
      <c r="DZ17" s="111">
        <v>1</v>
      </c>
      <c r="EA17" s="13" t="s">
        <v>43</v>
      </c>
      <c r="EB17" s="47">
        <v>4498</v>
      </c>
      <c r="EC17" s="47">
        <v>4080</v>
      </c>
      <c r="ED17" s="60">
        <f t="shared" si="87"/>
        <v>1.1024509803921569</v>
      </c>
      <c r="EE17" s="111">
        <v>4</v>
      </c>
      <c r="EF17" s="40" t="s">
        <v>40</v>
      </c>
      <c r="EG17" s="111">
        <v>0</v>
      </c>
      <c r="EH17" s="111">
        <v>34</v>
      </c>
      <c r="EI17" s="60">
        <f t="shared" si="88"/>
        <v>0</v>
      </c>
      <c r="EJ17" s="111">
        <v>1</v>
      </c>
      <c r="EK17" s="13" t="s">
        <v>43</v>
      </c>
      <c r="EL17" s="111">
        <v>0</v>
      </c>
      <c r="EM17" s="111">
        <v>71</v>
      </c>
      <c r="EN17" s="60">
        <f t="shared" si="89"/>
        <v>0</v>
      </c>
      <c r="EO17" s="111">
        <v>1</v>
      </c>
      <c r="EP17" s="13" t="s">
        <v>43</v>
      </c>
      <c r="EQ17" s="171">
        <f t="shared" si="90"/>
        <v>1</v>
      </c>
      <c r="ER17" s="169">
        <f t="shared" si="91"/>
        <v>1</v>
      </c>
      <c r="ES17" s="169">
        <f t="shared" si="92"/>
        <v>1</v>
      </c>
      <c r="ET17" s="169">
        <f t="shared" si="93"/>
        <v>1</v>
      </c>
      <c r="EU17" s="169">
        <f t="shared" si="225"/>
        <v>4</v>
      </c>
      <c r="EV17" s="169">
        <f t="shared" si="94"/>
        <v>1</v>
      </c>
      <c r="EW17" s="169">
        <f t="shared" si="95"/>
        <v>1</v>
      </c>
      <c r="EX17" s="149">
        <f t="shared" si="96"/>
        <v>0</v>
      </c>
      <c r="EY17" s="149">
        <f t="shared" si="97"/>
        <v>28</v>
      </c>
      <c r="EZ17" s="149">
        <f t="shared" si="8"/>
        <v>10</v>
      </c>
      <c r="FA17" s="163">
        <f t="shared" si="98"/>
        <v>0.35714285714285715</v>
      </c>
      <c r="FB17" s="6" t="s">
        <v>15</v>
      </c>
      <c r="FC17" s="47">
        <v>6085</v>
      </c>
      <c r="FD17" s="47">
        <v>20300</v>
      </c>
      <c r="FE17" s="60">
        <f t="shared" ref="FE17:FE21" si="253">+FC17/FD17</f>
        <v>0.29975369458128076</v>
      </c>
      <c r="FF17" s="113">
        <v>1</v>
      </c>
      <c r="FG17" s="13" t="s">
        <v>43</v>
      </c>
      <c r="FH17" s="47">
        <v>2324</v>
      </c>
      <c r="FI17" s="47">
        <v>2185</v>
      </c>
      <c r="FJ17" s="60">
        <f t="shared" si="100"/>
        <v>1.0636155606407323</v>
      </c>
      <c r="FK17" s="47">
        <v>4</v>
      </c>
      <c r="FL17" s="40" t="s">
        <v>40</v>
      </c>
      <c r="FM17" s="113">
        <v>15</v>
      </c>
      <c r="FN17" s="113">
        <v>15</v>
      </c>
      <c r="FO17" s="60">
        <f t="shared" si="252"/>
        <v>1</v>
      </c>
      <c r="FP17" s="113">
        <v>4</v>
      </c>
      <c r="FQ17" s="40" t="s">
        <v>40</v>
      </c>
      <c r="FR17" s="113">
        <v>175</v>
      </c>
      <c r="FS17" s="113">
        <v>175</v>
      </c>
      <c r="FT17" s="60">
        <f t="shared" si="226"/>
        <v>1</v>
      </c>
      <c r="FU17" s="113">
        <v>4</v>
      </c>
      <c r="FV17" s="40" t="s">
        <v>40</v>
      </c>
      <c r="FW17" s="47">
        <v>1873</v>
      </c>
      <c r="FX17" s="47">
        <v>1838</v>
      </c>
      <c r="FY17" s="60">
        <f t="shared" si="227"/>
        <v>1.0190424374319913</v>
      </c>
      <c r="FZ17" s="113">
        <v>4</v>
      </c>
      <c r="GA17" s="40" t="s">
        <v>40</v>
      </c>
      <c r="GB17" s="171">
        <f t="shared" si="102"/>
        <v>1</v>
      </c>
      <c r="GC17" s="169">
        <f t="shared" si="103"/>
        <v>4</v>
      </c>
      <c r="GD17" s="169">
        <f t="shared" si="104"/>
        <v>4</v>
      </c>
      <c r="GE17" s="169">
        <f t="shared" si="105"/>
        <v>4</v>
      </c>
      <c r="GF17" s="169">
        <f t="shared" si="106"/>
        <v>4</v>
      </c>
      <c r="GG17" s="149">
        <f t="shared" si="9"/>
        <v>0</v>
      </c>
      <c r="GH17" s="149">
        <f t="shared" si="107"/>
        <v>20</v>
      </c>
      <c r="GI17" s="149">
        <f t="shared" si="10"/>
        <v>17</v>
      </c>
      <c r="GJ17" s="163">
        <f t="shared" si="108"/>
        <v>0.85</v>
      </c>
      <c r="GK17" s="6" t="s">
        <v>15</v>
      </c>
      <c r="GL17" s="113">
        <v>128</v>
      </c>
      <c r="GM17" s="113">
        <v>342</v>
      </c>
      <c r="GN17" s="60">
        <f t="shared" si="231"/>
        <v>0.3742690058479532</v>
      </c>
      <c r="GO17" s="50">
        <v>4</v>
      </c>
      <c r="GP17" s="40" t="s">
        <v>40</v>
      </c>
      <c r="GQ17" s="113">
        <v>12</v>
      </c>
      <c r="GR17" s="113">
        <v>14</v>
      </c>
      <c r="GS17" s="60">
        <f t="shared" si="109"/>
        <v>0.8571428571428571</v>
      </c>
      <c r="GT17" s="117">
        <v>4</v>
      </c>
      <c r="GU17" s="40" t="s">
        <v>40</v>
      </c>
      <c r="GV17" s="47">
        <v>31</v>
      </c>
      <c r="GW17" s="47">
        <v>42</v>
      </c>
      <c r="GX17" s="60">
        <f t="shared" si="232"/>
        <v>0.73809523809523814</v>
      </c>
      <c r="GY17" s="113">
        <v>3</v>
      </c>
      <c r="GZ17" s="43" t="s">
        <v>41</v>
      </c>
      <c r="HA17" s="113">
        <v>0</v>
      </c>
      <c r="HB17" s="113">
        <v>0</v>
      </c>
      <c r="HC17" s="60" t="s">
        <v>60</v>
      </c>
      <c r="HD17" s="117" t="s">
        <v>60</v>
      </c>
      <c r="HE17" s="78" t="s">
        <v>60</v>
      </c>
      <c r="HF17" s="47">
        <v>39</v>
      </c>
      <c r="HG17" s="47">
        <v>1479</v>
      </c>
      <c r="HH17" s="60">
        <f t="shared" si="111"/>
        <v>2.6369168356997971E-2</v>
      </c>
      <c r="HI17" s="50">
        <v>3</v>
      </c>
      <c r="HJ17" s="43" t="s">
        <v>41</v>
      </c>
      <c r="HK17" s="171">
        <f t="shared" si="112"/>
        <v>4</v>
      </c>
      <c r="HL17" s="169">
        <f t="shared" si="113"/>
        <v>4</v>
      </c>
      <c r="HM17" s="169">
        <f t="shared" si="114"/>
        <v>3</v>
      </c>
      <c r="HN17" s="169">
        <v>0</v>
      </c>
      <c r="HO17" s="169">
        <f t="shared" si="116"/>
        <v>3</v>
      </c>
      <c r="HP17" s="149">
        <f t="shared" si="11"/>
        <v>1</v>
      </c>
      <c r="HQ17" s="149">
        <f t="shared" si="117"/>
        <v>16</v>
      </c>
      <c r="HR17" s="149">
        <f t="shared" si="12"/>
        <v>14</v>
      </c>
      <c r="HS17" s="163">
        <f t="shared" si="118"/>
        <v>0.875</v>
      </c>
      <c r="HT17" s="6" t="s">
        <v>15</v>
      </c>
      <c r="HU17" s="113">
        <v>1</v>
      </c>
      <c r="HV17" s="50">
        <v>1</v>
      </c>
      <c r="HW17" s="13" t="s">
        <v>43</v>
      </c>
      <c r="HX17" s="113">
        <v>0</v>
      </c>
      <c r="HY17" s="50">
        <v>4</v>
      </c>
      <c r="HZ17" s="40" t="s">
        <v>40</v>
      </c>
      <c r="IA17" s="111">
        <v>16</v>
      </c>
      <c r="IB17" s="111">
        <v>77</v>
      </c>
      <c r="IC17" s="60">
        <f t="shared" si="119"/>
        <v>0.20779220779220781</v>
      </c>
      <c r="ID17" s="32">
        <v>1</v>
      </c>
      <c r="IE17" s="18" t="s">
        <v>43</v>
      </c>
      <c r="IF17" s="111">
        <v>21</v>
      </c>
      <c r="IG17" s="111">
        <v>77</v>
      </c>
      <c r="IH17" s="60">
        <f t="shared" si="120"/>
        <v>0.27272727272727271</v>
      </c>
      <c r="II17" s="32">
        <v>1</v>
      </c>
      <c r="IJ17" s="18" t="s">
        <v>43</v>
      </c>
      <c r="IK17" s="111">
        <v>34</v>
      </c>
      <c r="IL17" s="111">
        <v>35</v>
      </c>
      <c r="IM17" s="60">
        <f t="shared" si="121"/>
        <v>0.97142857142857142</v>
      </c>
      <c r="IN17" s="108">
        <v>4</v>
      </c>
      <c r="IO17" s="40" t="s">
        <v>40</v>
      </c>
      <c r="IP17" s="111">
        <v>0</v>
      </c>
      <c r="IQ17" s="111">
        <v>0</v>
      </c>
      <c r="IR17" s="60" t="s">
        <v>60</v>
      </c>
      <c r="IS17" s="50" t="s">
        <v>60</v>
      </c>
      <c r="IT17" s="77" t="s">
        <v>60</v>
      </c>
      <c r="IU17" s="171">
        <f t="shared" si="123"/>
        <v>1</v>
      </c>
      <c r="IV17" s="169">
        <f t="shared" si="124"/>
        <v>4</v>
      </c>
      <c r="IW17" s="169">
        <f t="shared" si="125"/>
        <v>1</v>
      </c>
      <c r="IX17" s="169">
        <f t="shared" si="126"/>
        <v>1</v>
      </c>
      <c r="IY17" s="169">
        <f t="shared" si="127"/>
        <v>4</v>
      </c>
      <c r="IZ17" s="169">
        <v>0</v>
      </c>
      <c r="JA17" s="149">
        <f t="shared" si="13"/>
        <v>1</v>
      </c>
      <c r="JB17" s="149">
        <f t="shared" si="129"/>
        <v>20</v>
      </c>
      <c r="JC17" s="149">
        <f t="shared" si="14"/>
        <v>11</v>
      </c>
      <c r="JD17" s="163">
        <f t="shared" si="237"/>
        <v>0.55000000000000004</v>
      </c>
      <c r="JE17" s="6" t="s">
        <v>15</v>
      </c>
      <c r="JF17" s="111">
        <v>2</v>
      </c>
      <c r="JG17" s="111">
        <v>2</v>
      </c>
      <c r="JH17" s="60">
        <f t="shared" si="131"/>
        <v>1</v>
      </c>
      <c r="JI17" s="76">
        <v>4</v>
      </c>
      <c r="JJ17" s="40" t="s">
        <v>40</v>
      </c>
      <c r="JK17" s="111">
        <v>0</v>
      </c>
      <c r="JL17" s="111">
        <v>1</v>
      </c>
      <c r="JM17" s="174">
        <f t="shared" si="132"/>
        <v>0</v>
      </c>
      <c r="JN17" s="108">
        <v>1</v>
      </c>
      <c r="JO17" s="13" t="s">
        <v>43</v>
      </c>
      <c r="JP17" s="171">
        <f t="shared" si="133"/>
        <v>4</v>
      </c>
      <c r="JQ17" s="169">
        <f t="shared" si="134"/>
        <v>1</v>
      </c>
      <c r="JR17" s="149">
        <f t="shared" si="15"/>
        <v>0</v>
      </c>
      <c r="JS17" s="149">
        <f t="shared" si="135"/>
        <v>8</v>
      </c>
      <c r="JT17" s="149">
        <f t="shared" si="16"/>
        <v>5</v>
      </c>
      <c r="JU17" s="163">
        <f t="shared" si="238"/>
        <v>0.625</v>
      </c>
      <c r="JV17" s="6" t="s">
        <v>15</v>
      </c>
      <c r="JW17" s="47">
        <v>121</v>
      </c>
      <c r="JX17" s="47">
        <v>114</v>
      </c>
      <c r="JY17" s="60">
        <f t="shared" si="137"/>
        <v>1.0614035087719298</v>
      </c>
      <c r="JZ17" s="76">
        <v>4</v>
      </c>
      <c r="KA17" s="40" t="s">
        <v>40</v>
      </c>
      <c r="KB17" s="117">
        <v>10</v>
      </c>
      <c r="KC17" s="117">
        <v>84</v>
      </c>
      <c r="KD17" s="60">
        <f t="shared" si="138"/>
        <v>0.11904761904761904</v>
      </c>
      <c r="KE17" s="76">
        <v>3</v>
      </c>
      <c r="KF17" s="11" t="s">
        <v>41</v>
      </c>
      <c r="KG17" s="171">
        <f t="shared" si="139"/>
        <v>4</v>
      </c>
      <c r="KH17" s="169">
        <f t="shared" si="140"/>
        <v>3</v>
      </c>
      <c r="KI17" s="149">
        <f t="shared" si="17"/>
        <v>0</v>
      </c>
      <c r="KJ17" s="149">
        <f t="shared" si="141"/>
        <v>8</v>
      </c>
      <c r="KK17" s="149">
        <f t="shared" si="142"/>
        <v>7</v>
      </c>
      <c r="KL17" s="163">
        <f t="shared" si="239"/>
        <v>0.875</v>
      </c>
      <c r="KM17" s="6" t="s">
        <v>15</v>
      </c>
      <c r="KN17" s="47">
        <v>61</v>
      </c>
      <c r="KO17" s="47">
        <v>61</v>
      </c>
      <c r="KP17" s="60">
        <v>1</v>
      </c>
      <c r="KQ17" s="47">
        <v>4</v>
      </c>
      <c r="KR17" s="40" t="s">
        <v>40</v>
      </c>
      <c r="KS17" s="47">
        <v>187</v>
      </c>
      <c r="KT17" s="47">
        <v>222</v>
      </c>
      <c r="KU17" s="60">
        <f t="shared" si="18"/>
        <v>0.84234234234234229</v>
      </c>
      <c r="KV17" s="113">
        <v>2</v>
      </c>
      <c r="KW17" s="12" t="s">
        <v>42</v>
      </c>
      <c r="KX17" s="47">
        <v>166</v>
      </c>
      <c r="KY17" s="47">
        <v>166</v>
      </c>
      <c r="KZ17" s="60">
        <f t="shared" si="19"/>
        <v>1</v>
      </c>
      <c r="LA17" s="47">
        <v>4</v>
      </c>
      <c r="LB17" s="40" t="s">
        <v>40</v>
      </c>
      <c r="LC17" s="171">
        <f t="shared" si="144"/>
        <v>4</v>
      </c>
      <c r="LD17" s="169">
        <f t="shared" si="145"/>
        <v>2</v>
      </c>
      <c r="LE17" s="169">
        <f t="shared" si="146"/>
        <v>4</v>
      </c>
      <c r="LF17" s="149">
        <f t="shared" si="20"/>
        <v>0</v>
      </c>
      <c r="LG17" s="149">
        <f t="shared" si="147"/>
        <v>12</v>
      </c>
      <c r="LH17" s="149">
        <f t="shared" si="21"/>
        <v>10</v>
      </c>
      <c r="LI17" s="163">
        <f t="shared" si="240"/>
        <v>0.83333333333333337</v>
      </c>
      <c r="LJ17" s="6" t="s">
        <v>15</v>
      </c>
      <c r="LK17" s="85">
        <v>11733.76</v>
      </c>
      <c r="LL17" s="85">
        <v>12047.83</v>
      </c>
      <c r="LM17" s="60">
        <f t="shared" si="22"/>
        <v>0.97393140507460685</v>
      </c>
      <c r="LN17" s="47" t="s">
        <v>60</v>
      </c>
      <c r="LO17" s="78" t="s">
        <v>60</v>
      </c>
      <c r="LP17" s="47">
        <v>38706.44</v>
      </c>
      <c r="LQ17" s="47">
        <v>39262.190149000002</v>
      </c>
      <c r="LR17" s="60">
        <f t="shared" si="23"/>
        <v>0.98584515670442918</v>
      </c>
      <c r="LS17" s="47" t="s">
        <v>60</v>
      </c>
      <c r="LT17" s="78" t="s">
        <v>60</v>
      </c>
      <c r="LU17" s="47">
        <v>51399.5</v>
      </c>
      <c r="LV17" s="47">
        <v>59850.720000000001</v>
      </c>
      <c r="LW17" s="60">
        <f t="shared" si="24"/>
        <v>0.85879501533147806</v>
      </c>
      <c r="LX17" s="47" t="s">
        <v>60</v>
      </c>
      <c r="LY17" s="78" t="s">
        <v>60</v>
      </c>
      <c r="LZ17" s="85">
        <v>941.53563799999995</v>
      </c>
      <c r="MA17" s="85">
        <v>442.74731200000002</v>
      </c>
      <c r="MB17" s="60">
        <f t="shared" si="149"/>
        <v>2.1265756165674925</v>
      </c>
      <c r="MC17" s="84">
        <v>4</v>
      </c>
      <c r="MD17" s="40" t="s">
        <v>40</v>
      </c>
      <c r="ME17" s="171" t="str">
        <f t="shared" si="150"/>
        <v>NA</v>
      </c>
      <c r="MF17" s="169" t="str">
        <f t="shared" si="151"/>
        <v>NA</v>
      </c>
      <c r="MG17" s="169" t="str">
        <f t="shared" si="152"/>
        <v>NA</v>
      </c>
      <c r="MH17" s="169">
        <f t="shared" si="153"/>
        <v>4</v>
      </c>
      <c r="MI17" s="149">
        <f t="shared" si="25"/>
        <v>0</v>
      </c>
      <c r="MJ17" s="149">
        <f t="shared" si="154"/>
        <v>4</v>
      </c>
      <c r="MK17" s="149">
        <f t="shared" si="26"/>
        <v>4</v>
      </c>
      <c r="ML17" s="163">
        <f t="shared" si="241"/>
        <v>1</v>
      </c>
      <c r="MM17" s="6" t="s">
        <v>15</v>
      </c>
      <c r="MN17" s="47">
        <v>51903650975.410004</v>
      </c>
      <c r="MO17" s="47">
        <v>52976582634</v>
      </c>
      <c r="MP17" s="60">
        <f t="shared" si="27"/>
        <v>0.97974705794062689</v>
      </c>
      <c r="MQ17" s="47">
        <v>3</v>
      </c>
      <c r="MR17" s="43" t="s">
        <v>41</v>
      </c>
      <c r="MS17" s="47">
        <v>54268468478.990768</v>
      </c>
      <c r="MT17" s="47">
        <v>51903650975.410004</v>
      </c>
      <c r="MU17" s="83">
        <f t="shared" si="28"/>
        <v>1.0455616793643501</v>
      </c>
      <c r="MV17" s="47">
        <v>2</v>
      </c>
      <c r="MW17" s="12" t="s">
        <v>42</v>
      </c>
      <c r="MX17" s="47" t="s">
        <v>60</v>
      </c>
      <c r="MY17" s="47" t="s">
        <v>60</v>
      </c>
      <c r="MZ17" s="47" t="s">
        <v>60</v>
      </c>
      <c r="NA17" s="47" t="s">
        <v>60</v>
      </c>
      <c r="NB17" s="47" t="s">
        <v>60</v>
      </c>
      <c r="NC17" s="171">
        <f t="shared" si="156"/>
        <v>3</v>
      </c>
      <c r="ND17" s="169">
        <f t="shared" si="157"/>
        <v>2</v>
      </c>
      <c r="NE17" s="169">
        <v>0</v>
      </c>
      <c r="NF17" s="149">
        <f t="shared" si="29"/>
        <v>1</v>
      </c>
      <c r="NG17" s="149">
        <f t="shared" si="158"/>
        <v>8</v>
      </c>
      <c r="NH17" s="149">
        <f t="shared" si="30"/>
        <v>5</v>
      </c>
      <c r="NI17" s="163">
        <f t="shared" si="242"/>
        <v>0.625</v>
      </c>
      <c r="NJ17" s="6" t="s">
        <v>15</v>
      </c>
      <c r="NK17" s="119">
        <v>0</v>
      </c>
      <c r="NL17" s="119">
        <v>0</v>
      </c>
      <c r="NM17" s="60" t="s">
        <v>60</v>
      </c>
      <c r="NN17" s="77" t="s">
        <v>60</v>
      </c>
      <c r="NO17" s="77" t="s">
        <v>60</v>
      </c>
      <c r="NP17" s="118">
        <v>32088</v>
      </c>
      <c r="NQ17" s="118">
        <v>39000</v>
      </c>
      <c r="NR17" s="60">
        <f t="shared" si="31"/>
        <v>0.82276923076923081</v>
      </c>
      <c r="NS17" s="47">
        <v>4</v>
      </c>
      <c r="NT17" s="40" t="s">
        <v>40</v>
      </c>
      <c r="NU17" s="118">
        <v>0</v>
      </c>
      <c r="NV17" s="119">
        <v>331</v>
      </c>
      <c r="NW17" s="60">
        <v>0</v>
      </c>
      <c r="NX17" s="113">
        <v>1</v>
      </c>
      <c r="NY17" s="13" t="s">
        <v>43</v>
      </c>
      <c r="NZ17" s="171">
        <v>0</v>
      </c>
      <c r="OA17" s="169">
        <f t="shared" si="162"/>
        <v>4</v>
      </c>
      <c r="OB17" s="169">
        <f t="shared" si="163"/>
        <v>0.82276923076923081</v>
      </c>
      <c r="OC17" s="149">
        <f t="shared" si="32"/>
        <v>1</v>
      </c>
      <c r="OD17" s="149">
        <f t="shared" si="164"/>
        <v>8</v>
      </c>
      <c r="OE17" s="149">
        <f t="shared" si="33"/>
        <v>4.8227692307692305</v>
      </c>
      <c r="OF17" s="163">
        <f t="shared" si="243"/>
        <v>0.60284615384615381</v>
      </c>
      <c r="OG17" s="6" t="s">
        <v>15</v>
      </c>
      <c r="OH17" s="120">
        <v>0</v>
      </c>
      <c r="OI17" s="120">
        <v>751</v>
      </c>
      <c r="OJ17" s="60">
        <f t="shared" si="34"/>
        <v>0</v>
      </c>
      <c r="OK17" s="63">
        <v>1</v>
      </c>
      <c r="OL17" s="13" t="s">
        <v>43</v>
      </c>
      <c r="OM17" s="120">
        <v>0</v>
      </c>
      <c r="ON17" s="120">
        <v>114</v>
      </c>
      <c r="OO17" s="60">
        <f t="shared" si="35"/>
        <v>0</v>
      </c>
      <c r="OP17" s="47">
        <v>1</v>
      </c>
      <c r="OQ17" s="13" t="s">
        <v>43</v>
      </c>
      <c r="OR17" s="171">
        <f t="shared" si="166"/>
        <v>1</v>
      </c>
      <c r="OS17" s="169">
        <f t="shared" si="167"/>
        <v>1</v>
      </c>
      <c r="OT17" s="149">
        <f t="shared" si="36"/>
        <v>0</v>
      </c>
      <c r="OU17" s="149">
        <f t="shared" si="168"/>
        <v>8</v>
      </c>
      <c r="OV17" s="149">
        <f t="shared" si="37"/>
        <v>2</v>
      </c>
      <c r="OW17" s="163">
        <f t="shared" si="244"/>
        <v>0.25</v>
      </c>
      <c r="OX17" s="6" t="s">
        <v>15</v>
      </c>
      <c r="OY17" s="120">
        <v>14</v>
      </c>
      <c r="OZ17" s="120">
        <v>14</v>
      </c>
      <c r="PA17" s="121">
        <f t="shared" si="234"/>
        <v>1</v>
      </c>
      <c r="PB17" s="119">
        <v>4</v>
      </c>
      <c r="PC17" s="40" t="s">
        <v>40</v>
      </c>
      <c r="PD17" s="120">
        <v>13</v>
      </c>
      <c r="PE17" s="120">
        <v>25</v>
      </c>
      <c r="PF17" s="121">
        <f t="shared" si="228"/>
        <v>0.52</v>
      </c>
      <c r="PG17" s="119">
        <v>1</v>
      </c>
      <c r="PH17" s="13" t="s">
        <v>43</v>
      </c>
      <c r="PI17" s="120">
        <v>0</v>
      </c>
      <c r="PJ17" s="120">
        <v>0</v>
      </c>
      <c r="PK17" s="121" t="s">
        <v>60</v>
      </c>
      <c r="PL17" s="118" t="s">
        <v>60</v>
      </c>
      <c r="PM17" s="118" t="s">
        <v>60</v>
      </c>
      <c r="PN17" s="119">
        <v>0</v>
      </c>
      <c r="PO17" s="119">
        <v>0</v>
      </c>
      <c r="PP17" s="121" t="s">
        <v>60</v>
      </c>
      <c r="PQ17" s="122" t="s">
        <v>60</v>
      </c>
      <c r="PR17" s="118" t="s">
        <v>60</v>
      </c>
      <c r="PS17" s="120">
        <v>0</v>
      </c>
      <c r="PT17" s="120">
        <v>0</v>
      </c>
      <c r="PU17" s="121" t="s">
        <v>60</v>
      </c>
      <c r="PV17" s="122" t="s">
        <v>60</v>
      </c>
      <c r="PW17" s="118" t="s">
        <v>60</v>
      </c>
      <c r="PX17" s="120">
        <v>0</v>
      </c>
      <c r="PY17" s="120">
        <v>0</v>
      </c>
      <c r="PZ17" s="121" t="s">
        <v>60</v>
      </c>
      <c r="QA17" s="122" t="s">
        <v>60</v>
      </c>
      <c r="QB17" s="118" t="s">
        <v>60</v>
      </c>
      <c r="QC17" s="120">
        <v>1</v>
      </c>
      <c r="QD17" s="120">
        <v>261</v>
      </c>
      <c r="QE17" s="121">
        <f t="shared" si="170"/>
        <v>3.8314176245210726E-3</v>
      </c>
      <c r="QF17" s="119">
        <v>1</v>
      </c>
      <c r="QG17" s="13" t="s">
        <v>43</v>
      </c>
      <c r="QH17" s="171">
        <f t="shared" si="171"/>
        <v>4</v>
      </c>
      <c r="QI17" s="169">
        <f t="shared" si="172"/>
        <v>1</v>
      </c>
      <c r="QJ17" s="169">
        <v>0</v>
      </c>
      <c r="QK17" s="169">
        <v>0</v>
      </c>
      <c r="QL17" s="169">
        <v>0</v>
      </c>
      <c r="QM17" s="169">
        <v>0</v>
      </c>
      <c r="QN17" s="169">
        <f t="shared" si="177"/>
        <v>1</v>
      </c>
      <c r="QO17" s="149">
        <f t="shared" si="39"/>
        <v>4</v>
      </c>
      <c r="QP17" s="149">
        <f t="shared" si="178"/>
        <v>12</v>
      </c>
      <c r="QQ17" s="149">
        <f t="shared" si="40"/>
        <v>6</v>
      </c>
      <c r="QR17" s="163">
        <f t="shared" si="245"/>
        <v>0.5</v>
      </c>
      <c r="QS17" s="6" t="s">
        <v>15</v>
      </c>
      <c r="QT17" s="123">
        <v>1252.3200000000002</v>
      </c>
      <c r="QU17" s="123">
        <v>1392</v>
      </c>
      <c r="QV17" s="124">
        <f t="shared" si="41"/>
        <v>0.89965517241379322</v>
      </c>
      <c r="QW17" s="123">
        <v>4</v>
      </c>
      <c r="QX17" s="40" t="s">
        <v>40</v>
      </c>
      <c r="QY17" s="123">
        <v>173882</v>
      </c>
      <c r="QZ17" s="123">
        <v>185955</v>
      </c>
      <c r="RA17" s="124">
        <f t="shared" si="42"/>
        <v>0.93507569035519345</v>
      </c>
      <c r="RB17" s="125">
        <v>2</v>
      </c>
      <c r="RC17" s="12" t="s">
        <v>42</v>
      </c>
      <c r="RD17" s="125">
        <v>1</v>
      </c>
      <c r="RE17" s="125">
        <v>1</v>
      </c>
      <c r="RF17" s="124">
        <f t="shared" si="43"/>
        <v>1</v>
      </c>
      <c r="RG17" s="125">
        <v>4</v>
      </c>
      <c r="RH17" s="40" t="s">
        <v>40</v>
      </c>
      <c r="RI17" s="171">
        <f t="shared" si="180"/>
        <v>4</v>
      </c>
      <c r="RJ17" s="169">
        <f t="shared" si="181"/>
        <v>2</v>
      </c>
      <c r="RK17" s="169">
        <f t="shared" si="182"/>
        <v>4</v>
      </c>
      <c r="RL17" s="149">
        <f t="shared" si="44"/>
        <v>0</v>
      </c>
      <c r="RM17" s="149">
        <f t="shared" si="183"/>
        <v>12</v>
      </c>
      <c r="RN17" s="149">
        <f t="shared" si="45"/>
        <v>10</v>
      </c>
      <c r="RO17" s="163">
        <f t="shared" si="246"/>
        <v>0.83333333333333337</v>
      </c>
      <c r="RP17" s="6" t="s">
        <v>15</v>
      </c>
      <c r="RQ17" s="119">
        <v>36</v>
      </c>
      <c r="RR17" s="119">
        <v>40</v>
      </c>
      <c r="RS17" s="121">
        <f t="shared" si="185"/>
        <v>0.9</v>
      </c>
      <c r="RT17" s="119">
        <v>3</v>
      </c>
      <c r="RU17" s="43" t="s">
        <v>41</v>
      </c>
      <c r="RV17" s="119">
        <v>32</v>
      </c>
      <c r="RW17" s="119">
        <v>29</v>
      </c>
      <c r="RX17" s="126">
        <f t="shared" si="186"/>
        <v>1.103448275862069</v>
      </c>
      <c r="RY17" s="118">
        <v>4</v>
      </c>
      <c r="RZ17" s="40" t="s">
        <v>40</v>
      </c>
      <c r="SA17" s="171">
        <f t="shared" si="187"/>
        <v>3</v>
      </c>
      <c r="SB17" s="169">
        <f t="shared" si="188"/>
        <v>4</v>
      </c>
      <c r="SC17" s="149">
        <f t="shared" si="189"/>
        <v>0</v>
      </c>
      <c r="SD17" s="149">
        <f t="shared" si="190"/>
        <v>8</v>
      </c>
      <c r="SE17" s="149">
        <f t="shared" si="191"/>
        <v>7</v>
      </c>
      <c r="SF17" s="163">
        <f t="shared" si="192"/>
        <v>0.875</v>
      </c>
      <c r="SG17" s="6" t="s">
        <v>15</v>
      </c>
      <c r="SH17" s="127">
        <v>0.98796987591016761</v>
      </c>
      <c r="SI17" s="110">
        <v>4</v>
      </c>
      <c r="SJ17" s="9" t="s">
        <v>40</v>
      </c>
      <c r="SK17" s="120">
        <v>9</v>
      </c>
      <c r="SL17" s="120">
        <v>31</v>
      </c>
      <c r="SM17" s="121">
        <f t="shared" si="193"/>
        <v>0.29032258064516131</v>
      </c>
      <c r="SN17" s="111">
        <v>1</v>
      </c>
      <c r="SO17" s="13" t="s">
        <v>43</v>
      </c>
      <c r="SP17" s="120">
        <v>31</v>
      </c>
      <c r="SQ17" s="120">
        <v>45</v>
      </c>
      <c r="SR17" s="60">
        <f t="shared" si="194"/>
        <v>0.68888888888888888</v>
      </c>
      <c r="SS17" s="111">
        <v>2</v>
      </c>
      <c r="ST17" s="12" t="s">
        <v>42</v>
      </c>
      <c r="SU17" s="120">
        <v>6</v>
      </c>
      <c r="SV17" s="120">
        <v>6</v>
      </c>
      <c r="SW17" s="60">
        <f t="shared" si="195"/>
        <v>1</v>
      </c>
      <c r="SX17" s="111">
        <v>4</v>
      </c>
      <c r="SY17" s="40" t="s">
        <v>40</v>
      </c>
      <c r="SZ17" s="120">
        <v>9</v>
      </c>
      <c r="TA17" s="120">
        <v>9</v>
      </c>
      <c r="TB17" s="121">
        <f t="shared" ref="TB17:TB20" si="254">+SZ17/TA17</f>
        <v>1</v>
      </c>
      <c r="TC17" s="63">
        <v>4</v>
      </c>
      <c r="TD17" s="40" t="s">
        <v>40</v>
      </c>
      <c r="TE17" s="171">
        <f t="shared" si="197"/>
        <v>4</v>
      </c>
      <c r="TF17" s="169">
        <f t="shared" si="198"/>
        <v>1</v>
      </c>
      <c r="TG17" s="169">
        <f t="shared" si="199"/>
        <v>2</v>
      </c>
      <c r="TH17" s="169">
        <f t="shared" si="200"/>
        <v>4</v>
      </c>
      <c r="TI17" s="169">
        <f t="shared" si="201"/>
        <v>4</v>
      </c>
      <c r="TJ17" s="149">
        <f t="shared" si="202"/>
        <v>0</v>
      </c>
      <c r="TK17" s="149">
        <f t="shared" si="203"/>
        <v>20</v>
      </c>
      <c r="TL17" s="149">
        <f t="shared" si="204"/>
        <v>15</v>
      </c>
      <c r="TM17" s="163">
        <f t="shared" si="205"/>
        <v>0.75</v>
      </c>
      <c r="TO17" s="25" t="s">
        <v>15</v>
      </c>
      <c r="TP17" s="61">
        <f>+KV17+LA17+MC17+NS17+OK17+QW17+RB17+RT17+RY17</f>
        <v>28</v>
      </c>
      <c r="TQ17" s="26">
        <f t="shared" si="206"/>
        <v>36</v>
      </c>
      <c r="TR17" s="27">
        <f t="shared" si="207"/>
        <v>0.77777777777777779</v>
      </c>
      <c r="TS17" s="28"/>
      <c r="TU17" s="25" t="s">
        <v>15</v>
      </c>
      <c r="TV17" s="87" t="e">
        <f>+#REF!+SI17</f>
        <v>#REF!</v>
      </c>
      <c r="TW17" s="26">
        <v>8</v>
      </c>
      <c r="TX17" s="27" t="e">
        <f t="shared" si="208"/>
        <v>#REF!</v>
      </c>
      <c r="TY17" s="28"/>
      <c r="UA17" s="25" t="s">
        <v>15</v>
      </c>
      <c r="UB17" s="363" t="e">
        <f>+(#REF!*0.25)+(#REF!*0.4)+(TR17*0.25)+(TX17*0.1)</f>
        <v>#REF!</v>
      </c>
      <c r="UC17" s="364"/>
      <c r="UD17" s="365"/>
      <c r="UE17" s="28"/>
      <c r="UF17" s="179">
        <f t="shared" si="209"/>
        <v>0.58333333333333337</v>
      </c>
      <c r="UG17" s="179">
        <f t="shared" si="210"/>
        <v>0.8125</v>
      </c>
      <c r="UH17" s="179">
        <f t="shared" si="211"/>
        <v>1</v>
      </c>
      <c r="UI17" s="181">
        <f t="shared" si="229"/>
        <v>0.79861111111111116</v>
      </c>
      <c r="UJ17" s="179">
        <f t="shared" si="212"/>
        <v>0.78125</v>
      </c>
      <c r="UK17" s="179">
        <f t="shared" si="213"/>
        <v>0.35714285714285715</v>
      </c>
      <c r="UL17" s="179">
        <f t="shared" si="214"/>
        <v>0.85</v>
      </c>
      <c r="UM17" s="179">
        <f t="shared" si="215"/>
        <v>0.875</v>
      </c>
      <c r="UN17" s="179">
        <f t="shared" si="216"/>
        <v>0.68333333333333324</v>
      </c>
      <c r="UO17" s="181">
        <f t="shared" si="217"/>
        <v>0.70934523809523808</v>
      </c>
      <c r="UP17" s="179">
        <f t="shared" si="218"/>
        <v>0.66223589743589739</v>
      </c>
      <c r="UQ17" s="179">
        <f t="shared" si="219"/>
        <v>0.5</v>
      </c>
      <c r="UR17" s="179">
        <f t="shared" si="220"/>
        <v>0.83333333333333337</v>
      </c>
      <c r="US17" s="179">
        <f t="shared" si="221"/>
        <v>0.875</v>
      </c>
      <c r="UT17" s="181">
        <f t="shared" si="222"/>
        <v>0.71764230769230775</v>
      </c>
      <c r="UU17" s="179">
        <f t="shared" si="223"/>
        <v>0.75</v>
      </c>
      <c r="UV17" s="183">
        <f t="shared" si="224"/>
        <v>0.75</v>
      </c>
      <c r="UW17" s="187"/>
      <c r="UX17" s="223">
        <f t="shared" si="230"/>
        <v>0.73780144993895003</v>
      </c>
    </row>
    <row r="18" spans="1:570" ht="15.75" customHeight="1">
      <c r="A18" s="6" t="s">
        <v>16</v>
      </c>
      <c r="B18" s="50">
        <v>439974</v>
      </c>
      <c r="C18" s="50">
        <v>377313</v>
      </c>
      <c r="D18" s="106">
        <f t="shared" si="46"/>
        <v>1.1660716699398113</v>
      </c>
      <c r="E18" s="32">
        <v>4</v>
      </c>
      <c r="F18" s="40" t="s">
        <v>40</v>
      </c>
      <c r="G18" s="3">
        <v>0.23354495879988921</v>
      </c>
      <c r="H18" s="3">
        <v>0.14100750730448547</v>
      </c>
      <c r="I18" s="51">
        <f t="shared" si="0"/>
        <v>0.65625904084370767</v>
      </c>
      <c r="J18" s="32">
        <v>4</v>
      </c>
      <c r="K18" s="52" t="s">
        <v>40</v>
      </c>
      <c r="L18" s="76">
        <v>72484</v>
      </c>
      <c r="M18" s="76">
        <v>97478</v>
      </c>
      <c r="N18" s="107">
        <f t="shared" si="47"/>
        <v>0.74359342620899072</v>
      </c>
      <c r="O18" s="108">
        <v>2</v>
      </c>
      <c r="P18" s="12" t="s">
        <v>42</v>
      </c>
      <c r="Q18" s="169">
        <f t="shared" si="48"/>
        <v>4</v>
      </c>
      <c r="R18" s="169">
        <f t="shared" si="49"/>
        <v>4</v>
      </c>
      <c r="S18" s="170">
        <f t="shared" si="50"/>
        <v>2</v>
      </c>
      <c r="T18" s="150">
        <f t="shared" si="51"/>
        <v>0</v>
      </c>
      <c r="U18" s="150">
        <f t="shared" si="52"/>
        <v>12</v>
      </c>
      <c r="V18" s="149">
        <f t="shared" si="53"/>
        <v>10</v>
      </c>
      <c r="W18" s="163">
        <f t="shared" si="54"/>
        <v>0.83333333333333337</v>
      </c>
      <c r="X18" s="6" t="s">
        <v>16</v>
      </c>
      <c r="Y18" s="109">
        <v>1</v>
      </c>
      <c r="Z18" s="45">
        <v>4</v>
      </c>
      <c r="AA18" s="16" t="s">
        <v>40</v>
      </c>
      <c r="AB18" s="110">
        <v>47</v>
      </c>
      <c r="AC18" s="110">
        <v>307</v>
      </c>
      <c r="AD18" s="106">
        <f t="shared" si="1"/>
        <v>0.15309446254071662</v>
      </c>
      <c r="AE18" s="32">
        <v>4</v>
      </c>
      <c r="AF18" s="40" t="s">
        <v>40</v>
      </c>
      <c r="AG18" s="110">
        <v>60</v>
      </c>
      <c r="AH18" s="110">
        <v>2028</v>
      </c>
      <c r="AI18" s="106">
        <f t="shared" si="55"/>
        <v>2.9585798816568046E-2</v>
      </c>
      <c r="AJ18" s="32">
        <v>1</v>
      </c>
      <c r="AK18" s="13" t="s">
        <v>43</v>
      </c>
      <c r="AL18" s="110">
        <v>9</v>
      </c>
      <c r="AM18" s="110">
        <v>17</v>
      </c>
      <c r="AN18" s="106">
        <f t="shared" si="2"/>
        <v>0.52941176470588236</v>
      </c>
      <c r="AO18" s="32">
        <v>1</v>
      </c>
      <c r="AP18" s="156" t="s">
        <v>43</v>
      </c>
      <c r="AQ18" s="171">
        <f t="shared" si="56"/>
        <v>4</v>
      </c>
      <c r="AR18" s="169">
        <f t="shared" si="57"/>
        <v>4</v>
      </c>
      <c r="AS18" s="169">
        <f t="shared" si="58"/>
        <v>1</v>
      </c>
      <c r="AT18" s="169">
        <f t="shared" si="59"/>
        <v>1</v>
      </c>
      <c r="AU18" s="149">
        <f t="shared" si="3"/>
        <v>0</v>
      </c>
      <c r="AV18" s="149">
        <f t="shared" si="60"/>
        <v>16</v>
      </c>
      <c r="AW18" s="149">
        <f t="shared" si="61"/>
        <v>10</v>
      </c>
      <c r="AX18" s="163">
        <f t="shared" si="62"/>
        <v>0.625</v>
      </c>
      <c r="AY18" s="159" t="s">
        <v>16</v>
      </c>
      <c r="AZ18" s="143">
        <v>1</v>
      </c>
      <c r="BA18" s="79">
        <v>4</v>
      </c>
      <c r="BB18" s="40" t="s">
        <v>40</v>
      </c>
      <c r="BC18" s="171">
        <f t="shared" si="63"/>
        <v>4</v>
      </c>
      <c r="BD18" s="149">
        <f t="shared" si="4"/>
        <v>0</v>
      </c>
      <c r="BE18" s="149">
        <f t="shared" si="64"/>
        <v>4</v>
      </c>
      <c r="BF18" s="149">
        <f t="shared" si="5"/>
        <v>4</v>
      </c>
      <c r="BG18" s="163">
        <f t="shared" si="6"/>
        <v>1</v>
      </c>
      <c r="BH18" s="6" t="s">
        <v>16</v>
      </c>
      <c r="BI18" s="39">
        <v>360</v>
      </c>
      <c r="BJ18" s="39">
        <v>306</v>
      </c>
      <c r="BK18" s="48">
        <f t="shared" si="65"/>
        <v>1.1764705882352942</v>
      </c>
      <c r="BL18" s="32">
        <v>4</v>
      </c>
      <c r="BM18" s="40" t="s">
        <v>40</v>
      </c>
      <c r="BN18" s="47">
        <v>8076</v>
      </c>
      <c r="BO18" s="47">
        <v>8076</v>
      </c>
      <c r="BP18" s="48">
        <f t="shared" si="66"/>
        <v>1</v>
      </c>
      <c r="BQ18" s="32">
        <v>4</v>
      </c>
      <c r="BR18" s="40" t="s">
        <v>40</v>
      </c>
      <c r="BS18" s="47">
        <v>46357</v>
      </c>
      <c r="BT18" s="47">
        <v>46357</v>
      </c>
      <c r="BU18" s="48">
        <f t="shared" si="67"/>
        <v>1</v>
      </c>
      <c r="BV18" s="32">
        <v>4</v>
      </c>
      <c r="BW18" s="40" t="s">
        <v>40</v>
      </c>
      <c r="BX18" s="111">
        <v>1767</v>
      </c>
      <c r="BY18" s="112">
        <v>83</v>
      </c>
      <c r="BZ18" s="48">
        <f t="shared" si="68"/>
        <v>21.289156626506024</v>
      </c>
      <c r="CA18" s="32">
        <v>4</v>
      </c>
      <c r="CB18" s="40" t="s">
        <v>40</v>
      </c>
      <c r="CC18" s="49">
        <v>9424</v>
      </c>
      <c r="CD18" s="49">
        <v>9180</v>
      </c>
      <c r="CE18" s="166">
        <f t="shared" si="69"/>
        <v>1.0265795206971677</v>
      </c>
      <c r="CF18" s="112">
        <v>4</v>
      </c>
      <c r="CG18" s="40" t="s">
        <v>40</v>
      </c>
      <c r="CH18" s="113">
        <v>1448</v>
      </c>
      <c r="CI18" s="39">
        <v>2230</v>
      </c>
      <c r="CJ18" s="48">
        <f t="shared" si="70"/>
        <v>0.6493273542600897</v>
      </c>
      <c r="CK18" s="32">
        <v>1</v>
      </c>
      <c r="CL18" s="13" t="s">
        <v>43</v>
      </c>
      <c r="CM18" s="47">
        <v>11256</v>
      </c>
      <c r="CN18" s="39">
        <v>10632</v>
      </c>
      <c r="CO18" s="48">
        <f t="shared" si="71"/>
        <v>1.0586907449209932</v>
      </c>
      <c r="CP18" s="32">
        <v>4</v>
      </c>
      <c r="CQ18" s="40" t="s">
        <v>40</v>
      </c>
      <c r="CR18" s="49">
        <v>7397</v>
      </c>
      <c r="CS18" s="49">
        <v>4803</v>
      </c>
      <c r="CT18" s="48">
        <f t="shared" si="72"/>
        <v>1.5400791172184052</v>
      </c>
      <c r="CU18" s="32">
        <v>4</v>
      </c>
      <c r="CV18" s="40" t="s">
        <v>40</v>
      </c>
      <c r="CW18" s="171">
        <f t="shared" si="7"/>
        <v>4</v>
      </c>
      <c r="CX18" s="169">
        <f t="shared" si="73"/>
        <v>4</v>
      </c>
      <c r="CY18" s="169">
        <f t="shared" si="74"/>
        <v>4</v>
      </c>
      <c r="CZ18" s="169">
        <f t="shared" si="75"/>
        <v>4</v>
      </c>
      <c r="DA18" s="169">
        <f t="shared" si="76"/>
        <v>4</v>
      </c>
      <c r="DB18" s="169">
        <f t="shared" si="77"/>
        <v>1</v>
      </c>
      <c r="DC18" s="169">
        <f t="shared" si="78"/>
        <v>4</v>
      </c>
      <c r="DD18" s="169">
        <f t="shared" si="79"/>
        <v>4</v>
      </c>
      <c r="DE18" s="149">
        <f t="shared" si="80"/>
        <v>0</v>
      </c>
      <c r="DF18" s="149">
        <f t="shared" si="81"/>
        <v>32</v>
      </c>
      <c r="DG18" s="149">
        <f t="shared" si="82"/>
        <v>29</v>
      </c>
      <c r="DH18" s="163">
        <f t="shared" si="83"/>
        <v>0.90625</v>
      </c>
      <c r="DI18" s="6" t="s">
        <v>16</v>
      </c>
      <c r="DJ18" s="47">
        <v>0</v>
      </c>
      <c r="DK18" s="47">
        <v>876</v>
      </c>
      <c r="DL18" s="60">
        <f t="shared" si="84"/>
        <v>0</v>
      </c>
      <c r="DM18" s="113">
        <v>1</v>
      </c>
      <c r="DN18" s="13" t="s">
        <v>43</v>
      </c>
      <c r="DO18" s="113">
        <v>0</v>
      </c>
      <c r="DP18" s="113">
        <v>503</v>
      </c>
      <c r="DQ18" s="60">
        <f t="shared" si="85"/>
        <v>0</v>
      </c>
      <c r="DR18" s="114">
        <v>1</v>
      </c>
      <c r="DS18" s="13" t="s">
        <v>43</v>
      </c>
      <c r="DT18" s="47">
        <v>0</v>
      </c>
      <c r="DU18" s="47">
        <v>0</v>
      </c>
      <c r="DV18" s="60" t="s">
        <v>60</v>
      </c>
      <c r="DW18" s="115" t="s">
        <v>60</v>
      </c>
      <c r="DX18" s="47" t="s">
        <v>60</v>
      </c>
      <c r="DY18" s="113">
        <v>184</v>
      </c>
      <c r="DZ18" s="111">
        <v>4</v>
      </c>
      <c r="EA18" s="9" t="s">
        <v>40</v>
      </c>
      <c r="EB18" s="47">
        <v>8063</v>
      </c>
      <c r="EC18" s="47">
        <v>7520</v>
      </c>
      <c r="ED18" s="60">
        <f t="shared" si="87"/>
        <v>1.0722074468085105</v>
      </c>
      <c r="EE18" s="111">
        <v>4</v>
      </c>
      <c r="EF18" s="40" t="s">
        <v>40</v>
      </c>
      <c r="EG18" s="111">
        <v>100</v>
      </c>
      <c r="EH18" s="111">
        <v>98</v>
      </c>
      <c r="EI18" s="60">
        <f t="shared" si="88"/>
        <v>1.0204081632653061</v>
      </c>
      <c r="EJ18" s="111">
        <v>4</v>
      </c>
      <c r="EK18" s="40" t="s">
        <v>40</v>
      </c>
      <c r="EL18" s="111">
        <v>135</v>
      </c>
      <c r="EM18" s="111">
        <v>137</v>
      </c>
      <c r="EN18" s="60">
        <f t="shared" si="89"/>
        <v>0.98540145985401462</v>
      </c>
      <c r="EO18" s="111">
        <v>3</v>
      </c>
      <c r="EP18" s="43" t="s">
        <v>41</v>
      </c>
      <c r="EQ18" s="171">
        <f t="shared" si="90"/>
        <v>1</v>
      </c>
      <c r="ER18" s="169">
        <f t="shared" si="91"/>
        <v>1</v>
      </c>
      <c r="ES18" s="169">
        <v>0</v>
      </c>
      <c r="ET18" s="169">
        <f t="shared" si="93"/>
        <v>4</v>
      </c>
      <c r="EU18" s="169">
        <f t="shared" si="225"/>
        <v>4</v>
      </c>
      <c r="EV18" s="169">
        <f t="shared" si="94"/>
        <v>4</v>
      </c>
      <c r="EW18" s="169">
        <f t="shared" si="95"/>
        <v>3</v>
      </c>
      <c r="EX18" s="149">
        <f t="shared" si="96"/>
        <v>1</v>
      </c>
      <c r="EY18" s="149">
        <f t="shared" si="97"/>
        <v>24</v>
      </c>
      <c r="EZ18" s="149">
        <f t="shared" si="8"/>
        <v>17</v>
      </c>
      <c r="FA18" s="163">
        <f t="shared" si="98"/>
        <v>0.70833333333333337</v>
      </c>
      <c r="FB18" s="6" t="s">
        <v>16</v>
      </c>
      <c r="FC18" s="47">
        <v>24185</v>
      </c>
      <c r="FD18" s="47">
        <v>4937</v>
      </c>
      <c r="FE18" s="60">
        <f t="shared" si="253"/>
        <v>4.8987239214097631</v>
      </c>
      <c r="FF18" s="113">
        <v>4</v>
      </c>
      <c r="FG18" s="40" t="s">
        <v>40</v>
      </c>
      <c r="FH18" s="47">
        <v>12340</v>
      </c>
      <c r="FI18" s="47">
        <v>10925</v>
      </c>
      <c r="FJ18" s="60">
        <f t="shared" si="100"/>
        <v>1.1295194508009154</v>
      </c>
      <c r="FK18" s="47">
        <v>4</v>
      </c>
      <c r="FL18" s="40" t="s">
        <v>40</v>
      </c>
      <c r="FM18" s="113">
        <v>9</v>
      </c>
      <c r="FN18" s="113">
        <v>6</v>
      </c>
      <c r="FO18" s="60">
        <f t="shared" si="252"/>
        <v>1.5</v>
      </c>
      <c r="FP18" s="113">
        <v>4</v>
      </c>
      <c r="FQ18" s="40" t="s">
        <v>40</v>
      </c>
      <c r="FR18" s="113">
        <v>90</v>
      </c>
      <c r="FS18" s="113">
        <v>90</v>
      </c>
      <c r="FT18" s="60">
        <f t="shared" si="226"/>
        <v>1</v>
      </c>
      <c r="FU18" s="113">
        <v>4</v>
      </c>
      <c r="FV18" s="40" t="s">
        <v>40</v>
      </c>
      <c r="FW18" s="47">
        <v>3637</v>
      </c>
      <c r="FX18" s="47">
        <v>4277</v>
      </c>
      <c r="FY18" s="60">
        <f t="shared" si="227"/>
        <v>0.85036240355389292</v>
      </c>
      <c r="FZ18" s="113">
        <v>3</v>
      </c>
      <c r="GA18" s="43" t="s">
        <v>41</v>
      </c>
      <c r="GB18" s="171">
        <f t="shared" si="102"/>
        <v>4</v>
      </c>
      <c r="GC18" s="169">
        <f t="shared" si="103"/>
        <v>4</v>
      </c>
      <c r="GD18" s="169">
        <f t="shared" si="104"/>
        <v>4</v>
      </c>
      <c r="GE18" s="169">
        <f t="shared" si="105"/>
        <v>4</v>
      </c>
      <c r="GF18" s="169">
        <f t="shared" si="106"/>
        <v>3</v>
      </c>
      <c r="GG18" s="149">
        <f t="shared" si="9"/>
        <v>0</v>
      </c>
      <c r="GH18" s="149">
        <f t="shared" si="107"/>
        <v>20</v>
      </c>
      <c r="GI18" s="149">
        <f t="shared" si="10"/>
        <v>19</v>
      </c>
      <c r="GJ18" s="163">
        <f t="shared" si="108"/>
        <v>0.95</v>
      </c>
      <c r="GK18" s="6" t="s">
        <v>16</v>
      </c>
      <c r="GL18" s="113">
        <v>499</v>
      </c>
      <c r="GM18" s="113">
        <v>720</v>
      </c>
      <c r="GN18" s="60">
        <f t="shared" si="231"/>
        <v>0.69305555555555554</v>
      </c>
      <c r="GO18" s="50">
        <v>2</v>
      </c>
      <c r="GP18" s="12" t="s">
        <v>42</v>
      </c>
      <c r="GQ18" s="113">
        <v>6</v>
      </c>
      <c r="GR18" s="113">
        <v>7</v>
      </c>
      <c r="GS18" s="60">
        <f t="shared" si="109"/>
        <v>0.8571428571428571</v>
      </c>
      <c r="GT18" s="117">
        <v>4</v>
      </c>
      <c r="GU18" s="40" t="s">
        <v>40</v>
      </c>
      <c r="GV18" s="47">
        <v>39</v>
      </c>
      <c r="GW18" s="47">
        <v>50</v>
      </c>
      <c r="GX18" s="60">
        <f t="shared" si="232"/>
        <v>0.78</v>
      </c>
      <c r="GY18" s="113">
        <v>4</v>
      </c>
      <c r="GZ18" s="40" t="s">
        <v>40</v>
      </c>
      <c r="HA18" s="113">
        <v>0</v>
      </c>
      <c r="HB18" s="113">
        <v>0</v>
      </c>
      <c r="HC18" s="60" t="s">
        <v>60</v>
      </c>
      <c r="HD18" s="117" t="s">
        <v>60</v>
      </c>
      <c r="HE18" s="78" t="s">
        <v>60</v>
      </c>
      <c r="HF18" s="47">
        <v>481</v>
      </c>
      <c r="HG18" s="47">
        <v>10732</v>
      </c>
      <c r="HH18" s="60">
        <f t="shared" si="111"/>
        <v>4.4819232202758109E-2</v>
      </c>
      <c r="HI18" s="50">
        <v>3</v>
      </c>
      <c r="HJ18" s="43" t="s">
        <v>41</v>
      </c>
      <c r="HK18" s="171">
        <f t="shared" si="112"/>
        <v>2</v>
      </c>
      <c r="HL18" s="169">
        <f t="shared" si="113"/>
        <v>4</v>
      </c>
      <c r="HM18" s="169">
        <f t="shared" si="114"/>
        <v>4</v>
      </c>
      <c r="HN18" s="169">
        <v>0</v>
      </c>
      <c r="HO18" s="169">
        <f t="shared" si="116"/>
        <v>3</v>
      </c>
      <c r="HP18" s="149">
        <f t="shared" si="11"/>
        <v>1</v>
      </c>
      <c r="HQ18" s="149">
        <f t="shared" si="117"/>
        <v>16</v>
      </c>
      <c r="HR18" s="149">
        <f t="shared" si="12"/>
        <v>13</v>
      </c>
      <c r="HS18" s="163">
        <f t="shared" si="118"/>
        <v>0.8125</v>
      </c>
      <c r="HT18" s="6" t="s">
        <v>16</v>
      </c>
      <c r="HU18" s="113">
        <v>1</v>
      </c>
      <c r="HV18" s="50">
        <v>1</v>
      </c>
      <c r="HW18" s="13" t="s">
        <v>43</v>
      </c>
      <c r="HX18" s="113">
        <v>1</v>
      </c>
      <c r="HY18" s="50">
        <v>1</v>
      </c>
      <c r="HZ18" s="13" t="s">
        <v>43</v>
      </c>
      <c r="IA18" s="111">
        <v>2</v>
      </c>
      <c r="IB18" s="111">
        <v>484</v>
      </c>
      <c r="IC18" s="60">
        <f t="shared" si="119"/>
        <v>4.1322314049586778E-3</v>
      </c>
      <c r="ID18" s="32">
        <v>4</v>
      </c>
      <c r="IE18" s="16" t="s">
        <v>40</v>
      </c>
      <c r="IF18" s="111">
        <v>15</v>
      </c>
      <c r="IG18" s="111">
        <v>484</v>
      </c>
      <c r="IH18" s="60">
        <f t="shared" si="120"/>
        <v>3.0991735537190084E-2</v>
      </c>
      <c r="II18" s="32">
        <v>2</v>
      </c>
      <c r="IJ18" s="17" t="s">
        <v>42</v>
      </c>
      <c r="IK18" s="111">
        <v>123</v>
      </c>
      <c r="IL18" s="111">
        <v>125</v>
      </c>
      <c r="IM18" s="60">
        <f t="shared" si="121"/>
        <v>0.98399999999999999</v>
      </c>
      <c r="IN18" s="108">
        <v>4</v>
      </c>
      <c r="IO18" s="40" t="s">
        <v>40</v>
      </c>
      <c r="IP18" s="111">
        <v>0</v>
      </c>
      <c r="IQ18" s="111">
        <v>11</v>
      </c>
      <c r="IR18" s="60">
        <f t="shared" si="122"/>
        <v>0</v>
      </c>
      <c r="IS18" s="50">
        <v>4</v>
      </c>
      <c r="IT18" s="40" t="s">
        <v>40</v>
      </c>
      <c r="IU18" s="171">
        <f t="shared" si="123"/>
        <v>1</v>
      </c>
      <c r="IV18" s="169">
        <f t="shared" si="124"/>
        <v>1</v>
      </c>
      <c r="IW18" s="169">
        <f t="shared" si="125"/>
        <v>4</v>
      </c>
      <c r="IX18" s="169">
        <f t="shared" si="126"/>
        <v>2</v>
      </c>
      <c r="IY18" s="169">
        <f t="shared" si="127"/>
        <v>4</v>
      </c>
      <c r="IZ18" s="169">
        <f t="shared" si="128"/>
        <v>4</v>
      </c>
      <c r="JA18" s="149">
        <f t="shared" si="13"/>
        <v>0</v>
      </c>
      <c r="JB18" s="149">
        <f t="shared" si="129"/>
        <v>24</v>
      </c>
      <c r="JC18" s="149">
        <f t="shared" si="14"/>
        <v>16</v>
      </c>
      <c r="JD18" s="163">
        <f t="shared" si="237"/>
        <v>0.66666666666666663</v>
      </c>
      <c r="JE18" s="6" t="s">
        <v>16</v>
      </c>
      <c r="JF18" s="111">
        <v>28</v>
      </c>
      <c r="JG18" s="111">
        <v>28</v>
      </c>
      <c r="JH18" s="60">
        <f t="shared" si="131"/>
        <v>1</v>
      </c>
      <c r="JI18" s="76">
        <v>4</v>
      </c>
      <c r="JJ18" s="40" t="s">
        <v>40</v>
      </c>
      <c r="JK18" s="111">
        <v>3</v>
      </c>
      <c r="JL18" s="111">
        <v>0</v>
      </c>
      <c r="JM18" s="174" t="s">
        <v>60</v>
      </c>
      <c r="JN18" s="108" t="s">
        <v>60</v>
      </c>
      <c r="JO18" s="78" t="s">
        <v>60</v>
      </c>
      <c r="JP18" s="171">
        <f t="shared" si="133"/>
        <v>4</v>
      </c>
      <c r="JQ18" s="169">
        <v>0</v>
      </c>
      <c r="JR18" s="149">
        <f t="shared" si="15"/>
        <v>1</v>
      </c>
      <c r="JS18" s="149">
        <f t="shared" si="135"/>
        <v>4</v>
      </c>
      <c r="JT18" s="149">
        <f t="shared" si="16"/>
        <v>4</v>
      </c>
      <c r="JU18" s="163">
        <f t="shared" si="238"/>
        <v>1</v>
      </c>
      <c r="JV18" s="6" t="s">
        <v>16</v>
      </c>
      <c r="JW18" s="47">
        <v>34</v>
      </c>
      <c r="JX18" s="47">
        <v>55</v>
      </c>
      <c r="JY18" s="60">
        <f t="shared" si="137"/>
        <v>0.61818181818181817</v>
      </c>
      <c r="JZ18" s="76">
        <v>1</v>
      </c>
      <c r="KA18" s="13" t="s">
        <v>43</v>
      </c>
      <c r="KB18" s="117">
        <v>10</v>
      </c>
      <c r="KC18" s="117">
        <v>111</v>
      </c>
      <c r="KD18" s="60">
        <f t="shared" si="138"/>
        <v>9.0090090090090086E-2</v>
      </c>
      <c r="KE18" s="76">
        <v>3</v>
      </c>
      <c r="KF18" s="11" t="s">
        <v>41</v>
      </c>
      <c r="KG18" s="171">
        <f t="shared" si="139"/>
        <v>1</v>
      </c>
      <c r="KH18" s="169">
        <f t="shared" si="140"/>
        <v>3</v>
      </c>
      <c r="KI18" s="149">
        <f t="shared" si="17"/>
        <v>0</v>
      </c>
      <c r="KJ18" s="149">
        <f t="shared" si="141"/>
        <v>8</v>
      </c>
      <c r="KK18" s="149">
        <f t="shared" si="142"/>
        <v>4</v>
      </c>
      <c r="KL18" s="163">
        <f t="shared" si="239"/>
        <v>0.5</v>
      </c>
      <c r="KM18" s="6" t="s">
        <v>16</v>
      </c>
      <c r="KN18" s="47">
        <v>61</v>
      </c>
      <c r="KO18" s="47">
        <v>61</v>
      </c>
      <c r="KP18" s="60">
        <v>1</v>
      </c>
      <c r="KQ18" s="47">
        <v>4</v>
      </c>
      <c r="KR18" s="40" t="s">
        <v>40</v>
      </c>
      <c r="KS18" s="47">
        <v>589</v>
      </c>
      <c r="KT18" s="47">
        <v>623</v>
      </c>
      <c r="KU18" s="60">
        <f t="shared" si="18"/>
        <v>0.9454253611556982</v>
      </c>
      <c r="KV18" s="113">
        <v>4</v>
      </c>
      <c r="KW18" s="40" t="s">
        <v>40</v>
      </c>
      <c r="KX18" s="47">
        <v>182</v>
      </c>
      <c r="KY18" s="47">
        <v>182</v>
      </c>
      <c r="KZ18" s="60">
        <f t="shared" si="19"/>
        <v>1</v>
      </c>
      <c r="LA18" s="47">
        <v>4</v>
      </c>
      <c r="LB18" s="40" t="s">
        <v>40</v>
      </c>
      <c r="LC18" s="171">
        <f t="shared" si="144"/>
        <v>4</v>
      </c>
      <c r="LD18" s="169">
        <f t="shared" si="145"/>
        <v>4</v>
      </c>
      <c r="LE18" s="169">
        <f t="shared" si="146"/>
        <v>4</v>
      </c>
      <c r="LF18" s="149">
        <f t="shared" si="20"/>
        <v>0</v>
      </c>
      <c r="LG18" s="149">
        <f t="shared" si="147"/>
        <v>12</v>
      </c>
      <c r="LH18" s="149">
        <f t="shared" si="21"/>
        <v>12</v>
      </c>
      <c r="LI18" s="163">
        <f t="shared" si="240"/>
        <v>1</v>
      </c>
      <c r="LJ18" s="6" t="s">
        <v>16</v>
      </c>
      <c r="LK18" s="85">
        <v>1035.79</v>
      </c>
      <c r="LL18" s="85">
        <v>1035.79</v>
      </c>
      <c r="LM18" s="60">
        <f t="shared" si="22"/>
        <v>1</v>
      </c>
      <c r="LN18" s="47" t="s">
        <v>60</v>
      </c>
      <c r="LO18" s="78" t="s">
        <v>60</v>
      </c>
      <c r="LP18" s="47">
        <v>82662.22</v>
      </c>
      <c r="LQ18" s="47">
        <v>84763.559782000011</v>
      </c>
      <c r="LR18" s="60">
        <f t="shared" si="23"/>
        <v>0.97520939673363927</v>
      </c>
      <c r="LS18" s="47" t="s">
        <v>60</v>
      </c>
      <c r="LT18" s="78" t="s">
        <v>60</v>
      </c>
      <c r="LU18" s="47">
        <v>95424.7</v>
      </c>
      <c r="LV18" s="47">
        <v>109850.19</v>
      </c>
      <c r="LW18" s="60">
        <f t="shared" si="24"/>
        <v>0.86868033637447506</v>
      </c>
      <c r="LX18" s="47" t="s">
        <v>60</v>
      </c>
      <c r="LY18" s="78" t="s">
        <v>60</v>
      </c>
      <c r="LZ18" s="85">
        <v>489.76366400000001</v>
      </c>
      <c r="MA18" s="85">
        <v>745.48650699999996</v>
      </c>
      <c r="MB18" s="60">
        <f t="shared" si="149"/>
        <v>0.65697186924403994</v>
      </c>
      <c r="MC18" s="47">
        <v>2</v>
      </c>
      <c r="MD18" s="12" t="s">
        <v>42</v>
      </c>
      <c r="ME18" s="171" t="str">
        <f t="shared" si="150"/>
        <v>NA</v>
      </c>
      <c r="MF18" s="169" t="str">
        <f t="shared" si="151"/>
        <v>NA</v>
      </c>
      <c r="MG18" s="169" t="str">
        <f t="shared" si="152"/>
        <v>NA</v>
      </c>
      <c r="MH18" s="169">
        <f t="shared" si="153"/>
        <v>2</v>
      </c>
      <c r="MI18" s="149">
        <f t="shared" si="25"/>
        <v>0</v>
      </c>
      <c r="MJ18" s="149">
        <f t="shared" si="154"/>
        <v>4</v>
      </c>
      <c r="MK18" s="149">
        <f t="shared" si="26"/>
        <v>2</v>
      </c>
      <c r="ML18" s="163">
        <f t="shared" si="241"/>
        <v>0.5</v>
      </c>
      <c r="MM18" s="6" t="s">
        <v>16</v>
      </c>
      <c r="MN18" s="47">
        <v>101558256306.27</v>
      </c>
      <c r="MO18" s="47">
        <v>103017994464</v>
      </c>
      <c r="MP18" s="60">
        <f t="shared" si="27"/>
        <v>0.98583026037999499</v>
      </c>
      <c r="MQ18" s="47">
        <v>3</v>
      </c>
      <c r="MR18" s="43" t="s">
        <v>41</v>
      </c>
      <c r="MS18" s="47">
        <v>102696302144.36891</v>
      </c>
      <c r="MT18" s="47">
        <v>101558256306.27</v>
      </c>
      <c r="MU18" s="83">
        <f t="shared" si="28"/>
        <v>1.0112058426315129</v>
      </c>
      <c r="MV18" s="47">
        <v>2</v>
      </c>
      <c r="MW18" s="12" t="s">
        <v>42</v>
      </c>
      <c r="MX18" s="47" t="s">
        <v>60</v>
      </c>
      <c r="MY18" s="47" t="s">
        <v>60</v>
      </c>
      <c r="MZ18" s="47" t="s">
        <v>60</v>
      </c>
      <c r="NA18" s="47" t="s">
        <v>60</v>
      </c>
      <c r="NB18" s="47" t="s">
        <v>60</v>
      </c>
      <c r="NC18" s="171">
        <f t="shared" si="156"/>
        <v>3</v>
      </c>
      <c r="ND18" s="169">
        <f t="shared" si="157"/>
        <v>2</v>
      </c>
      <c r="NE18" s="169">
        <v>0</v>
      </c>
      <c r="NF18" s="149">
        <f t="shared" si="29"/>
        <v>1</v>
      </c>
      <c r="NG18" s="149">
        <f t="shared" si="158"/>
        <v>8</v>
      </c>
      <c r="NH18" s="149">
        <f t="shared" si="30"/>
        <v>5</v>
      </c>
      <c r="NI18" s="163">
        <f t="shared" si="242"/>
        <v>0.625</v>
      </c>
      <c r="NJ18" s="6" t="s">
        <v>16</v>
      </c>
      <c r="NK18" s="120">
        <v>967.33333333333337</v>
      </c>
      <c r="NL18" s="120">
        <v>900</v>
      </c>
      <c r="NM18" s="60">
        <f t="shared" si="160"/>
        <v>1.0748148148148149</v>
      </c>
      <c r="NN18" s="47">
        <v>1</v>
      </c>
      <c r="NO18" s="13" t="s">
        <v>43</v>
      </c>
      <c r="NP18" s="118">
        <v>137548.70028872124</v>
      </c>
      <c r="NQ18" s="118">
        <v>138000</v>
      </c>
      <c r="NR18" s="60">
        <f t="shared" si="31"/>
        <v>0.99672971223711049</v>
      </c>
      <c r="NS18" s="47">
        <v>3</v>
      </c>
      <c r="NT18" s="43" t="s">
        <v>41</v>
      </c>
      <c r="NU18" s="118">
        <v>58.35</v>
      </c>
      <c r="NV18" s="119">
        <v>95</v>
      </c>
      <c r="NW18" s="60">
        <v>0.61421052631578954</v>
      </c>
      <c r="NX18" s="113">
        <v>1</v>
      </c>
      <c r="NY18" s="13" t="s">
        <v>43</v>
      </c>
      <c r="NZ18" s="171">
        <f t="shared" si="161"/>
        <v>1</v>
      </c>
      <c r="OA18" s="169">
        <f t="shared" si="162"/>
        <v>3</v>
      </c>
      <c r="OB18" s="169">
        <f t="shared" si="163"/>
        <v>0.99672971223711049</v>
      </c>
      <c r="OC18" s="149">
        <f t="shared" si="32"/>
        <v>0</v>
      </c>
      <c r="OD18" s="149">
        <f t="shared" si="164"/>
        <v>12</v>
      </c>
      <c r="OE18" s="149">
        <f t="shared" si="33"/>
        <v>4.9967297122371104</v>
      </c>
      <c r="OF18" s="163">
        <f t="shared" si="243"/>
        <v>0.41639414268642588</v>
      </c>
      <c r="OG18" s="6" t="s">
        <v>16</v>
      </c>
      <c r="OH18" s="120">
        <v>0</v>
      </c>
      <c r="OI18" s="120">
        <v>437</v>
      </c>
      <c r="OJ18" s="60">
        <f t="shared" si="34"/>
        <v>0</v>
      </c>
      <c r="OK18" s="63">
        <v>1</v>
      </c>
      <c r="OL18" s="13" t="s">
        <v>43</v>
      </c>
      <c r="OM18" s="120">
        <v>1</v>
      </c>
      <c r="ON18" s="120">
        <v>15</v>
      </c>
      <c r="OO18" s="60">
        <f t="shared" si="35"/>
        <v>6.6666666666666666E-2</v>
      </c>
      <c r="OP18" s="47">
        <v>1</v>
      </c>
      <c r="OQ18" s="13" t="s">
        <v>43</v>
      </c>
      <c r="OR18" s="171">
        <f t="shared" si="166"/>
        <v>1</v>
      </c>
      <c r="OS18" s="169">
        <f t="shared" si="167"/>
        <v>1</v>
      </c>
      <c r="OT18" s="149">
        <f t="shared" si="36"/>
        <v>0</v>
      </c>
      <c r="OU18" s="149">
        <f t="shared" si="168"/>
        <v>8</v>
      </c>
      <c r="OV18" s="149">
        <f t="shared" si="37"/>
        <v>2</v>
      </c>
      <c r="OW18" s="163">
        <f t="shared" si="244"/>
        <v>0.25</v>
      </c>
      <c r="OX18" s="6" t="s">
        <v>16</v>
      </c>
      <c r="OY18" s="120">
        <v>31</v>
      </c>
      <c r="OZ18" s="120">
        <v>31</v>
      </c>
      <c r="PA18" s="121">
        <f t="shared" si="234"/>
        <v>1</v>
      </c>
      <c r="PB18" s="119">
        <v>4</v>
      </c>
      <c r="PC18" s="40" t="s">
        <v>40</v>
      </c>
      <c r="PD18" s="120">
        <v>8</v>
      </c>
      <c r="PE18" s="120">
        <v>10</v>
      </c>
      <c r="PF18" s="121">
        <f t="shared" si="228"/>
        <v>0.8</v>
      </c>
      <c r="PG18" s="119">
        <v>1</v>
      </c>
      <c r="PH18" s="13" t="s">
        <v>43</v>
      </c>
      <c r="PI18" s="120">
        <v>9</v>
      </c>
      <c r="PJ18" s="120">
        <v>9</v>
      </c>
      <c r="PK18" s="121">
        <f t="shared" ref="PK18" si="255">+PI18/PJ18</f>
        <v>1</v>
      </c>
      <c r="PL18" s="119">
        <v>4</v>
      </c>
      <c r="PM18" s="40" t="s">
        <v>40</v>
      </c>
      <c r="PN18" s="119">
        <v>0</v>
      </c>
      <c r="PO18" s="119">
        <v>0</v>
      </c>
      <c r="PP18" s="121" t="s">
        <v>60</v>
      </c>
      <c r="PQ18" s="122" t="s">
        <v>60</v>
      </c>
      <c r="PR18" s="118" t="s">
        <v>60</v>
      </c>
      <c r="PS18" s="120">
        <v>0</v>
      </c>
      <c r="PT18" s="120">
        <v>0</v>
      </c>
      <c r="PU18" s="121" t="s">
        <v>60</v>
      </c>
      <c r="PV18" s="122" t="s">
        <v>60</v>
      </c>
      <c r="PW18" s="118" t="s">
        <v>60</v>
      </c>
      <c r="PX18" s="120">
        <v>1</v>
      </c>
      <c r="PY18" s="120">
        <v>1</v>
      </c>
      <c r="PZ18" s="121">
        <f t="shared" si="236"/>
        <v>1</v>
      </c>
      <c r="QA18" s="122">
        <v>4</v>
      </c>
      <c r="QB18" s="40" t="s">
        <v>40</v>
      </c>
      <c r="QC18" s="120">
        <v>426</v>
      </c>
      <c r="QD18" s="120">
        <v>542</v>
      </c>
      <c r="QE18" s="121">
        <f t="shared" si="170"/>
        <v>0.7859778597785978</v>
      </c>
      <c r="QF18" s="119">
        <v>3</v>
      </c>
      <c r="QG18" s="43" t="s">
        <v>41</v>
      </c>
      <c r="QH18" s="171">
        <f t="shared" si="171"/>
        <v>4</v>
      </c>
      <c r="QI18" s="169">
        <f t="shared" si="172"/>
        <v>1</v>
      </c>
      <c r="QJ18" s="169">
        <f t="shared" si="173"/>
        <v>4</v>
      </c>
      <c r="QK18" s="169">
        <v>0</v>
      </c>
      <c r="QL18" s="169">
        <v>0</v>
      </c>
      <c r="QM18" s="169">
        <f t="shared" si="176"/>
        <v>4</v>
      </c>
      <c r="QN18" s="169">
        <f t="shared" si="177"/>
        <v>3</v>
      </c>
      <c r="QO18" s="149">
        <f t="shared" si="39"/>
        <v>2</v>
      </c>
      <c r="QP18" s="149">
        <f t="shared" si="178"/>
        <v>20</v>
      </c>
      <c r="QQ18" s="149">
        <f t="shared" si="40"/>
        <v>16</v>
      </c>
      <c r="QR18" s="163">
        <f t="shared" si="245"/>
        <v>0.8</v>
      </c>
      <c r="QS18" s="6" t="s">
        <v>16</v>
      </c>
      <c r="QT18" s="123">
        <v>3569.76</v>
      </c>
      <c r="QU18" s="123">
        <v>3912</v>
      </c>
      <c r="QV18" s="124">
        <f t="shared" si="41"/>
        <v>0.91251533742331292</v>
      </c>
      <c r="QW18" s="123">
        <v>4</v>
      </c>
      <c r="QX18" s="40" t="s">
        <v>40</v>
      </c>
      <c r="QY18" s="123">
        <v>312254</v>
      </c>
      <c r="QZ18" s="123">
        <v>320163</v>
      </c>
      <c r="RA18" s="124">
        <f t="shared" si="42"/>
        <v>0.97529695811196171</v>
      </c>
      <c r="RB18" s="125">
        <v>4</v>
      </c>
      <c r="RC18" s="40" t="s">
        <v>40</v>
      </c>
      <c r="RD18" s="125">
        <v>3</v>
      </c>
      <c r="RE18" s="125">
        <v>3</v>
      </c>
      <c r="RF18" s="124">
        <f t="shared" si="43"/>
        <v>1</v>
      </c>
      <c r="RG18" s="125">
        <v>4</v>
      </c>
      <c r="RH18" s="40" t="s">
        <v>40</v>
      </c>
      <c r="RI18" s="171">
        <f t="shared" si="180"/>
        <v>4</v>
      </c>
      <c r="RJ18" s="169">
        <f t="shared" si="181"/>
        <v>4</v>
      </c>
      <c r="RK18" s="169">
        <f t="shared" si="182"/>
        <v>4</v>
      </c>
      <c r="RL18" s="149">
        <f t="shared" si="44"/>
        <v>0</v>
      </c>
      <c r="RM18" s="149">
        <f t="shared" si="183"/>
        <v>12</v>
      </c>
      <c r="RN18" s="149">
        <f t="shared" si="45"/>
        <v>12</v>
      </c>
      <c r="RO18" s="163">
        <f t="shared" si="246"/>
        <v>1</v>
      </c>
      <c r="RP18" s="6" t="s">
        <v>16</v>
      </c>
      <c r="RQ18" s="119">
        <v>135</v>
      </c>
      <c r="RR18" s="119">
        <v>164</v>
      </c>
      <c r="RS18" s="121">
        <f t="shared" si="185"/>
        <v>0.82317073170731703</v>
      </c>
      <c r="RT18" s="119">
        <v>2</v>
      </c>
      <c r="RU18" s="12" t="s">
        <v>42</v>
      </c>
      <c r="RV18" s="119">
        <v>609</v>
      </c>
      <c r="RW18" s="119">
        <v>157</v>
      </c>
      <c r="RX18" s="126">
        <f t="shared" si="186"/>
        <v>3.878980891719745</v>
      </c>
      <c r="RY18" s="118">
        <v>1</v>
      </c>
      <c r="RZ18" s="13" t="s">
        <v>43</v>
      </c>
      <c r="SA18" s="171">
        <f t="shared" si="187"/>
        <v>2</v>
      </c>
      <c r="SB18" s="169">
        <f t="shared" si="188"/>
        <v>1</v>
      </c>
      <c r="SC18" s="149">
        <f t="shared" si="189"/>
        <v>0</v>
      </c>
      <c r="SD18" s="149">
        <f t="shared" si="190"/>
        <v>8</v>
      </c>
      <c r="SE18" s="149">
        <f t="shared" si="191"/>
        <v>3</v>
      </c>
      <c r="SF18" s="163">
        <f t="shared" si="192"/>
        <v>0.375</v>
      </c>
      <c r="SG18" s="6" t="s">
        <v>16</v>
      </c>
      <c r="SH18" s="127">
        <v>0.98630929992263194</v>
      </c>
      <c r="SI18" s="110">
        <v>4</v>
      </c>
      <c r="SJ18" s="9" t="s">
        <v>40</v>
      </c>
      <c r="SK18" s="120">
        <v>108</v>
      </c>
      <c r="SL18" s="120">
        <v>149</v>
      </c>
      <c r="SM18" s="121">
        <f t="shared" si="193"/>
        <v>0.72483221476510062</v>
      </c>
      <c r="SN18" s="111">
        <v>2</v>
      </c>
      <c r="SO18" s="12" t="s">
        <v>42</v>
      </c>
      <c r="SP18" s="120">
        <v>149</v>
      </c>
      <c r="SQ18" s="120">
        <v>153</v>
      </c>
      <c r="SR18" s="60">
        <f t="shared" si="194"/>
        <v>0.97385620915032678</v>
      </c>
      <c r="SS18" s="111">
        <v>4</v>
      </c>
      <c r="ST18" s="40" t="s">
        <v>40</v>
      </c>
      <c r="SU18" s="120">
        <v>106</v>
      </c>
      <c r="SV18" s="120">
        <v>106</v>
      </c>
      <c r="SW18" s="60">
        <f t="shared" si="195"/>
        <v>1</v>
      </c>
      <c r="SX18" s="111">
        <v>4</v>
      </c>
      <c r="SY18" s="40" t="s">
        <v>40</v>
      </c>
      <c r="SZ18" s="120">
        <v>12</v>
      </c>
      <c r="TA18" s="120">
        <v>12</v>
      </c>
      <c r="TB18" s="121">
        <f t="shared" si="254"/>
        <v>1</v>
      </c>
      <c r="TC18" s="63">
        <v>4</v>
      </c>
      <c r="TD18" s="40" t="s">
        <v>40</v>
      </c>
      <c r="TE18" s="171">
        <f t="shared" si="197"/>
        <v>4</v>
      </c>
      <c r="TF18" s="169">
        <f t="shared" si="198"/>
        <v>2</v>
      </c>
      <c r="TG18" s="169">
        <f t="shared" si="199"/>
        <v>4</v>
      </c>
      <c r="TH18" s="169">
        <f t="shared" si="200"/>
        <v>4</v>
      </c>
      <c r="TI18" s="169">
        <f t="shared" si="201"/>
        <v>4</v>
      </c>
      <c r="TJ18" s="149">
        <f t="shared" si="202"/>
        <v>0</v>
      </c>
      <c r="TK18" s="149">
        <f t="shared" si="203"/>
        <v>20</v>
      </c>
      <c r="TL18" s="149">
        <f t="shared" si="204"/>
        <v>18</v>
      </c>
      <c r="TM18" s="163">
        <f t="shared" si="205"/>
        <v>0.9</v>
      </c>
      <c r="TO18" s="25" t="s">
        <v>16</v>
      </c>
      <c r="TP18" s="61">
        <f>+KV18+MC18+NS18+QW18+OK18+RB18+RT18+RY18</f>
        <v>21</v>
      </c>
      <c r="TQ18" s="26">
        <f>8*4</f>
        <v>32</v>
      </c>
      <c r="TR18" s="27">
        <f t="shared" si="207"/>
        <v>0.65625</v>
      </c>
      <c r="TS18" s="28"/>
      <c r="TU18" s="25" t="s">
        <v>16</v>
      </c>
      <c r="TV18" s="26">
        <f>+SI18</f>
        <v>4</v>
      </c>
      <c r="TW18" s="26">
        <v>4</v>
      </c>
      <c r="TX18" s="27">
        <f t="shared" si="208"/>
        <v>1</v>
      </c>
      <c r="TY18" s="28"/>
      <c r="UA18" s="25" t="s">
        <v>16</v>
      </c>
      <c r="UB18" s="363" t="e">
        <f>+(#REF!*0.25)+(#REF!*0.4)+(TR18*0.25)+(TX18*0.1)</f>
        <v>#REF!</v>
      </c>
      <c r="UC18" s="364"/>
      <c r="UD18" s="365"/>
      <c r="UE18" s="28"/>
      <c r="UF18" s="179">
        <f t="shared" si="209"/>
        <v>0.83333333333333337</v>
      </c>
      <c r="UG18" s="179">
        <f t="shared" si="210"/>
        <v>0.625</v>
      </c>
      <c r="UH18" s="179">
        <f t="shared" si="211"/>
        <v>1</v>
      </c>
      <c r="UI18" s="181">
        <f t="shared" si="229"/>
        <v>0.81944444444444453</v>
      </c>
      <c r="UJ18" s="179">
        <f t="shared" si="212"/>
        <v>0.90625</v>
      </c>
      <c r="UK18" s="179">
        <f t="shared" si="213"/>
        <v>0.70833333333333337</v>
      </c>
      <c r="UL18" s="179">
        <f t="shared" si="214"/>
        <v>0.95</v>
      </c>
      <c r="UM18" s="179">
        <f t="shared" si="215"/>
        <v>0.8125</v>
      </c>
      <c r="UN18" s="179">
        <f t="shared" si="216"/>
        <v>0.72222222222222221</v>
      </c>
      <c r="UO18" s="181">
        <f t="shared" si="217"/>
        <v>0.81986111111111115</v>
      </c>
      <c r="UP18" s="179">
        <f t="shared" si="218"/>
        <v>0.55827882853728517</v>
      </c>
      <c r="UQ18" s="179">
        <f t="shared" si="219"/>
        <v>0.8</v>
      </c>
      <c r="UR18" s="179">
        <f t="shared" si="220"/>
        <v>1</v>
      </c>
      <c r="US18" s="179">
        <f t="shared" si="221"/>
        <v>0.375</v>
      </c>
      <c r="UT18" s="181">
        <f t="shared" si="222"/>
        <v>0.68331970713432133</v>
      </c>
      <c r="UU18" s="179">
        <f t="shared" si="223"/>
        <v>0.9</v>
      </c>
      <c r="UV18" s="183">
        <f t="shared" si="224"/>
        <v>0.9</v>
      </c>
      <c r="UW18" s="187"/>
      <c r="UX18" s="223">
        <f t="shared" si="230"/>
        <v>0.79363548233913594</v>
      </c>
    </row>
    <row r="19" spans="1:570" ht="15.75" customHeight="1">
      <c r="A19" s="6" t="s">
        <v>17</v>
      </c>
      <c r="B19" s="50">
        <v>360765</v>
      </c>
      <c r="C19" s="50">
        <v>359224</v>
      </c>
      <c r="D19" s="106">
        <f t="shared" si="46"/>
        <v>1.0042898024630871</v>
      </c>
      <c r="E19" s="32">
        <v>4</v>
      </c>
      <c r="F19" s="40" t="s">
        <v>40</v>
      </c>
      <c r="G19" s="3">
        <v>0.24670724309648015</v>
      </c>
      <c r="H19" s="3">
        <v>0.13119236330687692</v>
      </c>
      <c r="I19" s="51">
        <f t="shared" si="0"/>
        <v>0.88050002971131858</v>
      </c>
      <c r="J19" s="32">
        <v>4</v>
      </c>
      <c r="K19" s="52" t="s">
        <v>40</v>
      </c>
      <c r="L19" s="76">
        <v>40841</v>
      </c>
      <c r="M19" s="76">
        <v>51133</v>
      </c>
      <c r="N19" s="107">
        <f t="shared" si="47"/>
        <v>0.79872098253574009</v>
      </c>
      <c r="O19" s="108">
        <v>2</v>
      </c>
      <c r="P19" s="12" t="s">
        <v>42</v>
      </c>
      <c r="Q19" s="169">
        <f t="shared" si="48"/>
        <v>4</v>
      </c>
      <c r="R19" s="169">
        <f t="shared" si="49"/>
        <v>4</v>
      </c>
      <c r="S19" s="170">
        <f t="shared" si="50"/>
        <v>2</v>
      </c>
      <c r="T19" s="150">
        <f t="shared" si="51"/>
        <v>0</v>
      </c>
      <c r="U19" s="150">
        <f t="shared" si="52"/>
        <v>12</v>
      </c>
      <c r="V19" s="149">
        <f t="shared" si="53"/>
        <v>10</v>
      </c>
      <c r="W19" s="163">
        <f t="shared" si="54"/>
        <v>0.83333333333333337</v>
      </c>
      <c r="X19" s="6" t="s">
        <v>17</v>
      </c>
      <c r="Y19" s="109">
        <v>1</v>
      </c>
      <c r="Z19" s="45">
        <v>4</v>
      </c>
      <c r="AA19" s="16" t="s">
        <v>40</v>
      </c>
      <c r="AB19" s="110">
        <v>350</v>
      </c>
      <c r="AC19" s="110">
        <v>480</v>
      </c>
      <c r="AD19" s="106">
        <f t="shared" si="1"/>
        <v>0.72916666666666663</v>
      </c>
      <c r="AE19" s="32">
        <v>4</v>
      </c>
      <c r="AF19" s="40" t="s">
        <v>40</v>
      </c>
      <c r="AG19" s="110">
        <v>450</v>
      </c>
      <c r="AH19" s="110">
        <v>2732</v>
      </c>
      <c r="AI19" s="106">
        <f t="shared" si="55"/>
        <v>0.16471449487554904</v>
      </c>
      <c r="AJ19" s="32">
        <v>4</v>
      </c>
      <c r="AK19" s="40" t="s">
        <v>40</v>
      </c>
      <c r="AL19" s="110">
        <v>9</v>
      </c>
      <c r="AM19" s="110">
        <v>13</v>
      </c>
      <c r="AN19" s="106">
        <f t="shared" si="2"/>
        <v>0.69230769230769229</v>
      </c>
      <c r="AO19" s="32">
        <v>2</v>
      </c>
      <c r="AP19" s="155" t="s">
        <v>42</v>
      </c>
      <c r="AQ19" s="171">
        <f t="shared" si="56"/>
        <v>4</v>
      </c>
      <c r="AR19" s="169">
        <f t="shared" si="57"/>
        <v>4</v>
      </c>
      <c r="AS19" s="169">
        <f t="shared" si="58"/>
        <v>4</v>
      </c>
      <c r="AT19" s="169">
        <f t="shared" si="59"/>
        <v>2</v>
      </c>
      <c r="AU19" s="149">
        <f t="shared" si="3"/>
        <v>0</v>
      </c>
      <c r="AV19" s="149">
        <f t="shared" si="60"/>
        <v>16</v>
      </c>
      <c r="AW19" s="149">
        <f t="shared" si="61"/>
        <v>14</v>
      </c>
      <c r="AX19" s="163">
        <f t="shared" si="62"/>
        <v>0.875</v>
      </c>
      <c r="AY19" s="159" t="s">
        <v>17</v>
      </c>
      <c r="AZ19" s="143">
        <v>1</v>
      </c>
      <c r="BA19" s="79">
        <v>4</v>
      </c>
      <c r="BB19" s="40" t="s">
        <v>40</v>
      </c>
      <c r="BC19" s="171">
        <f t="shared" si="63"/>
        <v>4</v>
      </c>
      <c r="BD19" s="149">
        <f t="shared" si="4"/>
        <v>0</v>
      </c>
      <c r="BE19" s="149">
        <f t="shared" si="64"/>
        <v>4</v>
      </c>
      <c r="BF19" s="149">
        <f t="shared" si="5"/>
        <v>4</v>
      </c>
      <c r="BG19" s="163">
        <f t="shared" si="6"/>
        <v>1</v>
      </c>
      <c r="BH19" s="6" t="s">
        <v>17</v>
      </c>
      <c r="BI19" s="39">
        <v>265</v>
      </c>
      <c r="BJ19" s="39">
        <v>225</v>
      </c>
      <c r="BK19" s="48">
        <f t="shared" si="65"/>
        <v>1.1777777777777778</v>
      </c>
      <c r="BL19" s="32">
        <v>4</v>
      </c>
      <c r="BM19" s="40" t="s">
        <v>40</v>
      </c>
      <c r="BN19" s="47">
        <v>5339</v>
      </c>
      <c r="BO19" s="47">
        <v>5339</v>
      </c>
      <c r="BP19" s="48">
        <f t="shared" si="66"/>
        <v>1</v>
      </c>
      <c r="BQ19" s="32">
        <v>4</v>
      </c>
      <c r="BR19" s="40" t="s">
        <v>40</v>
      </c>
      <c r="BS19" s="47">
        <v>23430</v>
      </c>
      <c r="BT19" s="47">
        <v>23506</v>
      </c>
      <c r="BU19" s="48">
        <f t="shared" si="67"/>
        <v>0.99676678294903431</v>
      </c>
      <c r="BV19" s="32">
        <v>4</v>
      </c>
      <c r="BW19" s="40" t="s">
        <v>40</v>
      </c>
      <c r="BX19" s="111">
        <v>690</v>
      </c>
      <c r="BY19" s="112">
        <v>151</v>
      </c>
      <c r="BZ19" s="48">
        <f t="shared" si="68"/>
        <v>4.5695364238410594</v>
      </c>
      <c r="CA19" s="32">
        <v>4</v>
      </c>
      <c r="CB19" s="40" t="s">
        <v>40</v>
      </c>
      <c r="CC19" s="49">
        <v>10803</v>
      </c>
      <c r="CD19" s="49">
        <v>10759</v>
      </c>
      <c r="CE19" s="166">
        <f t="shared" si="69"/>
        <v>1.0040895994051491</v>
      </c>
      <c r="CF19" s="112">
        <v>4</v>
      </c>
      <c r="CG19" s="40" t="s">
        <v>40</v>
      </c>
      <c r="CH19" s="113">
        <v>586</v>
      </c>
      <c r="CI19" s="39">
        <v>2570</v>
      </c>
      <c r="CJ19" s="48">
        <f t="shared" si="70"/>
        <v>0.22801556420233463</v>
      </c>
      <c r="CK19" s="32">
        <v>1</v>
      </c>
      <c r="CL19" s="13" t="s">
        <v>43</v>
      </c>
      <c r="CM19" s="47">
        <v>3073</v>
      </c>
      <c r="CN19" s="39">
        <v>3140</v>
      </c>
      <c r="CO19" s="48">
        <f t="shared" si="71"/>
        <v>0.97866242038216555</v>
      </c>
      <c r="CP19" s="32">
        <v>3</v>
      </c>
      <c r="CQ19" s="43" t="s">
        <v>41</v>
      </c>
      <c r="CR19" s="49">
        <v>3628</v>
      </c>
      <c r="CS19" s="49">
        <v>2228</v>
      </c>
      <c r="CT19" s="48">
        <f t="shared" si="72"/>
        <v>1.6283662477558349</v>
      </c>
      <c r="CU19" s="32">
        <v>4</v>
      </c>
      <c r="CV19" s="40" t="s">
        <v>40</v>
      </c>
      <c r="CW19" s="171">
        <f t="shared" si="7"/>
        <v>4</v>
      </c>
      <c r="CX19" s="169">
        <f t="shared" si="73"/>
        <v>4</v>
      </c>
      <c r="CY19" s="169">
        <f t="shared" si="74"/>
        <v>4</v>
      </c>
      <c r="CZ19" s="169">
        <f t="shared" si="75"/>
        <v>4</v>
      </c>
      <c r="DA19" s="169">
        <f t="shared" si="76"/>
        <v>4</v>
      </c>
      <c r="DB19" s="169">
        <f t="shared" si="77"/>
        <v>1</v>
      </c>
      <c r="DC19" s="169">
        <f t="shared" si="78"/>
        <v>3</v>
      </c>
      <c r="DD19" s="169">
        <f t="shared" si="79"/>
        <v>4</v>
      </c>
      <c r="DE19" s="149">
        <f t="shared" si="80"/>
        <v>0</v>
      </c>
      <c r="DF19" s="149">
        <f t="shared" si="81"/>
        <v>32</v>
      </c>
      <c r="DG19" s="149">
        <f t="shared" si="82"/>
        <v>28</v>
      </c>
      <c r="DH19" s="163">
        <f t="shared" si="83"/>
        <v>0.875</v>
      </c>
      <c r="DI19" s="6" t="s">
        <v>17</v>
      </c>
      <c r="DJ19" s="47">
        <v>236</v>
      </c>
      <c r="DK19" s="47">
        <v>476</v>
      </c>
      <c r="DL19" s="60">
        <f t="shared" si="84"/>
        <v>0.49579831932773111</v>
      </c>
      <c r="DM19" s="113">
        <v>1</v>
      </c>
      <c r="DN19" s="13" t="s">
        <v>43</v>
      </c>
      <c r="DO19" s="113">
        <v>4603</v>
      </c>
      <c r="DP19" s="113">
        <v>232</v>
      </c>
      <c r="DQ19" s="60">
        <f t="shared" si="85"/>
        <v>19.84051724137931</v>
      </c>
      <c r="DR19" s="114">
        <v>4</v>
      </c>
      <c r="DS19" s="40" t="s">
        <v>40</v>
      </c>
      <c r="DT19" s="47">
        <v>4297</v>
      </c>
      <c r="DU19" s="47">
        <v>725</v>
      </c>
      <c r="DV19" s="60">
        <f t="shared" ref="DV19" si="256">+DT19/DU19</f>
        <v>5.9268965517241377</v>
      </c>
      <c r="DW19" s="113">
        <v>4</v>
      </c>
      <c r="DX19" s="9" t="s">
        <v>40</v>
      </c>
      <c r="DY19" s="113">
        <v>160</v>
      </c>
      <c r="DZ19" s="111">
        <v>2</v>
      </c>
      <c r="EA19" s="12" t="s">
        <v>42</v>
      </c>
      <c r="EB19" s="47">
        <v>5894</v>
      </c>
      <c r="EC19" s="47">
        <v>8768</v>
      </c>
      <c r="ED19" s="60">
        <f t="shared" si="87"/>
        <v>0.67221715328467158</v>
      </c>
      <c r="EE19" s="111">
        <v>1</v>
      </c>
      <c r="EF19" s="13" t="s">
        <v>43</v>
      </c>
      <c r="EG19" s="111">
        <v>0</v>
      </c>
      <c r="EH19" s="111">
        <v>172</v>
      </c>
      <c r="EI19" s="60">
        <f t="shared" si="88"/>
        <v>0</v>
      </c>
      <c r="EJ19" s="111">
        <v>1</v>
      </c>
      <c r="EK19" s="13" t="s">
        <v>43</v>
      </c>
      <c r="EL19" s="111">
        <v>0</v>
      </c>
      <c r="EM19" s="111">
        <v>92</v>
      </c>
      <c r="EN19" s="60">
        <f t="shared" si="89"/>
        <v>0</v>
      </c>
      <c r="EO19" s="111">
        <v>1</v>
      </c>
      <c r="EP19" s="13" t="s">
        <v>43</v>
      </c>
      <c r="EQ19" s="171">
        <f t="shared" si="90"/>
        <v>1</v>
      </c>
      <c r="ER19" s="169">
        <f t="shared" si="91"/>
        <v>4</v>
      </c>
      <c r="ES19" s="169">
        <f t="shared" si="92"/>
        <v>4</v>
      </c>
      <c r="ET19" s="169">
        <f t="shared" si="93"/>
        <v>2</v>
      </c>
      <c r="EU19" s="169">
        <f t="shared" si="225"/>
        <v>1</v>
      </c>
      <c r="EV19" s="169">
        <f t="shared" si="94"/>
        <v>1</v>
      </c>
      <c r="EW19" s="169">
        <f t="shared" si="95"/>
        <v>1</v>
      </c>
      <c r="EX19" s="149">
        <f t="shared" si="96"/>
        <v>0</v>
      </c>
      <c r="EY19" s="149">
        <f t="shared" si="97"/>
        <v>28</v>
      </c>
      <c r="EZ19" s="149">
        <f t="shared" si="8"/>
        <v>14</v>
      </c>
      <c r="FA19" s="163">
        <f t="shared" si="98"/>
        <v>0.5</v>
      </c>
      <c r="FB19" s="6" t="s">
        <v>17</v>
      </c>
      <c r="FC19" s="47">
        <v>17763</v>
      </c>
      <c r="FD19" s="47">
        <v>22773</v>
      </c>
      <c r="FE19" s="60">
        <f t="shared" si="253"/>
        <v>0.78000263469898568</v>
      </c>
      <c r="FF19" s="113">
        <v>1</v>
      </c>
      <c r="FG19" s="13" t="s">
        <v>43</v>
      </c>
      <c r="FH19" s="47">
        <v>5461</v>
      </c>
      <c r="FI19" s="47">
        <v>5025</v>
      </c>
      <c r="FJ19" s="60">
        <f t="shared" si="100"/>
        <v>1.0867661691542287</v>
      </c>
      <c r="FK19" s="47">
        <v>4</v>
      </c>
      <c r="FL19" s="40" t="s">
        <v>40</v>
      </c>
      <c r="FM19" s="113">
        <v>3</v>
      </c>
      <c r="FN19" s="113">
        <v>3</v>
      </c>
      <c r="FO19" s="60">
        <f t="shared" si="252"/>
        <v>1</v>
      </c>
      <c r="FP19" s="113">
        <v>4</v>
      </c>
      <c r="FQ19" s="40" t="s">
        <v>40</v>
      </c>
      <c r="FR19" s="113">
        <v>270</v>
      </c>
      <c r="FS19" s="113">
        <v>270</v>
      </c>
      <c r="FT19" s="60">
        <f t="shared" si="226"/>
        <v>1</v>
      </c>
      <c r="FU19" s="113">
        <v>4</v>
      </c>
      <c r="FV19" s="40" t="s">
        <v>40</v>
      </c>
      <c r="FW19" s="47">
        <v>3912</v>
      </c>
      <c r="FX19" s="47">
        <v>3990</v>
      </c>
      <c r="FY19" s="60">
        <f t="shared" si="227"/>
        <v>0.98045112781954891</v>
      </c>
      <c r="FZ19" s="113">
        <v>3</v>
      </c>
      <c r="GA19" s="43" t="s">
        <v>41</v>
      </c>
      <c r="GB19" s="171">
        <f t="shared" si="102"/>
        <v>1</v>
      </c>
      <c r="GC19" s="169">
        <f t="shared" si="103"/>
        <v>4</v>
      </c>
      <c r="GD19" s="169">
        <f t="shared" si="104"/>
        <v>4</v>
      </c>
      <c r="GE19" s="169">
        <f t="shared" si="105"/>
        <v>4</v>
      </c>
      <c r="GF19" s="169">
        <f t="shared" si="106"/>
        <v>3</v>
      </c>
      <c r="GG19" s="149">
        <f t="shared" si="9"/>
        <v>0</v>
      </c>
      <c r="GH19" s="149">
        <f t="shared" si="107"/>
        <v>20</v>
      </c>
      <c r="GI19" s="149">
        <f t="shared" si="10"/>
        <v>16</v>
      </c>
      <c r="GJ19" s="163">
        <f t="shared" si="108"/>
        <v>0.8</v>
      </c>
      <c r="GK19" s="6" t="s">
        <v>17</v>
      </c>
      <c r="GL19" s="113">
        <v>351</v>
      </c>
      <c r="GM19" s="113">
        <v>610</v>
      </c>
      <c r="GN19" s="60">
        <f t="shared" si="231"/>
        <v>0.57540983606557372</v>
      </c>
      <c r="GO19" s="50">
        <v>2</v>
      </c>
      <c r="GP19" s="12" t="s">
        <v>42</v>
      </c>
      <c r="GQ19" s="113">
        <v>0</v>
      </c>
      <c r="GR19" s="113">
        <v>1</v>
      </c>
      <c r="GS19" s="60">
        <f t="shared" si="109"/>
        <v>0</v>
      </c>
      <c r="GT19" s="117">
        <v>1</v>
      </c>
      <c r="GU19" s="13" t="s">
        <v>43</v>
      </c>
      <c r="GV19" s="47">
        <v>6</v>
      </c>
      <c r="GW19" s="47">
        <v>7</v>
      </c>
      <c r="GX19" s="60">
        <f t="shared" si="232"/>
        <v>0.8571428571428571</v>
      </c>
      <c r="GY19" s="113">
        <v>4</v>
      </c>
      <c r="GZ19" s="40" t="s">
        <v>40</v>
      </c>
      <c r="HA19" s="113">
        <v>0</v>
      </c>
      <c r="HB19" s="113">
        <v>0</v>
      </c>
      <c r="HC19" s="60" t="s">
        <v>60</v>
      </c>
      <c r="HD19" s="117" t="s">
        <v>60</v>
      </c>
      <c r="HE19" s="78" t="s">
        <v>60</v>
      </c>
      <c r="HF19" s="47">
        <v>141</v>
      </c>
      <c r="HG19" s="47">
        <v>6583</v>
      </c>
      <c r="HH19" s="60">
        <f t="shared" si="111"/>
        <v>2.1418806015494455E-2</v>
      </c>
      <c r="HI19" s="50">
        <v>3</v>
      </c>
      <c r="HJ19" s="43" t="s">
        <v>41</v>
      </c>
      <c r="HK19" s="171">
        <f t="shared" si="112"/>
        <v>2</v>
      </c>
      <c r="HL19" s="169">
        <f t="shared" si="113"/>
        <v>1</v>
      </c>
      <c r="HM19" s="169">
        <f t="shared" si="114"/>
        <v>4</v>
      </c>
      <c r="HN19" s="169">
        <v>0</v>
      </c>
      <c r="HO19" s="169">
        <f t="shared" si="116"/>
        <v>3</v>
      </c>
      <c r="HP19" s="149">
        <f t="shared" si="11"/>
        <v>1</v>
      </c>
      <c r="HQ19" s="149">
        <f t="shared" si="117"/>
        <v>16</v>
      </c>
      <c r="HR19" s="149">
        <f t="shared" si="12"/>
        <v>10</v>
      </c>
      <c r="HS19" s="163">
        <f t="shared" si="118"/>
        <v>0.625</v>
      </c>
      <c r="HT19" s="6" t="s">
        <v>17</v>
      </c>
      <c r="HU19" s="113">
        <v>8</v>
      </c>
      <c r="HV19" s="50">
        <v>1</v>
      </c>
      <c r="HW19" s="13" t="s">
        <v>43</v>
      </c>
      <c r="HX19" s="113">
        <v>5</v>
      </c>
      <c r="HY19" s="50">
        <v>1</v>
      </c>
      <c r="HZ19" s="13" t="s">
        <v>43</v>
      </c>
      <c r="IA19" s="111">
        <v>103</v>
      </c>
      <c r="IB19" s="111">
        <v>660</v>
      </c>
      <c r="IC19" s="60">
        <f t="shared" si="119"/>
        <v>0.15606060606060607</v>
      </c>
      <c r="ID19" s="32">
        <v>1</v>
      </c>
      <c r="IE19" s="18" t="s">
        <v>43</v>
      </c>
      <c r="IF19" s="111">
        <v>42</v>
      </c>
      <c r="IG19" s="111">
        <v>660</v>
      </c>
      <c r="IH19" s="60">
        <f t="shared" si="120"/>
        <v>6.363636363636363E-2</v>
      </c>
      <c r="II19" s="32">
        <v>2</v>
      </c>
      <c r="IJ19" s="17" t="s">
        <v>42</v>
      </c>
      <c r="IK19" s="111">
        <v>139</v>
      </c>
      <c r="IL19" s="111">
        <v>157</v>
      </c>
      <c r="IM19" s="60">
        <f t="shared" si="121"/>
        <v>0.88535031847133761</v>
      </c>
      <c r="IN19" s="108">
        <v>3</v>
      </c>
      <c r="IO19" s="43" t="s">
        <v>41</v>
      </c>
      <c r="IP19" s="111">
        <v>0</v>
      </c>
      <c r="IQ19" s="111">
        <v>30</v>
      </c>
      <c r="IR19" s="60">
        <f t="shared" si="122"/>
        <v>0</v>
      </c>
      <c r="IS19" s="50">
        <v>4</v>
      </c>
      <c r="IT19" s="40" t="s">
        <v>40</v>
      </c>
      <c r="IU19" s="171">
        <f t="shared" si="123"/>
        <v>1</v>
      </c>
      <c r="IV19" s="169">
        <f t="shared" si="124"/>
        <v>1</v>
      </c>
      <c r="IW19" s="169">
        <f t="shared" si="125"/>
        <v>1</v>
      </c>
      <c r="IX19" s="169">
        <f t="shared" si="126"/>
        <v>2</v>
      </c>
      <c r="IY19" s="169">
        <f t="shared" si="127"/>
        <v>3</v>
      </c>
      <c r="IZ19" s="169">
        <f t="shared" si="128"/>
        <v>4</v>
      </c>
      <c r="JA19" s="149">
        <f t="shared" si="13"/>
        <v>0</v>
      </c>
      <c r="JB19" s="149">
        <f t="shared" si="129"/>
        <v>24</v>
      </c>
      <c r="JC19" s="149">
        <f t="shared" si="14"/>
        <v>12</v>
      </c>
      <c r="JD19" s="163">
        <f t="shared" si="237"/>
        <v>0.5</v>
      </c>
      <c r="JE19" s="6" t="s">
        <v>17</v>
      </c>
      <c r="JF19" s="111">
        <v>57</v>
      </c>
      <c r="JG19" s="111">
        <v>57</v>
      </c>
      <c r="JH19" s="60">
        <f t="shared" si="131"/>
        <v>1</v>
      </c>
      <c r="JI19" s="76">
        <v>4</v>
      </c>
      <c r="JJ19" s="40" t="s">
        <v>40</v>
      </c>
      <c r="JK19" s="111">
        <v>28</v>
      </c>
      <c r="JL19" s="111">
        <v>35</v>
      </c>
      <c r="JM19" s="174">
        <f t="shared" si="132"/>
        <v>0.8</v>
      </c>
      <c r="JN19" s="116">
        <v>4</v>
      </c>
      <c r="JO19" s="40" t="s">
        <v>40</v>
      </c>
      <c r="JP19" s="171">
        <f t="shared" si="133"/>
        <v>4</v>
      </c>
      <c r="JQ19" s="169">
        <f t="shared" si="134"/>
        <v>4</v>
      </c>
      <c r="JR19" s="149">
        <f t="shared" si="15"/>
        <v>0</v>
      </c>
      <c r="JS19" s="149">
        <f t="shared" si="135"/>
        <v>8</v>
      </c>
      <c r="JT19" s="149">
        <f t="shared" si="16"/>
        <v>8</v>
      </c>
      <c r="JU19" s="163">
        <f t="shared" si="238"/>
        <v>1</v>
      </c>
      <c r="JV19" s="6" t="s">
        <v>17</v>
      </c>
      <c r="JW19" s="47">
        <v>787</v>
      </c>
      <c r="JX19" s="47">
        <v>683</v>
      </c>
      <c r="JY19" s="60">
        <f t="shared" si="137"/>
        <v>1.1522693997071742</v>
      </c>
      <c r="JZ19" s="76">
        <v>4</v>
      </c>
      <c r="KA19" s="40" t="s">
        <v>40</v>
      </c>
      <c r="KB19" s="117">
        <v>170</v>
      </c>
      <c r="KC19" s="117">
        <v>1028</v>
      </c>
      <c r="KD19" s="60">
        <f t="shared" si="138"/>
        <v>0.16536964980544747</v>
      </c>
      <c r="KE19" s="76">
        <v>3</v>
      </c>
      <c r="KF19" s="11" t="s">
        <v>41</v>
      </c>
      <c r="KG19" s="171">
        <f t="shared" si="139"/>
        <v>4</v>
      </c>
      <c r="KH19" s="169">
        <f t="shared" si="140"/>
        <v>3</v>
      </c>
      <c r="KI19" s="149">
        <f t="shared" si="17"/>
        <v>0</v>
      </c>
      <c r="KJ19" s="149">
        <f t="shared" si="141"/>
        <v>8</v>
      </c>
      <c r="KK19" s="149">
        <f t="shared" si="142"/>
        <v>7</v>
      </c>
      <c r="KL19" s="163">
        <f t="shared" si="239"/>
        <v>0.875</v>
      </c>
      <c r="KM19" s="6" t="s">
        <v>17</v>
      </c>
      <c r="KN19" s="47">
        <v>61</v>
      </c>
      <c r="KO19" s="47">
        <v>61</v>
      </c>
      <c r="KP19" s="60">
        <v>1</v>
      </c>
      <c r="KQ19" s="47">
        <v>4</v>
      </c>
      <c r="KR19" s="40" t="s">
        <v>40</v>
      </c>
      <c r="KS19" s="47">
        <v>670</v>
      </c>
      <c r="KT19" s="47">
        <v>670</v>
      </c>
      <c r="KU19" s="60">
        <f t="shared" si="18"/>
        <v>1</v>
      </c>
      <c r="KV19" s="113">
        <v>4</v>
      </c>
      <c r="KW19" s="40" t="s">
        <v>40</v>
      </c>
      <c r="KX19" s="47">
        <v>537</v>
      </c>
      <c r="KY19" s="47">
        <v>537</v>
      </c>
      <c r="KZ19" s="60">
        <f t="shared" si="19"/>
        <v>1</v>
      </c>
      <c r="LA19" s="47">
        <v>4</v>
      </c>
      <c r="LB19" s="40" t="s">
        <v>40</v>
      </c>
      <c r="LC19" s="171">
        <f t="shared" si="144"/>
        <v>4</v>
      </c>
      <c r="LD19" s="169">
        <f t="shared" si="145"/>
        <v>4</v>
      </c>
      <c r="LE19" s="169">
        <f t="shared" si="146"/>
        <v>4</v>
      </c>
      <c r="LF19" s="149">
        <f t="shared" si="20"/>
        <v>0</v>
      </c>
      <c r="LG19" s="149">
        <f t="shared" si="147"/>
        <v>12</v>
      </c>
      <c r="LH19" s="149">
        <f t="shared" si="21"/>
        <v>12</v>
      </c>
      <c r="LI19" s="163">
        <f t="shared" si="240"/>
        <v>1</v>
      </c>
      <c r="LJ19" s="6" t="s">
        <v>17</v>
      </c>
      <c r="LK19" s="85">
        <v>2805.0600000000004</v>
      </c>
      <c r="LL19" s="85">
        <v>3432.77</v>
      </c>
      <c r="LM19" s="60">
        <f t="shared" si="22"/>
        <v>0.81714184171966087</v>
      </c>
      <c r="LN19" s="47" t="s">
        <v>60</v>
      </c>
      <c r="LO19" s="78" t="s">
        <v>60</v>
      </c>
      <c r="LP19" s="47">
        <v>85190.34</v>
      </c>
      <c r="LQ19" s="47">
        <v>97599.531675999999</v>
      </c>
      <c r="LR19" s="60">
        <f t="shared" si="23"/>
        <v>0.87285603257611266</v>
      </c>
      <c r="LS19" s="47" t="s">
        <v>60</v>
      </c>
      <c r="LT19" s="78" t="s">
        <v>60</v>
      </c>
      <c r="LU19" s="47">
        <v>108770.55</v>
      </c>
      <c r="LV19" s="47">
        <v>130683.06</v>
      </c>
      <c r="LW19" s="60">
        <f t="shared" si="24"/>
        <v>0.83232325597518153</v>
      </c>
      <c r="LX19" s="47" t="s">
        <v>60</v>
      </c>
      <c r="LY19" s="78" t="s">
        <v>60</v>
      </c>
      <c r="LZ19" s="85">
        <v>1104.503856</v>
      </c>
      <c r="MA19" s="85">
        <v>1648.9490949999999</v>
      </c>
      <c r="MB19" s="60">
        <f t="shared" si="149"/>
        <v>0.66982289468432621</v>
      </c>
      <c r="MC19" s="47">
        <v>2</v>
      </c>
      <c r="MD19" s="12" t="s">
        <v>42</v>
      </c>
      <c r="ME19" s="171" t="str">
        <f t="shared" si="150"/>
        <v>NA</v>
      </c>
      <c r="MF19" s="169" t="str">
        <f t="shared" si="151"/>
        <v>NA</v>
      </c>
      <c r="MG19" s="169" t="str">
        <f t="shared" si="152"/>
        <v>NA</v>
      </c>
      <c r="MH19" s="169">
        <f t="shared" si="153"/>
        <v>2</v>
      </c>
      <c r="MI19" s="149">
        <f t="shared" si="25"/>
        <v>0</v>
      </c>
      <c r="MJ19" s="149">
        <f t="shared" si="154"/>
        <v>4</v>
      </c>
      <c r="MK19" s="149">
        <f t="shared" si="26"/>
        <v>2</v>
      </c>
      <c r="ML19" s="163">
        <f t="shared" si="241"/>
        <v>0.5</v>
      </c>
      <c r="MM19" s="6" t="s">
        <v>17</v>
      </c>
      <c r="MN19" s="47">
        <v>109562752367.31</v>
      </c>
      <c r="MO19" s="47">
        <v>112890149887</v>
      </c>
      <c r="MP19" s="60">
        <f t="shared" si="27"/>
        <v>0.97052535121070671</v>
      </c>
      <c r="MQ19" s="47">
        <v>3</v>
      </c>
      <c r="MR19" s="43" t="s">
        <v>41</v>
      </c>
      <c r="MS19" s="47">
        <v>112849674445.01512</v>
      </c>
      <c r="MT19" s="47">
        <v>109562752367.31</v>
      </c>
      <c r="MU19" s="83">
        <f t="shared" si="28"/>
        <v>1.030000360585007</v>
      </c>
      <c r="MV19" s="47">
        <v>2</v>
      </c>
      <c r="MW19" s="12" t="s">
        <v>42</v>
      </c>
      <c r="MX19" s="47" t="s">
        <v>60</v>
      </c>
      <c r="MY19" s="47" t="s">
        <v>60</v>
      </c>
      <c r="MZ19" s="47" t="s">
        <v>60</v>
      </c>
      <c r="NA19" s="47" t="s">
        <v>60</v>
      </c>
      <c r="NB19" s="47" t="s">
        <v>60</v>
      </c>
      <c r="NC19" s="171">
        <f t="shared" si="156"/>
        <v>3</v>
      </c>
      <c r="ND19" s="169">
        <f t="shared" si="157"/>
        <v>2</v>
      </c>
      <c r="NE19" s="169">
        <v>0</v>
      </c>
      <c r="NF19" s="149">
        <f t="shared" si="29"/>
        <v>1</v>
      </c>
      <c r="NG19" s="149">
        <f t="shared" si="158"/>
        <v>8</v>
      </c>
      <c r="NH19" s="149">
        <f t="shared" si="30"/>
        <v>5</v>
      </c>
      <c r="NI19" s="163">
        <f t="shared" si="242"/>
        <v>0.625</v>
      </c>
      <c r="NJ19" s="6" t="s">
        <v>17</v>
      </c>
      <c r="NK19" s="120">
        <v>2078.6666666666665</v>
      </c>
      <c r="NL19" s="120">
        <v>1800</v>
      </c>
      <c r="NM19" s="60">
        <f t="shared" si="160"/>
        <v>1.1548148148148147</v>
      </c>
      <c r="NN19" s="47">
        <v>1</v>
      </c>
      <c r="NO19" s="13" t="s">
        <v>43</v>
      </c>
      <c r="NP19" s="118">
        <v>89679.985690716901</v>
      </c>
      <c r="NQ19" s="118">
        <v>91500</v>
      </c>
      <c r="NR19" s="60">
        <f t="shared" si="31"/>
        <v>0.98010913323187876</v>
      </c>
      <c r="NS19" s="47">
        <v>4</v>
      </c>
      <c r="NT19" s="40" t="s">
        <v>40</v>
      </c>
      <c r="NU19" s="118">
        <v>240</v>
      </c>
      <c r="NV19" s="119">
        <v>240</v>
      </c>
      <c r="NW19" s="60">
        <v>1</v>
      </c>
      <c r="NX19" s="113">
        <v>4</v>
      </c>
      <c r="NY19" s="40" t="s">
        <v>40</v>
      </c>
      <c r="NZ19" s="171">
        <f t="shared" si="161"/>
        <v>1</v>
      </c>
      <c r="OA19" s="169">
        <f t="shared" si="162"/>
        <v>4</v>
      </c>
      <c r="OB19" s="169">
        <f t="shared" si="163"/>
        <v>0.98010913323187876</v>
      </c>
      <c r="OC19" s="149">
        <f t="shared" si="32"/>
        <v>0</v>
      </c>
      <c r="OD19" s="149">
        <f t="shared" si="164"/>
        <v>12</v>
      </c>
      <c r="OE19" s="149">
        <f t="shared" si="33"/>
        <v>5.9801091332318785</v>
      </c>
      <c r="OF19" s="163">
        <f t="shared" si="243"/>
        <v>0.49834242776932319</v>
      </c>
      <c r="OG19" s="6" t="s">
        <v>17</v>
      </c>
      <c r="OH19" s="120">
        <v>16</v>
      </c>
      <c r="OI19" s="120">
        <v>512</v>
      </c>
      <c r="OJ19" s="60">
        <f t="shared" si="34"/>
        <v>3.125E-2</v>
      </c>
      <c r="OK19" s="63">
        <v>1</v>
      </c>
      <c r="OL19" s="13" t="s">
        <v>43</v>
      </c>
      <c r="OM19" s="120">
        <v>86</v>
      </c>
      <c r="ON19" s="120">
        <v>106</v>
      </c>
      <c r="OO19" s="60">
        <f t="shared" si="35"/>
        <v>0.81132075471698117</v>
      </c>
      <c r="OP19" s="47">
        <v>2</v>
      </c>
      <c r="OQ19" s="12" t="s">
        <v>42</v>
      </c>
      <c r="OR19" s="171">
        <f t="shared" si="166"/>
        <v>1</v>
      </c>
      <c r="OS19" s="169">
        <f t="shared" si="167"/>
        <v>2</v>
      </c>
      <c r="OT19" s="149">
        <f t="shared" si="36"/>
        <v>0</v>
      </c>
      <c r="OU19" s="149">
        <f t="shared" si="168"/>
        <v>8</v>
      </c>
      <c r="OV19" s="149">
        <f t="shared" si="37"/>
        <v>3</v>
      </c>
      <c r="OW19" s="163">
        <f t="shared" si="244"/>
        <v>0.375</v>
      </c>
      <c r="OX19" s="6" t="s">
        <v>17</v>
      </c>
      <c r="OY19" s="120">
        <v>15</v>
      </c>
      <c r="OZ19" s="120">
        <v>17</v>
      </c>
      <c r="PA19" s="121">
        <f t="shared" si="234"/>
        <v>0.88235294117647056</v>
      </c>
      <c r="PB19" s="119">
        <v>2</v>
      </c>
      <c r="PC19" s="12" t="s">
        <v>42</v>
      </c>
      <c r="PD19" s="120">
        <v>26</v>
      </c>
      <c r="PE19" s="120">
        <v>26</v>
      </c>
      <c r="PF19" s="121">
        <f t="shared" si="228"/>
        <v>1</v>
      </c>
      <c r="PG19" s="119">
        <v>4</v>
      </c>
      <c r="PH19" s="40" t="s">
        <v>40</v>
      </c>
      <c r="PI19" s="120">
        <v>0</v>
      </c>
      <c r="PJ19" s="120">
        <v>0</v>
      </c>
      <c r="PK19" s="121" t="s">
        <v>60</v>
      </c>
      <c r="PL19" s="118" t="s">
        <v>60</v>
      </c>
      <c r="PM19" s="118" t="s">
        <v>60</v>
      </c>
      <c r="PN19" s="119">
        <v>1</v>
      </c>
      <c r="PO19" s="119">
        <v>1</v>
      </c>
      <c r="PP19" s="121">
        <f t="shared" si="235"/>
        <v>1</v>
      </c>
      <c r="PQ19" s="122">
        <v>4</v>
      </c>
      <c r="PR19" s="40" t="s">
        <v>40</v>
      </c>
      <c r="PS19" s="120">
        <v>0</v>
      </c>
      <c r="PT19" s="120">
        <v>0</v>
      </c>
      <c r="PU19" s="121" t="s">
        <v>60</v>
      </c>
      <c r="PV19" s="122" t="s">
        <v>60</v>
      </c>
      <c r="PW19" s="118" t="s">
        <v>60</v>
      </c>
      <c r="PX19" s="120">
        <v>0</v>
      </c>
      <c r="PY19" s="120">
        <v>0</v>
      </c>
      <c r="PZ19" s="121" t="s">
        <v>60</v>
      </c>
      <c r="QA19" s="122" t="s">
        <v>60</v>
      </c>
      <c r="QB19" s="118" t="s">
        <v>60</v>
      </c>
      <c r="QC19" s="120">
        <v>391</v>
      </c>
      <c r="QD19" s="120">
        <v>606</v>
      </c>
      <c r="QE19" s="121">
        <f t="shared" si="170"/>
        <v>0.6452145214521452</v>
      </c>
      <c r="QF19" s="119">
        <v>3</v>
      </c>
      <c r="QG19" s="43" t="s">
        <v>41</v>
      </c>
      <c r="QH19" s="171">
        <f t="shared" si="171"/>
        <v>2</v>
      </c>
      <c r="QI19" s="169">
        <f t="shared" si="172"/>
        <v>4</v>
      </c>
      <c r="QJ19" s="169">
        <v>0</v>
      </c>
      <c r="QK19" s="169">
        <f t="shared" si="174"/>
        <v>4</v>
      </c>
      <c r="QL19" s="169">
        <v>0</v>
      </c>
      <c r="QM19" s="169">
        <v>0</v>
      </c>
      <c r="QN19" s="169">
        <f t="shared" si="177"/>
        <v>3</v>
      </c>
      <c r="QO19" s="149">
        <f t="shared" si="39"/>
        <v>3</v>
      </c>
      <c r="QP19" s="149">
        <f t="shared" si="178"/>
        <v>16</v>
      </c>
      <c r="QQ19" s="149">
        <f t="shared" si="40"/>
        <v>13</v>
      </c>
      <c r="QR19" s="163">
        <f t="shared" si="245"/>
        <v>0.8125</v>
      </c>
      <c r="QS19" s="6" t="s">
        <v>17</v>
      </c>
      <c r="QT19" s="123">
        <v>59698.590000000011</v>
      </c>
      <c r="QU19" s="123">
        <v>73260</v>
      </c>
      <c r="QV19" s="124">
        <f t="shared" si="41"/>
        <v>0.81488656838656859</v>
      </c>
      <c r="QW19" s="123">
        <v>4</v>
      </c>
      <c r="QX19" s="40" t="s">
        <v>40</v>
      </c>
      <c r="QY19" s="123">
        <v>291930</v>
      </c>
      <c r="QZ19" s="123">
        <v>299959</v>
      </c>
      <c r="RA19" s="124">
        <f t="shared" si="42"/>
        <v>0.97323300851116323</v>
      </c>
      <c r="RB19" s="125">
        <v>4</v>
      </c>
      <c r="RC19" s="40" t="s">
        <v>40</v>
      </c>
      <c r="RD19" s="125">
        <v>11</v>
      </c>
      <c r="RE19" s="125">
        <v>12</v>
      </c>
      <c r="RF19" s="124">
        <f t="shared" si="43"/>
        <v>0.91666666666666663</v>
      </c>
      <c r="RG19" s="125">
        <v>3</v>
      </c>
      <c r="RH19" s="43" t="s">
        <v>41</v>
      </c>
      <c r="RI19" s="171">
        <f t="shared" si="180"/>
        <v>4</v>
      </c>
      <c r="RJ19" s="169">
        <f t="shared" si="181"/>
        <v>4</v>
      </c>
      <c r="RK19" s="169">
        <f t="shared" si="182"/>
        <v>3</v>
      </c>
      <c r="RL19" s="149">
        <f t="shared" si="44"/>
        <v>0</v>
      </c>
      <c r="RM19" s="149">
        <f t="shared" si="183"/>
        <v>12</v>
      </c>
      <c r="RN19" s="149">
        <f t="shared" si="45"/>
        <v>11</v>
      </c>
      <c r="RO19" s="163">
        <f t="shared" si="246"/>
        <v>0.91666666666666663</v>
      </c>
      <c r="RP19" s="6" t="s">
        <v>17</v>
      </c>
      <c r="RQ19" s="119">
        <v>143</v>
      </c>
      <c r="RR19" s="119">
        <v>201</v>
      </c>
      <c r="RS19" s="121">
        <f t="shared" si="185"/>
        <v>0.71144278606965172</v>
      </c>
      <c r="RT19" s="119">
        <v>2</v>
      </c>
      <c r="RU19" s="12" t="s">
        <v>42</v>
      </c>
      <c r="RV19" s="119">
        <v>764</v>
      </c>
      <c r="RW19" s="119">
        <v>331</v>
      </c>
      <c r="RX19" s="126">
        <f t="shared" si="186"/>
        <v>2.3081570996978851</v>
      </c>
      <c r="RY19" s="118">
        <v>4</v>
      </c>
      <c r="RZ19" s="40" t="s">
        <v>40</v>
      </c>
      <c r="SA19" s="171">
        <f t="shared" si="187"/>
        <v>2</v>
      </c>
      <c r="SB19" s="169">
        <f t="shared" si="188"/>
        <v>4</v>
      </c>
      <c r="SC19" s="149">
        <f t="shared" si="189"/>
        <v>0</v>
      </c>
      <c r="SD19" s="149">
        <f t="shared" si="190"/>
        <v>8</v>
      </c>
      <c r="SE19" s="149">
        <f t="shared" si="191"/>
        <v>6</v>
      </c>
      <c r="SF19" s="163">
        <f t="shared" si="192"/>
        <v>0.75</v>
      </c>
      <c r="SG19" s="6" t="s">
        <v>17</v>
      </c>
      <c r="SH19" s="127">
        <v>0.96242901865397124</v>
      </c>
      <c r="SI19" s="110">
        <v>4</v>
      </c>
      <c r="SJ19" s="9" t="s">
        <v>40</v>
      </c>
      <c r="SK19" s="120">
        <v>97</v>
      </c>
      <c r="SL19" s="120">
        <v>164</v>
      </c>
      <c r="SM19" s="121">
        <f t="shared" si="193"/>
        <v>0.59146341463414631</v>
      </c>
      <c r="SN19" s="111">
        <v>1</v>
      </c>
      <c r="SO19" s="13" t="s">
        <v>43</v>
      </c>
      <c r="SP19" s="120">
        <v>164</v>
      </c>
      <c r="SQ19" s="120">
        <v>167</v>
      </c>
      <c r="SR19" s="60">
        <f t="shared" si="194"/>
        <v>0.98203592814371254</v>
      </c>
      <c r="SS19" s="111">
        <v>4</v>
      </c>
      <c r="ST19" s="40" t="s">
        <v>40</v>
      </c>
      <c r="SU19" s="120">
        <v>40</v>
      </c>
      <c r="SV19" s="120">
        <v>47</v>
      </c>
      <c r="SW19" s="60">
        <f t="shared" si="195"/>
        <v>0.85106382978723405</v>
      </c>
      <c r="SX19" s="111">
        <v>2</v>
      </c>
      <c r="SY19" s="12" t="s">
        <v>42</v>
      </c>
      <c r="SZ19" s="120">
        <v>45</v>
      </c>
      <c r="TA19" s="120">
        <v>45</v>
      </c>
      <c r="TB19" s="121">
        <f t="shared" si="254"/>
        <v>1</v>
      </c>
      <c r="TC19" s="63">
        <v>4</v>
      </c>
      <c r="TD19" s="40" t="s">
        <v>40</v>
      </c>
      <c r="TE19" s="171">
        <f t="shared" si="197"/>
        <v>4</v>
      </c>
      <c r="TF19" s="169">
        <f t="shared" si="198"/>
        <v>1</v>
      </c>
      <c r="TG19" s="169">
        <f t="shared" si="199"/>
        <v>4</v>
      </c>
      <c r="TH19" s="169">
        <f t="shared" si="200"/>
        <v>2</v>
      </c>
      <c r="TI19" s="169">
        <f t="shared" si="201"/>
        <v>4</v>
      </c>
      <c r="TJ19" s="149">
        <f t="shared" si="202"/>
        <v>0</v>
      </c>
      <c r="TK19" s="149">
        <f t="shared" si="203"/>
        <v>20</v>
      </c>
      <c r="TL19" s="149">
        <f t="shared" si="204"/>
        <v>15</v>
      </c>
      <c r="TM19" s="163">
        <f t="shared" si="205"/>
        <v>0.75</v>
      </c>
      <c r="TO19" s="25" t="s">
        <v>17</v>
      </c>
      <c r="TP19" s="61">
        <f>+KV19+LA19+MC19+NS19+OK19+QW19+RB19+RT19+RY19</f>
        <v>29</v>
      </c>
      <c r="TQ19" s="26">
        <f t="shared" si="206"/>
        <v>36</v>
      </c>
      <c r="TR19" s="27">
        <f t="shared" si="207"/>
        <v>0.80555555555555558</v>
      </c>
      <c r="TS19" s="28"/>
      <c r="TU19" s="25" t="s">
        <v>17</v>
      </c>
      <c r="TV19" s="26">
        <f t="shared" ref="TV19:TV21" si="257">+SI19</f>
        <v>4</v>
      </c>
      <c r="TW19" s="26">
        <v>4</v>
      </c>
      <c r="TX19" s="27">
        <f t="shared" si="208"/>
        <v>1</v>
      </c>
      <c r="TY19" s="28"/>
      <c r="UA19" s="25" t="s">
        <v>17</v>
      </c>
      <c r="UB19" s="363" t="e">
        <f>+(#REF!*0.25)+(#REF!*0.4)+(TR19*0.25)+(TX19*0.1)</f>
        <v>#REF!</v>
      </c>
      <c r="UC19" s="364"/>
      <c r="UD19" s="365"/>
      <c r="UE19" s="28"/>
      <c r="UF19" s="179">
        <f t="shared" si="209"/>
        <v>0.83333333333333337</v>
      </c>
      <c r="UG19" s="179">
        <f t="shared" si="210"/>
        <v>0.875</v>
      </c>
      <c r="UH19" s="179">
        <f t="shared" si="211"/>
        <v>1</v>
      </c>
      <c r="UI19" s="181">
        <f t="shared" si="229"/>
        <v>0.90277777777777779</v>
      </c>
      <c r="UJ19" s="179">
        <f t="shared" si="212"/>
        <v>0.875</v>
      </c>
      <c r="UK19" s="179">
        <f t="shared" si="213"/>
        <v>0.5</v>
      </c>
      <c r="UL19" s="179">
        <f t="shared" si="214"/>
        <v>0.8</v>
      </c>
      <c r="UM19" s="179">
        <f t="shared" si="215"/>
        <v>0.625</v>
      </c>
      <c r="UN19" s="179">
        <f t="shared" si="216"/>
        <v>0.79166666666666663</v>
      </c>
      <c r="UO19" s="181">
        <f t="shared" si="217"/>
        <v>0.71833333333333327</v>
      </c>
      <c r="UP19" s="179">
        <f t="shared" si="218"/>
        <v>0.59966848555386465</v>
      </c>
      <c r="UQ19" s="179">
        <f t="shared" si="219"/>
        <v>0.8125</v>
      </c>
      <c r="UR19" s="179">
        <f t="shared" si="220"/>
        <v>0.91666666666666663</v>
      </c>
      <c r="US19" s="179">
        <f t="shared" si="221"/>
        <v>0.75</v>
      </c>
      <c r="UT19" s="181">
        <f t="shared" si="222"/>
        <v>0.76970878805513276</v>
      </c>
      <c r="UU19" s="179">
        <f t="shared" si="223"/>
        <v>0.75</v>
      </c>
      <c r="UV19" s="183">
        <f t="shared" si="224"/>
        <v>0.75</v>
      </c>
      <c r="UW19" s="187"/>
      <c r="UX19" s="223">
        <f t="shared" si="230"/>
        <v>0.78045497479156101</v>
      </c>
    </row>
    <row r="20" spans="1:570" ht="15.75" customHeight="1">
      <c r="A20" s="6" t="s">
        <v>18</v>
      </c>
      <c r="B20" s="50">
        <v>8887</v>
      </c>
      <c r="C20" s="50">
        <v>8772</v>
      </c>
      <c r="D20" s="106">
        <f t="shared" si="46"/>
        <v>1.013109895120839</v>
      </c>
      <c r="E20" s="32">
        <v>4</v>
      </c>
      <c r="F20" s="40" t="s">
        <v>40</v>
      </c>
      <c r="G20" s="3">
        <v>0.22120624179175319</v>
      </c>
      <c r="H20" s="3">
        <v>0.13853520027015756</v>
      </c>
      <c r="I20" s="51">
        <f t="shared" si="0"/>
        <v>0.59675116042983145</v>
      </c>
      <c r="J20" s="32">
        <v>4</v>
      </c>
      <c r="K20" s="52" t="s">
        <v>40</v>
      </c>
      <c r="L20" s="76">
        <v>279</v>
      </c>
      <c r="M20" s="76">
        <v>433</v>
      </c>
      <c r="N20" s="107">
        <f t="shared" si="47"/>
        <v>0.64434180138568131</v>
      </c>
      <c r="O20" s="108">
        <v>2</v>
      </c>
      <c r="P20" s="12" t="s">
        <v>42</v>
      </c>
      <c r="Q20" s="169">
        <f t="shared" si="48"/>
        <v>4</v>
      </c>
      <c r="R20" s="169">
        <f t="shared" si="49"/>
        <v>4</v>
      </c>
      <c r="S20" s="170">
        <f t="shared" si="50"/>
        <v>2</v>
      </c>
      <c r="T20" s="150">
        <f t="shared" si="51"/>
        <v>0</v>
      </c>
      <c r="U20" s="150">
        <f t="shared" si="52"/>
        <v>12</v>
      </c>
      <c r="V20" s="149">
        <f t="shared" si="53"/>
        <v>10</v>
      </c>
      <c r="W20" s="163">
        <f t="shared" si="54"/>
        <v>0.83333333333333337</v>
      </c>
      <c r="X20" s="6" t="s">
        <v>18</v>
      </c>
      <c r="Y20" s="109">
        <v>1</v>
      </c>
      <c r="Z20" s="45">
        <v>4</v>
      </c>
      <c r="AA20" s="16" t="s">
        <v>40</v>
      </c>
      <c r="AB20" s="110">
        <v>30</v>
      </c>
      <c r="AC20" s="110">
        <v>30</v>
      </c>
      <c r="AD20" s="106">
        <f t="shared" si="1"/>
        <v>1</v>
      </c>
      <c r="AE20" s="32">
        <v>4</v>
      </c>
      <c r="AF20" s="40" t="s">
        <v>40</v>
      </c>
      <c r="AG20" s="110">
        <v>40</v>
      </c>
      <c r="AH20" s="110">
        <v>118</v>
      </c>
      <c r="AI20" s="106">
        <f t="shared" si="55"/>
        <v>0.33898305084745761</v>
      </c>
      <c r="AJ20" s="32">
        <v>4</v>
      </c>
      <c r="AK20" s="40" t="s">
        <v>40</v>
      </c>
      <c r="AL20" s="110">
        <v>14</v>
      </c>
      <c r="AM20" s="110">
        <v>16</v>
      </c>
      <c r="AN20" s="106">
        <f t="shared" si="2"/>
        <v>0.875</v>
      </c>
      <c r="AO20" s="32">
        <v>3</v>
      </c>
      <c r="AP20" s="154" t="s">
        <v>41</v>
      </c>
      <c r="AQ20" s="171">
        <f t="shared" si="56"/>
        <v>4</v>
      </c>
      <c r="AR20" s="169">
        <f t="shared" si="57"/>
        <v>4</v>
      </c>
      <c r="AS20" s="169">
        <f t="shared" si="58"/>
        <v>4</v>
      </c>
      <c r="AT20" s="169">
        <f t="shared" si="59"/>
        <v>3</v>
      </c>
      <c r="AU20" s="149">
        <f t="shared" si="3"/>
        <v>0</v>
      </c>
      <c r="AV20" s="149">
        <f t="shared" si="60"/>
        <v>16</v>
      </c>
      <c r="AW20" s="149">
        <f t="shared" si="61"/>
        <v>15</v>
      </c>
      <c r="AX20" s="163">
        <f t="shared" si="62"/>
        <v>0.9375</v>
      </c>
      <c r="AY20" s="159" t="s">
        <v>18</v>
      </c>
      <c r="AZ20" s="143">
        <v>1</v>
      </c>
      <c r="BA20" s="79">
        <v>4</v>
      </c>
      <c r="BB20" s="40" t="s">
        <v>40</v>
      </c>
      <c r="BC20" s="171">
        <f t="shared" si="63"/>
        <v>4</v>
      </c>
      <c r="BD20" s="149">
        <f t="shared" si="4"/>
        <v>0</v>
      </c>
      <c r="BE20" s="149">
        <f t="shared" si="64"/>
        <v>4</v>
      </c>
      <c r="BF20" s="149">
        <f t="shared" si="5"/>
        <v>4</v>
      </c>
      <c r="BG20" s="163">
        <f t="shared" si="6"/>
        <v>1</v>
      </c>
      <c r="BH20" s="6" t="s">
        <v>18</v>
      </c>
      <c r="BI20" s="39">
        <v>0</v>
      </c>
      <c r="BJ20" s="39">
        <v>0</v>
      </c>
      <c r="BK20" s="48" t="s">
        <v>60</v>
      </c>
      <c r="BL20" s="32" t="s">
        <v>60</v>
      </c>
      <c r="BM20" s="33" t="s">
        <v>60</v>
      </c>
      <c r="BN20" s="47">
        <v>0</v>
      </c>
      <c r="BO20" s="47">
        <v>0</v>
      </c>
      <c r="BP20" s="48" t="s">
        <v>60</v>
      </c>
      <c r="BQ20" s="32" t="s">
        <v>60</v>
      </c>
      <c r="BR20" s="33" t="s">
        <v>60</v>
      </c>
      <c r="BS20" s="47">
        <v>1175</v>
      </c>
      <c r="BT20" s="47">
        <v>1175</v>
      </c>
      <c r="BU20" s="48">
        <f t="shared" si="67"/>
        <v>1</v>
      </c>
      <c r="BV20" s="32">
        <v>4</v>
      </c>
      <c r="BW20" s="40" t="s">
        <v>40</v>
      </c>
      <c r="BX20" s="111">
        <v>0</v>
      </c>
      <c r="BY20" s="112">
        <v>0</v>
      </c>
      <c r="BZ20" s="48" t="s">
        <v>60</v>
      </c>
      <c r="CA20" s="32" t="s">
        <v>60</v>
      </c>
      <c r="CB20" s="33" t="s">
        <v>60</v>
      </c>
      <c r="CC20" s="49">
        <v>100</v>
      </c>
      <c r="CD20" s="49">
        <v>250</v>
      </c>
      <c r="CE20" s="166">
        <f t="shared" si="69"/>
        <v>0.4</v>
      </c>
      <c r="CF20" s="112">
        <v>1</v>
      </c>
      <c r="CG20" s="13" t="s">
        <v>43</v>
      </c>
      <c r="CH20" s="113">
        <v>9</v>
      </c>
      <c r="CI20" s="39">
        <v>30</v>
      </c>
      <c r="CJ20" s="48">
        <f t="shared" si="70"/>
        <v>0.3</v>
      </c>
      <c r="CK20" s="32">
        <v>1</v>
      </c>
      <c r="CL20" s="13" t="s">
        <v>43</v>
      </c>
      <c r="CM20" s="47">
        <v>30</v>
      </c>
      <c r="CN20" s="39">
        <v>184</v>
      </c>
      <c r="CO20" s="48">
        <f t="shared" si="71"/>
        <v>0.16304347826086957</v>
      </c>
      <c r="CP20" s="32">
        <v>1</v>
      </c>
      <c r="CQ20" s="13" t="s">
        <v>43</v>
      </c>
      <c r="CR20" s="49">
        <v>87</v>
      </c>
      <c r="CS20" s="49">
        <v>271</v>
      </c>
      <c r="CT20" s="48">
        <f t="shared" si="72"/>
        <v>0.3210332103321033</v>
      </c>
      <c r="CU20" s="32">
        <v>1</v>
      </c>
      <c r="CV20" s="13" t="s">
        <v>43</v>
      </c>
      <c r="CW20" s="171">
        <v>0</v>
      </c>
      <c r="CX20" s="169">
        <v>0</v>
      </c>
      <c r="CY20" s="169">
        <f t="shared" si="74"/>
        <v>4</v>
      </c>
      <c r="CZ20" s="169">
        <v>0</v>
      </c>
      <c r="DA20" s="169">
        <f t="shared" si="76"/>
        <v>1</v>
      </c>
      <c r="DB20" s="169">
        <f t="shared" si="77"/>
        <v>1</v>
      </c>
      <c r="DC20" s="169">
        <f t="shared" si="78"/>
        <v>1</v>
      </c>
      <c r="DD20" s="169">
        <f t="shared" si="79"/>
        <v>1</v>
      </c>
      <c r="DE20" s="149">
        <f t="shared" si="80"/>
        <v>3</v>
      </c>
      <c r="DF20" s="149">
        <f t="shared" si="81"/>
        <v>20</v>
      </c>
      <c r="DG20" s="149">
        <f t="shared" si="82"/>
        <v>8</v>
      </c>
      <c r="DH20" s="163">
        <f t="shared" si="83"/>
        <v>0.4</v>
      </c>
      <c r="DI20" s="6" t="s">
        <v>18</v>
      </c>
      <c r="DJ20" s="47">
        <v>39</v>
      </c>
      <c r="DK20" s="47">
        <v>5</v>
      </c>
      <c r="DL20" s="60">
        <f t="shared" si="84"/>
        <v>7.8</v>
      </c>
      <c r="DM20" s="113">
        <v>4</v>
      </c>
      <c r="DN20" s="40" t="s">
        <v>40</v>
      </c>
      <c r="DO20" s="113">
        <v>46</v>
      </c>
      <c r="DP20" s="113">
        <v>6</v>
      </c>
      <c r="DQ20" s="60">
        <f t="shared" si="85"/>
        <v>7.666666666666667</v>
      </c>
      <c r="DR20" s="114">
        <v>4</v>
      </c>
      <c r="DS20" s="40" t="s">
        <v>40</v>
      </c>
      <c r="DT20" s="47">
        <v>614</v>
      </c>
      <c r="DU20" s="47">
        <v>0</v>
      </c>
      <c r="DV20" s="60" t="s">
        <v>60</v>
      </c>
      <c r="DW20" s="115" t="s">
        <v>60</v>
      </c>
      <c r="DX20" s="47" t="s">
        <v>60</v>
      </c>
      <c r="DY20" s="113">
        <v>178</v>
      </c>
      <c r="DZ20" s="111">
        <v>4</v>
      </c>
      <c r="EA20" s="9" t="s">
        <v>40</v>
      </c>
      <c r="EB20" s="47">
        <v>320</v>
      </c>
      <c r="EC20" s="47">
        <v>280</v>
      </c>
      <c r="ED20" s="60">
        <f t="shared" si="87"/>
        <v>1.1428571428571428</v>
      </c>
      <c r="EE20" s="111">
        <v>4</v>
      </c>
      <c r="EF20" s="40" t="s">
        <v>40</v>
      </c>
      <c r="EG20" s="111">
        <v>5</v>
      </c>
      <c r="EH20" s="111">
        <v>5</v>
      </c>
      <c r="EI20" s="60">
        <f t="shared" si="88"/>
        <v>1</v>
      </c>
      <c r="EJ20" s="111">
        <v>4</v>
      </c>
      <c r="EK20" s="40" t="s">
        <v>40</v>
      </c>
      <c r="EL20" s="111">
        <v>5</v>
      </c>
      <c r="EM20" s="111">
        <v>5</v>
      </c>
      <c r="EN20" s="60">
        <f t="shared" si="89"/>
        <v>1</v>
      </c>
      <c r="EO20" s="111">
        <v>4</v>
      </c>
      <c r="EP20" s="40" t="s">
        <v>40</v>
      </c>
      <c r="EQ20" s="171">
        <f t="shared" si="90"/>
        <v>4</v>
      </c>
      <c r="ER20" s="169">
        <f t="shared" si="91"/>
        <v>4</v>
      </c>
      <c r="ES20" s="169">
        <v>0</v>
      </c>
      <c r="ET20" s="169">
        <f t="shared" si="93"/>
        <v>4</v>
      </c>
      <c r="EU20" s="169">
        <f t="shared" si="225"/>
        <v>4</v>
      </c>
      <c r="EV20" s="169">
        <f t="shared" si="94"/>
        <v>4</v>
      </c>
      <c r="EW20" s="169">
        <f t="shared" si="95"/>
        <v>4</v>
      </c>
      <c r="EX20" s="149">
        <f t="shared" si="96"/>
        <v>1</v>
      </c>
      <c r="EY20" s="149">
        <f t="shared" si="97"/>
        <v>24</v>
      </c>
      <c r="EZ20" s="149">
        <f t="shared" si="8"/>
        <v>24</v>
      </c>
      <c r="FA20" s="163">
        <f t="shared" si="98"/>
        <v>1</v>
      </c>
      <c r="FB20" s="6" t="s">
        <v>18</v>
      </c>
      <c r="FC20" s="47">
        <v>501</v>
      </c>
      <c r="FD20" s="47">
        <v>178</v>
      </c>
      <c r="FE20" s="60">
        <f t="shared" si="253"/>
        <v>2.8146067415730336</v>
      </c>
      <c r="FF20" s="113">
        <v>4</v>
      </c>
      <c r="FG20" s="40" t="s">
        <v>40</v>
      </c>
      <c r="FH20" s="47">
        <v>62</v>
      </c>
      <c r="FI20" s="47">
        <v>60</v>
      </c>
      <c r="FJ20" s="60">
        <f t="shared" si="100"/>
        <v>1.0333333333333334</v>
      </c>
      <c r="FK20" s="47">
        <v>4</v>
      </c>
      <c r="FL20" s="40" t="s">
        <v>40</v>
      </c>
      <c r="FM20" s="113">
        <v>2</v>
      </c>
      <c r="FN20" s="113">
        <v>3</v>
      </c>
      <c r="FO20" s="60">
        <f t="shared" si="252"/>
        <v>0.66666666666666663</v>
      </c>
      <c r="FP20" s="113">
        <v>2</v>
      </c>
      <c r="FQ20" s="12" t="s">
        <v>42</v>
      </c>
      <c r="FR20" s="113">
        <v>80</v>
      </c>
      <c r="FS20" s="113">
        <v>80</v>
      </c>
      <c r="FT20" s="60">
        <f t="shared" si="226"/>
        <v>1</v>
      </c>
      <c r="FU20" s="113">
        <v>4</v>
      </c>
      <c r="FV20" s="40" t="s">
        <v>40</v>
      </c>
      <c r="FW20" s="47">
        <v>0</v>
      </c>
      <c r="FX20" s="47">
        <v>0</v>
      </c>
      <c r="FY20" s="81" t="s">
        <v>60</v>
      </c>
      <c r="FZ20" s="113" t="s">
        <v>60</v>
      </c>
      <c r="GA20" s="47" t="s">
        <v>60</v>
      </c>
      <c r="GB20" s="171">
        <f t="shared" si="102"/>
        <v>4</v>
      </c>
      <c r="GC20" s="169">
        <f t="shared" si="103"/>
        <v>4</v>
      </c>
      <c r="GD20" s="169">
        <f t="shared" si="104"/>
        <v>2</v>
      </c>
      <c r="GE20" s="169">
        <f t="shared" si="105"/>
        <v>4</v>
      </c>
      <c r="GF20" s="169">
        <v>0</v>
      </c>
      <c r="GG20" s="149">
        <f t="shared" si="9"/>
        <v>1</v>
      </c>
      <c r="GH20" s="149">
        <f t="shared" si="107"/>
        <v>16</v>
      </c>
      <c r="GI20" s="149">
        <f t="shared" si="10"/>
        <v>14</v>
      </c>
      <c r="GJ20" s="163">
        <f t="shared" si="108"/>
        <v>0.875</v>
      </c>
      <c r="GK20" s="6" t="s">
        <v>18</v>
      </c>
      <c r="GL20" s="113">
        <v>6</v>
      </c>
      <c r="GM20" s="113">
        <v>8</v>
      </c>
      <c r="GN20" s="60">
        <f t="shared" si="231"/>
        <v>0.75</v>
      </c>
      <c r="GO20" s="50">
        <v>1</v>
      </c>
      <c r="GP20" s="13" t="s">
        <v>43</v>
      </c>
      <c r="GQ20" s="113">
        <v>0</v>
      </c>
      <c r="GR20" s="113">
        <v>0</v>
      </c>
      <c r="GS20" s="60" t="s">
        <v>60</v>
      </c>
      <c r="GT20" s="111" t="s">
        <v>60</v>
      </c>
      <c r="GU20" s="77" t="s">
        <v>60</v>
      </c>
      <c r="GV20" s="47">
        <v>1</v>
      </c>
      <c r="GW20" s="47">
        <v>1</v>
      </c>
      <c r="GX20" s="60">
        <f t="shared" si="232"/>
        <v>1</v>
      </c>
      <c r="GY20" s="113">
        <v>4</v>
      </c>
      <c r="GZ20" s="40" t="s">
        <v>40</v>
      </c>
      <c r="HA20" s="113">
        <v>0</v>
      </c>
      <c r="HB20" s="113">
        <v>0</v>
      </c>
      <c r="HC20" s="60" t="s">
        <v>60</v>
      </c>
      <c r="HD20" s="117" t="s">
        <v>60</v>
      </c>
      <c r="HE20" s="78" t="s">
        <v>60</v>
      </c>
      <c r="HF20" s="47">
        <v>11</v>
      </c>
      <c r="HG20" s="47">
        <v>188</v>
      </c>
      <c r="HH20" s="60">
        <f t="shared" si="111"/>
        <v>5.8510638297872342E-2</v>
      </c>
      <c r="HI20" s="50">
        <v>3</v>
      </c>
      <c r="HJ20" s="43" t="s">
        <v>41</v>
      </c>
      <c r="HK20" s="171">
        <f t="shared" si="112"/>
        <v>1</v>
      </c>
      <c r="HL20" s="169">
        <v>0</v>
      </c>
      <c r="HM20" s="169">
        <f t="shared" si="114"/>
        <v>4</v>
      </c>
      <c r="HN20" s="169">
        <v>0</v>
      </c>
      <c r="HO20" s="169">
        <f t="shared" si="116"/>
        <v>3</v>
      </c>
      <c r="HP20" s="149">
        <f t="shared" si="11"/>
        <v>2</v>
      </c>
      <c r="HQ20" s="149">
        <f t="shared" si="117"/>
        <v>12</v>
      </c>
      <c r="HR20" s="149">
        <f t="shared" si="12"/>
        <v>8</v>
      </c>
      <c r="HS20" s="163">
        <f t="shared" si="118"/>
        <v>0.66666666666666663</v>
      </c>
      <c r="HT20" s="6" t="s">
        <v>18</v>
      </c>
      <c r="HU20" s="113">
        <v>2</v>
      </c>
      <c r="HV20" s="50">
        <v>1</v>
      </c>
      <c r="HW20" s="13" t="s">
        <v>43</v>
      </c>
      <c r="HX20" s="113">
        <v>0</v>
      </c>
      <c r="HY20" s="50">
        <v>4</v>
      </c>
      <c r="HZ20" s="40" t="s">
        <v>40</v>
      </c>
      <c r="IA20" s="111">
        <v>1</v>
      </c>
      <c r="IB20" s="111">
        <v>35</v>
      </c>
      <c r="IC20" s="60">
        <f t="shared" si="119"/>
        <v>2.8571428571428571E-2</v>
      </c>
      <c r="ID20" s="32">
        <v>4</v>
      </c>
      <c r="IE20" s="16" t="s">
        <v>40</v>
      </c>
      <c r="IF20" s="111">
        <v>29</v>
      </c>
      <c r="IG20" s="111">
        <v>35</v>
      </c>
      <c r="IH20" s="60">
        <f t="shared" si="120"/>
        <v>0.82857142857142863</v>
      </c>
      <c r="II20" s="32">
        <v>1</v>
      </c>
      <c r="IJ20" s="18" t="s">
        <v>43</v>
      </c>
      <c r="IK20" s="111">
        <v>0</v>
      </c>
      <c r="IL20" s="111">
        <v>4</v>
      </c>
      <c r="IM20" s="60">
        <f t="shared" si="121"/>
        <v>0</v>
      </c>
      <c r="IN20" s="108">
        <v>1</v>
      </c>
      <c r="IO20" s="13" t="s">
        <v>43</v>
      </c>
      <c r="IP20" s="111">
        <v>0</v>
      </c>
      <c r="IQ20" s="111">
        <v>0</v>
      </c>
      <c r="IR20" s="60" t="s">
        <v>60</v>
      </c>
      <c r="IS20" s="50" t="s">
        <v>60</v>
      </c>
      <c r="IT20" s="77" t="s">
        <v>60</v>
      </c>
      <c r="IU20" s="171">
        <f t="shared" si="123"/>
        <v>1</v>
      </c>
      <c r="IV20" s="169">
        <f t="shared" si="124"/>
        <v>4</v>
      </c>
      <c r="IW20" s="169">
        <f t="shared" si="125"/>
        <v>4</v>
      </c>
      <c r="IX20" s="169">
        <f t="shared" si="126"/>
        <v>1</v>
      </c>
      <c r="IY20" s="169">
        <f t="shared" si="127"/>
        <v>1</v>
      </c>
      <c r="IZ20" s="169">
        <v>0</v>
      </c>
      <c r="JA20" s="149">
        <f t="shared" si="13"/>
        <v>1</v>
      </c>
      <c r="JB20" s="149">
        <f t="shared" si="129"/>
        <v>20</v>
      </c>
      <c r="JC20" s="149">
        <f t="shared" si="14"/>
        <v>11</v>
      </c>
      <c r="JD20" s="163">
        <f t="shared" si="237"/>
        <v>0.55000000000000004</v>
      </c>
      <c r="JE20" s="6" t="s">
        <v>18</v>
      </c>
      <c r="JF20" s="111">
        <v>0</v>
      </c>
      <c r="JG20" s="111">
        <v>0</v>
      </c>
      <c r="JH20" s="60" t="s">
        <v>60</v>
      </c>
      <c r="JI20" s="76" t="s">
        <v>60</v>
      </c>
      <c r="JJ20" s="78" t="s">
        <v>60</v>
      </c>
      <c r="JK20" s="111">
        <v>0</v>
      </c>
      <c r="JL20" s="111">
        <v>0</v>
      </c>
      <c r="JM20" s="174" t="s">
        <v>60</v>
      </c>
      <c r="JN20" s="108" t="s">
        <v>60</v>
      </c>
      <c r="JO20" s="78" t="s">
        <v>60</v>
      </c>
      <c r="JP20" s="171">
        <v>0</v>
      </c>
      <c r="JQ20" s="169">
        <v>0</v>
      </c>
      <c r="JR20" s="149">
        <f t="shared" si="15"/>
        <v>2</v>
      </c>
      <c r="JS20" s="149">
        <f t="shared" si="135"/>
        <v>0</v>
      </c>
      <c r="JT20" s="149">
        <f t="shared" si="16"/>
        <v>0</v>
      </c>
      <c r="JU20" s="163" t="str">
        <f t="shared" si="238"/>
        <v>NA</v>
      </c>
      <c r="JV20" s="6" t="s">
        <v>18</v>
      </c>
      <c r="JW20" s="47">
        <v>27</v>
      </c>
      <c r="JX20" s="47">
        <v>47</v>
      </c>
      <c r="JY20" s="60">
        <f t="shared" si="137"/>
        <v>0.57446808510638303</v>
      </c>
      <c r="JZ20" s="76">
        <v>1</v>
      </c>
      <c r="KA20" s="13" t="s">
        <v>43</v>
      </c>
      <c r="KB20" s="117">
        <v>0</v>
      </c>
      <c r="KC20" s="117">
        <v>8</v>
      </c>
      <c r="KD20" s="60">
        <f t="shared" si="138"/>
        <v>0</v>
      </c>
      <c r="KE20" s="76">
        <v>4</v>
      </c>
      <c r="KF20" s="40" t="s">
        <v>40</v>
      </c>
      <c r="KG20" s="171">
        <f t="shared" si="139"/>
        <v>1</v>
      </c>
      <c r="KH20" s="169">
        <f t="shared" si="140"/>
        <v>4</v>
      </c>
      <c r="KI20" s="149">
        <f t="shared" si="17"/>
        <v>0</v>
      </c>
      <c r="KJ20" s="149">
        <f t="shared" si="141"/>
        <v>8</v>
      </c>
      <c r="KK20" s="149">
        <f t="shared" si="142"/>
        <v>5</v>
      </c>
      <c r="KL20" s="163">
        <f t="shared" si="239"/>
        <v>0.625</v>
      </c>
      <c r="KM20" s="6" t="s">
        <v>18</v>
      </c>
      <c r="KN20" s="47">
        <v>61</v>
      </c>
      <c r="KO20" s="47">
        <v>61</v>
      </c>
      <c r="KP20" s="60">
        <v>1</v>
      </c>
      <c r="KQ20" s="47">
        <v>4</v>
      </c>
      <c r="KR20" s="40" t="s">
        <v>40</v>
      </c>
      <c r="KS20" s="47">
        <v>40</v>
      </c>
      <c r="KT20" s="47">
        <v>45</v>
      </c>
      <c r="KU20" s="60">
        <f t="shared" si="18"/>
        <v>0.88888888888888884</v>
      </c>
      <c r="KV20" s="113">
        <v>4</v>
      </c>
      <c r="KW20" s="40" t="s">
        <v>40</v>
      </c>
      <c r="KX20" s="47">
        <v>19</v>
      </c>
      <c r="KY20" s="47">
        <v>19</v>
      </c>
      <c r="KZ20" s="60">
        <f t="shared" si="19"/>
        <v>1</v>
      </c>
      <c r="LA20" s="47">
        <v>4</v>
      </c>
      <c r="LB20" s="40" t="s">
        <v>40</v>
      </c>
      <c r="LC20" s="171">
        <f t="shared" si="144"/>
        <v>4</v>
      </c>
      <c r="LD20" s="169">
        <f t="shared" si="145"/>
        <v>4</v>
      </c>
      <c r="LE20" s="169">
        <f t="shared" si="146"/>
        <v>4</v>
      </c>
      <c r="LF20" s="149">
        <f t="shared" si="20"/>
        <v>0</v>
      </c>
      <c r="LG20" s="149">
        <f t="shared" si="147"/>
        <v>12</v>
      </c>
      <c r="LH20" s="149">
        <f t="shared" si="21"/>
        <v>12</v>
      </c>
      <c r="LI20" s="163">
        <f t="shared" si="240"/>
        <v>1</v>
      </c>
      <c r="LJ20" s="6" t="s">
        <v>18</v>
      </c>
      <c r="LK20" s="85">
        <v>160.38999999999999</v>
      </c>
      <c r="LL20" s="85">
        <v>160.38999999999999</v>
      </c>
      <c r="LM20" s="60">
        <f t="shared" si="22"/>
        <v>1</v>
      </c>
      <c r="LN20" s="47" t="s">
        <v>60</v>
      </c>
      <c r="LO20" s="78" t="s">
        <v>60</v>
      </c>
      <c r="LP20" s="47">
        <v>2732.83</v>
      </c>
      <c r="LQ20" s="47">
        <v>3467.5620710000003</v>
      </c>
      <c r="LR20" s="60">
        <f t="shared" si="23"/>
        <v>0.78811278473001833</v>
      </c>
      <c r="LS20" s="47" t="s">
        <v>60</v>
      </c>
      <c r="LT20" s="78" t="s">
        <v>60</v>
      </c>
      <c r="LU20" s="47">
        <v>3759.99</v>
      </c>
      <c r="LV20" s="47">
        <v>4599.6499999999996</v>
      </c>
      <c r="LW20" s="60">
        <f t="shared" si="24"/>
        <v>0.817451327818421</v>
      </c>
      <c r="LX20" s="47" t="s">
        <v>60</v>
      </c>
      <c r="LY20" s="78" t="s">
        <v>60</v>
      </c>
      <c r="LZ20" s="85">
        <v>33.158613000000003</v>
      </c>
      <c r="MA20" s="85">
        <v>3.4025029999999998</v>
      </c>
      <c r="MB20" s="60">
        <f t="shared" si="149"/>
        <v>9.7453589313514204</v>
      </c>
      <c r="MC20" s="84">
        <v>4</v>
      </c>
      <c r="MD20" s="40" t="s">
        <v>40</v>
      </c>
      <c r="ME20" s="171" t="str">
        <f t="shared" si="150"/>
        <v>NA</v>
      </c>
      <c r="MF20" s="169" t="str">
        <f t="shared" si="151"/>
        <v>NA</v>
      </c>
      <c r="MG20" s="169" t="str">
        <f t="shared" si="152"/>
        <v>NA</v>
      </c>
      <c r="MH20" s="169">
        <f t="shared" si="153"/>
        <v>4</v>
      </c>
      <c r="MI20" s="149">
        <f t="shared" si="25"/>
        <v>0</v>
      </c>
      <c r="MJ20" s="149">
        <f t="shared" si="154"/>
        <v>4</v>
      </c>
      <c r="MK20" s="149">
        <f t="shared" si="26"/>
        <v>4</v>
      </c>
      <c r="ML20" s="163">
        <f t="shared" si="241"/>
        <v>1</v>
      </c>
      <c r="MM20" s="6" t="s">
        <v>18</v>
      </c>
      <c r="MN20" s="47">
        <v>3044267998.0300002</v>
      </c>
      <c r="MO20" s="47">
        <v>3598639840</v>
      </c>
      <c r="MP20" s="60">
        <f t="shared" si="27"/>
        <v>0.84594961801734514</v>
      </c>
      <c r="MQ20" s="47">
        <v>1</v>
      </c>
      <c r="MR20" s="13" t="s">
        <v>43</v>
      </c>
      <c r="MS20" s="47">
        <v>3310224282.4554052</v>
      </c>
      <c r="MT20" s="47">
        <v>3044267998.0300002</v>
      </c>
      <c r="MU20" s="83">
        <f t="shared" si="28"/>
        <v>1.0873629669258784</v>
      </c>
      <c r="MV20" s="47">
        <v>2</v>
      </c>
      <c r="MW20" s="12" t="s">
        <v>42</v>
      </c>
      <c r="MX20" s="47" t="s">
        <v>60</v>
      </c>
      <c r="MY20" s="47" t="s">
        <v>60</v>
      </c>
      <c r="MZ20" s="47" t="s">
        <v>60</v>
      </c>
      <c r="NA20" s="47" t="s">
        <v>60</v>
      </c>
      <c r="NB20" s="47" t="s">
        <v>60</v>
      </c>
      <c r="NC20" s="171">
        <f t="shared" si="156"/>
        <v>1</v>
      </c>
      <c r="ND20" s="169">
        <f t="shared" si="157"/>
        <v>2</v>
      </c>
      <c r="NE20" s="169">
        <v>0</v>
      </c>
      <c r="NF20" s="149">
        <f t="shared" si="29"/>
        <v>1</v>
      </c>
      <c r="NG20" s="149">
        <f t="shared" si="158"/>
        <v>8</v>
      </c>
      <c r="NH20" s="149">
        <f t="shared" si="30"/>
        <v>3</v>
      </c>
      <c r="NI20" s="163">
        <f t="shared" si="242"/>
        <v>0.375</v>
      </c>
      <c r="NJ20" s="6" t="s">
        <v>18</v>
      </c>
      <c r="NK20" s="120">
        <v>0</v>
      </c>
      <c r="NL20" s="120">
        <v>0</v>
      </c>
      <c r="NM20" s="60" t="s">
        <v>60</v>
      </c>
      <c r="NN20" s="77" t="s">
        <v>60</v>
      </c>
      <c r="NO20" s="77" t="s">
        <v>60</v>
      </c>
      <c r="NP20" s="118">
        <v>22411.333333333332</v>
      </c>
      <c r="NQ20" s="118">
        <v>30057</v>
      </c>
      <c r="NR20" s="60">
        <f t="shared" si="31"/>
        <v>0.74562775171618367</v>
      </c>
      <c r="NS20" s="47">
        <v>4</v>
      </c>
      <c r="NT20" s="40" t="s">
        <v>40</v>
      </c>
      <c r="NU20" s="118">
        <v>0</v>
      </c>
      <c r="NV20" s="119">
        <v>2</v>
      </c>
      <c r="NW20" s="60">
        <v>0</v>
      </c>
      <c r="NX20" s="113">
        <v>1</v>
      </c>
      <c r="NY20" s="13" t="s">
        <v>43</v>
      </c>
      <c r="NZ20" s="171">
        <v>0</v>
      </c>
      <c r="OA20" s="169">
        <f t="shared" si="162"/>
        <v>4</v>
      </c>
      <c r="OB20" s="169">
        <f t="shared" si="163"/>
        <v>0.74562775171618367</v>
      </c>
      <c r="OC20" s="149">
        <f t="shared" si="32"/>
        <v>1</v>
      </c>
      <c r="OD20" s="149">
        <f t="shared" si="164"/>
        <v>8</v>
      </c>
      <c r="OE20" s="149">
        <f t="shared" si="33"/>
        <v>4.7456277517161833</v>
      </c>
      <c r="OF20" s="163">
        <f t="shared" si="243"/>
        <v>0.59320346896452292</v>
      </c>
      <c r="OG20" s="6" t="s">
        <v>18</v>
      </c>
      <c r="OH20" s="120">
        <v>0</v>
      </c>
      <c r="OI20" s="120">
        <v>70</v>
      </c>
      <c r="OJ20" s="60">
        <f t="shared" si="34"/>
        <v>0</v>
      </c>
      <c r="OK20" s="63">
        <v>1</v>
      </c>
      <c r="OL20" s="13" t="s">
        <v>43</v>
      </c>
      <c r="OM20" s="120">
        <v>0</v>
      </c>
      <c r="ON20" s="120">
        <v>7</v>
      </c>
      <c r="OO20" s="60">
        <f t="shared" si="35"/>
        <v>0</v>
      </c>
      <c r="OP20" s="47">
        <v>1</v>
      </c>
      <c r="OQ20" s="13" t="s">
        <v>43</v>
      </c>
      <c r="OR20" s="171">
        <f t="shared" si="166"/>
        <v>1</v>
      </c>
      <c r="OS20" s="169">
        <f t="shared" si="167"/>
        <v>1</v>
      </c>
      <c r="OT20" s="149">
        <f t="shared" si="36"/>
        <v>0</v>
      </c>
      <c r="OU20" s="149">
        <f t="shared" si="168"/>
        <v>8</v>
      </c>
      <c r="OV20" s="149">
        <f t="shared" si="37"/>
        <v>2</v>
      </c>
      <c r="OW20" s="163">
        <f t="shared" si="244"/>
        <v>0.25</v>
      </c>
      <c r="OX20" s="6" t="s">
        <v>18</v>
      </c>
      <c r="OY20" s="120">
        <v>0</v>
      </c>
      <c r="OZ20" s="120">
        <v>0</v>
      </c>
      <c r="PA20" s="121" t="s">
        <v>60</v>
      </c>
      <c r="PB20" s="119" t="s">
        <v>60</v>
      </c>
      <c r="PC20" s="118" t="s">
        <v>60</v>
      </c>
      <c r="PD20" s="120">
        <v>0</v>
      </c>
      <c r="PE20" s="120">
        <v>0</v>
      </c>
      <c r="PF20" s="121" t="s">
        <v>60</v>
      </c>
      <c r="PG20" s="118" t="s">
        <v>60</v>
      </c>
      <c r="PH20" s="118" t="s">
        <v>60</v>
      </c>
      <c r="PI20" s="120">
        <v>0</v>
      </c>
      <c r="PJ20" s="120">
        <v>0</v>
      </c>
      <c r="PK20" s="121" t="s">
        <v>60</v>
      </c>
      <c r="PL20" s="118" t="s">
        <v>60</v>
      </c>
      <c r="PM20" s="118" t="s">
        <v>60</v>
      </c>
      <c r="PN20" s="119">
        <v>0</v>
      </c>
      <c r="PO20" s="119">
        <v>0</v>
      </c>
      <c r="PP20" s="121" t="s">
        <v>60</v>
      </c>
      <c r="PQ20" s="122" t="s">
        <v>60</v>
      </c>
      <c r="PR20" s="118" t="s">
        <v>60</v>
      </c>
      <c r="PS20" s="120">
        <v>0</v>
      </c>
      <c r="PT20" s="120">
        <v>0</v>
      </c>
      <c r="PU20" s="121" t="s">
        <v>60</v>
      </c>
      <c r="PV20" s="122" t="s">
        <v>60</v>
      </c>
      <c r="PW20" s="118" t="s">
        <v>60</v>
      </c>
      <c r="PX20" s="120">
        <v>0</v>
      </c>
      <c r="PY20" s="120">
        <v>0</v>
      </c>
      <c r="PZ20" s="121" t="s">
        <v>60</v>
      </c>
      <c r="QA20" s="122" t="s">
        <v>60</v>
      </c>
      <c r="QB20" s="118" t="s">
        <v>60</v>
      </c>
      <c r="QC20" s="120">
        <v>0</v>
      </c>
      <c r="QD20" s="120">
        <v>0</v>
      </c>
      <c r="QE20" s="121" t="s">
        <v>60</v>
      </c>
      <c r="QF20" s="119" t="s">
        <v>60</v>
      </c>
      <c r="QG20" s="118" t="s">
        <v>60</v>
      </c>
      <c r="QH20" s="171">
        <v>0</v>
      </c>
      <c r="QI20" s="169">
        <v>0</v>
      </c>
      <c r="QJ20" s="169">
        <v>0</v>
      </c>
      <c r="QK20" s="169">
        <v>0</v>
      </c>
      <c r="QL20" s="169">
        <v>0</v>
      </c>
      <c r="QM20" s="169">
        <v>0</v>
      </c>
      <c r="QN20" s="169">
        <v>0</v>
      </c>
      <c r="QO20" s="149">
        <f t="shared" si="39"/>
        <v>7</v>
      </c>
      <c r="QP20" s="149">
        <f t="shared" si="178"/>
        <v>0</v>
      </c>
      <c r="QQ20" s="149">
        <f t="shared" si="40"/>
        <v>0</v>
      </c>
      <c r="QR20" s="163" t="str">
        <f t="shared" si="245"/>
        <v>NA</v>
      </c>
      <c r="QS20" s="6" t="s">
        <v>18</v>
      </c>
      <c r="QT20" s="123">
        <v>16.5</v>
      </c>
      <c r="QU20" s="123">
        <v>18</v>
      </c>
      <c r="QV20" s="124">
        <f>+QT20/QU20</f>
        <v>0.91666666666666663</v>
      </c>
      <c r="QW20" s="123">
        <v>4</v>
      </c>
      <c r="QX20" s="40" t="s">
        <v>40</v>
      </c>
      <c r="QY20" s="123">
        <v>9478</v>
      </c>
      <c r="QZ20" s="123">
        <v>8028</v>
      </c>
      <c r="RA20" s="124">
        <f t="shared" si="42"/>
        <v>1.1806178375685101</v>
      </c>
      <c r="RB20" s="125">
        <v>4</v>
      </c>
      <c r="RC20" s="40" t="s">
        <v>40</v>
      </c>
      <c r="RD20" s="125">
        <v>1</v>
      </c>
      <c r="RE20" s="125">
        <v>1</v>
      </c>
      <c r="RF20" s="124">
        <f t="shared" si="43"/>
        <v>1</v>
      </c>
      <c r="RG20" s="125">
        <v>4</v>
      </c>
      <c r="RH20" s="40" t="s">
        <v>40</v>
      </c>
      <c r="RI20" s="171">
        <f t="shared" si="180"/>
        <v>4</v>
      </c>
      <c r="RJ20" s="169">
        <f t="shared" si="181"/>
        <v>4</v>
      </c>
      <c r="RK20" s="169">
        <f t="shared" si="182"/>
        <v>4</v>
      </c>
      <c r="RL20" s="149">
        <f t="shared" si="44"/>
        <v>0</v>
      </c>
      <c r="RM20" s="149">
        <f t="shared" si="183"/>
        <v>12</v>
      </c>
      <c r="RN20" s="149">
        <f t="shared" si="45"/>
        <v>12</v>
      </c>
      <c r="RO20" s="163">
        <f t="shared" si="246"/>
        <v>1</v>
      </c>
      <c r="RP20" s="6" t="s">
        <v>18</v>
      </c>
      <c r="RQ20" s="119">
        <v>3</v>
      </c>
      <c r="RR20" s="119">
        <v>3</v>
      </c>
      <c r="RS20" s="121">
        <f t="shared" si="185"/>
        <v>1</v>
      </c>
      <c r="RT20" s="119">
        <v>4</v>
      </c>
      <c r="RU20" s="40" t="s">
        <v>40</v>
      </c>
      <c r="RV20" s="119">
        <v>16</v>
      </c>
      <c r="RW20" s="119">
        <v>7</v>
      </c>
      <c r="RX20" s="126">
        <f t="shared" si="186"/>
        <v>2.2857142857142856</v>
      </c>
      <c r="RY20" s="118">
        <v>4</v>
      </c>
      <c r="RZ20" s="40" t="s">
        <v>40</v>
      </c>
      <c r="SA20" s="171">
        <f t="shared" si="187"/>
        <v>4</v>
      </c>
      <c r="SB20" s="169">
        <f t="shared" si="188"/>
        <v>4</v>
      </c>
      <c r="SC20" s="149">
        <f t="shared" si="189"/>
        <v>0</v>
      </c>
      <c r="SD20" s="149">
        <f t="shared" si="190"/>
        <v>8</v>
      </c>
      <c r="SE20" s="149">
        <f t="shared" si="191"/>
        <v>8</v>
      </c>
      <c r="SF20" s="163">
        <f t="shared" si="192"/>
        <v>1</v>
      </c>
      <c r="SG20" s="6" t="s">
        <v>18</v>
      </c>
      <c r="SH20" s="127">
        <v>0.96203586983716116</v>
      </c>
      <c r="SI20" s="110">
        <v>4</v>
      </c>
      <c r="SJ20" s="9" t="s">
        <v>40</v>
      </c>
      <c r="SK20" s="120">
        <v>3</v>
      </c>
      <c r="SL20" s="120">
        <v>3</v>
      </c>
      <c r="SM20" s="121">
        <f t="shared" si="193"/>
        <v>1</v>
      </c>
      <c r="SN20" s="111">
        <v>4</v>
      </c>
      <c r="SO20" s="40" t="s">
        <v>40</v>
      </c>
      <c r="SP20" s="120">
        <v>3</v>
      </c>
      <c r="SQ20" s="120">
        <v>3</v>
      </c>
      <c r="SR20" s="60">
        <f t="shared" si="194"/>
        <v>1</v>
      </c>
      <c r="SS20" s="111">
        <v>4</v>
      </c>
      <c r="ST20" s="40" t="s">
        <v>40</v>
      </c>
      <c r="SU20" s="120">
        <v>0</v>
      </c>
      <c r="SV20" s="120">
        <v>0</v>
      </c>
      <c r="SW20" s="60" t="s">
        <v>60</v>
      </c>
      <c r="SX20" s="111" t="s">
        <v>60</v>
      </c>
      <c r="SY20" s="78" t="s">
        <v>60</v>
      </c>
      <c r="SZ20" s="120">
        <v>1</v>
      </c>
      <c r="TA20" s="120">
        <v>1</v>
      </c>
      <c r="TB20" s="121">
        <f t="shared" si="254"/>
        <v>1</v>
      </c>
      <c r="TC20" s="63">
        <v>4</v>
      </c>
      <c r="TD20" s="40" t="s">
        <v>40</v>
      </c>
      <c r="TE20" s="171">
        <f t="shared" si="197"/>
        <v>4</v>
      </c>
      <c r="TF20" s="169">
        <f t="shared" si="198"/>
        <v>4</v>
      </c>
      <c r="TG20" s="169">
        <f t="shared" si="199"/>
        <v>4</v>
      </c>
      <c r="TH20" s="169">
        <v>0</v>
      </c>
      <c r="TI20" s="169">
        <f t="shared" si="201"/>
        <v>4</v>
      </c>
      <c r="TJ20" s="149">
        <f t="shared" si="202"/>
        <v>1</v>
      </c>
      <c r="TK20" s="149">
        <f t="shared" si="203"/>
        <v>16</v>
      </c>
      <c r="TL20" s="149">
        <f t="shared" si="204"/>
        <v>16</v>
      </c>
      <c r="TM20" s="163">
        <f t="shared" si="205"/>
        <v>1</v>
      </c>
      <c r="TO20" s="25" t="s">
        <v>18</v>
      </c>
      <c r="TP20" s="61">
        <f>+KV20+MC20+NS20+OK20+QW20+RB20+RT20+RY20</f>
        <v>29</v>
      </c>
      <c r="TQ20" s="26">
        <f>8*4</f>
        <v>32</v>
      </c>
      <c r="TR20" s="27">
        <f t="shared" si="207"/>
        <v>0.90625</v>
      </c>
      <c r="TS20" s="28"/>
      <c r="TU20" s="25" t="s">
        <v>18</v>
      </c>
      <c r="TV20" s="26">
        <f t="shared" si="257"/>
        <v>4</v>
      </c>
      <c r="TW20" s="26">
        <v>4</v>
      </c>
      <c r="TX20" s="27">
        <f t="shared" si="208"/>
        <v>1</v>
      </c>
      <c r="TY20" s="28"/>
      <c r="UA20" s="25" t="s">
        <v>18</v>
      </c>
      <c r="UB20" s="363" t="e">
        <f>+(#REF!*0.25)+(#REF!*0.4)+(TR20*0.25)+(TX20*0.1)</f>
        <v>#REF!</v>
      </c>
      <c r="UC20" s="364"/>
      <c r="UD20" s="365"/>
      <c r="UE20" s="28"/>
      <c r="UF20" s="179">
        <f t="shared" si="209"/>
        <v>0.83333333333333337</v>
      </c>
      <c r="UG20" s="179">
        <f t="shared" si="210"/>
        <v>0.9375</v>
      </c>
      <c r="UH20" s="179">
        <f t="shared" si="211"/>
        <v>1</v>
      </c>
      <c r="UI20" s="181">
        <f t="shared" si="229"/>
        <v>0.92361111111111116</v>
      </c>
      <c r="UJ20" s="179">
        <f t="shared" si="212"/>
        <v>0.4</v>
      </c>
      <c r="UK20" s="179">
        <f t="shared" si="213"/>
        <v>1</v>
      </c>
      <c r="UL20" s="179">
        <f t="shared" si="214"/>
        <v>0.875</v>
      </c>
      <c r="UM20" s="179">
        <f t="shared" si="215"/>
        <v>0.66666666666666663</v>
      </c>
      <c r="UN20" s="179">
        <f t="shared" si="216"/>
        <v>0.58750000000000002</v>
      </c>
      <c r="UO20" s="181">
        <f t="shared" si="217"/>
        <v>0.70583333333333331</v>
      </c>
      <c r="UP20" s="179">
        <f t="shared" si="218"/>
        <v>0.64364069379290467</v>
      </c>
      <c r="UQ20" s="179" t="str">
        <f t="shared" si="219"/>
        <v>NA</v>
      </c>
      <c r="UR20" s="179">
        <f t="shared" si="220"/>
        <v>1</v>
      </c>
      <c r="US20" s="179">
        <f t="shared" si="221"/>
        <v>1</v>
      </c>
      <c r="UT20" s="181">
        <f t="shared" si="222"/>
        <v>0.88121356459763478</v>
      </c>
      <c r="UU20" s="179">
        <f t="shared" si="223"/>
        <v>1</v>
      </c>
      <c r="UV20" s="183">
        <f t="shared" si="224"/>
        <v>1</v>
      </c>
      <c r="UW20" s="187"/>
      <c r="UX20" s="222">
        <f t="shared" si="230"/>
        <v>0.83353950226051976</v>
      </c>
    </row>
    <row r="21" spans="1:570" ht="15.75" customHeight="1">
      <c r="A21" s="6" t="s">
        <v>19</v>
      </c>
      <c r="B21" s="50">
        <v>31502</v>
      </c>
      <c r="C21" s="50">
        <v>27931</v>
      </c>
      <c r="D21" s="106">
        <f t="shared" si="46"/>
        <v>1.1278507751244138</v>
      </c>
      <c r="E21" s="32">
        <v>4</v>
      </c>
      <c r="F21" s="40" t="s">
        <v>40</v>
      </c>
      <c r="G21" s="3">
        <v>0.30575172306024323</v>
      </c>
      <c r="H21" s="3">
        <v>0.12555699336605894</v>
      </c>
      <c r="I21" s="51">
        <f t="shared" si="0"/>
        <v>1.4351628281574895</v>
      </c>
      <c r="J21" s="32">
        <v>4</v>
      </c>
      <c r="K21" s="52" t="s">
        <v>40</v>
      </c>
      <c r="L21" s="76">
        <v>6343</v>
      </c>
      <c r="M21" s="76">
        <v>6696</v>
      </c>
      <c r="N21" s="107">
        <f t="shared" si="47"/>
        <v>0.94728195937873361</v>
      </c>
      <c r="O21" s="108">
        <v>3</v>
      </c>
      <c r="P21" s="11" t="s">
        <v>41</v>
      </c>
      <c r="Q21" s="169">
        <f t="shared" si="48"/>
        <v>4</v>
      </c>
      <c r="R21" s="169">
        <f t="shared" si="49"/>
        <v>4</v>
      </c>
      <c r="S21" s="170">
        <f t="shared" si="50"/>
        <v>3</v>
      </c>
      <c r="T21" s="150">
        <f t="shared" si="51"/>
        <v>0</v>
      </c>
      <c r="U21" s="150">
        <f t="shared" si="52"/>
        <v>12</v>
      </c>
      <c r="V21" s="149">
        <f t="shared" si="53"/>
        <v>11</v>
      </c>
      <c r="W21" s="163">
        <f t="shared" si="54"/>
        <v>0.91666666666666663</v>
      </c>
      <c r="X21" s="6" t="s">
        <v>19</v>
      </c>
      <c r="Y21" s="109">
        <v>1</v>
      </c>
      <c r="Z21" s="45">
        <v>4</v>
      </c>
      <c r="AA21" s="16" t="s">
        <v>40</v>
      </c>
      <c r="AB21" s="110">
        <v>36</v>
      </c>
      <c r="AC21" s="110">
        <v>36</v>
      </c>
      <c r="AD21" s="106">
        <f t="shared" si="1"/>
        <v>1</v>
      </c>
      <c r="AE21" s="32">
        <v>4</v>
      </c>
      <c r="AF21" s="40" t="s">
        <v>40</v>
      </c>
      <c r="AG21" s="110">
        <v>0</v>
      </c>
      <c r="AH21" s="110">
        <v>154</v>
      </c>
      <c r="AI21" s="106">
        <f t="shared" si="55"/>
        <v>0</v>
      </c>
      <c r="AJ21" s="32">
        <v>1</v>
      </c>
      <c r="AK21" s="13" t="s">
        <v>43</v>
      </c>
      <c r="AL21" s="110">
        <v>0</v>
      </c>
      <c r="AM21" s="110">
        <v>0</v>
      </c>
      <c r="AN21" s="110" t="s">
        <v>73</v>
      </c>
      <c r="AO21" s="32">
        <v>1</v>
      </c>
      <c r="AP21" s="156" t="s">
        <v>43</v>
      </c>
      <c r="AQ21" s="171">
        <f t="shared" si="56"/>
        <v>4</v>
      </c>
      <c r="AR21" s="169">
        <f t="shared" si="57"/>
        <v>4</v>
      </c>
      <c r="AS21" s="169">
        <f t="shared" si="58"/>
        <v>1</v>
      </c>
      <c r="AT21" s="169">
        <f t="shared" si="59"/>
        <v>1</v>
      </c>
      <c r="AU21" s="149">
        <f t="shared" si="3"/>
        <v>0</v>
      </c>
      <c r="AV21" s="149">
        <f t="shared" si="60"/>
        <v>16</v>
      </c>
      <c r="AW21" s="149">
        <f t="shared" si="61"/>
        <v>10</v>
      </c>
      <c r="AX21" s="163">
        <f t="shared" si="62"/>
        <v>0.625</v>
      </c>
      <c r="AY21" s="159" t="s">
        <v>19</v>
      </c>
      <c r="AZ21" s="143">
        <v>1</v>
      </c>
      <c r="BA21" s="79">
        <v>4</v>
      </c>
      <c r="BB21" s="40" t="s">
        <v>40</v>
      </c>
      <c r="BC21" s="171">
        <f t="shared" si="63"/>
        <v>4</v>
      </c>
      <c r="BD21" s="149">
        <f t="shared" si="4"/>
        <v>0</v>
      </c>
      <c r="BE21" s="149">
        <f t="shared" si="64"/>
        <v>4</v>
      </c>
      <c r="BF21" s="149">
        <f t="shared" si="5"/>
        <v>4</v>
      </c>
      <c r="BG21" s="163">
        <f t="shared" si="6"/>
        <v>1</v>
      </c>
      <c r="BH21" s="6" t="s">
        <v>19</v>
      </c>
      <c r="BI21" s="39">
        <v>18</v>
      </c>
      <c r="BJ21" s="39">
        <v>7</v>
      </c>
      <c r="BK21" s="48">
        <f t="shared" ref="BK21:BK35" si="258">+BI21/BJ21</f>
        <v>2.5714285714285716</v>
      </c>
      <c r="BL21" s="32">
        <v>4</v>
      </c>
      <c r="BM21" s="40" t="s">
        <v>40</v>
      </c>
      <c r="BN21" s="47">
        <v>15</v>
      </c>
      <c r="BO21" s="47">
        <v>15</v>
      </c>
      <c r="BP21" s="48">
        <f t="shared" si="66"/>
        <v>1</v>
      </c>
      <c r="BQ21" s="32">
        <v>4</v>
      </c>
      <c r="BR21" s="40" t="s">
        <v>40</v>
      </c>
      <c r="BS21" s="47">
        <v>2990</v>
      </c>
      <c r="BT21" s="47">
        <v>2990</v>
      </c>
      <c r="BU21" s="48">
        <f t="shared" si="67"/>
        <v>1</v>
      </c>
      <c r="BV21" s="32">
        <v>4</v>
      </c>
      <c r="BW21" s="40" t="s">
        <v>40</v>
      </c>
      <c r="BX21" s="111">
        <v>0</v>
      </c>
      <c r="BY21" s="112">
        <v>0</v>
      </c>
      <c r="BZ21" s="48" t="s">
        <v>60</v>
      </c>
      <c r="CA21" s="32" t="s">
        <v>60</v>
      </c>
      <c r="CB21" s="33" t="s">
        <v>60</v>
      </c>
      <c r="CC21" s="49">
        <v>123</v>
      </c>
      <c r="CD21" s="49">
        <v>1339</v>
      </c>
      <c r="CE21" s="166">
        <f t="shared" si="69"/>
        <v>9.1859596713965652E-2</v>
      </c>
      <c r="CF21" s="112">
        <v>1</v>
      </c>
      <c r="CG21" s="13" t="s">
        <v>43</v>
      </c>
      <c r="CH21" s="113">
        <v>38</v>
      </c>
      <c r="CI21" s="39">
        <v>119</v>
      </c>
      <c r="CJ21" s="48">
        <f t="shared" si="70"/>
        <v>0.31932773109243695</v>
      </c>
      <c r="CK21" s="32">
        <v>1</v>
      </c>
      <c r="CL21" s="13" t="s">
        <v>43</v>
      </c>
      <c r="CM21" s="47">
        <v>419</v>
      </c>
      <c r="CN21" s="39">
        <v>821</v>
      </c>
      <c r="CO21" s="48">
        <f t="shared" si="71"/>
        <v>0.510353227771011</v>
      </c>
      <c r="CP21" s="32">
        <v>1</v>
      </c>
      <c r="CQ21" s="13" t="s">
        <v>43</v>
      </c>
      <c r="CR21" s="49">
        <v>925</v>
      </c>
      <c r="CS21" s="49">
        <v>1124</v>
      </c>
      <c r="CT21" s="48">
        <f t="shared" si="72"/>
        <v>0.82295373665480431</v>
      </c>
      <c r="CU21" s="32">
        <v>2</v>
      </c>
      <c r="CV21" s="12" t="s">
        <v>42</v>
      </c>
      <c r="CW21" s="171">
        <f t="shared" si="7"/>
        <v>4</v>
      </c>
      <c r="CX21" s="169">
        <f t="shared" si="73"/>
        <v>4</v>
      </c>
      <c r="CY21" s="169">
        <f t="shared" si="74"/>
        <v>4</v>
      </c>
      <c r="CZ21" s="169">
        <v>0</v>
      </c>
      <c r="DA21" s="169">
        <f t="shared" si="76"/>
        <v>1</v>
      </c>
      <c r="DB21" s="169">
        <f t="shared" si="77"/>
        <v>1</v>
      </c>
      <c r="DC21" s="169">
        <f t="shared" si="78"/>
        <v>1</v>
      </c>
      <c r="DD21" s="169">
        <f t="shared" si="79"/>
        <v>2</v>
      </c>
      <c r="DE21" s="149">
        <f t="shared" si="80"/>
        <v>1</v>
      </c>
      <c r="DF21" s="149">
        <f t="shared" si="81"/>
        <v>28</v>
      </c>
      <c r="DG21" s="149">
        <f t="shared" si="82"/>
        <v>17</v>
      </c>
      <c r="DH21" s="163">
        <f t="shared" si="83"/>
        <v>0.6071428571428571</v>
      </c>
      <c r="DI21" s="6" t="s">
        <v>19</v>
      </c>
      <c r="DJ21" s="47">
        <v>0</v>
      </c>
      <c r="DK21" s="47">
        <v>15</v>
      </c>
      <c r="DL21" s="60">
        <f t="shared" si="84"/>
        <v>0</v>
      </c>
      <c r="DM21" s="113">
        <v>1</v>
      </c>
      <c r="DN21" s="13" t="s">
        <v>43</v>
      </c>
      <c r="DO21" s="113">
        <v>0</v>
      </c>
      <c r="DP21" s="113">
        <v>8</v>
      </c>
      <c r="DQ21" s="60">
        <f t="shared" si="85"/>
        <v>0</v>
      </c>
      <c r="DR21" s="114">
        <v>1</v>
      </c>
      <c r="DS21" s="13" t="s">
        <v>43</v>
      </c>
      <c r="DT21" s="47">
        <v>1213</v>
      </c>
      <c r="DU21" s="47">
        <v>1213</v>
      </c>
      <c r="DV21" s="60">
        <f t="shared" ref="DV21:DV30" si="259">+DT21/DU21</f>
        <v>1</v>
      </c>
      <c r="DW21" s="113">
        <v>4</v>
      </c>
      <c r="DX21" s="9" t="s">
        <v>40</v>
      </c>
      <c r="DY21" s="113">
        <v>106</v>
      </c>
      <c r="DZ21" s="111">
        <v>1</v>
      </c>
      <c r="EA21" s="13" t="s">
        <v>43</v>
      </c>
      <c r="EB21" s="47">
        <v>960</v>
      </c>
      <c r="EC21" s="47">
        <v>960</v>
      </c>
      <c r="ED21" s="60">
        <f t="shared" si="87"/>
        <v>1</v>
      </c>
      <c r="EE21" s="111">
        <v>4</v>
      </c>
      <c r="EF21" s="40" t="s">
        <v>40</v>
      </c>
      <c r="EG21" s="111">
        <v>12</v>
      </c>
      <c r="EH21" s="111">
        <v>12</v>
      </c>
      <c r="EI21" s="60">
        <f t="shared" si="88"/>
        <v>1</v>
      </c>
      <c r="EJ21" s="111">
        <v>4</v>
      </c>
      <c r="EK21" s="40" t="s">
        <v>40</v>
      </c>
      <c r="EL21" s="111">
        <v>18</v>
      </c>
      <c r="EM21" s="111">
        <v>18</v>
      </c>
      <c r="EN21" s="60">
        <f t="shared" si="89"/>
        <v>1</v>
      </c>
      <c r="EO21" s="111">
        <v>4</v>
      </c>
      <c r="EP21" s="40" t="s">
        <v>40</v>
      </c>
      <c r="EQ21" s="171">
        <f t="shared" si="90"/>
        <v>1</v>
      </c>
      <c r="ER21" s="169">
        <f t="shared" si="91"/>
        <v>1</v>
      </c>
      <c r="ES21" s="169">
        <f t="shared" si="92"/>
        <v>4</v>
      </c>
      <c r="ET21" s="169">
        <f t="shared" si="93"/>
        <v>1</v>
      </c>
      <c r="EU21" s="169">
        <f t="shared" si="225"/>
        <v>4</v>
      </c>
      <c r="EV21" s="169">
        <f t="shared" si="94"/>
        <v>4</v>
      </c>
      <c r="EW21" s="169">
        <f t="shared" si="95"/>
        <v>4</v>
      </c>
      <c r="EX21" s="149">
        <f t="shared" si="96"/>
        <v>0</v>
      </c>
      <c r="EY21" s="149">
        <f t="shared" si="97"/>
        <v>28</v>
      </c>
      <c r="EZ21" s="149">
        <f t="shared" si="8"/>
        <v>19</v>
      </c>
      <c r="FA21" s="163">
        <f t="shared" si="98"/>
        <v>0.6785714285714286</v>
      </c>
      <c r="FB21" s="6" t="s">
        <v>19</v>
      </c>
      <c r="FC21" s="47">
        <v>1030</v>
      </c>
      <c r="FD21" s="47">
        <v>536</v>
      </c>
      <c r="FE21" s="60">
        <f t="shared" si="253"/>
        <v>1.9216417910447761</v>
      </c>
      <c r="FF21" s="113">
        <v>4</v>
      </c>
      <c r="FG21" s="40" t="s">
        <v>40</v>
      </c>
      <c r="FH21" s="47">
        <v>302</v>
      </c>
      <c r="FI21" s="47">
        <v>288</v>
      </c>
      <c r="FJ21" s="60">
        <f t="shared" si="100"/>
        <v>1.0486111111111112</v>
      </c>
      <c r="FK21" s="47">
        <v>4</v>
      </c>
      <c r="FL21" s="40" t="s">
        <v>40</v>
      </c>
      <c r="FM21" s="113">
        <v>1</v>
      </c>
      <c r="FN21" s="113">
        <v>1</v>
      </c>
      <c r="FO21" s="60">
        <f t="shared" si="252"/>
        <v>1</v>
      </c>
      <c r="FP21" s="113">
        <v>4</v>
      </c>
      <c r="FQ21" s="40" t="s">
        <v>40</v>
      </c>
      <c r="FR21" s="113">
        <v>80</v>
      </c>
      <c r="FS21" s="113">
        <v>80</v>
      </c>
      <c r="FT21" s="60">
        <f t="shared" si="226"/>
        <v>1</v>
      </c>
      <c r="FU21" s="113">
        <v>4</v>
      </c>
      <c r="FV21" s="40" t="s">
        <v>40</v>
      </c>
      <c r="FW21" s="47">
        <v>510</v>
      </c>
      <c r="FX21" s="47">
        <v>510</v>
      </c>
      <c r="FY21" s="60">
        <f t="shared" si="227"/>
        <v>1</v>
      </c>
      <c r="FZ21" s="113">
        <v>4</v>
      </c>
      <c r="GA21" s="40" t="s">
        <v>40</v>
      </c>
      <c r="GB21" s="171">
        <f t="shared" si="102"/>
        <v>4</v>
      </c>
      <c r="GC21" s="169">
        <f t="shared" si="103"/>
        <v>4</v>
      </c>
      <c r="GD21" s="169">
        <f t="shared" si="104"/>
        <v>4</v>
      </c>
      <c r="GE21" s="169">
        <f t="shared" si="105"/>
        <v>4</v>
      </c>
      <c r="GF21" s="169">
        <f t="shared" si="106"/>
        <v>4</v>
      </c>
      <c r="GG21" s="149">
        <f t="shared" si="9"/>
        <v>0</v>
      </c>
      <c r="GH21" s="149">
        <f t="shared" si="107"/>
        <v>20</v>
      </c>
      <c r="GI21" s="149">
        <f t="shared" si="10"/>
        <v>20</v>
      </c>
      <c r="GJ21" s="163">
        <f t="shared" si="108"/>
        <v>1</v>
      </c>
      <c r="GK21" s="6" t="s">
        <v>19</v>
      </c>
      <c r="GL21" s="113">
        <v>0</v>
      </c>
      <c r="GM21" s="113">
        <v>4</v>
      </c>
      <c r="GN21" s="60">
        <f t="shared" si="231"/>
        <v>0</v>
      </c>
      <c r="GO21" s="50">
        <v>4</v>
      </c>
      <c r="GP21" s="40" t="s">
        <v>40</v>
      </c>
      <c r="GQ21" s="113">
        <v>1</v>
      </c>
      <c r="GR21" s="113">
        <v>2</v>
      </c>
      <c r="GS21" s="60">
        <f t="shared" si="109"/>
        <v>0.5</v>
      </c>
      <c r="GT21" s="117">
        <v>1</v>
      </c>
      <c r="GU21" s="13" t="s">
        <v>43</v>
      </c>
      <c r="GV21" s="47">
        <v>0</v>
      </c>
      <c r="GW21" s="47">
        <v>0</v>
      </c>
      <c r="GX21" s="60" t="s">
        <v>60</v>
      </c>
      <c r="GY21" s="113" t="s">
        <v>60</v>
      </c>
      <c r="GZ21" s="77" t="s">
        <v>60</v>
      </c>
      <c r="HA21" s="113">
        <v>0</v>
      </c>
      <c r="HB21" s="113">
        <v>0</v>
      </c>
      <c r="HC21" s="60" t="s">
        <v>60</v>
      </c>
      <c r="HD21" s="117" t="s">
        <v>60</v>
      </c>
      <c r="HE21" s="78" t="s">
        <v>60</v>
      </c>
      <c r="HF21" s="47">
        <v>10</v>
      </c>
      <c r="HG21" s="47">
        <v>280</v>
      </c>
      <c r="HH21" s="60">
        <f t="shared" si="111"/>
        <v>3.5714285714285712E-2</v>
      </c>
      <c r="HI21" s="50">
        <v>3</v>
      </c>
      <c r="HJ21" s="43" t="s">
        <v>41</v>
      </c>
      <c r="HK21" s="171">
        <f t="shared" si="112"/>
        <v>4</v>
      </c>
      <c r="HL21" s="169">
        <f t="shared" si="113"/>
        <v>1</v>
      </c>
      <c r="HM21" s="169">
        <v>0</v>
      </c>
      <c r="HN21" s="169">
        <v>0</v>
      </c>
      <c r="HO21" s="169">
        <f t="shared" si="116"/>
        <v>3</v>
      </c>
      <c r="HP21" s="149">
        <f t="shared" si="11"/>
        <v>2</v>
      </c>
      <c r="HQ21" s="149">
        <f t="shared" si="117"/>
        <v>12</v>
      </c>
      <c r="HR21" s="149">
        <f t="shared" si="12"/>
        <v>8</v>
      </c>
      <c r="HS21" s="163">
        <f t="shared" si="118"/>
        <v>0.66666666666666663</v>
      </c>
      <c r="HT21" s="6" t="s">
        <v>19</v>
      </c>
      <c r="HU21" s="113">
        <v>0</v>
      </c>
      <c r="HV21" s="50">
        <v>4</v>
      </c>
      <c r="HW21" s="40" t="s">
        <v>40</v>
      </c>
      <c r="HX21" s="113">
        <v>0</v>
      </c>
      <c r="HY21" s="50">
        <v>4</v>
      </c>
      <c r="HZ21" s="40" t="s">
        <v>40</v>
      </c>
      <c r="IA21" s="111">
        <v>0</v>
      </c>
      <c r="IB21" s="111">
        <v>8</v>
      </c>
      <c r="IC21" s="60">
        <f t="shared" si="119"/>
        <v>0</v>
      </c>
      <c r="ID21" s="32">
        <v>4</v>
      </c>
      <c r="IE21" s="16" t="s">
        <v>40</v>
      </c>
      <c r="IF21" s="111">
        <v>0</v>
      </c>
      <c r="IG21" s="111">
        <v>8</v>
      </c>
      <c r="IH21" s="60">
        <f t="shared" si="120"/>
        <v>0</v>
      </c>
      <c r="II21" s="32">
        <v>4</v>
      </c>
      <c r="IJ21" s="16" t="s">
        <v>40</v>
      </c>
      <c r="IK21" s="111">
        <v>0</v>
      </c>
      <c r="IL21" s="111">
        <v>0</v>
      </c>
      <c r="IM21" s="60" t="s">
        <v>60</v>
      </c>
      <c r="IN21" s="108" t="s">
        <v>60</v>
      </c>
      <c r="IO21" s="78" t="s">
        <v>60</v>
      </c>
      <c r="IP21" s="111">
        <v>0</v>
      </c>
      <c r="IQ21" s="111">
        <v>0</v>
      </c>
      <c r="IR21" s="60" t="s">
        <v>60</v>
      </c>
      <c r="IS21" s="50" t="s">
        <v>60</v>
      </c>
      <c r="IT21" s="77" t="s">
        <v>60</v>
      </c>
      <c r="IU21" s="171">
        <f t="shared" si="123"/>
        <v>4</v>
      </c>
      <c r="IV21" s="169">
        <f t="shared" si="124"/>
        <v>4</v>
      </c>
      <c r="IW21" s="169">
        <f t="shared" si="125"/>
        <v>4</v>
      </c>
      <c r="IX21" s="169">
        <f t="shared" si="126"/>
        <v>4</v>
      </c>
      <c r="IY21" s="169">
        <v>0</v>
      </c>
      <c r="IZ21" s="169">
        <v>0</v>
      </c>
      <c r="JA21" s="149">
        <f t="shared" si="13"/>
        <v>2</v>
      </c>
      <c r="JB21" s="149">
        <f t="shared" si="129"/>
        <v>16</v>
      </c>
      <c r="JC21" s="149">
        <f t="shared" si="14"/>
        <v>16</v>
      </c>
      <c r="JD21" s="163">
        <f t="shared" si="237"/>
        <v>1</v>
      </c>
      <c r="JE21" s="6" t="s">
        <v>19</v>
      </c>
      <c r="JF21" s="111">
        <v>0</v>
      </c>
      <c r="JG21" s="111">
        <v>0</v>
      </c>
      <c r="JH21" s="60" t="s">
        <v>60</v>
      </c>
      <c r="JI21" s="76" t="s">
        <v>60</v>
      </c>
      <c r="JJ21" s="78" t="s">
        <v>60</v>
      </c>
      <c r="JK21" s="111">
        <v>0</v>
      </c>
      <c r="JL21" s="111">
        <v>0</v>
      </c>
      <c r="JM21" s="174" t="s">
        <v>60</v>
      </c>
      <c r="JN21" s="108" t="s">
        <v>60</v>
      </c>
      <c r="JO21" s="78" t="s">
        <v>60</v>
      </c>
      <c r="JP21" s="171">
        <v>0</v>
      </c>
      <c r="JQ21" s="169">
        <v>0</v>
      </c>
      <c r="JR21" s="149">
        <f t="shared" si="15"/>
        <v>2</v>
      </c>
      <c r="JS21" s="149">
        <f t="shared" si="135"/>
        <v>0</v>
      </c>
      <c r="JT21" s="149">
        <f t="shared" si="16"/>
        <v>0</v>
      </c>
      <c r="JU21" s="163" t="str">
        <f t="shared" si="238"/>
        <v>NA</v>
      </c>
      <c r="JV21" s="6" t="s">
        <v>19</v>
      </c>
      <c r="JW21" s="47">
        <v>8</v>
      </c>
      <c r="JX21" s="47">
        <v>42</v>
      </c>
      <c r="JY21" s="60">
        <f t="shared" si="137"/>
        <v>0.19047619047619047</v>
      </c>
      <c r="JZ21" s="76">
        <v>1</v>
      </c>
      <c r="KA21" s="13" t="s">
        <v>43</v>
      </c>
      <c r="KB21" s="117">
        <v>0</v>
      </c>
      <c r="KC21" s="117">
        <v>4</v>
      </c>
      <c r="KD21" s="60">
        <f t="shared" si="138"/>
        <v>0</v>
      </c>
      <c r="KE21" s="76">
        <v>4</v>
      </c>
      <c r="KF21" s="40" t="s">
        <v>40</v>
      </c>
      <c r="KG21" s="171">
        <f t="shared" si="139"/>
        <v>1</v>
      </c>
      <c r="KH21" s="169">
        <f t="shared" si="140"/>
        <v>4</v>
      </c>
      <c r="KI21" s="149">
        <f t="shared" si="17"/>
        <v>0</v>
      </c>
      <c r="KJ21" s="149">
        <f t="shared" si="141"/>
        <v>8</v>
      </c>
      <c r="KK21" s="149">
        <f t="shared" si="142"/>
        <v>5</v>
      </c>
      <c r="KL21" s="163">
        <f t="shared" si="239"/>
        <v>0.625</v>
      </c>
      <c r="KM21" s="6" t="s">
        <v>19</v>
      </c>
      <c r="KN21" s="47">
        <v>61</v>
      </c>
      <c r="KO21" s="47">
        <v>61</v>
      </c>
      <c r="KP21" s="60">
        <v>1</v>
      </c>
      <c r="KQ21" s="47">
        <v>4</v>
      </c>
      <c r="KR21" s="40" t="s">
        <v>40</v>
      </c>
      <c r="KS21" s="47">
        <v>0</v>
      </c>
      <c r="KT21" s="47">
        <v>0</v>
      </c>
      <c r="KU21" s="60" t="s">
        <v>73</v>
      </c>
      <c r="KV21" s="113">
        <v>1</v>
      </c>
      <c r="KW21" s="13" t="s">
        <v>43</v>
      </c>
      <c r="KX21" s="47">
        <v>46</v>
      </c>
      <c r="KY21" s="47">
        <v>46</v>
      </c>
      <c r="KZ21" s="60">
        <f t="shared" si="19"/>
        <v>1</v>
      </c>
      <c r="LA21" s="47">
        <v>4</v>
      </c>
      <c r="LB21" s="40" t="s">
        <v>40</v>
      </c>
      <c r="LC21" s="171">
        <f t="shared" si="144"/>
        <v>4</v>
      </c>
      <c r="LD21" s="169">
        <f t="shared" si="145"/>
        <v>1</v>
      </c>
      <c r="LE21" s="169">
        <f t="shared" si="146"/>
        <v>4</v>
      </c>
      <c r="LF21" s="149">
        <f t="shared" si="20"/>
        <v>0</v>
      </c>
      <c r="LG21" s="149">
        <f t="shared" si="147"/>
        <v>12</v>
      </c>
      <c r="LH21" s="149">
        <f t="shared" si="21"/>
        <v>9</v>
      </c>
      <c r="LI21" s="163">
        <f t="shared" si="240"/>
        <v>0.75</v>
      </c>
      <c r="LJ21" s="6" t="s">
        <v>19</v>
      </c>
      <c r="LK21" s="85">
        <v>114.02</v>
      </c>
      <c r="LL21" s="85">
        <v>122.1</v>
      </c>
      <c r="LM21" s="60">
        <f t="shared" si="22"/>
        <v>0.93382473382473385</v>
      </c>
      <c r="LN21" s="47" t="s">
        <v>60</v>
      </c>
      <c r="LO21" s="78" t="s">
        <v>60</v>
      </c>
      <c r="LP21" s="47">
        <v>3986</v>
      </c>
      <c r="LQ21" s="47">
        <v>6209.4862320000002</v>
      </c>
      <c r="LR21" s="60">
        <f t="shared" si="23"/>
        <v>0.64192106256046211</v>
      </c>
      <c r="LS21" s="47" t="s">
        <v>60</v>
      </c>
      <c r="LT21" s="78" t="s">
        <v>60</v>
      </c>
      <c r="LU21" s="47">
        <v>7914.98</v>
      </c>
      <c r="LV21" s="47">
        <v>13224.14</v>
      </c>
      <c r="LW21" s="60">
        <f t="shared" si="24"/>
        <v>0.59852512148237991</v>
      </c>
      <c r="LX21" s="47" t="s">
        <v>60</v>
      </c>
      <c r="LY21" s="78" t="s">
        <v>60</v>
      </c>
      <c r="LZ21" s="85">
        <v>51.39096</v>
      </c>
      <c r="MA21" s="85">
        <v>78.218942084202013</v>
      </c>
      <c r="MB21" s="60">
        <f t="shared" si="149"/>
        <v>0.65701425550703663</v>
      </c>
      <c r="MC21" s="47">
        <v>2</v>
      </c>
      <c r="MD21" s="12" t="s">
        <v>42</v>
      </c>
      <c r="ME21" s="171" t="str">
        <f t="shared" si="150"/>
        <v>NA</v>
      </c>
      <c r="MF21" s="169" t="str">
        <f t="shared" si="151"/>
        <v>NA</v>
      </c>
      <c r="MG21" s="169" t="str">
        <f t="shared" si="152"/>
        <v>NA</v>
      </c>
      <c r="MH21" s="169">
        <f t="shared" si="153"/>
        <v>2</v>
      </c>
      <c r="MI21" s="149">
        <f t="shared" si="25"/>
        <v>0</v>
      </c>
      <c r="MJ21" s="149">
        <f t="shared" si="154"/>
        <v>4</v>
      </c>
      <c r="MK21" s="149">
        <f t="shared" si="26"/>
        <v>2</v>
      </c>
      <c r="ML21" s="163">
        <f t="shared" si="241"/>
        <v>0.5</v>
      </c>
      <c r="MM21" s="6" t="s">
        <v>19</v>
      </c>
      <c r="MN21" s="47">
        <v>7591901700.1199999</v>
      </c>
      <c r="MO21" s="47">
        <v>8923913844</v>
      </c>
      <c r="MP21" s="60">
        <f t="shared" si="27"/>
        <v>0.85073677680387072</v>
      </c>
      <c r="MQ21" s="47">
        <v>1</v>
      </c>
      <c r="MR21" s="13" t="s">
        <v>43</v>
      </c>
      <c r="MS21" s="47">
        <v>7441778098.6915779</v>
      </c>
      <c r="MT21" s="47">
        <v>7591901700.1199999</v>
      </c>
      <c r="MU21" s="60">
        <f t="shared" si="28"/>
        <v>0.98022582386359813</v>
      </c>
      <c r="MV21" s="47">
        <v>3</v>
      </c>
      <c r="MW21" s="43" t="s">
        <v>41</v>
      </c>
      <c r="MX21" s="47" t="s">
        <v>60</v>
      </c>
      <c r="MY21" s="47" t="s">
        <v>60</v>
      </c>
      <c r="MZ21" s="47" t="s">
        <v>60</v>
      </c>
      <c r="NA21" s="47" t="s">
        <v>60</v>
      </c>
      <c r="NB21" s="47" t="s">
        <v>60</v>
      </c>
      <c r="NC21" s="171">
        <f t="shared" si="156"/>
        <v>1</v>
      </c>
      <c r="ND21" s="169">
        <f t="shared" si="157"/>
        <v>3</v>
      </c>
      <c r="NE21" s="169">
        <v>0</v>
      </c>
      <c r="NF21" s="149">
        <f t="shared" si="29"/>
        <v>1</v>
      </c>
      <c r="NG21" s="149">
        <f t="shared" si="158"/>
        <v>8</v>
      </c>
      <c r="NH21" s="149">
        <f t="shared" si="30"/>
        <v>4</v>
      </c>
      <c r="NI21" s="163">
        <f t="shared" si="242"/>
        <v>0.5</v>
      </c>
      <c r="NJ21" s="6" t="s">
        <v>19</v>
      </c>
      <c r="NK21" s="120">
        <v>94</v>
      </c>
      <c r="NL21" s="120">
        <v>96</v>
      </c>
      <c r="NM21" s="60">
        <f t="shared" si="160"/>
        <v>0.97916666666666663</v>
      </c>
      <c r="NN21" s="47">
        <v>4</v>
      </c>
      <c r="NO21" s="40" t="s">
        <v>40</v>
      </c>
      <c r="NP21" s="118">
        <v>15900.407392330249</v>
      </c>
      <c r="NQ21" s="118">
        <v>18600</v>
      </c>
      <c r="NR21" s="60">
        <f t="shared" si="31"/>
        <v>0.85486061249087364</v>
      </c>
      <c r="NS21" s="47">
        <v>4</v>
      </c>
      <c r="NT21" s="40" t="s">
        <v>40</v>
      </c>
      <c r="NU21" s="118">
        <v>0</v>
      </c>
      <c r="NV21" s="119">
        <v>77</v>
      </c>
      <c r="NW21" s="60">
        <v>0</v>
      </c>
      <c r="NX21" s="113">
        <v>1</v>
      </c>
      <c r="NY21" s="13" t="s">
        <v>43</v>
      </c>
      <c r="NZ21" s="171">
        <f t="shared" si="161"/>
        <v>4</v>
      </c>
      <c r="OA21" s="169">
        <f t="shared" si="162"/>
        <v>4</v>
      </c>
      <c r="OB21" s="169">
        <f t="shared" si="163"/>
        <v>0.85486061249087364</v>
      </c>
      <c r="OC21" s="149">
        <f t="shared" si="32"/>
        <v>0</v>
      </c>
      <c r="OD21" s="149">
        <f t="shared" si="164"/>
        <v>12</v>
      </c>
      <c r="OE21" s="149">
        <f t="shared" si="33"/>
        <v>8.8548606124908744</v>
      </c>
      <c r="OF21" s="163">
        <f t="shared" si="243"/>
        <v>0.7379050510409062</v>
      </c>
      <c r="OG21" s="6" t="s">
        <v>19</v>
      </c>
      <c r="OH21" s="120">
        <v>0</v>
      </c>
      <c r="OI21" s="120">
        <v>89</v>
      </c>
      <c r="OJ21" s="60">
        <f t="shared" si="34"/>
        <v>0</v>
      </c>
      <c r="OK21" s="63">
        <v>1</v>
      </c>
      <c r="OL21" s="13" t="s">
        <v>43</v>
      </c>
      <c r="OM21" s="120">
        <v>0</v>
      </c>
      <c r="ON21" s="120">
        <v>0</v>
      </c>
      <c r="OO21" s="60" t="s">
        <v>60</v>
      </c>
      <c r="OP21" s="47" t="s">
        <v>60</v>
      </c>
      <c r="OQ21" s="78" t="s">
        <v>60</v>
      </c>
      <c r="OR21" s="171">
        <f t="shared" si="166"/>
        <v>1</v>
      </c>
      <c r="OS21" s="169">
        <v>0</v>
      </c>
      <c r="OT21" s="149">
        <f t="shared" si="36"/>
        <v>1</v>
      </c>
      <c r="OU21" s="149">
        <f t="shared" si="168"/>
        <v>4</v>
      </c>
      <c r="OV21" s="149">
        <f t="shared" si="37"/>
        <v>1</v>
      </c>
      <c r="OW21" s="163">
        <f t="shared" si="244"/>
        <v>0.25</v>
      </c>
      <c r="OX21" s="6" t="s">
        <v>19</v>
      </c>
      <c r="OY21" s="120">
        <v>0</v>
      </c>
      <c r="OZ21" s="120">
        <v>0</v>
      </c>
      <c r="PA21" s="121" t="s">
        <v>60</v>
      </c>
      <c r="PB21" s="119" t="s">
        <v>60</v>
      </c>
      <c r="PC21" s="118" t="s">
        <v>60</v>
      </c>
      <c r="PD21" s="120">
        <v>0</v>
      </c>
      <c r="PE21" s="120">
        <v>0</v>
      </c>
      <c r="PF21" s="121" t="s">
        <v>60</v>
      </c>
      <c r="PG21" s="118" t="s">
        <v>60</v>
      </c>
      <c r="PH21" s="118" t="s">
        <v>60</v>
      </c>
      <c r="PI21" s="120">
        <v>0</v>
      </c>
      <c r="PJ21" s="120">
        <v>0</v>
      </c>
      <c r="PK21" s="121" t="s">
        <v>73</v>
      </c>
      <c r="PL21" s="119">
        <v>1</v>
      </c>
      <c r="PM21" s="13" t="s">
        <v>43</v>
      </c>
      <c r="PN21" s="119">
        <v>0</v>
      </c>
      <c r="PO21" s="119">
        <v>0</v>
      </c>
      <c r="PP21" s="121" t="s">
        <v>73</v>
      </c>
      <c r="PQ21" s="122">
        <v>1</v>
      </c>
      <c r="PR21" s="13" t="s">
        <v>43</v>
      </c>
      <c r="PS21" s="120">
        <v>0</v>
      </c>
      <c r="PT21" s="120">
        <v>0</v>
      </c>
      <c r="PU21" s="121" t="s">
        <v>60</v>
      </c>
      <c r="PV21" s="122" t="s">
        <v>60</v>
      </c>
      <c r="PW21" s="118" t="s">
        <v>60</v>
      </c>
      <c r="PX21" s="119">
        <v>0</v>
      </c>
      <c r="PY21" s="119">
        <v>0</v>
      </c>
      <c r="PZ21" s="121" t="s">
        <v>73</v>
      </c>
      <c r="QA21" s="122">
        <v>1</v>
      </c>
      <c r="QB21" s="13" t="s">
        <v>43</v>
      </c>
      <c r="QC21" s="120">
        <v>0</v>
      </c>
      <c r="QD21" s="120">
        <v>0</v>
      </c>
      <c r="QE21" s="121" t="s">
        <v>60</v>
      </c>
      <c r="QF21" s="119" t="s">
        <v>60</v>
      </c>
      <c r="QG21" s="118" t="s">
        <v>60</v>
      </c>
      <c r="QH21" s="171">
        <v>0</v>
      </c>
      <c r="QI21" s="169">
        <v>0</v>
      </c>
      <c r="QJ21" s="169">
        <f t="shared" si="173"/>
        <v>1</v>
      </c>
      <c r="QK21" s="169">
        <f t="shared" si="174"/>
        <v>1</v>
      </c>
      <c r="QL21" s="169">
        <v>0</v>
      </c>
      <c r="QM21" s="169">
        <f t="shared" si="176"/>
        <v>1</v>
      </c>
      <c r="QN21" s="169">
        <v>0</v>
      </c>
      <c r="QO21" s="149">
        <f t="shared" si="39"/>
        <v>4</v>
      </c>
      <c r="QP21" s="149">
        <f t="shared" si="178"/>
        <v>12</v>
      </c>
      <c r="QQ21" s="149">
        <f t="shared" si="40"/>
        <v>3</v>
      </c>
      <c r="QR21" s="163">
        <f t="shared" si="245"/>
        <v>0.25</v>
      </c>
      <c r="QS21" s="6" t="s">
        <v>19</v>
      </c>
      <c r="QT21" s="123">
        <v>23.5</v>
      </c>
      <c r="QU21" s="123">
        <v>27</v>
      </c>
      <c r="QV21" s="124">
        <f t="shared" ref="QV21:QV37" si="260">+QT21/QU21</f>
        <v>0.87037037037037035</v>
      </c>
      <c r="QW21" s="123">
        <v>4</v>
      </c>
      <c r="QX21" s="40" t="s">
        <v>40</v>
      </c>
      <c r="QY21" s="123">
        <v>17111</v>
      </c>
      <c r="QZ21" s="123">
        <v>22307</v>
      </c>
      <c r="RA21" s="124">
        <f t="shared" si="42"/>
        <v>0.76706863316447749</v>
      </c>
      <c r="RB21" s="125">
        <v>1</v>
      </c>
      <c r="RC21" s="13" t="s">
        <v>43</v>
      </c>
      <c r="RD21" s="125">
        <v>1</v>
      </c>
      <c r="RE21" s="125">
        <v>1</v>
      </c>
      <c r="RF21" s="124">
        <f t="shared" si="43"/>
        <v>1</v>
      </c>
      <c r="RG21" s="125">
        <v>4</v>
      </c>
      <c r="RH21" s="40" t="s">
        <v>40</v>
      </c>
      <c r="RI21" s="171">
        <f t="shared" si="180"/>
        <v>4</v>
      </c>
      <c r="RJ21" s="169">
        <f t="shared" si="181"/>
        <v>1</v>
      </c>
      <c r="RK21" s="169">
        <f t="shared" si="182"/>
        <v>4</v>
      </c>
      <c r="RL21" s="149">
        <f t="shared" si="44"/>
        <v>0</v>
      </c>
      <c r="RM21" s="149">
        <f t="shared" si="183"/>
        <v>12</v>
      </c>
      <c r="RN21" s="149">
        <f t="shared" si="45"/>
        <v>9</v>
      </c>
      <c r="RO21" s="163">
        <f t="shared" si="246"/>
        <v>0.75</v>
      </c>
      <c r="RP21" s="6" t="s">
        <v>19</v>
      </c>
      <c r="RQ21" s="119">
        <v>21</v>
      </c>
      <c r="RR21" s="119">
        <v>26</v>
      </c>
      <c r="RS21" s="121">
        <f t="shared" si="185"/>
        <v>0.80769230769230771</v>
      </c>
      <c r="RT21" s="119">
        <v>2</v>
      </c>
      <c r="RU21" s="12" t="s">
        <v>42</v>
      </c>
      <c r="RV21" s="119">
        <v>7</v>
      </c>
      <c r="RW21" s="119">
        <v>5</v>
      </c>
      <c r="RX21" s="126">
        <f t="shared" si="186"/>
        <v>1.4</v>
      </c>
      <c r="RY21" s="118">
        <v>4</v>
      </c>
      <c r="RZ21" s="40" t="s">
        <v>40</v>
      </c>
      <c r="SA21" s="171">
        <f t="shared" si="187"/>
        <v>2</v>
      </c>
      <c r="SB21" s="169">
        <f t="shared" si="188"/>
        <v>4</v>
      </c>
      <c r="SC21" s="149">
        <f t="shared" si="189"/>
        <v>0</v>
      </c>
      <c r="SD21" s="149">
        <f t="shared" si="190"/>
        <v>8</v>
      </c>
      <c r="SE21" s="149">
        <f t="shared" si="191"/>
        <v>6</v>
      </c>
      <c r="SF21" s="163">
        <f t="shared" si="192"/>
        <v>0.75</v>
      </c>
      <c r="SG21" s="6" t="s">
        <v>19</v>
      </c>
      <c r="SH21" s="127">
        <v>0.99267885672355571</v>
      </c>
      <c r="SI21" s="110">
        <v>4</v>
      </c>
      <c r="SJ21" s="9" t="s">
        <v>40</v>
      </c>
      <c r="SK21" s="120">
        <v>1</v>
      </c>
      <c r="SL21" s="120">
        <v>1</v>
      </c>
      <c r="SM21" s="121">
        <f t="shared" si="193"/>
        <v>1</v>
      </c>
      <c r="SN21" s="111">
        <v>4</v>
      </c>
      <c r="SO21" s="40" t="s">
        <v>40</v>
      </c>
      <c r="SP21" s="120">
        <v>1</v>
      </c>
      <c r="SQ21" s="120">
        <v>1</v>
      </c>
      <c r="SR21" s="60">
        <f t="shared" si="194"/>
        <v>1</v>
      </c>
      <c r="SS21" s="111">
        <v>4</v>
      </c>
      <c r="ST21" s="40" t="s">
        <v>40</v>
      </c>
      <c r="SU21" s="120">
        <v>2</v>
      </c>
      <c r="SV21" s="120">
        <v>2</v>
      </c>
      <c r="SW21" s="60">
        <f>+SU21/SV21</f>
        <v>1</v>
      </c>
      <c r="SX21" s="111">
        <v>4</v>
      </c>
      <c r="SY21" s="40" t="s">
        <v>40</v>
      </c>
      <c r="SZ21" s="120">
        <v>0</v>
      </c>
      <c r="TA21" s="120">
        <v>0</v>
      </c>
      <c r="TB21" s="120" t="s">
        <v>73</v>
      </c>
      <c r="TC21" s="63">
        <v>1</v>
      </c>
      <c r="TD21" s="13" t="s">
        <v>43</v>
      </c>
      <c r="TE21" s="171">
        <f t="shared" si="197"/>
        <v>4</v>
      </c>
      <c r="TF21" s="169">
        <f t="shared" si="198"/>
        <v>4</v>
      </c>
      <c r="TG21" s="169">
        <f t="shared" si="199"/>
        <v>4</v>
      </c>
      <c r="TH21" s="169">
        <f t="shared" si="200"/>
        <v>4</v>
      </c>
      <c r="TI21" s="169">
        <f t="shared" si="201"/>
        <v>1</v>
      </c>
      <c r="TJ21" s="149">
        <f t="shared" si="202"/>
        <v>0</v>
      </c>
      <c r="TK21" s="149">
        <f t="shared" si="203"/>
        <v>20</v>
      </c>
      <c r="TL21" s="149">
        <f t="shared" si="204"/>
        <v>17</v>
      </c>
      <c r="TM21" s="163">
        <f t="shared" si="205"/>
        <v>0.85</v>
      </c>
      <c r="TO21" s="25" t="s">
        <v>19</v>
      </c>
      <c r="TP21" s="61">
        <f>+MC21+NS21+OK21+QW21+RB21+RT21+RY21</f>
        <v>18</v>
      </c>
      <c r="TQ21" s="26">
        <f>7*4</f>
        <v>28</v>
      </c>
      <c r="TR21" s="27">
        <f t="shared" si="207"/>
        <v>0.6428571428571429</v>
      </c>
      <c r="TS21" s="28"/>
      <c r="TU21" s="25" t="s">
        <v>19</v>
      </c>
      <c r="TV21" s="26">
        <f t="shared" si="257"/>
        <v>4</v>
      </c>
      <c r="TW21" s="26">
        <v>4</v>
      </c>
      <c r="TX21" s="27">
        <f t="shared" si="208"/>
        <v>1</v>
      </c>
      <c r="TY21" s="28"/>
      <c r="UA21" s="25" t="s">
        <v>19</v>
      </c>
      <c r="UB21" s="363" t="e">
        <f>+(#REF!*0.25)+(#REF!*0.4)+(TR21*0.25)+(TX21*0.1)</f>
        <v>#REF!</v>
      </c>
      <c r="UC21" s="364"/>
      <c r="UD21" s="365"/>
      <c r="UE21" s="28"/>
      <c r="UF21" s="179">
        <f t="shared" si="209"/>
        <v>0.91666666666666663</v>
      </c>
      <c r="UG21" s="179">
        <f t="shared" si="210"/>
        <v>0.625</v>
      </c>
      <c r="UH21" s="179">
        <f t="shared" si="211"/>
        <v>1</v>
      </c>
      <c r="UI21" s="181">
        <f t="shared" si="229"/>
        <v>0.84722222222222221</v>
      </c>
      <c r="UJ21" s="179">
        <f t="shared" si="212"/>
        <v>0.6071428571428571</v>
      </c>
      <c r="UK21" s="179">
        <f t="shared" si="213"/>
        <v>0.6785714285714286</v>
      </c>
      <c r="UL21" s="179">
        <f t="shared" si="214"/>
        <v>1</v>
      </c>
      <c r="UM21" s="179">
        <f t="shared" si="215"/>
        <v>0.66666666666666663</v>
      </c>
      <c r="UN21" s="179">
        <f t="shared" si="216"/>
        <v>0.8125</v>
      </c>
      <c r="UO21" s="181">
        <f t="shared" si="217"/>
        <v>0.75297619047619047</v>
      </c>
      <c r="UP21" s="179">
        <f t="shared" si="218"/>
        <v>0.54758101020818128</v>
      </c>
      <c r="UQ21" s="179">
        <f t="shared" si="219"/>
        <v>0.25</v>
      </c>
      <c r="UR21" s="179">
        <f t="shared" si="220"/>
        <v>0.75</v>
      </c>
      <c r="US21" s="179">
        <f t="shared" si="221"/>
        <v>0.75</v>
      </c>
      <c r="UT21" s="181">
        <f t="shared" si="222"/>
        <v>0.57439525255204527</v>
      </c>
      <c r="UU21" s="179">
        <f t="shared" si="223"/>
        <v>0.85</v>
      </c>
      <c r="UV21" s="183">
        <f t="shared" si="224"/>
        <v>0.85</v>
      </c>
      <c r="UW21" s="187"/>
      <c r="UX21" s="223">
        <f t="shared" si="230"/>
        <v>0.74159484488404304</v>
      </c>
    </row>
    <row r="22" spans="1:570" ht="15.75" customHeight="1">
      <c r="A22" s="6" t="s">
        <v>20</v>
      </c>
      <c r="B22" s="50">
        <v>244284</v>
      </c>
      <c r="C22" s="50">
        <v>226097</v>
      </c>
      <c r="D22" s="106">
        <f t="shared" si="46"/>
        <v>1.0804389266553736</v>
      </c>
      <c r="E22" s="32">
        <v>4</v>
      </c>
      <c r="F22" s="40" t="s">
        <v>40</v>
      </c>
      <c r="G22" s="3">
        <v>0.19325643003792087</v>
      </c>
      <c r="H22" s="3">
        <v>0.15870379725359721</v>
      </c>
      <c r="I22" s="51">
        <f t="shared" si="0"/>
        <v>0.21771774451691947</v>
      </c>
      <c r="J22" s="32">
        <v>4</v>
      </c>
      <c r="K22" s="52" t="s">
        <v>40</v>
      </c>
      <c r="L22" s="76">
        <v>59392</v>
      </c>
      <c r="M22" s="76">
        <v>73521</v>
      </c>
      <c r="N22" s="107">
        <f t="shared" si="47"/>
        <v>0.80782361502155842</v>
      </c>
      <c r="O22" s="108">
        <v>2</v>
      </c>
      <c r="P22" s="12" t="s">
        <v>42</v>
      </c>
      <c r="Q22" s="169">
        <f t="shared" si="48"/>
        <v>4</v>
      </c>
      <c r="R22" s="169">
        <f t="shared" si="49"/>
        <v>4</v>
      </c>
      <c r="S22" s="170">
        <f t="shared" si="50"/>
        <v>2</v>
      </c>
      <c r="T22" s="150">
        <f t="shared" si="51"/>
        <v>0</v>
      </c>
      <c r="U22" s="150">
        <f t="shared" si="52"/>
        <v>12</v>
      </c>
      <c r="V22" s="149">
        <f t="shared" si="53"/>
        <v>10</v>
      </c>
      <c r="W22" s="163">
        <f t="shared" si="54"/>
        <v>0.83333333333333337</v>
      </c>
      <c r="X22" s="6" t="s">
        <v>20</v>
      </c>
      <c r="Y22" s="109">
        <v>1</v>
      </c>
      <c r="Z22" s="45">
        <v>4</v>
      </c>
      <c r="AA22" s="16" t="s">
        <v>40</v>
      </c>
      <c r="AB22" s="110">
        <v>252</v>
      </c>
      <c r="AC22" s="110">
        <v>252</v>
      </c>
      <c r="AD22" s="106">
        <f t="shared" si="1"/>
        <v>1</v>
      </c>
      <c r="AE22" s="32">
        <v>4</v>
      </c>
      <c r="AF22" s="40" t="s">
        <v>40</v>
      </c>
      <c r="AG22" s="110">
        <v>530</v>
      </c>
      <c r="AH22" s="110">
        <v>1596</v>
      </c>
      <c r="AI22" s="106">
        <f t="shared" si="55"/>
        <v>0.33208020050125314</v>
      </c>
      <c r="AJ22" s="32">
        <v>4</v>
      </c>
      <c r="AK22" s="40" t="s">
        <v>40</v>
      </c>
      <c r="AL22" s="110">
        <v>14</v>
      </c>
      <c r="AM22" s="110">
        <v>19</v>
      </c>
      <c r="AN22" s="106">
        <f t="shared" ref="AN22:AN24" si="261">+AL22/AM22</f>
        <v>0.73684210526315785</v>
      </c>
      <c r="AO22" s="32">
        <v>3</v>
      </c>
      <c r="AP22" s="154" t="s">
        <v>41</v>
      </c>
      <c r="AQ22" s="171">
        <f t="shared" si="56"/>
        <v>4</v>
      </c>
      <c r="AR22" s="169">
        <f t="shared" si="57"/>
        <v>4</v>
      </c>
      <c r="AS22" s="169">
        <f t="shared" si="58"/>
        <v>4</v>
      </c>
      <c r="AT22" s="169">
        <f t="shared" si="59"/>
        <v>3</v>
      </c>
      <c r="AU22" s="149">
        <f t="shared" si="3"/>
        <v>0</v>
      </c>
      <c r="AV22" s="149">
        <f t="shared" si="60"/>
        <v>16</v>
      </c>
      <c r="AW22" s="149">
        <f t="shared" si="61"/>
        <v>15</v>
      </c>
      <c r="AX22" s="163">
        <f t="shared" si="62"/>
        <v>0.9375</v>
      </c>
      <c r="AY22" s="159" t="s">
        <v>20</v>
      </c>
      <c r="AZ22" s="143">
        <v>1</v>
      </c>
      <c r="BA22" s="79">
        <v>4</v>
      </c>
      <c r="BB22" s="40" t="s">
        <v>40</v>
      </c>
      <c r="BC22" s="171">
        <f t="shared" si="63"/>
        <v>4</v>
      </c>
      <c r="BD22" s="149">
        <f t="shared" si="4"/>
        <v>0</v>
      </c>
      <c r="BE22" s="149">
        <f t="shared" si="64"/>
        <v>4</v>
      </c>
      <c r="BF22" s="149">
        <f t="shared" si="5"/>
        <v>4</v>
      </c>
      <c r="BG22" s="163">
        <f t="shared" si="6"/>
        <v>1</v>
      </c>
      <c r="BH22" s="6" t="s">
        <v>20</v>
      </c>
      <c r="BI22" s="39">
        <v>117</v>
      </c>
      <c r="BJ22" s="39">
        <v>127</v>
      </c>
      <c r="BK22" s="48">
        <f t="shared" si="258"/>
        <v>0.92125984251968507</v>
      </c>
      <c r="BL22" s="32">
        <v>3</v>
      </c>
      <c r="BM22" s="43" t="s">
        <v>41</v>
      </c>
      <c r="BN22" s="47">
        <v>9527</v>
      </c>
      <c r="BO22" s="47">
        <v>9527</v>
      </c>
      <c r="BP22" s="48">
        <f t="shared" si="66"/>
        <v>1</v>
      </c>
      <c r="BQ22" s="32">
        <v>4</v>
      </c>
      <c r="BR22" s="40" t="s">
        <v>40</v>
      </c>
      <c r="BS22" s="47">
        <v>31468</v>
      </c>
      <c r="BT22" s="47">
        <v>31468</v>
      </c>
      <c r="BU22" s="48">
        <f t="shared" si="67"/>
        <v>1</v>
      </c>
      <c r="BV22" s="32">
        <v>4</v>
      </c>
      <c r="BW22" s="40" t="s">
        <v>40</v>
      </c>
      <c r="BX22" s="111">
        <v>971</v>
      </c>
      <c r="BY22" s="112">
        <v>92</v>
      </c>
      <c r="BZ22" s="48">
        <f t="shared" si="68"/>
        <v>10.554347826086957</v>
      </c>
      <c r="CA22" s="32">
        <v>4</v>
      </c>
      <c r="CB22" s="40" t="s">
        <v>40</v>
      </c>
      <c r="CC22" s="49">
        <v>6378</v>
      </c>
      <c r="CD22" s="49">
        <v>6650</v>
      </c>
      <c r="CE22" s="166">
        <f t="shared" si="69"/>
        <v>0.95909774436090223</v>
      </c>
      <c r="CF22" s="112">
        <v>3</v>
      </c>
      <c r="CG22" s="43" t="s">
        <v>41</v>
      </c>
      <c r="CH22" s="113">
        <v>800</v>
      </c>
      <c r="CI22" s="39">
        <v>1744</v>
      </c>
      <c r="CJ22" s="48">
        <f t="shared" si="70"/>
        <v>0.45871559633027525</v>
      </c>
      <c r="CK22" s="32">
        <v>1</v>
      </c>
      <c r="CL22" s="13" t="s">
        <v>43</v>
      </c>
      <c r="CM22" s="47">
        <v>6831</v>
      </c>
      <c r="CN22" s="39">
        <v>6901</v>
      </c>
      <c r="CO22" s="48">
        <f t="shared" si="71"/>
        <v>0.98985654253006805</v>
      </c>
      <c r="CP22" s="32">
        <v>3</v>
      </c>
      <c r="CQ22" s="43" t="s">
        <v>41</v>
      </c>
      <c r="CR22" s="49">
        <v>8857</v>
      </c>
      <c r="CS22" s="49">
        <v>5488</v>
      </c>
      <c r="CT22" s="48">
        <f t="shared" si="72"/>
        <v>1.6138848396501457</v>
      </c>
      <c r="CU22" s="32">
        <v>4</v>
      </c>
      <c r="CV22" s="40" t="s">
        <v>40</v>
      </c>
      <c r="CW22" s="171">
        <f t="shared" si="7"/>
        <v>3</v>
      </c>
      <c r="CX22" s="169">
        <f t="shared" si="73"/>
        <v>4</v>
      </c>
      <c r="CY22" s="169">
        <f t="shared" si="74"/>
        <v>4</v>
      </c>
      <c r="CZ22" s="169">
        <f t="shared" si="75"/>
        <v>4</v>
      </c>
      <c r="DA22" s="169">
        <f t="shared" si="76"/>
        <v>3</v>
      </c>
      <c r="DB22" s="169">
        <f t="shared" si="77"/>
        <v>1</v>
      </c>
      <c r="DC22" s="169">
        <f t="shared" si="78"/>
        <v>3</v>
      </c>
      <c r="DD22" s="169">
        <f t="shared" si="79"/>
        <v>4</v>
      </c>
      <c r="DE22" s="149">
        <f t="shared" si="80"/>
        <v>0</v>
      </c>
      <c r="DF22" s="149">
        <f t="shared" si="81"/>
        <v>32</v>
      </c>
      <c r="DG22" s="149">
        <f t="shared" si="82"/>
        <v>26</v>
      </c>
      <c r="DH22" s="163">
        <f t="shared" si="83"/>
        <v>0.8125</v>
      </c>
      <c r="DI22" s="6" t="s">
        <v>20</v>
      </c>
      <c r="DJ22" s="47">
        <v>805</v>
      </c>
      <c r="DK22" s="47">
        <v>510</v>
      </c>
      <c r="DL22" s="60">
        <f t="shared" si="84"/>
        <v>1.5784313725490196</v>
      </c>
      <c r="DM22" s="113">
        <v>4</v>
      </c>
      <c r="DN22" s="40" t="s">
        <v>40</v>
      </c>
      <c r="DO22" s="113">
        <v>440</v>
      </c>
      <c r="DP22" s="113">
        <v>218</v>
      </c>
      <c r="DQ22" s="60">
        <f t="shared" si="85"/>
        <v>2.0183486238532109</v>
      </c>
      <c r="DR22" s="114">
        <v>4</v>
      </c>
      <c r="DS22" s="40" t="s">
        <v>40</v>
      </c>
      <c r="DT22" s="47">
        <v>1401</v>
      </c>
      <c r="DU22" s="47">
        <v>1401</v>
      </c>
      <c r="DV22" s="60">
        <f t="shared" si="259"/>
        <v>1</v>
      </c>
      <c r="DW22" s="113">
        <v>4</v>
      </c>
      <c r="DX22" s="9" t="s">
        <v>40</v>
      </c>
      <c r="DY22" s="113">
        <v>183</v>
      </c>
      <c r="DZ22" s="111">
        <v>4</v>
      </c>
      <c r="EA22" s="9" t="s">
        <v>40</v>
      </c>
      <c r="EB22" s="47">
        <v>3510</v>
      </c>
      <c r="EC22" s="47">
        <v>4688</v>
      </c>
      <c r="ED22" s="60">
        <f t="shared" si="87"/>
        <v>0.74872013651877134</v>
      </c>
      <c r="EE22" s="111">
        <v>1</v>
      </c>
      <c r="EF22" s="13" t="s">
        <v>43</v>
      </c>
      <c r="EG22" s="111">
        <v>86</v>
      </c>
      <c r="EH22" s="111">
        <v>90</v>
      </c>
      <c r="EI22" s="60">
        <f t="shared" si="88"/>
        <v>0.9555555555555556</v>
      </c>
      <c r="EJ22" s="111">
        <v>3</v>
      </c>
      <c r="EK22" s="43" t="s">
        <v>41</v>
      </c>
      <c r="EL22" s="111">
        <v>54</v>
      </c>
      <c r="EM22" s="111">
        <v>54</v>
      </c>
      <c r="EN22" s="60">
        <f t="shared" si="89"/>
        <v>1</v>
      </c>
      <c r="EO22" s="111">
        <v>4</v>
      </c>
      <c r="EP22" s="40" t="s">
        <v>40</v>
      </c>
      <c r="EQ22" s="171">
        <f t="shared" si="90"/>
        <v>4</v>
      </c>
      <c r="ER22" s="169">
        <f t="shared" si="91"/>
        <v>4</v>
      </c>
      <c r="ES22" s="169">
        <f t="shared" si="92"/>
        <v>4</v>
      </c>
      <c r="ET22" s="169">
        <f t="shared" si="93"/>
        <v>4</v>
      </c>
      <c r="EU22" s="169">
        <f t="shared" si="225"/>
        <v>1</v>
      </c>
      <c r="EV22" s="169">
        <f t="shared" si="94"/>
        <v>3</v>
      </c>
      <c r="EW22" s="169">
        <f t="shared" si="95"/>
        <v>4</v>
      </c>
      <c r="EX22" s="149">
        <f t="shared" si="96"/>
        <v>0</v>
      </c>
      <c r="EY22" s="149">
        <f t="shared" si="97"/>
        <v>28</v>
      </c>
      <c r="EZ22" s="149">
        <f t="shared" si="8"/>
        <v>24</v>
      </c>
      <c r="FA22" s="163">
        <f t="shared" si="98"/>
        <v>0.8571428571428571</v>
      </c>
      <c r="FB22" s="6" t="s">
        <v>20</v>
      </c>
      <c r="FC22" s="47">
        <v>0</v>
      </c>
      <c r="FD22" s="47">
        <v>0</v>
      </c>
      <c r="FE22" s="60" t="s">
        <v>60</v>
      </c>
      <c r="FF22" s="113" t="s">
        <v>60</v>
      </c>
      <c r="FG22" s="77" t="s">
        <v>60</v>
      </c>
      <c r="FH22" s="47">
        <v>0</v>
      </c>
      <c r="FI22" s="47">
        <v>0</v>
      </c>
      <c r="FJ22" s="60" t="s">
        <v>60</v>
      </c>
      <c r="FK22" s="47" t="s">
        <v>60</v>
      </c>
      <c r="FL22" s="77" t="s">
        <v>60</v>
      </c>
      <c r="FM22" s="113">
        <v>6</v>
      </c>
      <c r="FN22" s="113">
        <v>5</v>
      </c>
      <c r="FO22" s="60">
        <f t="shared" si="252"/>
        <v>1.2</v>
      </c>
      <c r="FP22" s="113">
        <v>4</v>
      </c>
      <c r="FQ22" s="40" t="s">
        <v>40</v>
      </c>
      <c r="FR22" s="113">
        <v>270</v>
      </c>
      <c r="FS22" s="113">
        <v>270</v>
      </c>
      <c r="FT22" s="60">
        <f t="shared" si="226"/>
        <v>1</v>
      </c>
      <c r="FU22" s="113">
        <v>4</v>
      </c>
      <c r="FV22" s="40" t="s">
        <v>40</v>
      </c>
      <c r="FW22" s="47">
        <v>8781</v>
      </c>
      <c r="FX22" s="47">
        <v>8781</v>
      </c>
      <c r="FY22" s="60">
        <f t="shared" si="227"/>
        <v>1</v>
      </c>
      <c r="FZ22" s="113">
        <v>4</v>
      </c>
      <c r="GA22" s="40" t="s">
        <v>40</v>
      </c>
      <c r="GB22" s="171">
        <v>0</v>
      </c>
      <c r="GC22" s="169">
        <v>0</v>
      </c>
      <c r="GD22" s="169">
        <f t="shared" si="104"/>
        <v>4</v>
      </c>
      <c r="GE22" s="169">
        <f t="shared" si="105"/>
        <v>4</v>
      </c>
      <c r="GF22" s="169">
        <f t="shared" si="106"/>
        <v>4</v>
      </c>
      <c r="GG22" s="149">
        <f t="shared" si="9"/>
        <v>2</v>
      </c>
      <c r="GH22" s="149">
        <f t="shared" si="107"/>
        <v>12</v>
      </c>
      <c r="GI22" s="149">
        <f t="shared" si="10"/>
        <v>12</v>
      </c>
      <c r="GJ22" s="163">
        <f t="shared" si="108"/>
        <v>1</v>
      </c>
      <c r="GK22" s="6" t="s">
        <v>20</v>
      </c>
      <c r="GL22" s="113">
        <v>295</v>
      </c>
      <c r="GM22" s="113">
        <v>497</v>
      </c>
      <c r="GN22" s="60">
        <f t="shared" si="231"/>
        <v>0.59356136820925554</v>
      </c>
      <c r="GO22" s="50">
        <v>2</v>
      </c>
      <c r="GP22" s="12" t="s">
        <v>42</v>
      </c>
      <c r="GQ22" s="113">
        <v>9</v>
      </c>
      <c r="GR22" s="113">
        <v>9</v>
      </c>
      <c r="GS22" s="60">
        <f t="shared" si="109"/>
        <v>1</v>
      </c>
      <c r="GT22" s="117">
        <v>4</v>
      </c>
      <c r="GU22" s="40" t="s">
        <v>40</v>
      </c>
      <c r="GV22" s="47">
        <v>9</v>
      </c>
      <c r="GW22" s="47">
        <v>19</v>
      </c>
      <c r="GX22" s="60">
        <f t="shared" si="232"/>
        <v>0.47368421052631576</v>
      </c>
      <c r="GY22" s="113">
        <v>1</v>
      </c>
      <c r="GZ22" s="13" t="s">
        <v>43</v>
      </c>
      <c r="HA22" s="113">
        <v>0</v>
      </c>
      <c r="HB22" s="113">
        <v>0</v>
      </c>
      <c r="HC22" s="60" t="s">
        <v>60</v>
      </c>
      <c r="HD22" s="117" t="s">
        <v>60</v>
      </c>
      <c r="HE22" s="78" t="s">
        <v>60</v>
      </c>
      <c r="HF22" s="47">
        <v>34</v>
      </c>
      <c r="HG22" s="47">
        <v>998</v>
      </c>
      <c r="HH22" s="60">
        <f t="shared" si="111"/>
        <v>3.406813627254509E-2</v>
      </c>
      <c r="HI22" s="50">
        <v>3</v>
      </c>
      <c r="HJ22" s="43" t="s">
        <v>41</v>
      </c>
      <c r="HK22" s="171">
        <f t="shared" si="112"/>
        <v>2</v>
      </c>
      <c r="HL22" s="169">
        <f t="shared" si="113"/>
        <v>4</v>
      </c>
      <c r="HM22" s="169">
        <f t="shared" si="114"/>
        <v>1</v>
      </c>
      <c r="HN22" s="169">
        <v>0</v>
      </c>
      <c r="HO22" s="169">
        <f t="shared" si="116"/>
        <v>3</v>
      </c>
      <c r="HP22" s="149">
        <f t="shared" si="11"/>
        <v>1</v>
      </c>
      <c r="HQ22" s="149">
        <f t="shared" si="117"/>
        <v>16</v>
      </c>
      <c r="HR22" s="149">
        <f t="shared" si="12"/>
        <v>10</v>
      </c>
      <c r="HS22" s="163">
        <f t="shared" si="118"/>
        <v>0.625</v>
      </c>
      <c r="HT22" s="6" t="s">
        <v>20</v>
      </c>
      <c r="HU22" s="113">
        <v>1</v>
      </c>
      <c r="HV22" s="50">
        <v>1</v>
      </c>
      <c r="HW22" s="13" t="s">
        <v>43</v>
      </c>
      <c r="HX22" s="113">
        <v>5</v>
      </c>
      <c r="HY22" s="50">
        <v>1</v>
      </c>
      <c r="HZ22" s="13" t="s">
        <v>43</v>
      </c>
      <c r="IA22" s="111">
        <v>19</v>
      </c>
      <c r="IB22" s="111">
        <v>181</v>
      </c>
      <c r="IC22" s="60">
        <f t="shared" si="119"/>
        <v>0.10497237569060773</v>
      </c>
      <c r="ID22" s="32">
        <v>1</v>
      </c>
      <c r="IE22" s="18" t="s">
        <v>43</v>
      </c>
      <c r="IF22" s="111">
        <v>3</v>
      </c>
      <c r="IG22" s="111">
        <v>181</v>
      </c>
      <c r="IH22" s="60">
        <f t="shared" si="120"/>
        <v>1.6574585635359115E-2</v>
      </c>
      <c r="II22" s="32">
        <v>3</v>
      </c>
      <c r="IJ22" s="43" t="s">
        <v>41</v>
      </c>
      <c r="IK22" s="111">
        <v>62</v>
      </c>
      <c r="IL22" s="111">
        <v>64</v>
      </c>
      <c r="IM22" s="60">
        <f t="shared" si="121"/>
        <v>0.96875</v>
      </c>
      <c r="IN22" s="108">
        <v>4</v>
      </c>
      <c r="IO22" s="40" t="s">
        <v>40</v>
      </c>
      <c r="IP22" s="111">
        <v>0</v>
      </c>
      <c r="IQ22" s="111">
        <v>8</v>
      </c>
      <c r="IR22" s="60">
        <f t="shared" si="122"/>
        <v>0</v>
      </c>
      <c r="IS22" s="50">
        <v>4</v>
      </c>
      <c r="IT22" s="40" t="s">
        <v>40</v>
      </c>
      <c r="IU22" s="171">
        <f t="shared" si="123"/>
        <v>1</v>
      </c>
      <c r="IV22" s="169">
        <f t="shared" si="124"/>
        <v>1</v>
      </c>
      <c r="IW22" s="169">
        <f t="shared" si="125"/>
        <v>1</v>
      </c>
      <c r="IX22" s="169">
        <f t="shared" si="126"/>
        <v>3</v>
      </c>
      <c r="IY22" s="169">
        <f t="shared" si="127"/>
        <v>4</v>
      </c>
      <c r="IZ22" s="169">
        <f t="shared" si="128"/>
        <v>4</v>
      </c>
      <c r="JA22" s="149">
        <f t="shared" si="13"/>
        <v>0</v>
      </c>
      <c r="JB22" s="149">
        <f t="shared" si="129"/>
        <v>24</v>
      </c>
      <c r="JC22" s="149">
        <f t="shared" si="14"/>
        <v>14</v>
      </c>
      <c r="JD22" s="163">
        <f t="shared" si="237"/>
        <v>0.58333333333333337</v>
      </c>
      <c r="JE22" s="6" t="s">
        <v>20</v>
      </c>
      <c r="JF22" s="111">
        <v>11</v>
      </c>
      <c r="JG22" s="111">
        <v>11</v>
      </c>
      <c r="JH22" s="60">
        <f t="shared" si="131"/>
        <v>1</v>
      </c>
      <c r="JI22" s="76">
        <v>4</v>
      </c>
      <c r="JJ22" s="40" t="s">
        <v>40</v>
      </c>
      <c r="JK22" s="111">
        <v>9</v>
      </c>
      <c r="JL22" s="111">
        <v>10</v>
      </c>
      <c r="JM22" s="174">
        <f t="shared" si="132"/>
        <v>0.9</v>
      </c>
      <c r="JN22" s="116">
        <v>4</v>
      </c>
      <c r="JO22" s="40" t="s">
        <v>40</v>
      </c>
      <c r="JP22" s="171">
        <f t="shared" si="133"/>
        <v>4</v>
      </c>
      <c r="JQ22" s="169">
        <f t="shared" si="134"/>
        <v>4</v>
      </c>
      <c r="JR22" s="149">
        <f t="shared" si="15"/>
        <v>0</v>
      </c>
      <c r="JS22" s="149">
        <f t="shared" si="135"/>
        <v>8</v>
      </c>
      <c r="JT22" s="149">
        <f t="shared" si="16"/>
        <v>8</v>
      </c>
      <c r="JU22" s="163">
        <f t="shared" si="238"/>
        <v>1</v>
      </c>
      <c r="JV22" s="6" t="s">
        <v>20</v>
      </c>
      <c r="JW22" s="47">
        <v>189</v>
      </c>
      <c r="JX22" s="47">
        <v>166</v>
      </c>
      <c r="JY22" s="60">
        <f t="shared" si="137"/>
        <v>1.1385542168674698</v>
      </c>
      <c r="JZ22" s="76">
        <v>4</v>
      </c>
      <c r="KA22" s="40" t="s">
        <v>40</v>
      </c>
      <c r="KB22" s="117">
        <v>143</v>
      </c>
      <c r="KC22" s="117">
        <v>576</v>
      </c>
      <c r="KD22" s="60">
        <f t="shared" si="138"/>
        <v>0.2482638888888889</v>
      </c>
      <c r="KE22" s="76">
        <v>2</v>
      </c>
      <c r="KF22" s="12" t="s">
        <v>42</v>
      </c>
      <c r="KG22" s="171">
        <f t="shared" si="139"/>
        <v>4</v>
      </c>
      <c r="KH22" s="169">
        <f t="shared" si="140"/>
        <v>2</v>
      </c>
      <c r="KI22" s="149">
        <f t="shared" si="17"/>
        <v>0</v>
      </c>
      <c r="KJ22" s="149">
        <f t="shared" si="141"/>
        <v>8</v>
      </c>
      <c r="KK22" s="149">
        <f t="shared" si="142"/>
        <v>6</v>
      </c>
      <c r="KL22" s="163">
        <f t="shared" si="239"/>
        <v>0.75</v>
      </c>
      <c r="KM22" s="6" t="s">
        <v>20</v>
      </c>
      <c r="KN22" s="47">
        <v>61</v>
      </c>
      <c r="KO22" s="47">
        <v>61</v>
      </c>
      <c r="KP22" s="60">
        <v>1</v>
      </c>
      <c r="KQ22" s="47">
        <v>4</v>
      </c>
      <c r="KR22" s="40" t="s">
        <v>40</v>
      </c>
      <c r="KS22" s="47">
        <v>1015</v>
      </c>
      <c r="KT22" s="47">
        <v>1015</v>
      </c>
      <c r="KU22" s="60">
        <f>+KS22/KT22</f>
        <v>1</v>
      </c>
      <c r="KV22" s="113">
        <v>4</v>
      </c>
      <c r="KW22" s="40" t="s">
        <v>40</v>
      </c>
      <c r="KX22" s="47">
        <v>210</v>
      </c>
      <c r="KY22" s="47">
        <v>210</v>
      </c>
      <c r="KZ22" s="60">
        <f t="shared" si="19"/>
        <v>1</v>
      </c>
      <c r="LA22" s="47">
        <v>4</v>
      </c>
      <c r="LB22" s="40" t="s">
        <v>40</v>
      </c>
      <c r="LC22" s="171">
        <f t="shared" si="144"/>
        <v>4</v>
      </c>
      <c r="LD22" s="169">
        <f t="shared" si="145"/>
        <v>4</v>
      </c>
      <c r="LE22" s="169">
        <f t="shared" si="146"/>
        <v>4</v>
      </c>
      <c r="LF22" s="149">
        <f t="shared" si="20"/>
        <v>0</v>
      </c>
      <c r="LG22" s="149">
        <f t="shared" si="147"/>
        <v>12</v>
      </c>
      <c r="LH22" s="149">
        <f t="shared" si="21"/>
        <v>12</v>
      </c>
      <c r="LI22" s="163">
        <f t="shared" si="240"/>
        <v>1</v>
      </c>
      <c r="LJ22" s="6" t="s">
        <v>20</v>
      </c>
      <c r="LK22" s="85">
        <v>1226.07</v>
      </c>
      <c r="LL22" s="85">
        <v>1230.3599999999999</v>
      </c>
      <c r="LM22" s="60">
        <f t="shared" si="22"/>
        <v>0.9965132156442017</v>
      </c>
      <c r="LN22" s="47" t="s">
        <v>60</v>
      </c>
      <c r="LO22" s="78" t="s">
        <v>60</v>
      </c>
      <c r="LP22" s="47">
        <v>64122.9</v>
      </c>
      <c r="LQ22" s="47">
        <v>65999.921919999993</v>
      </c>
      <c r="LR22" s="60">
        <f t="shared" si="23"/>
        <v>0.97156024029429655</v>
      </c>
      <c r="LS22" s="47" t="s">
        <v>60</v>
      </c>
      <c r="LT22" s="78" t="s">
        <v>60</v>
      </c>
      <c r="LU22" s="47">
        <v>75541.98</v>
      </c>
      <c r="LV22" s="47">
        <v>83006.61</v>
      </c>
      <c r="LW22" s="60">
        <f t="shared" si="24"/>
        <v>0.91007186054219047</v>
      </c>
      <c r="LX22" s="47" t="s">
        <v>60</v>
      </c>
      <c r="LY22" s="78" t="s">
        <v>60</v>
      </c>
      <c r="LZ22" s="85">
        <v>587.40439500000002</v>
      </c>
      <c r="MA22" s="85">
        <v>192.85461599999999</v>
      </c>
      <c r="MB22" s="60">
        <f t="shared" si="149"/>
        <v>3.0458404739454101</v>
      </c>
      <c r="MC22" s="84">
        <v>4</v>
      </c>
      <c r="MD22" s="40" t="s">
        <v>40</v>
      </c>
      <c r="ME22" s="171" t="str">
        <f t="shared" si="150"/>
        <v>NA</v>
      </c>
      <c r="MF22" s="169" t="str">
        <f t="shared" si="151"/>
        <v>NA</v>
      </c>
      <c r="MG22" s="169" t="str">
        <f t="shared" si="152"/>
        <v>NA</v>
      </c>
      <c r="MH22" s="169">
        <f t="shared" si="153"/>
        <v>4</v>
      </c>
      <c r="MI22" s="149">
        <f t="shared" si="25"/>
        <v>0</v>
      </c>
      <c r="MJ22" s="149">
        <f t="shared" si="154"/>
        <v>4</v>
      </c>
      <c r="MK22" s="149">
        <f t="shared" si="26"/>
        <v>4</v>
      </c>
      <c r="ML22" s="163">
        <f t="shared" si="241"/>
        <v>1</v>
      </c>
      <c r="MM22" s="6" t="s">
        <v>20</v>
      </c>
      <c r="MN22" s="47">
        <v>74706336791.779999</v>
      </c>
      <c r="MO22" s="47">
        <v>76763008639</v>
      </c>
      <c r="MP22" s="60">
        <f t="shared" si="27"/>
        <v>0.97320751383140691</v>
      </c>
      <c r="MQ22" s="47">
        <v>3</v>
      </c>
      <c r="MR22" s="43" t="s">
        <v>41</v>
      </c>
      <c r="MS22" s="47">
        <v>76450575012.162811</v>
      </c>
      <c r="MT22" s="47">
        <v>74706336791.779999</v>
      </c>
      <c r="MU22" s="83">
        <f t="shared" si="28"/>
        <v>1.0233479286401677</v>
      </c>
      <c r="MV22" s="47">
        <v>2</v>
      </c>
      <c r="MW22" s="12" t="s">
        <v>42</v>
      </c>
      <c r="MX22" s="47" t="s">
        <v>60</v>
      </c>
      <c r="MY22" s="47" t="s">
        <v>60</v>
      </c>
      <c r="MZ22" s="47" t="s">
        <v>60</v>
      </c>
      <c r="NA22" s="47" t="s">
        <v>60</v>
      </c>
      <c r="NB22" s="47" t="s">
        <v>60</v>
      </c>
      <c r="NC22" s="171">
        <f t="shared" si="156"/>
        <v>3</v>
      </c>
      <c r="ND22" s="169">
        <f t="shared" si="157"/>
        <v>2</v>
      </c>
      <c r="NE22" s="169">
        <v>0</v>
      </c>
      <c r="NF22" s="149">
        <f t="shared" si="29"/>
        <v>1</v>
      </c>
      <c r="NG22" s="149">
        <f t="shared" si="158"/>
        <v>8</v>
      </c>
      <c r="NH22" s="149">
        <f t="shared" si="30"/>
        <v>5</v>
      </c>
      <c r="NI22" s="163">
        <f t="shared" si="242"/>
        <v>0.625</v>
      </c>
      <c r="NJ22" s="6" t="s">
        <v>20</v>
      </c>
      <c r="NK22" s="120">
        <v>1383.6666666666667</v>
      </c>
      <c r="NL22" s="120">
        <v>1500</v>
      </c>
      <c r="NM22" s="60">
        <f t="shared" si="160"/>
        <v>0.92244444444444451</v>
      </c>
      <c r="NN22" s="47">
        <v>4</v>
      </c>
      <c r="NO22" s="40" t="s">
        <v>40</v>
      </c>
      <c r="NP22" s="118">
        <v>110113.99965183483</v>
      </c>
      <c r="NQ22" s="118">
        <v>111000</v>
      </c>
      <c r="NR22" s="60">
        <f t="shared" si="31"/>
        <v>0.99201801488139485</v>
      </c>
      <c r="NS22" s="47">
        <v>4</v>
      </c>
      <c r="NT22" s="40" t="s">
        <v>40</v>
      </c>
      <c r="NU22" s="118">
        <v>347</v>
      </c>
      <c r="NV22" s="119">
        <v>347</v>
      </c>
      <c r="NW22" s="60">
        <v>1</v>
      </c>
      <c r="NX22" s="113">
        <v>4</v>
      </c>
      <c r="NY22" s="40" t="s">
        <v>40</v>
      </c>
      <c r="NZ22" s="171">
        <f t="shared" si="161"/>
        <v>4</v>
      </c>
      <c r="OA22" s="169">
        <f t="shared" si="162"/>
        <v>4</v>
      </c>
      <c r="OB22" s="169">
        <f t="shared" si="163"/>
        <v>0.99201801488139485</v>
      </c>
      <c r="OC22" s="149">
        <f t="shared" si="32"/>
        <v>0</v>
      </c>
      <c r="OD22" s="149">
        <f t="shared" si="164"/>
        <v>12</v>
      </c>
      <c r="OE22" s="149">
        <f t="shared" si="33"/>
        <v>8.9920180148813955</v>
      </c>
      <c r="OF22" s="163">
        <f t="shared" si="243"/>
        <v>0.74933483457344963</v>
      </c>
      <c r="OG22" s="6" t="s">
        <v>20</v>
      </c>
      <c r="OH22" s="120">
        <v>0</v>
      </c>
      <c r="OI22" s="120">
        <v>69</v>
      </c>
      <c r="OJ22" s="60">
        <f t="shared" si="34"/>
        <v>0</v>
      </c>
      <c r="OK22" s="63">
        <v>1</v>
      </c>
      <c r="OL22" s="13" t="s">
        <v>43</v>
      </c>
      <c r="OM22" s="120">
        <v>1</v>
      </c>
      <c r="ON22" s="120">
        <v>1</v>
      </c>
      <c r="OO22" s="60">
        <f t="shared" si="35"/>
        <v>1</v>
      </c>
      <c r="OP22" s="47">
        <v>4</v>
      </c>
      <c r="OQ22" s="40" t="s">
        <v>40</v>
      </c>
      <c r="OR22" s="171">
        <f t="shared" si="166"/>
        <v>1</v>
      </c>
      <c r="OS22" s="169">
        <f t="shared" si="167"/>
        <v>4</v>
      </c>
      <c r="OT22" s="149">
        <f t="shared" si="36"/>
        <v>0</v>
      </c>
      <c r="OU22" s="149">
        <f t="shared" si="168"/>
        <v>8</v>
      </c>
      <c r="OV22" s="149">
        <f t="shared" si="37"/>
        <v>5</v>
      </c>
      <c r="OW22" s="163">
        <f t="shared" si="244"/>
        <v>0.625</v>
      </c>
      <c r="OX22" s="6" t="s">
        <v>20</v>
      </c>
      <c r="OY22" s="120">
        <v>1</v>
      </c>
      <c r="OZ22" s="120">
        <v>1</v>
      </c>
      <c r="PA22" s="121">
        <f t="shared" si="234"/>
        <v>1</v>
      </c>
      <c r="PB22" s="119">
        <v>4</v>
      </c>
      <c r="PC22" s="40" t="s">
        <v>40</v>
      </c>
      <c r="PD22" s="120">
        <v>1</v>
      </c>
      <c r="PE22" s="120">
        <v>1</v>
      </c>
      <c r="PF22" s="121">
        <f t="shared" si="228"/>
        <v>1</v>
      </c>
      <c r="PG22" s="119">
        <v>4</v>
      </c>
      <c r="PH22" s="40" t="s">
        <v>40</v>
      </c>
      <c r="PI22" s="120">
        <v>0</v>
      </c>
      <c r="PJ22" s="120">
        <v>0</v>
      </c>
      <c r="PK22" s="121" t="s">
        <v>60</v>
      </c>
      <c r="PL22" s="118" t="s">
        <v>60</v>
      </c>
      <c r="PM22" s="118" t="s">
        <v>60</v>
      </c>
      <c r="PN22" s="119">
        <v>0</v>
      </c>
      <c r="PO22" s="119">
        <v>0</v>
      </c>
      <c r="PP22" s="121" t="s">
        <v>60</v>
      </c>
      <c r="PQ22" s="122" t="s">
        <v>60</v>
      </c>
      <c r="PR22" s="118" t="s">
        <v>60</v>
      </c>
      <c r="PS22" s="120">
        <v>0</v>
      </c>
      <c r="PT22" s="120">
        <v>0</v>
      </c>
      <c r="PU22" s="121" t="s">
        <v>60</v>
      </c>
      <c r="PV22" s="122" t="s">
        <v>60</v>
      </c>
      <c r="PW22" s="118" t="s">
        <v>60</v>
      </c>
      <c r="PX22" s="120">
        <v>3</v>
      </c>
      <c r="PY22" s="120">
        <v>3</v>
      </c>
      <c r="PZ22" s="121">
        <f t="shared" si="236"/>
        <v>1</v>
      </c>
      <c r="QA22" s="122">
        <v>4</v>
      </c>
      <c r="QB22" s="40" t="s">
        <v>40</v>
      </c>
      <c r="QC22" s="120">
        <v>0</v>
      </c>
      <c r="QD22" s="120">
        <v>0</v>
      </c>
      <c r="QE22" s="121" t="s">
        <v>60</v>
      </c>
      <c r="QF22" s="119" t="s">
        <v>60</v>
      </c>
      <c r="QG22" s="118" t="s">
        <v>60</v>
      </c>
      <c r="QH22" s="171">
        <f t="shared" si="171"/>
        <v>4</v>
      </c>
      <c r="QI22" s="169">
        <f t="shared" si="172"/>
        <v>4</v>
      </c>
      <c r="QJ22" s="169">
        <v>0</v>
      </c>
      <c r="QK22" s="169">
        <v>0</v>
      </c>
      <c r="QL22" s="169">
        <v>0</v>
      </c>
      <c r="QM22" s="169">
        <f t="shared" si="176"/>
        <v>4</v>
      </c>
      <c r="QN22" s="169">
        <v>0</v>
      </c>
      <c r="QO22" s="149">
        <f t="shared" si="39"/>
        <v>4</v>
      </c>
      <c r="QP22" s="149">
        <f t="shared" si="178"/>
        <v>12</v>
      </c>
      <c r="QQ22" s="149">
        <f t="shared" si="40"/>
        <v>12</v>
      </c>
      <c r="QR22" s="163">
        <f t="shared" si="245"/>
        <v>1</v>
      </c>
      <c r="QS22" s="6" t="s">
        <v>20</v>
      </c>
      <c r="QT22" s="123">
        <v>6371.6400000000012</v>
      </c>
      <c r="QU22" s="123">
        <v>7236</v>
      </c>
      <c r="QV22" s="124">
        <f t="shared" si="260"/>
        <v>0.8805472636815922</v>
      </c>
      <c r="QW22" s="123">
        <v>4</v>
      </c>
      <c r="QX22" s="40" t="s">
        <v>40</v>
      </c>
      <c r="QY22" s="123">
        <v>199519</v>
      </c>
      <c r="QZ22" s="123">
        <v>199364</v>
      </c>
      <c r="RA22" s="124">
        <f t="shared" si="42"/>
        <v>1.0007774723621115</v>
      </c>
      <c r="RB22" s="125">
        <v>4</v>
      </c>
      <c r="RC22" s="40" t="s">
        <v>40</v>
      </c>
      <c r="RD22" s="125">
        <v>3</v>
      </c>
      <c r="RE22" s="125">
        <v>4</v>
      </c>
      <c r="RF22" s="124">
        <f t="shared" si="43"/>
        <v>0.75</v>
      </c>
      <c r="RG22" s="125">
        <v>3</v>
      </c>
      <c r="RH22" s="43" t="s">
        <v>41</v>
      </c>
      <c r="RI22" s="171">
        <f t="shared" si="180"/>
        <v>4</v>
      </c>
      <c r="RJ22" s="169">
        <f t="shared" si="181"/>
        <v>4</v>
      </c>
      <c r="RK22" s="169">
        <f t="shared" si="182"/>
        <v>3</v>
      </c>
      <c r="RL22" s="149">
        <f t="shared" si="44"/>
        <v>0</v>
      </c>
      <c r="RM22" s="149">
        <f t="shared" si="183"/>
        <v>12</v>
      </c>
      <c r="RN22" s="149">
        <f t="shared" si="45"/>
        <v>11</v>
      </c>
      <c r="RO22" s="163">
        <f t="shared" si="246"/>
        <v>0.91666666666666663</v>
      </c>
      <c r="RP22" s="6" t="s">
        <v>20</v>
      </c>
      <c r="RQ22" s="119">
        <v>87</v>
      </c>
      <c r="RR22" s="119">
        <v>254</v>
      </c>
      <c r="RS22" s="121">
        <f t="shared" si="185"/>
        <v>0.34251968503937008</v>
      </c>
      <c r="RT22" s="119">
        <v>1</v>
      </c>
      <c r="RU22" s="13" t="s">
        <v>43</v>
      </c>
      <c r="RV22" s="119">
        <v>492</v>
      </c>
      <c r="RW22" s="119">
        <v>221</v>
      </c>
      <c r="RX22" s="126">
        <f t="shared" si="186"/>
        <v>2.2262443438914028</v>
      </c>
      <c r="RY22" s="118">
        <v>4</v>
      </c>
      <c r="RZ22" s="40" t="s">
        <v>40</v>
      </c>
      <c r="SA22" s="171">
        <f t="shared" si="187"/>
        <v>1</v>
      </c>
      <c r="SB22" s="169">
        <f t="shared" si="188"/>
        <v>4</v>
      </c>
      <c r="SC22" s="149">
        <f t="shared" si="189"/>
        <v>0</v>
      </c>
      <c r="SD22" s="149">
        <f t="shared" si="190"/>
        <v>8</v>
      </c>
      <c r="SE22" s="149">
        <f t="shared" si="191"/>
        <v>5</v>
      </c>
      <c r="SF22" s="163">
        <f t="shared" si="192"/>
        <v>0.625</v>
      </c>
      <c r="SG22" s="6" t="s">
        <v>20</v>
      </c>
      <c r="SH22" s="127">
        <v>0.98977103303960356</v>
      </c>
      <c r="SI22" s="110">
        <v>4</v>
      </c>
      <c r="SJ22" s="9" t="s">
        <v>40</v>
      </c>
      <c r="SK22" s="120">
        <v>35</v>
      </c>
      <c r="SL22" s="120">
        <v>47</v>
      </c>
      <c r="SM22" s="121">
        <f t="shared" si="193"/>
        <v>0.74468085106382975</v>
      </c>
      <c r="SN22" s="111">
        <v>2</v>
      </c>
      <c r="SO22" s="12" t="s">
        <v>42</v>
      </c>
      <c r="SP22" s="120">
        <v>47</v>
      </c>
      <c r="SQ22" s="120">
        <v>79</v>
      </c>
      <c r="SR22" s="60">
        <f t="shared" si="194"/>
        <v>0.59493670886075944</v>
      </c>
      <c r="SS22" s="111">
        <v>1</v>
      </c>
      <c r="ST22" s="13" t="s">
        <v>43</v>
      </c>
      <c r="SU22" s="120">
        <v>30</v>
      </c>
      <c r="SV22" s="120">
        <v>31</v>
      </c>
      <c r="SW22" s="60">
        <f t="shared" ref="SW22:SW37" si="262">+SU22/SV22</f>
        <v>0.967741935483871</v>
      </c>
      <c r="SX22" s="111">
        <v>4</v>
      </c>
      <c r="SY22" s="40" t="s">
        <v>40</v>
      </c>
      <c r="SZ22" s="120">
        <v>26</v>
      </c>
      <c r="TA22" s="120">
        <v>26</v>
      </c>
      <c r="TB22" s="121">
        <f>+SZ22/TA22</f>
        <v>1</v>
      </c>
      <c r="TC22" s="63">
        <v>4</v>
      </c>
      <c r="TD22" s="40" t="s">
        <v>40</v>
      </c>
      <c r="TE22" s="171">
        <f t="shared" si="197"/>
        <v>4</v>
      </c>
      <c r="TF22" s="169">
        <f t="shared" si="198"/>
        <v>2</v>
      </c>
      <c r="TG22" s="169">
        <f t="shared" si="199"/>
        <v>1</v>
      </c>
      <c r="TH22" s="169">
        <f t="shared" si="200"/>
        <v>4</v>
      </c>
      <c r="TI22" s="169">
        <f t="shared" si="201"/>
        <v>4</v>
      </c>
      <c r="TJ22" s="149">
        <f t="shared" si="202"/>
        <v>0</v>
      </c>
      <c r="TK22" s="149">
        <f t="shared" si="203"/>
        <v>20</v>
      </c>
      <c r="TL22" s="149">
        <f t="shared" si="204"/>
        <v>15</v>
      </c>
      <c r="TM22" s="163">
        <f t="shared" si="205"/>
        <v>0.75</v>
      </c>
      <c r="TO22" s="25" t="s">
        <v>20</v>
      </c>
      <c r="TP22" s="61">
        <f>+KV22+MC22+NS22+OK22+QW22+RB22+RT22+RY22</f>
        <v>26</v>
      </c>
      <c r="TQ22" s="26">
        <f>8*4</f>
        <v>32</v>
      </c>
      <c r="TR22" s="27">
        <f t="shared" si="207"/>
        <v>0.8125</v>
      </c>
      <c r="TS22" s="28"/>
      <c r="TU22" s="25" t="s">
        <v>20</v>
      </c>
      <c r="TV22" s="87" t="e">
        <f>+#REF!+SI22</f>
        <v>#REF!</v>
      </c>
      <c r="TW22" s="26">
        <v>8</v>
      </c>
      <c r="TX22" s="27" t="e">
        <f t="shared" si="208"/>
        <v>#REF!</v>
      </c>
      <c r="TY22" s="28"/>
      <c r="UA22" s="25" t="s">
        <v>20</v>
      </c>
      <c r="UB22" s="363" t="e">
        <f>+(#REF!*0.25)+(#REF!*0.4)+(TR22*0.25)+(TX22*0.1)</f>
        <v>#REF!</v>
      </c>
      <c r="UC22" s="364"/>
      <c r="UD22" s="365"/>
      <c r="UE22" s="28"/>
      <c r="UF22" s="179">
        <f t="shared" si="209"/>
        <v>0.83333333333333337</v>
      </c>
      <c r="UG22" s="179">
        <f t="shared" si="210"/>
        <v>0.9375</v>
      </c>
      <c r="UH22" s="179">
        <f t="shared" si="211"/>
        <v>1</v>
      </c>
      <c r="UI22" s="181">
        <f t="shared" si="229"/>
        <v>0.92361111111111116</v>
      </c>
      <c r="UJ22" s="179">
        <f t="shared" si="212"/>
        <v>0.8125</v>
      </c>
      <c r="UK22" s="179">
        <f t="shared" si="213"/>
        <v>0.8571428571428571</v>
      </c>
      <c r="UL22" s="179">
        <f t="shared" si="214"/>
        <v>1</v>
      </c>
      <c r="UM22" s="179">
        <f t="shared" si="215"/>
        <v>0.625</v>
      </c>
      <c r="UN22" s="179">
        <f t="shared" si="216"/>
        <v>0.77777777777777779</v>
      </c>
      <c r="UO22" s="181">
        <f t="shared" si="217"/>
        <v>0.81448412698412709</v>
      </c>
      <c r="UP22" s="179">
        <f t="shared" si="218"/>
        <v>0.79986696691468995</v>
      </c>
      <c r="UQ22" s="179">
        <f t="shared" si="219"/>
        <v>1</v>
      </c>
      <c r="UR22" s="179">
        <f t="shared" si="220"/>
        <v>0.91666666666666663</v>
      </c>
      <c r="US22" s="179">
        <f t="shared" si="221"/>
        <v>0.625</v>
      </c>
      <c r="UT22" s="181">
        <f t="shared" si="222"/>
        <v>0.83538340839533909</v>
      </c>
      <c r="UU22" s="179">
        <f t="shared" si="223"/>
        <v>0.75</v>
      </c>
      <c r="UV22" s="183">
        <f t="shared" si="224"/>
        <v>0.75</v>
      </c>
      <c r="UW22" s="187"/>
      <c r="UX22" s="222">
        <f t="shared" si="230"/>
        <v>0.84054228067026338</v>
      </c>
    </row>
    <row r="23" spans="1:570" ht="15.75" customHeight="1">
      <c r="A23" s="6" t="s">
        <v>21</v>
      </c>
      <c r="B23" s="50">
        <v>278812</v>
      </c>
      <c r="C23" s="50">
        <v>226745</v>
      </c>
      <c r="D23" s="106">
        <f t="shared" si="46"/>
        <v>1.2296279962071932</v>
      </c>
      <c r="E23" s="32">
        <v>4</v>
      </c>
      <c r="F23" s="40" t="s">
        <v>40</v>
      </c>
      <c r="G23" s="3">
        <v>0.21503060535639021</v>
      </c>
      <c r="H23" s="3">
        <v>0.14839869607773984</v>
      </c>
      <c r="I23" s="51">
        <f t="shared" si="0"/>
        <v>0.44900602929654254</v>
      </c>
      <c r="J23" s="32">
        <v>4</v>
      </c>
      <c r="K23" s="52" t="s">
        <v>40</v>
      </c>
      <c r="L23" s="76">
        <v>35669</v>
      </c>
      <c r="M23" s="76">
        <v>71780</v>
      </c>
      <c r="N23" s="107">
        <f t="shared" si="47"/>
        <v>0.49692114795207581</v>
      </c>
      <c r="O23" s="108">
        <v>1</v>
      </c>
      <c r="P23" s="13" t="s">
        <v>43</v>
      </c>
      <c r="Q23" s="169">
        <f t="shared" si="48"/>
        <v>4</v>
      </c>
      <c r="R23" s="169">
        <f t="shared" si="49"/>
        <v>4</v>
      </c>
      <c r="S23" s="170">
        <f t="shared" si="50"/>
        <v>1</v>
      </c>
      <c r="T23" s="150">
        <f t="shared" si="51"/>
        <v>0</v>
      </c>
      <c r="U23" s="150">
        <f t="shared" si="52"/>
        <v>12</v>
      </c>
      <c r="V23" s="149">
        <f t="shared" si="53"/>
        <v>9</v>
      </c>
      <c r="W23" s="163">
        <f t="shared" si="54"/>
        <v>0.75</v>
      </c>
      <c r="X23" s="6" t="s">
        <v>21</v>
      </c>
      <c r="Y23" s="109">
        <v>1</v>
      </c>
      <c r="Z23" s="45">
        <v>4</v>
      </c>
      <c r="AA23" s="16" t="s">
        <v>40</v>
      </c>
      <c r="AB23" s="110">
        <v>145</v>
      </c>
      <c r="AC23" s="110">
        <v>145</v>
      </c>
      <c r="AD23" s="106">
        <f t="shared" si="1"/>
        <v>1</v>
      </c>
      <c r="AE23" s="32">
        <v>4</v>
      </c>
      <c r="AF23" s="40" t="s">
        <v>40</v>
      </c>
      <c r="AG23" s="110">
        <v>1180</v>
      </c>
      <c r="AH23" s="110">
        <v>1180</v>
      </c>
      <c r="AI23" s="106">
        <f t="shared" si="55"/>
        <v>1</v>
      </c>
      <c r="AJ23" s="32">
        <v>4</v>
      </c>
      <c r="AK23" s="40" t="s">
        <v>40</v>
      </c>
      <c r="AL23" s="110">
        <v>17</v>
      </c>
      <c r="AM23" s="110">
        <v>20</v>
      </c>
      <c r="AN23" s="106">
        <f t="shared" si="261"/>
        <v>0.85</v>
      </c>
      <c r="AO23" s="32">
        <v>3</v>
      </c>
      <c r="AP23" s="154" t="s">
        <v>41</v>
      </c>
      <c r="AQ23" s="171">
        <f t="shared" si="56"/>
        <v>4</v>
      </c>
      <c r="AR23" s="169">
        <f t="shared" si="57"/>
        <v>4</v>
      </c>
      <c r="AS23" s="169">
        <f t="shared" si="58"/>
        <v>4</v>
      </c>
      <c r="AT23" s="169">
        <f t="shared" si="59"/>
        <v>3</v>
      </c>
      <c r="AU23" s="149">
        <f t="shared" si="3"/>
        <v>0</v>
      </c>
      <c r="AV23" s="149">
        <f t="shared" si="60"/>
        <v>16</v>
      </c>
      <c r="AW23" s="149">
        <f t="shared" si="61"/>
        <v>15</v>
      </c>
      <c r="AX23" s="163">
        <f t="shared" si="62"/>
        <v>0.9375</v>
      </c>
      <c r="AY23" s="159" t="s">
        <v>21</v>
      </c>
      <c r="AZ23" s="143">
        <v>1</v>
      </c>
      <c r="BA23" s="79">
        <v>4</v>
      </c>
      <c r="BB23" s="40" t="s">
        <v>40</v>
      </c>
      <c r="BC23" s="171">
        <f t="shared" si="63"/>
        <v>4</v>
      </c>
      <c r="BD23" s="149">
        <f t="shared" si="4"/>
        <v>0</v>
      </c>
      <c r="BE23" s="149">
        <f t="shared" si="64"/>
        <v>4</v>
      </c>
      <c r="BF23" s="149">
        <f t="shared" si="5"/>
        <v>4</v>
      </c>
      <c r="BG23" s="163">
        <f t="shared" si="6"/>
        <v>1</v>
      </c>
      <c r="BH23" s="6" t="s">
        <v>21</v>
      </c>
      <c r="BI23" s="39">
        <v>21</v>
      </c>
      <c r="BJ23" s="39">
        <v>291</v>
      </c>
      <c r="BK23" s="48">
        <f t="shared" si="258"/>
        <v>7.2164948453608241E-2</v>
      </c>
      <c r="BL23" s="32">
        <v>1</v>
      </c>
      <c r="BM23" s="13" t="s">
        <v>43</v>
      </c>
      <c r="BN23" s="47">
        <v>7177</v>
      </c>
      <c r="BO23" s="47">
        <v>7177</v>
      </c>
      <c r="BP23" s="48">
        <f t="shared" si="66"/>
        <v>1</v>
      </c>
      <c r="BQ23" s="32">
        <v>4</v>
      </c>
      <c r="BR23" s="40" t="s">
        <v>40</v>
      </c>
      <c r="BS23" s="47">
        <v>30659</v>
      </c>
      <c r="BT23" s="47">
        <v>30767</v>
      </c>
      <c r="BU23" s="48">
        <f t="shared" si="67"/>
        <v>0.99648974550654923</v>
      </c>
      <c r="BV23" s="32">
        <v>4</v>
      </c>
      <c r="BW23" s="40" t="s">
        <v>40</v>
      </c>
      <c r="BX23" s="111">
        <v>524</v>
      </c>
      <c r="BY23" s="112">
        <v>132</v>
      </c>
      <c r="BZ23" s="48">
        <f t="shared" si="68"/>
        <v>3.9696969696969697</v>
      </c>
      <c r="CA23" s="32">
        <v>4</v>
      </c>
      <c r="CB23" s="40" t="s">
        <v>40</v>
      </c>
      <c r="CC23" s="49">
        <v>17886</v>
      </c>
      <c r="CD23" s="49">
        <v>8820</v>
      </c>
      <c r="CE23" s="166">
        <f t="shared" si="69"/>
        <v>2.027891156462585</v>
      </c>
      <c r="CF23" s="112">
        <v>4</v>
      </c>
      <c r="CG23" s="40" t="s">
        <v>40</v>
      </c>
      <c r="CH23" s="113">
        <v>681</v>
      </c>
      <c r="CI23" s="39">
        <v>1024</v>
      </c>
      <c r="CJ23" s="48">
        <f t="shared" si="70"/>
        <v>0.6650390625</v>
      </c>
      <c r="CK23" s="32">
        <v>1</v>
      </c>
      <c r="CL23" s="13" t="s">
        <v>43</v>
      </c>
      <c r="CM23" s="47">
        <v>1980</v>
      </c>
      <c r="CN23" s="39">
        <v>4405</v>
      </c>
      <c r="CO23" s="48">
        <f t="shared" si="71"/>
        <v>0.44948921679909193</v>
      </c>
      <c r="CP23" s="32">
        <v>1</v>
      </c>
      <c r="CQ23" s="13" t="s">
        <v>43</v>
      </c>
      <c r="CR23" s="49">
        <v>4599</v>
      </c>
      <c r="CS23" s="49">
        <v>3168</v>
      </c>
      <c r="CT23" s="48">
        <f t="shared" si="72"/>
        <v>1.4517045454545454</v>
      </c>
      <c r="CU23" s="32">
        <v>4</v>
      </c>
      <c r="CV23" s="40" t="s">
        <v>40</v>
      </c>
      <c r="CW23" s="171">
        <f t="shared" si="7"/>
        <v>1</v>
      </c>
      <c r="CX23" s="169">
        <f t="shared" si="73"/>
        <v>4</v>
      </c>
      <c r="CY23" s="169">
        <f t="shared" si="74"/>
        <v>4</v>
      </c>
      <c r="CZ23" s="169">
        <f t="shared" si="75"/>
        <v>4</v>
      </c>
      <c r="DA23" s="169">
        <f t="shared" si="76"/>
        <v>4</v>
      </c>
      <c r="DB23" s="169">
        <f t="shared" si="77"/>
        <v>1</v>
      </c>
      <c r="DC23" s="169">
        <f t="shared" si="78"/>
        <v>1</v>
      </c>
      <c r="DD23" s="169">
        <f t="shared" si="79"/>
        <v>4</v>
      </c>
      <c r="DE23" s="149">
        <f t="shared" si="80"/>
        <v>0</v>
      </c>
      <c r="DF23" s="149">
        <f t="shared" si="81"/>
        <v>32</v>
      </c>
      <c r="DG23" s="149">
        <f t="shared" si="82"/>
        <v>23</v>
      </c>
      <c r="DH23" s="163">
        <f t="shared" si="83"/>
        <v>0.71875</v>
      </c>
      <c r="DI23" s="6" t="s">
        <v>21</v>
      </c>
      <c r="DJ23" s="47">
        <v>882</v>
      </c>
      <c r="DK23" s="47">
        <v>264</v>
      </c>
      <c r="DL23" s="60">
        <f t="shared" si="84"/>
        <v>3.3409090909090908</v>
      </c>
      <c r="DM23" s="113">
        <v>4</v>
      </c>
      <c r="DN23" s="40" t="s">
        <v>40</v>
      </c>
      <c r="DO23" s="113">
        <v>584</v>
      </c>
      <c r="DP23" s="113">
        <v>93</v>
      </c>
      <c r="DQ23" s="60">
        <f t="shared" si="85"/>
        <v>6.279569892473118</v>
      </c>
      <c r="DR23" s="114">
        <v>4</v>
      </c>
      <c r="DS23" s="40" t="s">
        <v>40</v>
      </c>
      <c r="DT23" s="47">
        <v>386</v>
      </c>
      <c r="DU23" s="47">
        <v>386</v>
      </c>
      <c r="DV23" s="60">
        <f t="shared" si="259"/>
        <v>1</v>
      </c>
      <c r="DW23" s="113">
        <v>4</v>
      </c>
      <c r="DX23" s="9" t="s">
        <v>40</v>
      </c>
      <c r="DY23" s="113">
        <v>191</v>
      </c>
      <c r="DZ23" s="111">
        <v>4</v>
      </c>
      <c r="EA23" s="9" t="s">
        <v>40</v>
      </c>
      <c r="EB23" s="47">
        <v>2880</v>
      </c>
      <c r="EC23" s="47">
        <v>2880</v>
      </c>
      <c r="ED23" s="60">
        <f t="shared" si="87"/>
        <v>1</v>
      </c>
      <c r="EE23" s="111">
        <v>4</v>
      </c>
      <c r="EF23" s="40" t="s">
        <v>40</v>
      </c>
      <c r="EG23" s="111">
        <v>61</v>
      </c>
      <c r="EH23" s="111">
        <v>61</v>
      </c>
      <c r="EI23" s="60">
        <f t="shared" si="88"/>
        <v>1</v>
      </c>
      <c r="EJ23" s="111">
        <v>4</v>
      </c>
      <c r="EK23" s="40" t="s">
        <v>40</v>
      </c>
      <c r="EL23" s="111">
        <v>29</v>
      </c>
      <c r="EM23" s="111">
        <v>29</v>
      </c>
      <c r="EN23" s="60">
        <f t="shared" si="89"/>
        <v>1</v>
      </c>
      <c r="EO23" s="111">
        <v>4</v>
      </c>
      <c r="EP23" s="40" t="s">
        <v>40</v>
      </c>
      <c r="EQ23" s="171">
        <f t="shared" si="90"/>
        <v>4</v>
      </c>
      <c r="ER23" s="169">
        <f t="shared" si="91"/>
        <v>4</v>
      </c>
      <c r="ES23" s="169">
        <f t="shared" si="92"/>
        <v>4</v>
      </c>
      <c r="ET23" s="169">
        <f t="shared" si="93"/>
        <v>4</v>
      </c>
      <c r="EU23" s="169">
        <f t="shared" si="225"/>
        <v>4</v>
      </c>
      <c r="EV23" s="169">
        <f t="shared" si="94"/>
        <v>4</v>
      </c>
      <c r="EW23" s="169">
        <f t="shared" si="95"/>
        <v>4</v>
      </c>
      <c r="EX23" s="149">
        <f t="shared" si="96"/>
        <v>0</v>
      </c>
      <c r="EY23" s="149">
        <f t="shared" si="97"/>
        <v>28</v>
      </c>
      <c r="EZ23" s="149">
        <f t="shared" si="8"/>
        <v>28</v>
      </c>
      <c r="FA23" s="163">
        <f t="shared" si="98"/>
        <v>1</v>
      </c>
      <c r="FB23" s="6" t="s">
        <v>21</v>
      </c>
      <c r="FC23" s="47">
        <v>4214</v>
      </c>
      <c r="FD23" s="47">
        <v>8755</v>
      </c>
      <c r="FE23" s="60">
        <f t="shared" ref="FE23:FE24" si="263">+FC23/FD23</f>
        <v>0.48132495716733298</v>
      </c>
      <c r="FF23" s="113">
        <v>1</v>
      </c>
      <c r="FG23" s="13" t="s">
        <v>43</v>
      </c>
      <c r="FH23" s="47">
        <v>1363</v>
      </c>
      <c r="FI23" s="47">
        <v>1245</v>
      </c>
      <c r="FJ23" s="60">
        <f t="shared" si="100"/>
        <v>1.0947791164658633</v>
      </c>
      <c r="FK23" s="47">
        <v>4</v>
      </c>
      <c r="FL23" s="40" t="s">
        <v>40</v>
      </c>
      <c r="FM23" s="113">
        <v>29</v>
      </c>
      <c r="FN23" s="113">
        <v>24</v>
      </c>
      <c r="FO23" s="60">
        <f t="shared" si="252"/>
        <v>1.2083333333333333</v>
      </c>
      <c r="FP23" s="113">
        <v>4</v>
      </c>
      <c r="FQ23" s="40" t="s">
        <v>40</v>
      </c>
      <c r="FR23" s="113">
        <v>90</v>
      </c>
      <c r="FS23" s="113">
        <v>90</v>
      </c>
      <c r="FT23" s="60">
        <f t="shared" si="226"/>
        <v>1</v>
      </c>
      <c r="FU23" s="113">
        <v>4</v>
      </c>
      <c r="FV23" s="40" t="s">
        <v>40</v>
      </c>
      <c r="FW23" s="47">
        <v>1482</v>
      </c>
      <c r="FX23" s="47">
        <v>1482</v>
      </c>
      <c r="FY23" s="60">
        <f t="shared" si="227"/>
        <v>1</v>
      </c>
      <c r="FZ23" s="113">
        <v>4</v>
      </c>
      <c r="GA23" s="40" t="s">
        <v>40</v>
      </c>
      <c r="GB23" s="171">
        <f t="shared" si="102"/>
        <v>1</v>
      </c>
      <c r="GC23" s="169">
        <f t="shared" si="103"/>
        <v>4</v>
      </c>
      <c r="GD23" s="169">
        <f t="shared" si="104"/>
        <v>4</v>
      </c>
      <c r="GE23" s="169">
        <f t="shared" si="105"/>
        <v>4</v>
      </c>
      <c r="GF23" s="169">
        <f t="shared" si="106"/>
        <v>4</v>
      </c>
      <c r="GG23" s="149">
        <f t="shared" si="9"/>
        <v>0</v>
      </c>
      <c r="GH23" s="149">
        <f t="shared" si="107"/>
        <v>20</v>
      </c>
      <c r="GI23" s="149">
        <f t="shared" si="10"/>
        <v>17</v>
      </c>
      <c r="GJ23" s="163">
        <f t="shared" si="108"/>
        <v>0.85</v>
      </c>
      <c r="GK23" s="6" t="s">
        <v>21</v>
      </c>
      <c r="GL23" s="113">
        <v>176</v>
      </c>
      <c r="GM23" s="113">
        <v>266</v>
      </c>
      <c r="GN23" s="60">
        <f t="shared" si="231"/>
        <v>0.66165413533834583</v>
      </c>
      <c r="GO23" s="50">
        <v>2</v>
      </c>
      <c r="GP23" s="12" t="s">
        <v>42</v>
      </c>
      <c r="GQ23" s="113">
        <v>2</v>
      </c>
      <c r="GR23" s="113">
        <v>5</v>
      </c>
      <c r="GS23" s="60">
        <f t="shared" si="109"/>
        <v>0.4</v>
      </c>
      <c r="GT23" s="117">
        <v>1</v>
      </c>
      <c r="GU23" s="13" t="s">
        <v>43</v>
      </c>
      <c r="GV23" s="47">
        <v>2</v>
      </c>
      <c r="GW23" s="47">
        <v>5</v>
      </c>
      <c r="GX23" s="60">
        <f t="shared" si="232"/>
        <v>0.4</v>
      </c>
      <c r="GY23" s="113">
        <v>1</v>
      </c>
      <c r="GZ23" s="13" t="s">
        <v>43</v>
      </c>
      <c r="HA23" s="113">
        <v>1901</v>
      </c>
      <c r="HB23" s="113">
        <v>2156</v>
      </c>
      <c r="HC23" s="60">
        <f t="shared" si="110"/>
        <v>0.88172541743970312</v>
      </c>
      <c r="HD23" s="117">
        <v>4</v>
      </c>
      <c r="HE23" s="40" t="s">
        <v>40</v>
      </c>
      <c r="HF23" s="47">
        <v>2327</v>
      </c>
      <c r="HG23" s="47">
        <v>52032</v>
      </c>
      <c r="HH23" s="60">
        <f t="shared" si="111"/>
        <v>4.4722478474784749E-2</v>
      </c>
      <c r="HI23" s="50">
        <v>3</v>
      </c>
      <c r="HJ23" s="43" t="s">
        <v>41</v>
      </c>
      <c r="HK23" s="171">
        <f t="shared" si="112"/>
        <v>2</v>
      </c>
      <c r="HL23" s="169">
        <f t="shared" si="113"/>
        <v>1</v>
      </c>
      <c r="HM23" s="169">
        <f t="shared" si="114"/>
        <v>1</v>
      </c>
      <c r="HN23" s="169">
        <f t="shared" si="115"/>
        <v>4</v>
      </c>
      <c r="HO23" s="169">
        <f t="shared" si="116"/>
        <v>3</v>
      </c>
      <c r="HP23" s="149">
        <f t="shared" si="11"/>
        <v>0</v>
      </c>
      <c r="HQ23" s="149">
        <f t="shared" si="117"/>
        <v>20</v>
      </c>
      <c r="HR23" s="149">
        <f t="shared" si="12"/>
        <v>11</v>
      </c>
      <c r="HS23" s="163">
        <f t="shared" si="118"/>
        <v>0.55000000000000004</v>
      </c>
      <c r="HT23" s="6" t="s">
        <v>21</v>
      </c>
      <c r="HU23" s="113">
        <v>0</v>
      </c>
      <c r="HV23" s="50">
        <v>4</v>
      </c>
      <c r="HW23" s="40" t="s">
        <v>40</v>
      </c>
      <c r="HX23" s="113">
        <v>0</v>
      </c>
      <c r="HY23" s="50">
        <v>4</v>
      </c>
      <c r="HZ23" s="40" t="s">
        <v>40</v>
      </c>
      <c r="IA23" s="111">
        <v>8</v>
      </c>
      <c r="IB23" s="111">
        <v>182</v>
      </c>
      <c r="IC23" s="60">
        <f t="shared" si="119"/>
        <v>4.3956043956043959E-2</v>
      </c>
      <c r="ID23" s="32">
        <v>4</v>
      </c>
      <c r="IE23" s="16" t="s">
        <v>40</v>
      </c>
      <c r="IF23" s="111">
        <v>18</v>
      </c>
      <c r="IG23" s="111">
        <v>182</v>
      </c>
      <c r="IH23" s="60">
        <f t="shared" si="120"/>
        <v>9.8901098901098897E-2</v>
      </c>
      <c r="II23" s="32">
        <v>1</v>
      </c>
      <c r="IJ23" s="18" t="s">
        <v>43</v>
      </c>
      <c r="IK23" s="111">
        <v>49</v>
      </c>
      <c r="IL23" s="111">
        <v>59</v>
      </c>
      <c r="IM23" s="60">
        <f t="shared" si="121"/>
        <v>0.83050847457627119</v>
      </c>
      <c r="IN23" s="108">
        <v>2</v>
      </c>
      <c r="IO23" s="12" t="s">
        <v>42</v>
      </c>
      <c r="IP23" s="111">
        <v>0</v>
      </c>
      <c r="IQ23" s="111">
        <v>11</v>
      </c>
      <c r="IR23" s="60">
        <f t="shared" si="122"/>
        <v>0</v>
      </c>
      <c r="IS23" s="50">
        <v>4</v>
      </c>
      <c r="IT23" s="40" t="s">
        <v>40</v>
      </c>
      <c r="IU23" s="171">
        <f t="shared" si="123"/>
        <v>4</v>
      </c>
      <c r="IV23" s="169">
        <f t="shared" si="124"/>
        <v>4</v>
      </c>
      <c r="IW23" s="169">
        <f t="shared" si="125"/>
        <v>4</v>
      </c>
      <c r="IX23" s="169">
        <f t="shared" si="126"/>
        <v>1</v>
      </c>
      <c r="IY23" s="169">
        <f t="shared" si="127"/>
        <v>2</v>
      </c>
      <c r="IZ23" s="169">
        <f t="shared" si="128"/>
        <v>4</v>
      </c>
      <c r="JA23" s="149">
        <f t="shared" si="13"/>
        <v>0</v>
      </c>
      <c r="JB23" s="149">
        <f t="shared" si="129"/>
        <v>24</v>
      </c>
      <c r="JC23" s="149">
        <f t="shared" si="14"/>
        <v>19</v>
      </c>
      <c r="JD23" s="163">
        <f t="shared" si="237"/>
        <v>0.79166666666666663</v>
      </c>
      <c r="JE23" s="6" t="s">
        <v>21</v>
      </c>
      <c r="JF23" s="111">
        <v>1</v>
      </c>
      <c r="JG23" s="111">
        <v>1</v>
      </c>
      <c r="JH23" s="60">
        <f t="shared" si="131"/>
        <v>1</v>
      </c>
      <c r="JI23" s="76">
        <v>4</v>
      </c>
      <c r="JJ23" s="40" t="s">
        <v>40</v>
      </c>
      <c r="JK23" s="111">
        <v>0</v>
      </c>
      <c r="JL23" s="111">
        <v>0</v>
      </c>
      <c r="JM23" s="174" t="s">
        <v>60</v>
      </c>
      <c r="JN23" s="108" t="s">
        <v>60</v>
      </c>
      <c r="JO23" s="78" t="s">
        <v>60</v>
      </c>
      <c r="JP23" s="171">
        <f t="shared" si="133"/>
        <v>4</v>
      </c>
      <c r="JQ23" s="169">
        <v>0</v>
      </c>
      <c r="JR23" s="149">
        <f t="shared" si="15"/>
        <v>1</v>
      </c>
      <c r="JS23" s="149">
        <f t="shared" si="135"/>
        <v>4</v>
      </c>
      <c r="JT23" s="149">
        <f t="shared" si="16"/>
        <v>4</v>
      </c>
      <c r="JU23" s="163">
        <f t="shared" si="238"/>
        <v>1</v>
      </c>
      <c r="JV23" s="6" t="s">
        <v>21</v>
      </c>
      <c r="JW23" s="47">
        <v>55</v>
      </c>
      <c r="JX23" s="47">
        <v>69</v>
      </c>
      <c r="JY23" s="60">
        <f t="shared" si="137"/>
        <v>0.79710144927536231</v>
      </c>
      <c r="JZ23" s="76">
        <v>2</v>
      </c>
      <c r="KA23" s="12" t="s">
        <v>42</v>
      </c>
      <c r="KB23" s="117">
        <v>4</v>
      </c>
      <c r="KC23" s="117">
        <v>72</v>
      </c>
      <c r="KD23" s="60">
        <f t="shared" si="138"/>
        <v>5.5555555555555552E-2</v>
      </c>
      <c r="KE23" s="76">
        <v>3</v>
      </c>
      <c r="KF23" s="11" t="s">
        <v>41</v>
      </c>
      <c r="KG23" s="171">
        <f t="shared" si="139"/>
        <v>2</v>
      </c>
      <c r="KH23" s="169">
        <f t="shared" si="140"/>
        <v>3</v>
      </c>
      <c r="KI23" s="149">
        <f t="shared" si="17"/>
        <v>0</v>
      </c>
      <c r="KJ23" s="149">
        <f t="shared" si="141"/>
        <v>8</v>
      </c>
      <c r="KK23" s="149">
        <f t="shared" si="142"/>
        <v>5</v>
      </c>
      <c r="KL23" s="163">
        <f t="shared" si="239"/>
        <v>0.625</v>
      </c>
      <c r="KM23" s="6" t="s">
        <v>21</v>
      </c>
      <c r="KN23" s="47">
        <v>61</v>
      </c>
      <c r="KO23" s="47">
        <v>61</v>
      </c>
      <c r="KP23" s="60">
        <v>1</v>
      </c>
      <c r="KQ23" s="47">
        <v>4</v>
      </c>
      <c r="KR23" s="40" t="s">
        <v>40</v>
      </c>
      <c r="KS23" s="47">
        <v>220</v>
      </c>
      <c r="KT23" s="47">
        <v>230</v>
      </c>
      <c r="KU23" s="60">
        <f t="shared" ref="KU23:KU35" si="264">+KS23/KT23</f>
        <v>0.95652173913043481</v>
      </c>
      <c r="KV23" s="113">
        <v>4</v>
      </c>
      <c r="KW23" s="40" t="s">
        <v>40</v>
      </c>
      <c r="KX23" s="47">
        <v>142</v>
      </c>
      <c r="KY23" s="47">
        <v>142</v>
      </c>
      <c r="KZ23" s="60">
        <f t="shared" si="19"/>
        <v>1</v>
      </c>
      <c r="LA23" s="47">
        <v>4</v>
      </c>
      <c r="LB23" s="40" t="s">
        <v>40</v>
      </c>
      <c r="LC23" s="171">
        <f t="shared" si="144"/>
        <v>4</v>
      </c>
      <c r="LD23" s="169">
        <f t="shared" si="145"/>
        <v>4</v>
      </c>
      <c r="LE23" s="169">
        <f t="shared" si="146"/>
        <v>4</v>
      </c>
      <c r="LF23" s="149">
        <f t="shared" si="20"/>
        <v>0</v>
      </c>
      <c r="LG23" s="149">
        <f t="shared" si="147"/>
        <v>12</v>
      </c>
      <c r="LH23" s="149">
        <f t="shared" si="21"/>
        <v>12</v>
      </c>
      <c r="LI23" s="163">
        <f t="shared" si="240"/>
        <v>1</v>
      </c>
      <c r="LJ23" s="6" t="s">
        <v>21</v>
      </c>
      <c r="LK23" s="85">
        <v>2692.55</v>
      </c>
      <c r="LL23" s="85">
        <v>2692.55</v>
      </c>
      <c r="LM23" s="60">
        <f t="shared" si="22"/>
        <v>1</v>
      </c>
      <c r="LN23" s="47" t="s">
        <v>60</v>
      </c>
      <c r="LO23" s="78" t="s">
        <v>60</v>
      </c>
      <c r="LP23" s="47">
        <v>54820.97</v>
      </c>
      <c r="LQ23" s="47">
        <v>55116.575877000003</v>
      </c>
      <c r="LR23" s="60">
        <f t="shared" si="23"/>
        <v>0.99463671550170885</v>
      </c>
      <c r="LS23" s="47" t="s">
        <v>60</v>
      </c>
      <c r="LT23" s="78" t="s">
        <v>60</v>
      </c>
      <c r="LU23" s="47">
        <v>65126.54</v>
      </c>
      <c r="LV23" s="47">
        <v>80372.75</v>
      </c>
      <c r="LW23" s="60">
        <f t="shared" si="24"/>
        <v>0.81030622941233188</v>
      </c>
      <c r="LX23" s="47" t="s">
        <v>60</v>
      </c>
      <c r="LY23" s="78" t="s">
        <v>60</v>
      </c>
      <c r="LZ23" s="85">
        <v>985.76708399999995</v>
      </c>
      <c r="MA23" s="85">
        <v>787.29168800000002</v>
      </c>
      <c r="MB23" s="60">
        <f t="shared" si="149"/>
        <v>1.2520989348994624</v>
      </c>
      <c r="MC23" s="84">
        <v>4</v>
      </c>
      <c r="MD23" s="40" t="s">
        <v>40</v>
      </c>
      <c r="ME23" s="171" t="str">
        <f t="shared" si="150"/>
        <v>NA</v>
      </c>
      <c r="MF23" s="169" t="str">
        <f t="shared" si="151"/>
        <v>NA</v>
      </c>
      <c r="MG23" s="169" t="str">
        <f t="shared" si="152"/>
        <v>NA</v>
      </c>
      <c r="MH23" s="169">
        <f t="shared" si="153"/>
        <v>4</v>
      </c>
      <c r="MI23" s="149">
        <f t="shared" si="25"/>
        <v>0</v>
      </c>
      <c r="MJ23" s="149">
        <f t="shared" si="154"/>
        <v>4</v>
      </c>
      <c r="MK23" s="149">
        <f t="shared" si="26"/>
        <v>4</v>
      </c>
      <c r="ML23" s="163">
        <f t="shared" si="241"/>
        <v>1</v>
      </c>
      <c r="MM23" s="6" t="s">
        <v>21</v>
      </c>
      <c r="MN23" s="47">
        <v>74604109503.559998</v>
      </c>
      <c r="MO23" s="47">
        <v>76002465504</v>
      </c>
      <c r="MP23" s="60">
        <f t="shared" si="27"/>
        <v>0.98160117581492923</v>
      </c>
      <c r="MQ23" s="47">
        <v>3</v>
      </c>
      <c r="MR23" s="43" t="s">
        <v>41</v>
      </c>
      <c r="MS23" s="47">
        <v>75607620622.720032</v>
      </c>
      <c r="MT23" s="47">
        <v>74604109503.559998</v>
      </c>
      <c r="MU23" s="83">
        <f t="shared" si="28"/>
        <v>1.0134511506918014</v>
      </c>
      <c r="MV23" s="47">
        <v>2</v>
      </c>
      <c r="MW23" s="12" t="s">
        <v>42</v>
      </c>
      <c r="MX23" s="47" t="s">
        <v>60</v>
      </c>
      <c r="MY23" s="47" t="s">
        <v>60</v>
      </c>
      <c r="MZ23" s="47" t="s">
        <v>60</v>
      </c>
      <c r="NA23" s="47" t="s">
        <v>60</v>
      </c>
      <c r="NB23" s="47" t="s">
        <v>60</v>
      </c>
      <c r="NC23" s="171">
        <f t="shared" si="156"/>
        <v>3</v>
      </c>
      <c r="ND23" s="169">
        <f t="shared" si="157"/>
        <v>2</v>
      </c>
      <c r="NE23" s="169">
        <v>0</v>
      </c>
      <c r="NF23" s="149">
        <f t="shared" si="29"/>
        <v>1</v>
      </c>
      <c r="NG23" s="149">
        <f t="shared" si="158"/>
        <v>8</v>
      </c>
      <c r="NH23" s="149">
        <f t="shared" si="30"/>
        <v>5</v>
      </c>
      <c r="NI23" s="163">
        <f t="shared" si="242"/>
        <v>0.625</v>
      </c>
      <c r="NJ23" s="6" t="s">
        <v>21</v>
      </c>
      <c r="NK23" s="120">
        <v>492.33333333333331</v>
      </c>
      <c r="NL23" s="120">
        <v>525</v>
      </c>
      <c r="NM23" s="60">
        <f t="shared" si="160"/>
        <v>0.93777777777777771</v>
      </c>
      <c r="NN23" s="47">
        <v>4</v>
      </c>
      <c r="NO23" s="40" t="s">
        <v>40</v>
      </c>
      <c r="NP23" s="118">
        <v>101685.33333333333</v>
      </c>
      <c r="NQ23" s="118">
        <v>120000</v>
      </c>
      <c r="NR23" s="60">
        <f t="shared" si="31"/>
        <v>0.84737777777777779</v>
      </c>
      <c r="NS23" s="47">
        <v>4</v>
      </c>
      <c r="NT23" s="40" t="s">
        <v>40</v>
      </c>
      <c r="NU23" s="118">
        <v>0</v>
      </c>
      <c r="NV23" s="119">
        <v>208</v>
      </c>
      <c r="NW23" s="60">
        <v>0</v>
      </c>
      <c r="NX23" s="113">
        <v>1</v>
      </c>
      <c r="NY23" s="13" t="s">
        <v>43</v>
      </c>
      <c r="NZ23" s="171">
        <f t="shared" si="161"/>
        <v>4</v>
      </c>
      <c r="OA23" s="169">
        <f t="shared" si="162"/>
        <v>4</v>
      </c>
      <c r="OB23" s="169">
        <f t="shared" si="163"/>
        <v>0.84737777777777779</v>
      </c>
      <c r="OC23" s="149">
        <f t="shared" si="32"/>
        <v>0</v>
      </c>
      <c r="OD23" s="149">
        <f t="shared" si="164"/>
        <v>12</v>
      </c>
      <c r="OE23" s="149">
        <f t="shared" si="33"/>
        <v>8.847377777777778</v>
      </c>
      <c r="OF23" s="163">
        <f t="shared" si="243"/>
        <v>0.73728148148148154</v>
      </c>
      <c r="OG23" s="6" t="s">
        <v>21</v>
      </c>
      <c r="OH23" s="120">
        <v>0</v>
      </c>
      <c r="OI23" s="120">
        <v>306</v>
      </c>
      <c r="OJ23" s="60">
        <f t="shared" si="34"/>
        <v>0</v>
      </c>
      <c r="OK23" s="63">
        <v>1</v>
      </c>
      <c r="OL23" s="13" t="s">
        <v>43</v>
      </c>
      <c r="OM23" s="120">
        <v>0</v>
      </c>
      <c r="ON23" s="120">
        <v>24</v>
      </c>
      <c r="OO23" s="60">
        <f t="shared" si="35"/>
        <v>0</v>
      </c>
      <c r="OP23" s="47">
        <v>1</v>
      </c>
      <c r="OQ23" s="13" t="s">
        <v>43</v>
      </c>
      <c r="OR23" s="171">
        <f t="shared" si="166"/>
        <v>1</v>
      </c>
      <c r="OS23" s="169">
        <f t="shared" si="167"/>
        <v>1</v>
      </c>
      <c r="OT23" s="149">
        <f t="shared" si="36"/>
        <v>0</v>
      </c>
      <c r="OU23" s="149">
        <f t="shared" si="168"/>
        <v>8</v>
      </c>
      <c r="OV23" s="149">
        <f t="shared" si="37"/>
        <v>2</v>
      </c>
      <c r="OW23" s="163">
        <f t="shared" si="244"/>
        <v>0.25</v>
      </c>
      <c r="OX23" s="6" t="s">
        <v>21</v>
      </c>
      <c r="OY23" s="120">
        <v>22</v>
      </c>
      <c r="OZ23" s="120">
        <v>37</v>
      </c>
      <c r="PA23" s="121">
        <f t="shared" si="234"/>
        <v>0.59459459459459463</v>
      </c>
      <c r="PB23" s="119">
        <v>1</v>
      </c>
      <c r="PC23" s="13" t="s">
        <v>43</v>
      </c>
      <c r="PD23" s="120">
        <v>6</v>
      </c>
      <c r="PE23" s="120">
        <v>6</v>
      </c>
      <c r="PF23" s="121">
        <f t="shared" si="228"/>
        <v>1</v>
      </c>
      <c r="PG23" s="119">
        <v>4</v>
      </c>
      <c r="PH23" s="40" t="s">
        <v>40</v>
      </c>
      <c r="PI23" s="120">
        <v>1</v>
      </c>
      <c r="PJ23" s="120">
        <v>1</v>
      </c>
      <c r="PK23" s="121">
        <f t="shared" ref="PK23" si="265">+PI23/PJ23</f>
        <v>1</v>
      </c>
      <c r="PL23" s="119">
        <v>4</v>
      </c>
      <c r="PM23" s="40" t="s">
        <v>40</v>
      </c>
      <c r="PN23" s="119">
        <v>0</v>
      </c>
      <c r="PO23" s="119">
        <v>0</v>
      </c>
      <c r="PP23" s="121" t="s">
        <v>60</v>
      </c>
      <c r="PQ23" s="122" t="s">
        <v>60</v>
      </c>
      <c r="PR23" s="118" t="s">
        <v>60</v>
      </c>
      <c r="PS23" s="120">
        <v>0</v>
      </c>
      <c r="PT23" s="120">
        <v>0</v>
      </c>
      <c r="PU23" s="121" t="s">
        <v>60</v>
      </c>
      <c r="PV23" s="122" t="s">
        <v>60</v>
      </c>
      <c r="PW23" s="118" t="s">
        <v>60</v>
      </c>
      <c r="PX23" s="120">
        <v>0</v>
      </c>
      <c r="PY23" s="120">
        <v>0</v>
      </c>
      <c r="PZ23" s="121" t="s">
        <v>60</v>
      </c>
      <c r="QA23" s="122" t="s">
        <v>60</v>
      </c>
      <c r="QB23" s="118" t="s">
        <v>60</v>
      </c>
      <c r="QC23" s="120">
        <v>0</v>
      </c>
      <c r="QD23" s="120">
        <v>179</v>
      </c>
      <c r="QE23" s="121">
        <f t="shared" si="170"/>
        <v>0</v>
      </c>
      <c r="QF23" s="119">
        <v>1</v>
      </c>
      <c r="QG23" s="13" t="s">
        <v>43</v>
      </c>
      <c r="QH23" s="171">
        <f t="shared" si="171"/>
        <v>1</v>
      </c>
      <c r="QI23" s="169">
        <f t="shared" si="172"/>
        <v>4</v>
      </c>
      <c r="QJ23" s="169">
        <f t="shared" si="173"/>
        <v>4</v>
      </c>
      <c r="QK23" s="169">
        <v>0</v>
      </c>
      <c r="QL23" s="169">
        <v>0</v>
      </c>
      <c r="QM23" s="169">
        <v>0</v>
      </c>
      <c r="QN23" s="169">
        <f t="shared" si="177"/>
        <v>1</v>
      </c>
      <c r="QO23" s="149">
        <f t="shared" si="39"/>
        <v>3</v>
      </c>
      <c r="QP23" s="149">
        <f t="shared" si="178"/>
        <v>16</v>
      </c>
      <c r="QQ23" s="149">
        <f t="shared" si="40"/>
        <v>10</v>
      </c>
      <c r="QR23" s="163">
        <f t="shared" si="245"/>
        <v>0.625</v>
      </c>
      <c r="QS23" s="6" t="s">
        <v>21</v>
      </c>
      <c r="QT23" s="123">
        <v>582.4</v>
      </c>
      <c r="QU23" s="123">
        <v>660</v>
      </c>
      <c r="QV23" s="124">
        <f t="shared" si="260"/>
        <v>0.88242424242424244</v>
      </c>
      <c r="QW23" s="123">
        <v>4</v>
      </c>
      <c r="QX23" s="40" t="s">
        <v>40</v>
      </c>
      <c r="QY23" s="123">
        <v>219194</v>
      </c>
      <c r="QZ23" s="123">
        <v>184258</v>
      </c>
      <c r="RA23" s="124">
        <f t="shared" si="42"/>
        <v>1.1896037078444355</v>
      </c>
      <c r="RB23" s="125">
        <v>4</v>
      </c>
      <c r="RC23" s="40" t="s">
        <v>40</v>
      </c>
      <c r="RD23" s="125">
        <v>4</v>
      </c>
      <c r="RE23" s="125">
        <v>4</v>
      </c>
      <c r="RF23" s="124">
        <f t="shared" si="43"/>
        <v>1</v>
      </c>
      <c r="RG23" s="125">
        <v>4</v>
      </c>
      <c r="RH23" s="40" t="s">
        <v>40</v>
      </c>
      <c r="RI23" s="171">
        <f t="shared" si="180"/>
        <v>4</v>
      </c>
      <c r="RJ23" s="169">
        <f t="shared" si="181"/>
        <v>4</v>
      </c>
      <c r="RK23" s="169">
        <f t="shared" si="182"/>
        <v>4</v>
      </c>
      <c r="RL23" s="149">
        <f t="shared" si="44"/>
        <v>0</v>
      </c>
      <c r="RM23" s="149">
        <f t="shared" si="183"/>
        <v>12</v>
      </c>
      <c r="RN23" s="149">
        <f t="shared" si="45"/>
        <v>12</v>
      </c>
      <c r="RO23" s="163">
        <f t="shared" si="246"/>
        <v>1</v>
      </c>
      <c r="RP23" s="6" t="s">
        <v>21</v>
      </c>
      <c r="RQ23" s="119">
        <v>56</v>
      </c>
      <c r="RR23" s="119">
        <v>61</v>
      </c>
      <c r="RS23" s="121">
        <f t="shared" si="185"/>
        <v>0.91803278688524592</v>
      </c>
      <c r="RT23" s="119">
        <v>3</v>
      </c>
      <c r="RU23" s="43" t="s">
        <v>41</v>
      </c>
      <c r="RV23" s="119">
        <v>54</v>
      </c>
      <c r="RW23" s="119">
        <v>43</v>
      </c>
      <c r="RX23" s="126">
        <f t="shared" si="186"/>
        <v>1.2558139534883721</v>
      </c>
      <c r="RY23" s="118">
        <v>4</v>
      </c>
      <c r="RZ23" s="40" t="s">
        <v>40</v>
      </c>
      <c r="SA23" s="171">
        <f t="shared" si="187"/>
        <v>3</v>
      </c>
      <c r="SB23" s="169">
        <f t="shared" si="188"/>
        <v>4</v>
      </c>
      <c r="SC23" s="149">
        <f t="shared" si="189"/>
        <v>0</v>
      </c>
      <c r="SD23" s="149">
        <f t="shared" si="190"/>
        <v>8</v>
      </c>
      <c r="SE23" s="149">
        <f t="shared" si="191"/>
        <v>7</v>
      </c>
      <c r="SF23" s="163">
        <f t="shared" si="192"/>
        <v>0.875</v>
      </c>
      <c r="SG23" s="6" t="s">
        <v>21</v>
      </c>
      <c r="SH23" s="127">
        <v>0.98598899576589605</v>
      </c>
      <c r="SI23" s="110">
        <v>4</v>
      </c>
      <c r="SJ23" s="9" t="s">
        <v>40</v>
      </c>
      <c r="SK23" s="120">
        <v>17</v>
      </c>
      <c r="SL23" s="120">
        <v>22</v>
      </c>
      <c r="SM23" s="121">
        <f t="shared" si="193"/>
        <v>0.77272727272727271</v>
      </c>
      <c r="SN23" s="111">
        <v>2</v>
      </c>
      <c r="SO23" s="12" t="s">
        <v>42</v>
      </c>
      <c r="SP23" s="120">
        <v>22</v>
      </c>
      <c r="SQ23" s="120">
        <v>23</v>
      </c>
      <c r="SR23" s="60">
        <f t="shared" si="194"/>
        <v>0.95652173913043481</v>
      </c>
      <c r="SS23" s="111">
        <v>4</v>
      </c>
      <c r="ST23" s="40" t="s">
        <v>40</v>
      </c>
      <c r="SU23" s="120">
        <v>14</v>
      </c>
      <c r="SV23" s="120">
        <v>14</v>
      </c>
      <c r="SW23" s="60">
        <f t="shared" si="262"/>
        <v>1</v>
      </c>
      <c r="SX23" s="111">
        <v>4</v>
      </c>
      <c r="SY23" s="40" t="s">
        <v>40</v>
      </c>
      <c r="SZ23" s="120">
        <v>14</v>
      </c>
      <c r="TA23" s="120">
        <v>14</v>
      </c>
      <c r="TB23" s="121">
        <f t="shared" ref="TB23:TB25" si="266">+SZ23/TA23</f>
        <v>1</v>
      </c>
      <c r="TC23" s="63">
        <v>4</v>
      </c>
      <c r="TD23" s="40" t="s">
        <v>40</v>
      </c>
      <c r="TE23" s="171">
        <f t="shared" si="197"/>
        <v>4</v>
      </c>
      <c r="TF23" s="169">
        <f t="shared" si="198"/>
        <v>2</v>
      </c>
      <c r="TG23" s="169">
        <f t="shared" si="199"/>
        <v>4</v>
      </c>
      <c r="TH23" s="169">
        <f t="shared" si="200"/>
        <v>4</v>
      </c>
      <c r="TI23" s="169">
        <f t="shared" si="201"/>
        <v>4</v>
      </c>
      <c r="TJ23" s="149">
        <f t="shared" si="202"/>
        <v>0</v>
      </c>
      <c r="TK23" s="149">
        <f t="shared" si="203"/>
        <v>20</v>
      </c>
      <c r="TL23" s="149">
        <f t="shared" si="204"/>
        <v>18</v>
      </c>
      <c r="TM23" s="163">
        <f t="shared" si="205"/>
        <v>0.9</v>
      </c>
      <c r="TO23" s="25" t="s">
        <v>21</v>
      </c>
      <c r="TP23" s="61">
        <f>+KV23+MC23+NS23+OK23+QW23+RB23+RT23+RY23</f>
        <v>28</v>
      </c>
      <c r="TQ23" s="26">
        <f>8*4</f>
        <v>32</v>
      </c>
      <c r="TR23" s="27">
        <f t="shared" si="207"/>
        <v>0.875</v>
      </c>
      <c r="TS23" s="28"/>
      <c r="TU23" s="25" t="s">
        <v>21</v>
      </c>
      <c r="TV23" s="87" t="e">
        <f>+#REF!+SI23</f>
        <v>#REF!</v>
      </c>
      <c r="TW23" s="26">
        <v>8</v>
      </c>
      <c r="TX23" s="27" t="e">
        <f t="shared" si="208"/>
        <v>#REF!</v>
      </c>
      <c r="TY23" s="28"/>
      <c r="UA23" s="25" t="s">
        <v>21</v>
      </c>
      <c r="UB23" s="363" t="e">
        <f>+(#REF!*0.25)+(#REF!*0.4)+(TR23*0.25)+(TX23*0.1)</f>
        <v>#REF!</v>
      </c>
      <c r="UC23" s="364"/>
      <c r="UD23" s="365"/>
      <c r="UE23" s="28"/>
      <c r="UF23" s="179">
        <f t="shared" si="209"/>
        <v>0.75</v>
      </c>
      <c r="UG23" s="179">
        <f t="shared" si="210"/>
        <v>0.9375</v>
      </c>
      <c r="UH23" s="179">
        <f t="shared" si="211"/>
        <v>1</v>
      </c>
      <c r="UI23" s="181">
        <f t="shared" si="229"/>
        <v>0.89583333333333337</v>
      </c>
      <c r="UJ23" s="179">
        <f t="shared" si="212"/>
        <v>0.71875</v>
      </c>
      <c r="UK23" s="179">
        <f t="shared" si="213"/>
        <v>1</v>
      </c>
      <c r="UL23" s="179">
        <f t="shared" si="214"/>
        <v>0.85</v>
      </c>
      <c r="UM23" s="179">
        <f t="shared" si="215"/>
        <v>0.55000000000000004</v>
      </c>
      <c r="UN23" s="179">
        <f t="shared" si="216"/>
        <v>0.80555555555555547</v>
      </c>
      <c r="UO23" s="181">
        <f t="shared" si="217"/>
        <v>0.78486111111111112</v>
      </c>
      <c r="UP23" s="179">
        <f t="shared" si="218"/>
        <v>0.72245629629629637</v>
      </c>
      <c r="UQ23" s="179">
        <f t="shared" si="219"/>
        <v>0.625</v>
      </c>
      <c r="UR23" s="179">
        <f t="shared" si="220"/>
        <v>1</v>
      </c>
      <c r="US23" s="179">
        <f t="shared" si="221"/>
        <v>0.875</v>
      </c>
      <c r="UT23" s="181">
        <f t="shared" si="222"/>
        <v>0.80561407407407404</v>
      </c>
      <c r="UU23" s="179">
        <f t="shared" si="223"/>
        <v>0.9</v>
      </c>
      <c r="UV23" s="183">
        <f t="shared" si="224"/>
        <v>0.9</v>
      </c>
      <c r="UW23" s="187"/>
      <c r="UX23" s="222">
        <f t="shared" si="230"/>
        <v>0.82930629629629637</v>
      </c>
    </row>
    <row r="24" spans="1:570" ht="15.75" customHeight="1">
      <c r="A24" s="6" t="s">
        <v>22</v>
      </c>
      <c r="B24" s="50">
        <v>329354</v>
      </c>
      <c r="C24" s="50">
        <v>307515</v>
      </c>
      <c r="D24" s="106">
        <f t="shared" si="46"/>
        <v>1.0710176739346049</v>
      </c>
      <c r="E24" s="32">
        <v>4</v>
      </c>
      <c r="F24" s="40" t="s">
        <v>40</v>
      </c>
      <c r="G24" s="3">
        <v>0.29517424818218879</v>
      </c>
      <c r="H24" s="3">
        <v>0.1761451176156931</v>
      </c>
      <c r="I24" s="51">
        <f t="shared" si="0"/>
        <v>0.67574470514811003</v>
      </c>
      <c r="J24" s="32">
        <v>4</v>
      </c>
      <c r="K24" s="52" t="s">
        <v>40</v>
      </c>
      <c r="L24" s="76">
        <v>47126</v>
      </c>
      <c r="M24" s="76">
        <v>70771</v>
      </c>
      <c r="N24" s="107">
        <f t="shared" si="47"/>
        <v>0.6658942222096621</v>
      </c>
      <c r="O24" s="108">
        <v>2</v>
      </c>
      <c r="P24" s="12" t="s">
        <v>42</v>
      </c>
      <c r="Q24" s="169">
        <f t="shared" si="48"/>
        <v>4</v>
      </c>
      <c r="R24" s="169">
        <f t="shared" si="49"/>
        <v>4</v>
      </c>
      <c r="S24" s="170">
        <f t="shared" si="50"/>
        <v>2</v>
      </c>
      <c r="T24" s="150">
        <f t="shared" si="51"/>
        <v>0</v>
      </c>
      <c r="U24" s="150">
        <f t="shared" si="52"/>
        <v>12</v>
      </c>
      <c r="V24" s="149">
        <f t="shared" si="53"/>
        <v>10</v>
      </c>
      <c r="W24" s="163">
        <f t="shared" si="54"/>
        <v>0.83333333333333337</v>
      </c>
      <c r="X24" s="6" t="s">
        <v>22</v>
      </c>
      <c r="Y24" s="109">
        <v>1</v>
      </c>
      <c r="Z24" s="45">
        <v>4</v>
      </c>
      <c r="AA24" s="16" t="s">
        <v>40</v>
      </c>
      <c r="AB24" s="110">
        <v>218</v>
      </c>
      <c r="AC24" s="110">
        <v>218</v>
      </c>
      <c r="AD24" s="106">
        <f t="shared" si="1"/>
        <v>1</v>
      </c>
      <c r="AE24" s="32">
        <v>4</v>
      </c>
      <c r="AF24" s="40" t="s">
        <v>40</v>
      </c>
      <c r="AG24" s="110">
        <v>3950</v>
      </c>
      <c r="AH24" s="110">
        <v>3950</v>
      </c>
      <c r="AI24" s="106">
        <f t="shared" si="55"/>
        <v>1</v>
      </c>
      <c r="AJ24" s="32">
        <v>4</v>
      </c>
      <c r="AK24" s="40" t="s">
        <v>40</v>
      </c>
      <c r="AL24" s="110">
        <v>16</v>
      </c>
      <c r="AM24" s="110">
        <v>17</v>
      </c>
      <c r="AN24" s="106">
        <f t="shared" si="261"/>
        <v>0.94117647058823528</v>
      </c>
      <c r="AO24" s="32">
        <v>3</v>
      </c>
      <c r="AP24" s="154" t="s">
        <v>41</v>
      </c>
      <c r="AQ24" s="171">
        <f t="shared" si="56"/>
        <v>4</v>
      </c>
      <c r="AR24" s="169">
        <f t="shared" si="57"/>
        <v>4</v>
      </c>
      <c r="AS24" s="169">
        <f t="shared" si="58"/>
        <v>4</v>
      </c>
      <c r="AT24" s="169">
        <f t="shared" si="59"/>
        <v>3</v>
      </c>
      <c r="AU24" s="149">
        <f t="shared" si="3"/>
        <v>0</v>
      </c>
      <c r="AV24" s="149">
        <f t="shared" si="60"/>
        <v>16</v>
      </c>
      <c r="AW24" s="149">
        <f t="shared" si="61"/>
        <v>15</v>
      </c>
      <c r="AX24" s="163">
        <f t="shared" si="62"/>
        <v>0.9375</v>
      </c>
      <c r="AY24" s="159" t="s">
        <v>22</v>
      </c>
      <c r="AZ24" s="143">
        <v>1</v>
      </c>
      <c r="BA24" s="79">
        <v>4</v>
      </c>
      <c r="BB24" s="40" t="s">
        <v>40</v>
      </c>
      <c r="BC24" s="171">
        <f t="shared" si="63"/>
        <v>4</v>
      </c>
      <c r="BD24" s="149">
        <f t="shared" si="4"/>
        <v>0</v>
      </c>
      <c r="BE24" s="149">
        <f t="shared" si="64"/>
        <v>4</v>
      </c>
      <c r="BF24" s="149">
        <f t="shared" si="5"/>
        <v>4</v>
      </c>
      <c r="BG24" s="163">
        <f t="shared" si="6"/>
        <v>1</v>
      </c>
      <c r="BH24" s="6" t="s">
        <v>22</v>
      </c>
      <c r="BI24" s="39">
        <v>438</v>
      </c>
      <c r="BJ24" s="39">
        <v>181</v>
      </c>
      <c r="BK24" s="48">
        <f t="shared" si="258"/>
        <v>2.4198895027624308</v>
      </c>
      <c r="BL24" s="32">
        <v>4</v>
      </c>
      <c r="BM24" s="40" t="s">
        <v>40</v>
      </c>
      <c r="BN24" s="47">
        <v>7191</v>
      </c>
      <c r="BO24" s="47">
        <v>7191</v>
      </c>
      <c r="BP24" s="48">
        <f t="shared" si="66"/>
        <v>1</v>
      </c>
      <c r="BQ24" s="32">
        <v>4</v>
      </c>
      <c r="BR24" s="40" t="s">
        <v>40</v>
      </c>
      <c r="BS24" s="47">
        <v>38822</v>
      </c>
      <c r="BT24" s="47">
        <v>34838</v>
      </c>
      <c r="BU24" s="48">
        <f t="shared" si="67"/>
        <v>1.1143578850680291</v>
      </c>
      <c r="BV24" s="32">
        <v>4</v>
      </c>
      <c r="BW24" s="40" t="s">
        <v>40</v>
      </c>
      <c r="BX24" s="111">
        <v>1464</v>
      </c>
      <c r="BY24" s="112">
        <v>71</v>
      </c>
      <c r="BZ24" s="48">
        <f t="shared" si="68"/>
        <v>20.619718309859156</v>
      </c>
      <c r="CA24" s="32">
        <v>4</v>
      </c>
      <c r="CB24" s="40" t="s">
        <v>40</v>
      </c>
      <c r="CC24" s="49">
        <v>10379</v>
      </c>
      <c r="CD24" s="49">
        <v>14864</v>
      </c>
      <c r="CE24" s="166">
        <f t="shared" si="69"/>
        <v>0.69826426264800856</v>
      </c>
      <c r="CF24" s="112">
        <v>2</v>
      </c>
      <c r="CG24" s="12" t="s">
        <v>42</v>
      </c>
      <c r="CH24" s="113">
        <v>945</v>
      </c>
      <c r="CI24" s="39">
        <v>2114</v>
      </c>
      <c r="CJ24" s="48">
        <f t="shared" si="70"/>
        <v>0.44701986754966888</v>
      </c>
      <c r="CK24" s="32">
        <v>1</v>
      </c>
      <c r="CL24" s="13" t="s">
        <v>43</v>
      </c>
      <c r="CM24" s="47">
        <v>8604</v>
      </c>
      <c r="CN24" s="39">
        <v>7648</v>
      </c>
      <c r="CO24" s="48">
        <f t="shared" si="71"/>
        <v>1.125</v>
      </c>
      <c r="CP24" s="32">
        <v>4</v>
      </c>
      <c r="CQ24" s="40" t="s">
        <v>40</v>
      </c>
      <c r="CR24" s="49">
        <v>7612</v>
      </c>
      <c r="CS24" s="49">
        <v>4628</v>
      </c>
      <c r="CT24" s="48">
        <f t="shared" si="72"/>
        <v>1.6447709593777009</v>
      </c>
      <c r="CU24" s="32">
        <v>4</v>
      </c>
      <c r="CV24" s="40" t="s">
        <v>40</v>
      </c>
      <c r="CW24" s="171">
        <f t="shared" si="7"/>
        <v>4</v>
      </c>
      <c r="CX24" s="169">
        <f t="shared" si="73"/>
        <v>4</v>
      </c>
      <c r="CY24" s="169">
        <f t="shared" si="74"/>
        <v>4</v>
      </c>
      <c r="CZ24" s="169">
        <f t="shared" si="75"/>
        <v>4</v>
      </c>
      <c r="DA24" s="169">
        <f t="shared" si="76"/>
        <v>2</v>
      </c>
      <c r="DB24" s="169">
        <f t="shared" si="77"/>
        <v>1</v>
      </c>
      <c r="DC24" s="169">
        <f t="shared" si="78"/>
        <v>4</v>
      </c>
      <c r="DD24" s="169">
        <f t="shared" si="79"/>
        <v>4</v>
      </c>
      <c r="DE24" s="149">
        <f t="shared" si="80"/>
        <v>0</v>
      </c>
      <c r="DF24" s="149">
        <f t="shared" si="81"/>
        <v>32</v>
      </c>
      <c r="DG24" s="149">
        <f t="shared" si="82"/>
        <v>27</v>
      </c>
      <c r="DH24" s="163">
        <f t="shared" si="83"/>
        <v>0.84375</v>
      </c>
      <c r="DI24" s="6" t="s">
        <v>22</v>
      </c>
      <c r="DJ24" s="47">
        <v>2693</v>
      </c>
      <c r="DK24" s="47">
        <v>763</v>
      </c>
      <c r="DL24" s="60">
        <f t="shared" si="84"/>
        <v>3.529488859764089</v>
      </c>
      <c r="DM24" s="113">
        <v>4</v>
      </c>
      <c r="DN24" s="40" t="s">
        <v>40</v>
      </c>
      <c r="DO24" s="113">
        <v>1553</v>
      </c>
      <c r="DP24" s="113">
        <v>419</v>
      </c>
      <c r="DQ24" s="60">
        <f t="shared" si="85"/>
        <v>3.7064439140811456</v>
      </c>
      <c r="DR24" s="114">
        <v>4</v>
      </c>
      <c r="DS24" s="40" t="s">
        <v>40</v>
      </c>
      <c r="DT24" s="47">
        <v>10116</v>
      </c>
      <c r="DU24" s="47">
        <v>9504</v>
      </c>
      <c r="DV24" s="60">
        <f t="shared" si="259"/>
        <v>1.0643939393939394</v>
      </c>
      <c r="DW24" s="113">
        <v>4</v>
      </c>
      <c r="DX24" s="9" t="s">
        <v>40</v>
      </c>
      <c r="DY24" s="113">
        <v>174</v>
      </c>
      <c r="DZ24" s="111">
        <v>2</v>
      </c>
      <c r="EA24" s="12" t="s">
        <v>42</v>
      </c>
      <c r="EB24" s="47">
        <v>9041</v>
      </c>
      <c r="EC24" s="47">
        <v>9216</v>
      </c>
      <c r="ED24" s="60">
        <f t="shared" si="87"/>
        <v>0.98101128472222221</v>
      </c>
      <c r="EE24" s="111">
        <v>3</v>
      </c>
      <c r="EF24" s="43" t="s">
        <v>41</v>
      </c>
      <c r="EG24" s="111">
        <v>138</v>
      </c>
      <c r="EH24" s="111">
        <v>138</v>
      </c>
      <c r="EI24" s="60">
        <f t="shared" si="88"/>
        <v>1</v>
      </c>
      <c r="EJ24" s="111">
        <v>4</v>
      </c>
      <c r="EK24" s="40" t="s">
        <v>40</v>
      </c>
      <c r="EL24" s="111">
        <v>150</v>
      </c>
      <c r="EM24" s="111">
        <v>150</v>
      </c>
      <c r="EN24" s="60">
        <f t="shared" si="89"/>
        <v>1</v>
      </c>
      <c r="EO24" s="111">
        <v>4</v>
      </c>
      <c r="EP24" s="40" t="s">
        <v>40</v>
      </c>
      <c r="EQ24" s="171">
        <f t="shared" si="90"/>
        <v>4</v>
      </c>
      <c r="ER24" s="169">
        <f t="shared" si="91"/>
        <v>4</v>
      </c>
      <c r="ES24" s="169">
        <f t="shared" si="92"/>
        <v>4</v>
      </c>
      <c r="ET24" s="169">
        <f t="shared" si="93"/>
        <v>2</v>
      </c>
      <c r="EU24" s="169">
        <f t="shared" si="225"/>
        <v>3</v>
      </c>
      <c r="EV24" s="169">
        <f t="shared" si="94"/>
        <v>4</v>
      </c>
      <c r="EW24" s="169">
        <f t="shared" si="95"/>
        <v>4</v>
      </c>
      <c r="EX24" s="149">
        <f t="shared" si="96"/>
        <v>0</v>
      </c>
      <c r="EY24" s="149">
        <f t="shared" si="97"/>
        <v>28</v>
      </c>
      <c r="EZ24" s="149">
        <f t="shared" si="8"/>
        <v>25</v>
      </c>
      <c r="FA24" s="163">
        <f t="shared" si="98"/>
        <v>0.8928571428571429</v>
      </c>
      <c r="FB24" s="6" t="s">
        <v>22</v>
      </c>
      <c r="FC24" s="47">
        <v>20541</v>
      </c>
      <c r="FD24" s="47">
        <v>8585</v>
      </c>
      <c r="FE24" s="60">
        <f t="shared" si="263"/>
        <v>2.3926616191030869</v>
      </c>
      <c r="FF24" s="113">
        <v>4</v>
      </c>
      <c r="FG24" s="40" t="s">
        <v>40</v>
      </c>
      <c r="FH24" s="47">
        <v>6993</v>
      </c>
      <c r="FI24" s="47">
        <v>6408</v>
      </c>
      <c r="FJ24" s="60">
        <f t="shared" si="100"/>
        <v>1.0912921348314606</v>
      </c>
      <c r="FK24" s="47">
        <v>4</v>
      </c>
      <c r="FL24" s="40" t="s">
        <v>40</v>
      </c>
      <c r="FM24" s="113">
        <v>6</v>
      </c>
      <c r="FN24" s="113">
        <v>5</v>
      </c>
      <c r="FO24" s="60">
        <f t="shared" si="252"/>
        <v>1.2</v>
      </c>
      <c r="FP24" s="113">
        <v>4</v>
      </c>
      <c r="FQ24" s="40" t="s">
        <v>40</v>
      </c>
      <c r="FR24" s="113">
        <v>260</v>
      </c>
      <c r="FS24" s="113">
        <v>260</v>
      </c>
      <c r="FT24" s="60">
        <f t="shared" si="226"/>
        <v>1</v>
      </c>
      <c r="FU24" s="113">
        <v>4</v>
      </c>
      <c r="FV24" s="40" t="s">
        <v>40</v>
      </c>
      <c r="FW24" s="47">
        <v>2368</v>
      </c>
      <c r="FX24" s="47">
        <v>2314</v>
      </c>
      <c r="FY24" s="60">
        <f t="shared" si="227"/>
        <v>1.0233362143474503</v>
      </c>
      <c r="FZ24" s="113">
        <v>4</v>
      </c>
      <c r="GA24" s="40" t="s">
        <v>40</v>
      </c>
      <c r="GB24" s="171">
        <f t="shared" si="102"/>
        <v>4</v>
      </c>
      <c r="GC24" s="169">
        <f t="shared" si="103"/>
        <v>4</v>
      </c>
      <c r="GD24" s="169">
        <f t="shared" si="104"/>
        <v>4</v>
      </c>
      <c r="GE24" s="169">
        <f t="shared" si="105"/>
        <v>4</v>
      </c>
      <c r="GF24" s="169">
        <f t="shared" si="106"/>
        <v>4</v>
      </c>
      <c r="GG24" s="149">
        <f t="shared" si="9"/>
        <v>0</v>
      </c>
      <c r="GH24" s="149">
        <f t="shared" si="107"/>
        <v>20</v>
      </c>
      <c r="GI24" s="149">
        <f t="shared" si="10"/>
        <v>20</v>
      </c>
      <c r="GJ24" s="163">
        <f t="shared" si="108"/>
        <v>1</v>
      </c>
      <c r="GK24" s="6" t="s">
        <v>22</v>
      </c>
      <c r="GL24" s="113">
        <v>232</v>
      </c>
      <c r="GM24" s="113">
        <v>381</v>
      </c>
      <c r="GN24" s="60">
        <f t="shared" si="231"/>
        <v>0.60892388451443569</v>
      </c>
      <c r="GO24" s="50">
        <v>2</v>
      </c>
      <c r="GP24" s="12" t="s">
        <v>42</v>
      </c>
      <c r="GQ24" s="113">
        <v>7</v>
      </c>
      <c r="GR24" s="113">
        <v>8</v>
      </c>
      <c r="GS24" s="60">
        <f t="shared" si="109"/>
        <v>0.875</v>
      </c>
      <c r="GT24" s="117">
        <v>4</v>
      </c>
      <c r="GU24" s="40" t="s">
        <v>40</v>
      </c>
      <c r="GV24" s="47">
        <v>14</v>
      </c>
      <c r="GW24" s="47">
        <v>23</v>
      </c>
      <c r="GX24" s="60">
        <f t="shared" si="232"/>
        <v>0.60869565217391308</v>
      </c>
      <c r="GY24" s="113">
        <v>2</v>
      </c>
      <c r="GZ24" s="12" t="s">
        <v>42</v>
      </c>
      <c r="HA24" s="113">
        <v>0</v>
      </c>
      <c r="HB24" s="113">
        <v>0</v>
      </c>
      <c r="HC24" s="60" t="s">
        <v>60</v>
      </c>
      <c r="HD24" s="117" t="s">
        <v>60</v>
      </c>
      <c r="HE24" s="78" t="s">
        <v>60</v>
      </c>
      <c r="HF24" s="47">
        <v>143</v>
      </c>
      <c r="HG24" s="47">
        <v>2206</v>
      </c>
      <c r="HH24" s="60">
        <f t="shared" si="111"/>
        <v>6.4823209428830464E-2</v>
      </c>
      <c r="HI24" s="50">
        <v>3</v>
      </c>
      <c r="HJ24" s="43" t="s">
        <v>41</v>
      </c>
      <c r="HK24" s="171">
        <f t="shared" si="112"/>
        <v>2</v>
      </c>
      <c r="HL24" s="169">
        <f t="shared" si="113"/>
        <v>4</v>
      </c>
      <c r="HM24" s="169">
        <f t="shared" si="114"/>
        <v>2</v>
      </c>
      <c r="HN24" s="169">
        <v>0</v>
      </c>
      <c r="HO24" s="169">
        <f t="shared" si="116"/>
        <v>3</v>
      </c>
      <c r="HP24" s="149">
        <f t="shared" si="11"/>
        <v>1</v>
      </c>
      <c r="HQ24" s="149">
        <f t="shared" si="117"/>
        <v>16</v>
      </c>
      <c r="HR24" s="149">
        <f t="shared" si="12"/>
        <v>11</v>
      </c>
      <c r="HS24" s="163">
        <f t="shared" si="118"/>
        <v>0.6875</v>
      </c>
      <c r="HT24" s="6" t="s">
        <v>22</v>
      </c>
      <c r="HU24" s="113">
        <v>2</v>
      </c>
      <c r="HV24" s="50">
        <v>1</v>
      </c>
      <c r="HW24" s="13" t="s">
        <v>43</v>
      </c>
      <c r="HX24" s="113">
        <v>0</v>
      </c>
      <c r="HY24" s="50">
        <v>4</v>
      </c>
      <c r="HZ24" s="40" t="s">
        <v>40</v>
      </c>
      <c r="IA24" s="111">
        <v>3</v>
      </c>
      <c r="IB24" s="111">
        <v>257</v>
      </c>
      <c r="IC24" s="60">
        <f t="shared" si="119"/>
        <v>1.1673151750972763E-2</v>
      </c>
      <c r="ID24" s="32">
        <v>4</v>
      </c>
      <c r="IE24" s="16" t="s">
        <v>40</v>
      </c>
      <c r="IF24" s="111">
        <v>7</v>
      </c>
      <c r="IG24" s="111">
        <v>257</v>
      </c>
      <c r="IH24" s="60">
        <f t="shared" si="120"/>
        <v>2.7237354085603113E-2</v>
      </c>
      <c r="II24" s="32">
        <v>2</v>
      </c>
      <c r="IJ24" s="17" t="s">
        <v>42</v>
      </c>
      <c r="IK24" s="111">
        <v>119</v>
      </c>
      <c r="IL24" s="111">
        <v>121</v>
      </c>
      <c r="IM24" s="60">
        <f t="shared" si="121"/>
        <v>0.98347107438016534</v>
      </c>
      <c r="IN24" s="108">
        <v>4</v>
      </c>
      <c r="IO24" s="40" t="s">
        <v>40</v>
      </c>
      <c r="IP24" s="111">
        <v>0</v>
      </c>
      <c r="IQ24" s="111">
        <v>31</v>
      </c>
      <c r="IR24" s="60">
        <f t="shared" si="122"/>
        <v>0</v>
      </c>
      <c r="IS24" s="50">
        <v>4</v>
      </c>
      <c r="IT24" s="40" t="s">
        <v>40</v>
      </c>
      <c r="IU24" s="171">
        <f t="shared" si="123"/>
        <v>1</v>
      </c>
      <c r="IV24" s="169">
        <f t="shared" si="124"/>
        <v>4</v>
      </c>
      <c r="IW24" s="169">
        <f t="shared" si="125"/>
        <v>4</v>
      </c>
      <c r="IX24" s="169">
        <f t="shared" si="126"/>
        <v>2</v>
      </c>
      <c r="IY24" s="169">
        <f t="shared" si="127"/>
        <v>4</v>
      </c>
      <c r="IZ24" s="169">
        <f t="shared" si="128"/>
        <v>4</v>
      </c>
      <c r="JA24" s="149">
        <f t="shared" si="13"/>
        <v>0</v>
      </c>
      <c r="JB24" s="149">
        <f t="shared" si="129"/>
        <v>24</v>
      </c>
      <c r="JC24" s="149">
        <f t="shared" si="14"/>
        <v>19</v>
      </c>
      <c r="JD24" s="163">
        <f t="shared" si="237"/>
        <v>0.79166666666666663</v>
      </c>
      <c r="JE24" s="6" t="s">
        <v>22</v>
      </c>
      <c r="JF24" s="111">
        <v>0</v>
      </c>
      <c r="JG24" s="111">
        <v>0</v>
      </c>
      <c r="JH24" s="60" t="s">
        <v>60</v>
      </c>
      <c r="JI24" s="76" t="s">
        <v>60</v>
      </c>
      <c r="JJ24" s="78" t="s">
        <v>60</v>
      </c>
      <c r="JK24" s="111">
        <v>0</v>
      </c>
      <c r="JL24" s="111">
        <v>1</v>
      </c>
      <c r="JM24" s="174">
        <f t="shared" si="132"/>
        <v>0</v>
      </c>
      <c r="JN24" s="108">
        <v>1</v>
      </c>
      <c r="JO24" s="13" t="s">
        <v>43</v>
      </c>
      <c r="JP24" s="171">
        <v>0</v>
      </c>
      <c r="JQ24" s="169">
        <f t="shared" si="134"/>
        <v>1</v>
      </c>
      <c r="JR24" s="149">
        <f t="shared" si="15"/>
        <v>1</v>
      </c>
      <c r="JS24" s="149">
        <f t="shared" si="135"/>
        <v>4</v>
      </c>
      <c r="JT24" s="149">
        <f t="shared" si="16"/>
        <v>1</v>
      </c>
      <c r="JU24" s="163">
        <f t="shared" si="238"/>
        <v>0.25</v>
      </c>
      <c r="JV24" s="6" t="s">
        <v>22</v>
      </c>
      <c r="JW24" s="47">
        <v>88</v>
      </c>
      <c r="JX24" s="47">
        <v>76</v>
      </c>
      <c r="JY24" s="60">
        <f t="shared" si="137"/>
        <v>1.1578947368421053</v>
      </c>
      <c r="JZ24" s="76">
        <v>4</v>
      </c>
      <c r="KA24" s="40" t="s">
        <v>40</v>
      </c>
      <c r="KB24" s="117">
        <v>15</v>
      </c>
      <c r="KC24" s="117">
        <v>105</v>
      </c>
      <c r="KD24" s="60">
        <f t="shared" si="138"/>
        <v>0.14285714285714285</v>
      </c>
      <c r="KE24" s="76">
        <v>3</v>
      </c>
      <c r="KF24" s="11" t="s">
        <v>41</v>
      </c>
      <c r="KG24" s="171">
        <f t="shared" si="139"/>
        <v>4</v>
      </c>
      <c r="KH24" s="169">
        <f t="shared" si="140"/>
        <v>3</v>
      </c>
      <c r="KI24" s="149">
        <f t="shared" si="17"/>
        <v>0</v>
      </c>
      <c r="KJ24" s="149">
        <f t="shared" si="141"/>
        <v>8</v>
      </c>
      <c r="KK24" s="149">
        <f t="shared" si="142"/>
        <v>7</v>
      </c>
      <c r="KL24" s="163">
        <f t="shared" si="239"/>
        <v>0.875</v>
      </c>
      <c r="KM24" s="6" t="s">
        <v>22</v>
      </c>
      <c r="KN24" s="47">
        <v>61</v>
      </c>
      <c r="KO24" s="47">
        <v>61</v>
      </c>
      <c r="KP24" s="60">
        <v>1</v>
      </c>
      <c r="KQ24" s="47">
        <v>4</v>
      </c>
      <c r="KR24" s="40" t="s">
        <v>40</v>
      </c>
      <c r="KS24" s="47">
        <v>751</v>
      </c>
      <c r="KT24" s="47">
        <v>751</v>
      </c>
      <c r="KU24" s="60">
        <f t="shared" si="264"/>
        <v>1</v>
      </c>
      <c r="KV24" s="113">
        <v>4</v>
      </c>
      <c r="KW24" s="40" t="s">
        <v>40</v>
      </c>
      <c r="KX24" s="47">
        <v>311</v>
      </c>
      <c r="KY24" s="47">
        <v>311</v>
      </c>
      <c r="KZ24" s="60">
        <f t="shared" si="19"/>
        <v>1</v>
      </c>
      <c r="LA24" s="47">
        <v>4</v>
      </c>
      <c r="LB24" s="40" t="s">
        <v>40</v>
      </c>
      <c r="LC24" s="171">
        <f t="shared" si="144"/>
        <v>4</v>
      </c>
      <c r="LD24" s="169">
        <f t="shared" si="145"/>
        <v>4</v>
      </c>
      <c r="LE24" s="169">
        <f t="shared" si="146"/>
        <v>4</v>
      </c>
      <c r="LF24" s="149">
        <f t="shared" si="20"/>
        <v>0</v>
      </c>
      <c r="LG24" s="149">
        <f t="shared" si="147"/>
        <v>12</v>
      </c>
      <c r="LH24" s="149">
        <f t="shared" si="21"/>
        <v>12</v>
      </c>
      <c r="LI24" s="163">
        <f t="shared" si="240"/>
        <v>1</v>
      </c>
      <c r="LJ24" s="6" t="s">
        <v>22</v>
      </c>
      <c r="LK24" s="85">
        <v>2420.94</v>
      </c>
      <c r="LL24" s="85">
        <v>2516.15</v>
      </c>
      <c r="LM24" s="60">
        <f t="shared" si="22"/>
        <v>0.96216044353476537</v>
      </c>
      <c r="LN24" s="47" t="s">
        <v>60</v>
      </c>
      <c r="LO24" s="78" t="s">
        <v>60</v>
      </c>
      <c r="LP24" s="47">
        <v>64879.95</v>
      </c>
      <c r="LQ24" s="47">
        <v>71829.283849999993</v>
      </c>
      <c r="LR24" s="60">
        <f t="shared" si="23"/>
        <v>0.90325207940939267</v>
      </c>
      <c r="LS24" s="47" t="s">
        <v>60</v>
      </c>
      <c r="LT24" s="78" t="s">
        <v>60</v>
      </c>
      <c r="LU24" s="47">
        <v>84123.839999999997</v>
      </c>
      <c r="LV24" s="47">
        <v>101505.17</v>
      </c>
      <c r="LW24" s="60">
        <f t="shared" si="24"/>
        <v>0.82876409152361397</v>
      </c>
      <c r="LX24" s="47" t="s">
        <v>60</v>
      </c>
      <c r="LY24" s="78" t="s">
        <v>60</v>
      </c>
      <c r="LZ24" s="85">
        <v>1464.963624</v>
      </c>
      <c r="MA24" s="85">
        <v>722.03578912949376</v>
      </c>
      <c r="MB24" s="60">
        <f t="shared" si="149"/>
        <v>2.0289349171544537</v>
      </c>
      <c r="MC24" s="84">
        <v>4</v>
      </c>
      <c r="MD24" s="40" t="s">
        <v>40</v>
      </c>
      <c r="ME24" s="171" t="str">
        <f t="shared" si="150"/>
        <v>NA</v>
      </c>
      <c r="MF24" s="169" t="str">
        <f t="shared" si="151"/>
        <v>NA</v>
      </c>
      <c r="MG24" s="169" t="str">
        <f t="shared" si="152"/>
        <v>NA</v>
      </c>
      <c r="MH24" s="169">
        <f t="shared" si="153"/>
        <v>4</v>
      </c>
      <c r="MI24" s="149">
        <f t="shared" si="25"/>
        <v>0</v>
      </c>
      <c r="MJ24" s="149">
        <f t="shared" si="154"/>
        <v>4</v>
      </c>
      <c r="MK24" s="149">
        <f t="shared" si="26"/>
        <v>4</v>
      </c>
      <c r="ML24" s="163">
        <f t="shared" si="241"/>
        <v>1</v>
      </c>
      <c r="MM24" s="6" t="s">
        <v>22</v>
      </c>
      <c r="MN24" s="85">
        <v>76532164115</v>
      </c>
      <c r="MO24" s="47">
        <v>77905454966</v>
      </c>
      <c r="MP24" s="60">
        <f t="shared" si="27"/>
        <v>0.98237234027322806</v>
      </c>
      <c r="MQ24" s="47">
        <v>3</v>
      </c>
      <c r="MR24" s="43" t="s">
        <v>41</v>
      </c>
      <c r="MS24" s="47">
        <v>91530419092.61174</v>
      </c>
      <c r="MT24" s="47">
        <v>76532164115</v>
      </c>
      <c r="MU24" s="83">
        <f t="shared" si="28"/>
        <v>1.1959732244742853</v>
      </c>
      <c r="MV24" s="47">
        <v>2</v>
      </c>
      <c r="MW24" s="12" t="s">
        <v>42</v>
      </c>
      <c r="MX24" s="47" t="s">
        <v>60</v>
      </c>
      <c r="MY24" s="47" t="s">
        <v>60</v>
      </c>
      <c r="MZ24" s="47" t="s">
        <v>60</v>
      </c>
      <c r="NA24" s="47" t="s">
        <v>60</v>
      </c>
      <c r="NB24" s="47" t="s">
        <v>60</v>
      </c>
      <c r="NC24" s="171">
        <f t="shared" si="156"/>
        <v>3</v>
      </c>
      <c r="ND24" s="169">
        <f t="shared" si="157"/>
        <v>2</v>
      </c>
      <c r="NE24" s="169">
        <v>0</v>
      </c>
      <c r="NF24" s="149">
        <f t="shared" si="29"/>
        <v>1</v>
      </c>
      <c r="NG24" s="149">
        <f t="shared" si="158"/>
        <v>8</v>
      </c>
      <c r="NH24" s="149">
        <f t="shared" si="30"/>
        <v>5</v>
      </c>
      <c r="NI24" s="163">
        <f t="shared" si="242"/>
        <v>0.625</v>
      </c>
      <c r="NJ24" s="6" t="s">
        <v>22</v>
      </c>
      <c r="NK24" s="120">
        <v>3075</v>
      </c>
      <c r="NL24" s="120">
        <v>3180</v>
      </c>
      <c r="NM24" s="60">
        <f t="shared" si="160"/>
        <v>0.96698113207547165</v>
      </c>
      <c r="NN24" s="47">
        <v>4</v>
      </c>
      <c r="NO24" s="40" t="s">
        <v>40</v>
      </c>
      <c r="NP24" s="118">
        <v>140264.66666666666</v>
      </c>
      <c r="NQ24" s="118">
        <v>150000</v>
      </c>
      <c r="NR24" s="60">
        <f t="shared" si="31"/>
        <v>0.93509777777777769</v>
      </c>
      <c r="NS24" s="47">
        <v>4</v>
      </c>
      <c r="NT24" s="40" t="s">
        <v>40</v>
      </c>
      <c r="NU24" s="118">
        <v>39</v>
      </c>
      <c r="NV24" s="119">
        <v>39</v>
      </c>
      <c r="NW24" s="60">
        <v>1</v>
      </c>
      <c r="NX24" s="113">
        <v>4</v>
      </c>
      <c r="NY24" s="40" t="s">
        <v>40</v>
      </c>
      <c r="NZ24" s="171">
        <f t="shared" si="161"/>
        <v>4</v>
      </c>
      <c r="OA24" s="169">
        <f t="shared" si="162"/>
        <v>4</v>
      </c>
      <c r="OB24" s="169">
        <f t="shared" si="163"/>
        <v>0.93509777777777769</v>
      </c>
      <c r="OC24" s="149">
        <f t="shared" si="32"/>
        <v>0</v>
      </c>
      <c r="OD24" s="149">
        <f t="shared" si="164"/>
        <v>12</v>
      </c>
      <c r="OE24" s="149">
        <f t="shared" si="33"/>
        <v>8.9350977777777771</v>
      </c>
      <c r="OF24" s="163">
        <f t="shared" si="243"/>
        <v>0.74459148148148147</v>
      </c>
      <c r="OG24" s="6" t="s">
        <v>22</v>
      </c>
      <c r="OH24" s="120">
        <v>9</v>
      </c>
      <c r="OI24" s="120">
        <v>34</v>
      </c>
      <c r="OJ24" s="60">
        <f t="shared" si="34"/>
        <v>0.26470588235294118</v>
      </c>
      <c r="OK24" s="63">
        <v>1</v>
      </c>
      <c r="OL24" s="13" t="s">
        <v>43</v>
      </c>
      <c r="OM24" s="120">
        <v>16</v>
      </c>
      <c r="ON24" s="120">
        <v>16</v>
      </c>
      <c r="OO24" s="60">
        <f t="shared" si="35"/>
        <v>1</v>
      </c>
      <c r="OP24" s="47">
        <v>4</v>
      </c>
      <c r="OQ24" s="40" t="s">
        <v>40</v>
      </c>
      <c r="OR24" s="171">
        <f t="shared" si="166"/>
        <v>1</v>
      </c>
      <c r="OS24" s="169">
        <f t="shared" si="167"/>
        <v>4</v>
      </c>
      <c r="OT24" s="149">
        <f t="shared" si="36"/>
        <v>0</v>
      </c>
      <c r="OU24" s="149">
        <f t="shared" si="168"/>
        <v>8</v>
      </c>
      <c r="OV24" s="149">
        <f t="shared" si="37"/>
        <v>5</v>
      </c>
      <c r="OW24" s="163">
        <f t="shared" si="244"/>
        <v>0.625</v>
      </c>
      <c r="OX24" s="6" t="s">
        <v>22</v>
      </c>
      <c r="OY24" s="120">
        <v>1</v>
      </c>
      <c r="OZ24" s="120">
        <v>8</v>
      </c>
      <c r="PA24" s="121">
        <f t="shared" si="234"/>
        <v>0.125</v>
      </c>
      <c r="PB24" s="119">
        <v>1</v>
      </c>
      <c r="PC24" s="13" t="s">
        <v>43</v>
      </c>
      <c r="PD24" s="120">
        <v>11</v>
      </c>
      <c r="PE24" s="120">
        <v>16</v>
      </c>
      <c r="PF24" s="121">
        <f t="shared" si="228"/>
        <v>0.6875</v>
      </c>
      <c r="PG24" s="119">
        <v>1</v>
      </c>
      <c r="PH24" s="13" t="s">
        <v>43</v>
      </c>
      <c r="PI24" s="120">
        <v>0</v>
      </c>
      <c r="PJ24" s="120">
        <v>0</v>
      </c>
      <c r="PK24" s="121" t="s">
        <v>60</v>
      </c>
      <c r="PL24" s="118" t="s">
        <v>60</v>
      </c>
      <c r="PM24" s="118" t="s">
        <v>60</v>
      </c>
      <c r="PN24" s="119">
        <v>0</v>
      </c>
      <c r="PO24" s="119">
        <v>0</v>
      </c>
      <c r="PP24" s="121" t="s">
        <v>60</v>
      </c>
      <c r="PQ24" s="122" t="s">
        <v>60</v>
      </c>
      <c r="PR24" s="118" t="s">
        <v>60</v>
      </c>
      <c r="PS24" s="120">
        <v>1</v>
      </c>
      <c r="PT24" s="120">
        <v>1</v>
      </c>
      <c r="PU24" s="121">
        <f t="shared" si="38"/>
        <v>1</v>
      </c>
      <c r="PV24" s="122">
        <v>4</v>
      </c>
      <c r="PW24" s="40" t="s">
        <v>40</v>
      </c>
      <c r="PX24" s="120">
        <v>2</v>
      </c>
      <c r="PY24" s="120">
        <v>2</v>
      </c>
      <c r="PZ24" s="121">
        <f t="shared" si="236"/>
        <v>1</v>
      </c>
      <c r="QA24" s="122">
        <v>4</v>
      </c>
      <c r="QB24" s="40" t="s">
        <v>40</v>
      </c>
      <c r="QC24" s="120">
        <v>7</v>
      </c>
      <c r="QD24" s="120">
        <v>210</v>
      </c>
      <c r="QE24" s="121">
        <f t="shared" si="170"/>
        <v>3.3333333333333333E-2</v>
      </c>
      <c r="QF24" s="119">
        <v>1</v>
      </c>
      <c r="QG24" s="13" t="s">
        <v>43</v>
      </c>
      <c r="QH24" s="171">
        <f t="shared" si="171"/>
        <v>1</v>
      </c>
      <c r="QI24" s="169">
        <f t="shared" si="172"/>
        <v>1</v>
      </c>
      <c r="QJ24" s="169">
        <v>0</v>
      </c>
      <c r="QK24" s="169">
        <v>0</v>
      </c>
      <c r="QL24" s="169">
        <f t="shared" si="175"/>
        <v>4</v>
      </c>
      <c r="QM24" s="169">
        <f t="shared" si="176"/>
        <v>4</v>
      </c>
      <c r="QN24" s="169">
        <f t="shared" si="177"/>
        <v>1</v>
      </c>
      <c r="QO24" s="149">
        <f t="shared" si="39"/>
        <v>2</v>
      </c>
      <c r="QP24" s="149">
        <f t="shared" si="178"/>
        <v>20</v>
      </c>
      <c r="QQ24" s="149">
        <f t="shared" si="40"/>
        <v>11</v>
      </c>
      <c r="QR24" s="163">
        <f t="shared" si="245"/>
        <v>0.55000000000000004</v>
      </c>
      <c r="QS24" s="6" t="s">
        <v>22</v>
      </c>
      <c r="QT24" s="123">
        <v>2286</v>
      </c>
      <c r="QU24" s="123">
        <v>2520</v>
      </c>
      <c r="QV24" s="124">
        <f t="shared" si="260"/>
        <v>0.90714285714285714</v>
      </c>
      <c r="QW24" s="123">
        <v>4</v>
      </c>
      <c r="QX24" s="40" t="s">
        <v>40</v>
      </c>
      <c r="QY24" s="123">
        <v>247533</v>
      </c>
      <c r="QZ24" s="123">
        <v>255891</v>
      </c>
      <c r="RA24" s="124">
        <f t="shared" si="42"/>
        <v>0.96733765548612494</v>
      </c>
      <c r="RB24" s="125">
        <v>4</v>
      </c>
      <c r="RC24" s="40" t="s">
        <v>40</v>
      </c>
      <c r="RD24" s="125">
        <v>3</v>
      </c>
      <c r="RE24" s="125">
        <v>4</v>
      </c>
      <c r="RF24" s="124">
        <f t="shared" si="43"/>
        <v>0.75</v>
      </c>
      <c r="RG24" s="125">
        <v>3</v>
      </c>
      <c r="RH24" s="43" t="s">
        <v>41</v>
      </c>
      <c r="RI24" s="171">
        <f t="shared" si="180"/>
        <v>4</v>
      </c>
      <c r="RJ24" s="169">
        <f t="shared" si="181"/>
        <v>4</v>
      </c>
      <c r="RK24" s="169">
        <f t="shared" si="182"/>
        <v>3</v>
      </c>
      <c r="RL24" s="149">
        <f t="shared" si="44"/>
        <v>0</v>
      </c>
      <c r="RM24" s="149">
        <f t="shared" si="183"/>
        <v>12</v>
      </c>
      <c r="RN24" s="149">
        <f t="shared" si="45"/>
        <v>11</v>
      </c>
      <c r="RO24" s="163">
        <f t="shared" si="246"/>
        <v>0.91666666666666663</v>
      </c>
      <c r="RP24" s="6" t="s">
        <v>22</v>
      </c>
      <c r="RQ24" s="119">
        <v>98</v>
      </c>
      <c r="RR24" s="119">
        <v>106</v>
      </c>
      <c r="RS24" s="121">
        <f t="shared" si="185"/>
        <v>0.92452830188679247</v>
      </c>
      <c r="RT24" s="119">
        <v>3</v>
      </c>
      <c r="RU24" s="43" t="s">
        <v>41</v>
      </c>
      <c r="RV24" s="119">
        <v>121</v>
      </c>
      <c r="RW24" s="119">
        <v>89</v>
      </c>
      <c r="RX24" s="126">
        <f t="shared" si="186"/>
        <v>1.3595505617977528</v>
      </c>
      <c r="RY24" s="118">
        <v>4</v>
      </c>
      <c r="RZ24" s="40" t="s">
        <v>40</v>
      </c>
      <c r="SA24" s="171">
        <f t="shared" si="187"/>
        <v>3</v>
      </c>
      <c r="SB24" s="169">
        <f t="shared" si="188"/>
        <v>4</v>
      </c>
      <c r="SC24" s="149">
        <f t="shared" si="189"/>
        <v>0</v>
      </c>
      <c r="SD24" s="149">
        <f t="shared" si="190"/>
        <v>8</v>
      </c>
      <c r="SE24" s="149">
        <f t="shared" si="191"/>
        <v>7</v>
      </c>
      <c r="SF24" s="163">
        <f t="shared" si="192"/>
        <v>0.875</v>
      </c>
      <c r="SG24" s="6" t="s">
        <v>22</v>
      </c>
      <c r="SH24" s="127">
        <v>0.99297055206433704</v>
      </c>
      <c r="SI24" s="110">
        <v>4</v>
      </c>
      <c r="SJ24" s="9" t="s">
        <v>40</v>
      </c>
      <c r="SK24" s="120">
        <v>24</v>
      </c>
      <c r="SL24" s="120">
        <v>24</v>
      </c>
      <c r="SM24" s="121">
        <f t="shared" si="193"/>
        <v>1</v>
      </c>
      <c r="SN24" s="111">
        <v>4</v>
      </c>
      <c r="SO24" s="40" t="s">
        <v>40</v>
      </c>
      <c r="SP24" s="120">
        <v>24</v>
      </c>
      <c r="SQ24" s="120">
        <v>24</v>
      </c>
      <c r="SR24" s="60">
        <f t="shared" si="194"/>
        <v>1</v>
      </c>
      <c r="SS24" s="111">
        <v>4</v>
      </c>
      <c r="ST24" s="40" t="s">
        <v>40</v>
      </c>
      <c r="SU24" s="120">
        <v>3</v>
      </c>
      <c r="SV24" s="120">
        <v>3</v>
      </c>
      <c r="SW24" s="60">
        <f t="shared" si="262"/>
        <v>1</v>
      </c>
      <c r="SX24" s="111">
        <v>4</v>
      </c>
      <c r="SY24" s="40" t="s">
        <v>40</v>
      </c>
      <c r="SZ24" s="120">
        <v>11</v>
      </c>
      <c r="TA24" s="120">
        <v>11</v>
      </c>
      <c r="TB24" s="121">
        <f t="shared" si="266"/>
        <v>1</v>
      </c>
      <c r="TC24" s="63">
        <v>4</v>
      </c>
      <c r="TD24" s="40" t="s">
        <v>40</v>
      </c>
      <c r="TE24" s="171">
        <f t="shared" si="197"/>
        <v>4</v>
      </c>
      <c r="TF24" s="169">
        <f t="shared" si="198"/>
        <v>4</v>
      </c>
      <c r="TG24" s="169">
        <f t="shared" si="199"/>
        <v>4</v>
      </c>
      <c r="TH24" s="169">
        <f t="shared" si="200"/>
        <v>4</v>
      </c>
      <c r="TI24" s="169">
        <f t="shared" si="201"/>
        <v>4</v>
      </c>
      <c r="TJ24" s="149">
        <f t="shared" si="202"/>
        <v>0</v>
      </c>
      <c r="TK24" s="149">
        <f t="shared" si="203"/>
        <v>20</v>
      </c>
      <c r="TL24" s="149">
        <f t="shared" si="204"/>
        <v>20</v>
      </c>
      <c r="TM24" s="163">
        <f t="shared" si="205"/>
        <v>1</v>
      </c>
      <c r="TO24" s="25" t="s">
        <v>22</v>
      </c>
      <c r="TP24" s="61">
        <f>+KV24+MC24+NS24+OK24+QW24+RB24+RT24+RY24</f>
        <v>28</v>
      </c>
      <c r="TQ24" s="26">
        <f>8*4</f>
        <v>32</v>
      </c>
      <c r="TR24" s="27">
        <f t="shared" si="207"/>
        <v>0.875</v>
      </c>
      <c r="TS24" s="28"/>
      <c r="TU24" s="25" t="s">
        <v>22</v>
      </c>
      <c r="TV24" s="87" t="e">
        <f>+#REF!+SI24</f>
        <v>#REF!</v>
      </c>
      <c r="TW24" s="26">
        <v>8</v>
      </c>
      <c r="TX24" s="27" t="e">
        <f t="shared" si="208"/>
        <v>#REF!</v>
      </c>
      <c r="TY24" s="28"/>
      <c r="UA24" s="25" t="s">
        <v>22</v>
      </c>
      <c r="UB24" s="363" t="e">
        <f>+(#REF!*0.25)+(#REF!*0.4)+(TR24*0.25)+(TX24*0.1)</f>
        <v>#REF!</v>
      </c>
      <c r="UC24" s="364"/>
      <c r="UD24" s="365"/>
      <c r="UE24" s="28"/>
      <c r="UF24" s="179">
        <f t="shared" si="209"/>
        <v>0.83333333333333337</v>
      </c>
      <c r="UG24" s="179">
        <f t="shared" si="210"/>
        <v>0.9375</v>
      </c>
      <c r="UH24" s="179">
        <f t="shared" si="211"/>
        <v>1</v>
      </c>
      <c r="UI24" s="181">
        <f t="shared" si="229"/>
        <v>0.92361111111111116</v>
      </c>
      <c r="UJ24" s="179">
        <f t="shared" si="212"/>
        <v>0.84375</v>
      </c>
      <c r="UK24" s="179">
        <f t="shared" si="213"/>
        <v>0.8928571428571429</v>
      </c>
      <c r="UL24" s="179">
        <f t="shared" si="214"/>
        <v>1</v>
      </c>
      <c r="UM24" s="179">
        <f t="shared" si="215"/>
        <v>0.6875</v>
      </c>
      <c r="UN24" s="179">
        <f t="shared" si="216"/>
        <v>0.63888888888888884</v>
      </c>
      <c r="UO24" s="181">
        <f t="shared" si="217"/>
        <v>0.81259920634920635</v>
      </c>
      <c r="UP24" s="179">
        <f t="shared" si="218"/>
        <v>0.79891829629629629</v>
      </c>
      <c r="UQ24" s="179">
        <f t="shared" si="219"/>
        <v>0.55000000000000004</v>
      </c>
      <c r="UR24" s="179">
        <f t="shared" si="220"/>
        <v>0.91666666666666663</v>
      </c>
      <c r="US24" s="179">
        <f t="shared" si="221"/>
        <v>0.875</v>
      </c>
      <c r="UT24" s="181">
        <f t="shared" si="222"/>
        <v>0.78514624074074069</v>
      </c>
      <c r="UU24" s="179">
        <f t="shared" si="223"/>
        <v>1</v>
      </c>
      <c r="UV24" s="183">
        <f t="shared" si="224"/>
        <v>1</v>
      </c>
      <c r="UW24" s="187"/>
      <c r="UX24" s="222">
        <f t="shared" si="230"/>
        <v>0.85222902050264548</v>
      </c>
    </row>
    <row r="25" spans="1:570" ht="15.75" customHeight="1">
      <c r="A25" s="6" t="s">
        <v>23</v>
      </c>
      <c r="B25" s="50">
        <v>131344</v>
      </c>
      <c r="C25" s="50">
        <v>120359</v>
      </c>
      <c r="D25" s="106">
        <f t="shared" si="46"/>
        <v>1.0912686213743883</v>
      </c>
      <c r="E25" s="32">
        <v>4</v>
      </c>
      <c r="F25" s="40" t="s">
        <v>40</v>
      </c>
      <c r="G25" s="3">
        <v>0.25661215485911065</v>
      </c>
      <c r="H25" s="3">
        <v>0.18873230380658224</v>
      </c>
      <c r="I25" s="51">
        <f t="shared" si="0"/>
        <v>0.35966206994481165</v>
      </c>
      <c r="J25" s="32">
        <v>4</v>
      </c>
      <c r="K25" s="52" t="s">
        <v>40</v>
      </c>
      <c r="L25" s="76">
        <v>22057</v>
      </c>
      <c r="M25" s="76">
        <v>27139</v>
      </c>
      <c r="N25" s="107">
        <f t="shared" si="47"/>
        <v>0.8127418106783596</v>
      </c>
      <c r="O25" s="108">
        <v>2</v>
      </c>
      <c r="P25" s="12" t="s">
        <v>42</v>
      </c>
      <c r="Q25" s="169">
        <f t="shared" si="48"/>
        <v>4</v>
      </c>
      <c r="R25" s="169">
        <f t="shared" si="49"/>
        <v>4</v>
      </c>
      <c r="S25" s="170">
        <f t="shared" si="50"/>
        <v>2</v>
      </c>
      <c r="T25" s="150">
        <f t="shared" si="51"/>
        <v>0</v>
      </c>
      <c r="U25" s="150">
        <f t="shared" si="52"/>
        <v>12</v>
      </c>
      <c r="V25" s="149">
        <f t="shared" si="53"/>
        <v>10</v>
      </c>
      <c r="W25" s="163">
        <f t="shared" si="54"/>
        <v>0.83333333333333337</v>
      </c>
      <c r="X25" s="6" t="s">
        <v>23</v>
      </c>
      <c r="Y25" s="109">
        <v>1</v>
      </c>
      <c r="Z25" s="45">
        <v>4</v>
      </c>
      <c r="AA25" s="16" t="s">
        <v>40</v>
      </c>
      <c r="AB25" s="110">
        <v>150</v>
      </c>
      <c r="AC25" s="110">
        <v>186</v>
      </c>
      <c r="AD25" s="106">
        <f t="shared" si="1"/>
        <v>0.80645161290322576</v>
      </c>
      <c r="AE25" s="32">
        <v>4</v>
      </c>
      <c r="AF25" s="40" t="s">
        <v>40</v>
      </c>
      <c r="AG25" s="110">
        <v>350</v>
      </c>
      <c r="AH25" s="110">
        <v>898</v>
      </c>
      <c r="AI25" s="106">
        <f t="shared" si="55"/>
        <v>0.38975501113585748</v>
      </c>
      <c r="AJ25" s="32">
        <v>4</v>
      </c>
      <c r="AK25" s="40" t="s">
        <v>40</v>
      </c>
      <c r="AL25" s="110">
        <v>16</v>
      </c>
      <c r="AM25" s="110">
        <v>20</v>
      </c>
      <c r="AN25" s="106">
        <f>+AL25/AM25</f>
        <v>0.8</v>
      </c>
      <c r="AO25" s="32">
        <v>3</v>
      </c>
      <c r="AP25" s="154" t="s">
        <v>41</v>
      </c>
      <c r="AQ25" s="171">
        <f t="shared" si="56"/>
        <v>4</v>
      </c>
      <c r="AR25" s="169">
        <f t="shared" si="57"/>
        <v>4</v>
      </c>
      <c r="AS25" s="169">
        <f t="shared" si="58"/>
        <v>4</v>
      </c>
      <c r="AT25" s="169">
        <f t="shared" si="59"/>
        <v>3</v>
      </c>
      <c r="AU25" s="149">
        <f t="shared" si="3"/>
        <v>0</v>
      </c>
      <c r="AV25" s="149">
        <f t="shared" si="60"/>
        <v>16</v>
      </c>
      <c r="AW25" s="149">
        <f t="shared" si="61"/>
        <v>15</v>
      </c>
      <c r="AX25" s="163">
        <f t="shared" si="62"/>
        <v>0.9375</v>
      </c>
      <c r="AY25" s="159" t="s">
        <v>23</v>
      </c>
      <c r="AZ25" s="143">
        <v>1</v>
      </c>
      <c r="BA25" s="79">
        <v>4</v>
      </c>
      <c r="BB25" s="40" t="s">
        <v>40</v>
      </c>
      <c r="BC25" s="171">
        <f t="shared" si="63"/>
        <v>4</v>
      </c>
      <c r="BD25" s="149">
        <f t="shared" si="4"/>
        <v>0</v>
      </c>
      <c r="BE25" s="149">
        <f t="shared" si="64"/>
        <v>4</v>
      </c>
      <c r="BF25" s="149">
        <f t="shared" si="5"/>
        <v>4</v>
      </c>
      <c r="BG25" s="163">
        <f t="shared" si="6"/>
        <v>1</v>
      </c>
      <c r="BH25" s="6" t="s">
        <v>23</v>
      </c>
      <c r="BI25" s="39">
        <v>51</v>
      </c>
      <c r="BJ25" s="39">
        <v>70</v>
      </c>
      <c r="BK25" s="48">
        <f t="shared" si="258"/>
        <v>0.72857142857142854</v>
      </c>
      <c r="BL25" s="32">
        <v>2</v>
      </c>
      <c r="BM25" s="12" t="s">
        <v>42</v>
      </c>
      <c r="BN25" s="47">
        <v>2510</v>
      </c>
      <c r="BO25" s="47">
        <v>2510</v>
      </c>
      <c r="BP25" s="48">
        <f t="shared" si="66"/>
        <v>1</v>
      </c>
      <c r="BQ25" s="32">
        <v>4</v>
      </c>
      <c r="BR25" s="40" t="s">
        <v>40</v>
      </c>
      <c r="BS25" s="47">
        <v>13430</v>
      </c>
      <c r="BT25" s="47">
        <v>13431</v>
      </c>
      <c r="BU25" s="48">
        <f t="shared" si="67"/>
        <v>0.99992554538009082</v>
      </c>
      <c r="BV25" s="32">
        <v>4</v>
      </c>
      <c r="BW25" s="40" t="s">
        <v>40</v>
      </c>
      <c r="BX25" s="111">
        <v>216</v>
      </c>
      <c r="BY25" s="112">
        <v>42</v>
      </c>
      <c r="BZ25" s="48">
        <f t="shared" si="68"/>
        <v>5.1428571428571432</v>
      </c>
      <c r="CA25" s="32">
        <v>4</v>
      </c>
      <c r="CB25" s="40" t="s">
        <v>40</v>
      </c>
      <c r="CC25" s="49">
        <v>2951</v>
      </c>
      <c r="CD25" s="49">
        <v>4894</v>
      </c>
      <c r="CE25" s="166">
        <f t="shared" si="69"/>
        <v>0.60298324478953824</v>
      </c>
      <c r="CF25" s="112">
        <v>1</v>
      </c>
      <c r="CG25" s="13" t="s">
        <v>43</v>
      </c>
      <c r="CH25" s="113">
        <v>395</v>
      </c>
      <c r="CI25" s="39">
        <v>1083</v>
      </c>
      <c r="CJ25" s="48">
        <f t="shared" si="70"/>
        <v>0.36472760849492153</v>
      </c>
      <c r="CK25" s="32">
        <v>1</v>
      </c>
      <c r="CL25" s="13" t="s">
        <v>43</v>
      </c>
      <c r="CM25" s="47">
        <v>2459</v>
      </c>
      <c r="CN25" s="39">
        <v>3102</v>
      </c>
      <c r="CO25" s="48">
        <f t="shared" si="71"/>
        <v>0.79271437782076082</v>
      </c>
      <c r="CP25" s="32">
        <v>2</v>
      </c>
      <c r="CQ25" s="12" t="s">
        <v>42</v>
      </c>
      <c r="CR25" s="49">
        <v>6614</v>
      </c>
      <c r="CS25" s="49">
        <v>5103</v>
      </c>
      <c r="CT25" s="48">
        <f t="shared" si="72"/>
        <v>1.2961003331373702</v>
      </c>
      <c r="CU25" s="32">
        <v>4</v>
      </c>
      <c r="CV25" s="40" t="s">
        <v>40</v>
      </c>
      <c r="CW25" s="171">
        <f t="shared" si="7"/>
        <v>2</v>
      </c>
      <c r="CX25" s="169">
        <f t="shared" si="73"/>
        <v>4</v>
      </c>
      <c r="CY25" s="169">
        <f t="shared" si="74"/>
        <v>4</v>
      </c>
      <c r="CZ25" s="169">
        <f t="shared" si="75"/>
        <v>4</v>
      </c>
      <c r="DA25" s="169">
        <f t="shared" si="76"/>
        <v>1</v>
      </c>
      <c r="DB25" s="169">
        <f t="shared" si="77"/>
        <v>1</v>
      </c>
      <c r="DC25" s="169">
        <f t="shared" si="78"/>
        <v>2</v>
      </c>
      <c r="DD25" s="169">
        <f t="shared" si="79"/>
        <v>4</v>
      </c>
      <c r="DE25" s="149">
        <f t="shared" si="80"/>
        <v>0</v>
      </c>
      <c r="DF25" s="149">
        <f t="shared" si="81"/>
        <v>32</v>
      </c>
      <c r="DG25" s="149">
        <f t="shared" si="82"/>
        <v>22</v>
      </c>
      <c r="DH25" s="163">
        <f t="shared" si="83"/>
        <v>0.6875</v>
      </c>
      <c r="DI25" s="6" t="s">
        <v>23</v>
      </c>
      <c r="DJ25" s="47">
        <v>3088</v>
      </c>
      <c r="DK25" s="47">
        <v>187</v>
      </c>
      <c r="DL25" s="60">
        <f t="shared" si="84"/>
        <v>16.513368983957218</v>
      </c>
      <c r="DM25" s="113">
        <v>4</v>
      </c>
      <c r="DN25" s="40" t="s">
        <v>40</v>
      </c>
      <c r="DO25" s="113">
        <v>1665</v>
      </c>
      <c r="DP25" s="113">
        <v>145</v>
      </c>
      <c r="DQ25" s="60">
        <f t="shared" si="85"/>
        <v>11.482758620689655</v>
      </c>
      <c r="DR25" s="114">
        <v>4</v>
      </c>
      <c r="DS25" s="40" t="s">
        <v>40</v>
      </c>
      <c r="DT25" s="47">
        <v>1602</v>
      </c>
      <c r="DU25" s="47">
        <v>1602</v>
      </c>
      <c r="DV25" s="60">
        <f t="shared" si="259"/>
        <v>1</v>
      </c>
      <c r="DW25" s="113">
        <v>4</v>
      </c>
      <c r="DX25" s="9" t="s">
        <v>40</v>
      </c>
      <c r="DY25" s="113">
        <v>182</v>
      </c>
      <c r="DZ25" s="111">
        <v>4</v>
      </c>
      <c r="EA25" s="9" t="s">
        <v>40</v>
      </c>
      <c r="EB25" s="47">
        <v>3324</v>
      </c>
      <c r="EC25" s="47">
        <v>3344</v>
      </c>
      <c r="ED25" s="60">
        <f t="shared" si="87"/>
        <v>0.99401913875598091</v>
      </c>
      <c r="EE25" s="111">
        <v>3</v>
      </c>
      <c r="EF25" s="43" t="s">
        <v>41</v>
      </c>
      <c r="EG25" s="111">
        <v>60</v>
      </c>
      <c r="EH25" s="111">
        <v>55</v>
      </c>
      <c r="EI25" s="60">
        <f t="shared" si="88"/>
        <v>1.0909090909090908</v>
      </c>
      <c r="EJ25" s="111">
        <v>4</v>
      </c>
      <c r="EK25" s="40" t="s">
        <v>40</v>
      </c>
      <c r="EL25" s="111">
        <v>42</v>
      </c>
      <c r="EM25" s="111">
        <v>47</v>
      </c>
      <c r="EN25" s="60">
        <f t="shared" si="89"/>
        <v>0.8936170212765957</v>
      </c>
      <c r="EO25" s="111">
        <v>2</v>
      </c>
      <c r="EP25" s="12" t="s">
        <v>42</v>
      </c>
      <c r="EQ25" s="171">
        <f t="shared" si="90"/>
        <v>4</v>
      </c>
      <c r="ER25" s="169">
        <f t="shared" si="91"/>
        <v>4</v>
      </c>
      <c r="ES25" s="169">
        <f t="shared" si="92"/>
        <v>4</v>
      </c>
      <c r="ET25" s="169">
        <f t="shared" si="93"/>
        <v>4</v>
      </c>
      <c r="EU25" s="169">
        <f t="shared" si="225"/>
        <v>3</v>
      </c>
      <c r="EV25" s="169">
        <f t="shared" si="94"/>
        <v>4</v>
      </c>
      <c r="EW25" s="169">
        <f t="shared" si="95"/>
        <v>2</v>
      </c>
      <c r="EX25" s="149">
        <f t="shared" si="96"/>
        <v>0</v>
      </c>
      <c r="EY25" s="149">
        <f t="shared" si="97"/>
        <v>28</v>
      </c>
      <c r="EZ25" s="149">
        <f t="shared" si="8"/>
        <v>25</v>
      </c>
      <c r="FA25" s="163">
        <f t="shared" si="98"/>
        <v>0.8928571428571429</v>
      </c>
      <c r="FB25" s="6" t="s">
        <v>23</v>
      </c>
      <c r="FC25" s="47">
        <v>0</v>
      </c>
      <c r="FD25" s="47">
        <v>0</v>
      </c>
      <c r="FE25" s="60" t="s">
        <v>60</v>
      </c>
      <c r="FF25" s="113" t="s">
        <v>60</v>
      </c>
      <c r="FG25" s="77" t="s">
        <v>60</v>
      </c>
      <c r="FH25" s="47">
        <v>0</v>
      </c>
      <c r="FI25" s="47">
        <v>0</v>
      </c>
      <c r="FJ25" s="60" t="s">
        <v>60</v>
      </c>
      <c r="FK25" s="47" t="s">
        <v>60</v>
      </c>
      <c r="FL25" s="77" t="s">
        <v>60</v>
      </c>
      <c r="FM25" s="113">
        <v>1</v>
      </c>
      <c r="FN25" s="113">
        <v>1</v>
      </c>
      <c r="FO25" s="60">
        <f t="shared" si="252"/>
        <v>1</v>
      </c>
      <c r="FP25" s="113">
        <v>4</v>
      </c>
      <c r="FQ25" s="40" t="s">
        <v>40</v>
      </c>
      <c r="FR25" s="113">
        <v>90</v>
      </c>
      <c r="FS25" s="113">
        <v>90</v>
      </c>
      <c r="FT25" s="60">
        <f t="shared" si="226"/>
        <v>1</v>
      </c>
      <c r="FU25" s="113">
        <v>4</v>
      </c>
      <c r="FV25" s="40" t="s">
        <v>40</v>
      </c>
      <c r="FW25" s="47">
        <v>987</v>
      </c>
      <c r="FX25" s="47">
        <v>1221</v>
      </c>
      <c r="FY25" s="60">
        <f t="shared" si="227"/>
        <v>0.80835380835380832</v>
      </c>
      <c r="FZ25" s="113">
        <v>3</v>
      </c>
      <c r="GA25" s="43" t="s">
        <v>41</v>
      </c>
      <c r="GB25" s="171">
        <v>0</v>
      </c>
      <c r="GC25" s="169">
        <v>0</v>
      </c>
      <c r="GD25" s="169">
        <f t="shared" si="104"/>
        <v>4</v>
      </c>
      <c r="GE25" s="169">
        <f t="shared" si="105"/>
        <v>4</v>
      </c>
      <c r="GF25" s="169">
        <f t="shared" si="106"/>
        <v>3</v>
      </c>
      <c r="GG25" s="149">
        <f t="shared" si="9"/>
        <v>2</v>
      </c>
      <c r="GH25" s="149">
        <f t="shared" si="107"/>
        <v>12</v>
      </c>
      <c r="GI25" s="149">
        <f t="shared" si="10"/>
        <v>11</v>
      </c>
      <c r="GJ25" s="163">
        <f t="shared" si="108"/>
        <v>0.91666666666666663</v>
      </c>
      <c r="GK25" s="6" t="s">
        <v>23</v>
      </c>
      <c r="GL25" s="113">
        <v>65</v>
      </c>
      <c r="GM25" s="113">
        <v>133</v>
      </c>
      <c r="GN25" s="60">
        <f t="shared" si="231"/>
        <v>0.48872180451127817</v>
      </c>
      <c r="GO25" s="50">
        <v>4</v>
      </c>
      <c r="GP25" s="40" t="s">
        <v>40</v>
      </c>
      <c r="GQ25" s="113">
        <v>5</v>
      </c>
      <c r="GR25" s="113">
        <v>7</v>
      </c>
      <c r="GS25" s="60">
        <f t="shared" si="109"/>
        <v>0.7142857142857143</v>
      </c>
      <c r="GT25" s="117">
        <v>3</v>
      </c>
      <c r="GU25" s="43" t="s">
        <v>41</v>
      </c>
      <c r="GV25" s="47">
        <v>10</v>
      </c>
      <c r="GW25" s="47">
        <v>13</v>
      </c>
      <c r="GX25" s="60">
        <f t="shared" si="232"/>
        <v>0.76923076923076927</v>
      </c>
      <c r="GY25" s="113">
        <v>3</v>
      </c>
      <c r="GZ25" s="43" t="s">
        <v>41</v>
      </c>
      <c r="HA25" s="113">
        <v>0</v>
      </c>
      <c r="HB25" s="113">
        <v>0</v>
      </c>
      <c r="HC25" s="60" t="s">
        <v>60</v>
      </c>
      <c r="HD25" s="117" t="s">
        <v>60</v>
      </c>
      <c r="HE25" s="78" t="s">
        <v>60</v>
      </c>
      <c r="HF25" s="47">
        <v>66</v>
      </c>
      <c r="HG25" s="47">
        <v>1325</v>
      </c>
      <c r="HH25" s="60">
        <f t="shared" si="111"/>
        <v>4.9811320754716983E-2</v>
      </c>
      <c r="HI25" s="50">
        <v>3</v>
      </c>
      <c r="HJ25" s="43" t="s">
        <v>41</v>
      </c>
      <c r="HK25" s="171">
        <f t="shared" si="112"/>
        <v>4</v>
      </c>
      <c r="HL25" s="169">
        <f t="shared" si="113"/>
        <v>3</v>
      </c>
      <c r="HM25" s="169">
        <f t="shared" si="114"/>
        <v>3</v>
      </c>
      <c r="HN25" s="169">
        <v>0</v>
      </c>
      <c r="HO25" s="169">
        <f t="shared" si="116"/>
        <v>3</v>
      </c>
      <c r="HP25" s="149">
        <f t="shared" si="11"/>
        <v>1</v>
      </c>
      <c r="HQ25" s="149">
        <f t="shared" si="117"/>
        <v>16</v>
      </c>
      <c r="HR25" s="149">
        <f t="shared" si="12"/>
        <v>13</v>
      </c>
      <c r="HS25" s="163">
        <f t="shared" si="118"/>
        <v>0.8125</v>
      </c>
      <c r="HT25" s="6" t="s">
        <v>23</v>
      </c>
      <c r="HU25" s="113">
        <v>0</v>
      </c>
      <c r="HV25" s="50">
        <v>4</v>
      </c>
      <c r="HW25" s="40" t="s">
        <v>40</v>
      </c>
      <c r="HX25" s="113">
        <v>2</v>
      </c>
      <c r="HY25" s="50">
        <v>1</v>
      </c>
      <c r="HZ25" s="13" t="s">
        <v>43</v>
      </c>
      <c r="IA25" s="111">
        <v>11</v>
      </c>
      <c r="IB25" s="111">
        <v>150</v>
      </c>
      <c r="IC25" s="60">
        <f t="shared" si="119"/>
        <v>7.3333333333333334E-2</v>
      </c>
      <c r="ID25" s="32">
        <v>3</v>
      </c>
      <c r="IE25" s="43" t="s">
        <v>41</v>
      </c>
      <c r="IF25" s="111">
        <v>5</v>
      </c>
      <c r="IG25" s="111">
        <v>150</v>
      </c>
      <c r="IH25" s="60">
        <f t="shared" si="120"/>
        <v>3.3333333333333333E-2</v>
      </c>
      <c r="II25" s="32">
        <v>2</v>
      </c>
      <c r="IJ25" s="17" t="s">
        <v>42</v>
      </c>
      <c r="IK25" s="111">
        <v>19</v>
      </c>
      <c r="IL25" s="111">
        <v>23</v>
      </c>
      <c r="IM25" s="60">
        <f t="shared" si="121"/>
        <v>0.82608695652173914</v>
      </c>
      <c r="IN25" s="108">
        <v>2</v>
      </c>
      <c r="IO25" s="12" t="s">
        <v>42</v>
      </c>
      <c r="IP25" s="111">
        <v>0</v>
      </c>
      <c r="IQ25" s="111">
        <v>15</v>
      </c>
      <c r="IR25" s="60">
        <f t="shared" si="122"/>
        <v>0</v>
      </c>
      <c r="IS25" s="50">
        <v>4</v>
      </c>
      <c r="IT25" s="40" t="s">
        <v>40</v>
      </c>
      <c r="IU25" s="171">
        <f t="shared" si="123"/>
        <v>4</v>
      </c>
      <c r="IV25" s="169">
        <f t="shared" si="124"/>
        <v>1</v>
      </c>
      <c r="IW25" s="169">
        <f t="shared" si="125"/>
        <v>3</v>
      </c>
      <c r="IX25" s="169">
        <f t="shared" si="126"/>
        <v>2</v>
      </c>
      <c r="IY25" s="169">
        <f t="shared" si="127"/>
        <v>2</v>
      </c>
      <c r="IZ25" s="169">
        <f t="shared" si="128"/>
        <v>4</v>
      </c>
      <c r="JA25" s="149">
        <f t="shared" si="13"/>
        <v>0</v>
      </c>
      <c r="JB25" s="149">
        <f t="shared" si="129"/>
        <v>24</v>
      </c>
      <c r="JC25" s="149">
        <f t="shared" si="14"/>
        <v>16</v>
      </c>
      <c r="JD25" s="163">
        <f t="shared" si="237"/>
        <v>0.66666666666666663</v>
      </c>
      <c r="JE25" s="6" t="s">
        <v>23</v>
      </c>
      <c r="JF25" s="111">
        <v>20</v>
      </c>
      <c r="JG25" s="111">
        <v>20</v>
      </c>
      <c r="JH25" s="60">
        <f t="shared" si="131"/>
        <v>1</v>
      </c>
      <c r="JI25" s="76">
        <v>4</v>
      </c>
      <c r="JJ25" s="40" t="s">
        <v>40</v>
      </c>
      <c r="JK25" s="111">
        <v>3</v>
      </c>
      <c r="JL25" s="111">
        <v>0</v>
      </c>
      <c r="JM25" s="174" t="s">
        <v>60</v>
      </c>
      <c r="JN25" s="108" t="s">
        <v>60</v>
      </c>
      <c r="JO25" s="78" t="s">
        <v>60</v>
      </c>
      <c r="JP25" s="171">
        <f t="shared" si="133"/>
        <v>4</v>
      </c>
      <c r="JQ25" s="169">
        <v>0</v>
      </c>
      <c r="JR25" s="149">
        <f t="shared" si="15"/>
        <v>1</v>
      </c>
      <c r="JS25" s="149">
        <f t="shared" si="135"/>
        <v>4</v>
      </c>
      <c r="JT25" s="149">
        <f t="shared" si="16"/>
        <v>4</v>
      </c>
      <c r="JU25" s="163">
        <f t="shared" si="238"/>
        <v>1</v>
      </c>
      <c r="JV25" s="6" t="s">
        <v>23</v>
      </c>
      <c r="JW25" s="47">
        <v>166</v>
      </c>
      <c r="JX25" s="47">
        <v>211</v>
      </c>
      <c r="JY25" s="60">
        <f t="shared" si="137"/>
        <v>0.78672985781990523</v>
      </c>
      <c r="JZ25" s="76">
        <v>2</v>
      </c>
      <c r="KA25" s="12" t="s">
        <v>42</v>
      </c>
      <c r="KB25" s="117">
        <v>68</v>
      </c>
      <c r="KC25" s="117">
        <v>452</v>
      </c>
      <c r="KD25" s="60">
        <f t="shared" si="138"/>
        <v>0.15044247787610621</v>
      </c>
      <c r="KE25" s="76">
        <v>3</v>
      </c>
      <c r="KF25" s="11" t="s">
        <v>41</v>
      </c>
      <c r="KG25" s="171">
        <f t="shared" si="139"/>
        <v>2</v>
      </c>
      <c r="KH25" s="169">
        <f t="shared" si="140"/>
        <v>3</v>
      </c>
      <c r="KI25" s="149">
        <f t="shared" si="17"/>
        <v>0</v>
      </c>
      <c r="KJ25" s="149">
        <f t="shared" si="141"/>
        <v>8</v>
      </c>
      <c r="KK25" s="149">
        <f t="shared" si="142"/>
        <v>5</v>
      </c>
      <c r="KL25" s="163">
        <f t="shared" si="239"/>
        <v>0.625</v>
      </c>
      <c r="KM25" s="6" t="s">
        <v>23</v>
      </c>
      <c r="KN25" s="47">
        <v>61</v>
      </c>
      <c r="KO25" s="47">
        <v>61</v>
      </c>
      <c r="KP25" s="60">
        <v>1</v>
      </c>
      <c r="KQ25" s="47">
        <v>4</v>
      </c>
      <c r="KR25" s="40" t="s">
        <v>40</v>
      </c>
      <c r="KS25" s="47">
        <v>161</v>
      </c>
      <c r="KT25" s="47">
        <v>161</v>
      </c>
      <c r="KU25" s="60">
        <f t="shared" si="264"/>
        <v>1</v>
      </c>
      <c r="KV25" s="113">
        <v>4</v>
      </c>
      <c r="KW25" s="40" t="s">
        <v>40</v>
      </c>
      <c r="KX25" s="47">
        <v>303</v>
      </c>
      <c r="KY25" s="47">
        <v>303</v>
      </c>
      <c r="KZ25" s="60">
        <f t="shared" si="19"/>
        <v>1</v>
      </c>
      <c r="LA25" s="47">
        <v>4</v>
      </c>
      <c r="LB25" s="40" t="s">
        <v>40</v>
      </c>
      <c r="LC25" s="171">
        <f t="shared" si="144"/>
        <v>4</v>
      </c>
      <c r="LD25" s="169">
        <f t="shared" si="145"/>
        <v>4</v>
      </c>
      <c r="LE25" s="169">
        <f t="shared" si="146"/>
        <v>4</v>
      </c>
      <c r="LF25" s="149">
        <f t="shared" si="20"/>
        <v>0</v>
      </c>
      <c r="LG25" s="149">
        <f t="shared" si="147"/>
        <v>12</v>
      </c>
      <c r="LH25" s="149">
        <f t="shared" si="21"/>
        <v>12</v>
      </c>
      <c r="LI25" s="163">
        <f t="shared" si="240"/>
        <v>1</v>
      </c>
      <c r="LJ25" s="6" t="s">
        <v>23</v>
      </c>
      <c r="LK25" s="85">
        <v>1526.71</v>
      </c>
      <c r="LL25" s="85">
        <v>1632.57</v>
      </c>
      <c r="LM25" s="60">
        <f t="shared" si="22"/>
        <v>0.93515745113532656</v>
      </c>
      <c r="LN25" s="47" t="s">
        <v>60</v>
      </c>
      <c r="LO25" s="78" t="s">
        <v>60</v>
      </c>
      <c r="LP25" s="47">
        <v>33683.54</v>
      </c>
      <c r="LQ25" s="47">
        <v>36259.345332000004</v>
      </c>
      <c r="LR25" s="60">
        <f t="shared" si="23"/>
        <v>0.9289616150425426</v>
      </c>
      <c r="LS25" s="47" t="s">
        <v>60</v>
      </c>
      <c r="LT25" s="78" t="s">
        <v>60</v>
      </c>
      <c r="LU25" s="47">
        <v>43543.25</v>
      </c>
      <c r="LV25" s="47">
        <v>53636.11</v>
      </c>
      <c r="LW25" s="60">
        <f t="shared" si="24"/>
        <v>0.8118271440639524</v>
      </c>
      <c r="LX25" s="47" t="s">
        <v>60</v>
      </c>
      <c r="LY25" s="78" t="s">
        <v>60</v>
      </c>
      <c r="LZ25" s="85">
        <v>315.53195399999998</v>
      </c>
      <c r="MA25" s="85">
        <v>343.71622600000001</v>
      </c>
      <c r="MB25" s="60">
        <f t="shared" si="149"/>
        <v>0.91800133404234452</v>
      </c>
      <c r="MC25" s="47">
        <v>3</v>
      </c>
      <c r="MD25" s="43" t="s">
        <v>41</v>
      </c>
      <c r="ME25" s="171" t="str">
        <f t="shared" si="150"/>
        <v>NA</v>
      </c>
      <c r="MF25" s="169" t="str">
        <f t="shared" si="151"/>
        <v>NA</v>
      </c>
      <c r="MG25" s="169" t="str">
        <f t="shared" si="152"/>
        <v>NA</v>
      </c>
      <c r="MH25" s="169">
        <f t="shared" si="153"/>
        <v>3</v>
      </c>
      <c r="MI25" s="149">
        <f t="shared" si="25"/>
        <v>0</v>
      </c>
      <c r="MJ25" s="149">
        <f t="shared" si="154"/>
        <v>4</v>
      </c>
      <c r="MK25" s="149">
        <f t="shared" si="26"/>
        <v>3</v>
      </c>
      <c r="ML25" s="163">
        <f t="shared" si="241"/>
        <v>0.75</v>
      </c>
      <c r="MM25" s="6" t="s">
        <v>23</v>
      </c>
      <c r="MN25" s="85">
        <v>42738847311.339996</v>
      </c>
      <c r="MO25" s="47">
        <v>45715491737</v>
      </c>
      <c r="MP25" s="60">
        <f t="shared" si="27"/>
        <v>0.93488762096698952</v>
      </c>
      <c r="MQ25" s="47">
        <v>1</v>
      </c>
      <c r="MR25" s="13" t="s">
        <v>43</v>
      </c>
      <c r="MS25" s="47">
        <v>43564939604.689613</v>
      </c>
      <c r="MT25" s="47">
        <v>42738847311.339996</v>
      </c>
      <c r="MU25" s="83">
        <f t="shared" si="28"/>
        <v>1.0193288388741928</v>
      </c>
      <c r="MV25" s="47">
        <v>2</v>
      </c>
      <c r="MW25" s="12" t="s">
        <v>42</v>
      </c>
      <c r="MX25" s="47" t="s">
        <v>60</v>
      </c>
      <c r="MY25" s="47" t="s">
        <v>60</v>
      </c>
      <c r="MZ25" s="47" t="s">
        <v>60</v>
      </c>
      <c r="NA25" s="47" t="s">
        <v>60</v>
      </c>
      <c r="NB25" s="47" t="s">
        <v>60</v>
      </c>
      <c r="NC25" s="171">
        <f t="shared" si="156"/>
        <v>1</v>
      </c>
      <c r="ND25" s="169">
        <f t="shared" si="157"/>
        <v>2</v>
      </c>
      <c r="NE25" s="169">
        <v>0</v>
      </c>
      <c r="NF25" s="149">
        <f t="shared" si="29"/>
        <v>1</v>
      </c>
      <c r="NG25" s="149">
        <f t="shared" si="158"/>
        <v>8</v>
      </c>
      <c r="NH25" s="149">
        <f t="shared" si="30"/>
        <v>3</v>
      </c>
      <c r="NI25" s="163">
        <f t="shared" si="242"/>
        <v>0.375</v>
      </c>
      <c r="NJ25" s="6" t="s">
        <v>23</v>
      </c>
      <c r="NK25" s="120">
        <v>927.33333333333337</v>
      </c>
      <c r="NL25" s="120">
        <v>840</v>
      </c>
      <c r="NM25" s="60">
        <f t="shared" si="160"/>
        <v>1.103968253968254</v>
      </c>
      <c r="NN25" s="47">
        <v>1</v>
      </c>
      <c r="NO25" s="13" t="s">
        <v>43</v>
      </c>
      <c r="NP25" s="118">
        <v>40531.333333333336</v>
      </c>
      <c r="NQ25" s="118">
        <v>43500</v>
      </c>
      <c r="NR25" s="60">
        <f t="shared" si="31"/>
        <v>0.9317547892720307</v>
      </c>
      <c r="NS25" s="47">
        <v>4</v>
      </c>
      <c r="NT25" s="40" t="s">
        <v>40</v>
      </c>
      <c r="NU25" s="118">
        <v>0</v>
      </c>
      <c r="NV25" s="119">
        <v>120</v>
      </c>
      <c r="NW25" s="60">
        <v>0</v>
      </c>
      <c r="NX25" s="113">
        <v>1</v>
      </c>
      <c r="NY25" s="13" t="s">
        <v>43</v>
      </c>
      <c r="NZ25" s="171">
        <f t="shared" si="161"/>
        <v>1</v>
      </c>
      <c r="OA25" s="169">
        <f t="shared" si="162"/>
        <v>4</v>
      </c>
      <c r="OB25" s="169">
        <f t="shared" si="163"/>
        <v>0.9317547892720307</v>
      </c>
      <c r="OC25" s="149">
        <f t="shared" si="32"/>
        <v>0</v>
      </c>
      <c r="OD25" s="149">
        <f t="shared" si="164"/>
        <v>12</v>
      </c>
      <c r="OE25" s="149">
        <f t="shared" si="33"/>
        <v>5.9317547892720306</v>
      </c>
      <c r="OF25" s="163">
        <f t="shared" si="243"/>
        <v>0.49431289910600257</v>
      </c>
      <c r="OG25" s="6" t="s">
        <v>23</v>
      </c>
      <c r="OH25" s="120">
        <v>3</v>
      </c>
      <c r="OI25" s="120">
        <v>97</v>
      </c>
      <c r="OJ25" s="60">
        <f t="shared" si="34"/>
        <v>3.0927835051546393E-2</v>
      </c>
      <c r="OK25" s="63">
        <v>1</v>
      </c>
      <c r="OL25" s="13" t="s">
        <v>43</v>
      </c>
      <c r="OM25" s="120">
        <v>15</v>
      </c>
      <c r="ON25" s="120">
        <v>20</v>
      </c>
      <c r="OO25" s="60">
        <f t="shared" si="35"/>
        <v>0.75</v>
      </c>
      <c r="OP25" s="47">
        <v>2</v>
      </c>
      <c r="OQ25" s="12" t="s">
        <v>42</v>
      </c>
      <c r="OR25" s="171">
        <f t="shared" si="166"/>
        <v>1</v>
      </c>
      <c r="OS25" s="169">
        <f t="shared" si="167"/>
        <v>2</v>
      </c>
      <c r="OT25" s="149">
        <f t="shared" si="36"/>
        <v>0</v>
      </c>
      <c r="OU25" s="149">
        <f t="shared" si="168"/>
        <v>8</v>
      </c>
      <c r="OV25" s="149">
        <f t="shared" si="37"/>
        <v>3</v>
      </c>
      <c r="OW25" s="163">
        <f t="shared" si="244"/>
        <v>0.375</v>
      </c>
      <c r="OX25" s="6" t="s">
        <v>23</v>
      </c>
      <c r="OY25" s="120">
        <v>6</v>
      </c>
      <c r="OZ25" s="120">
        <v>6</v>
      </c>
      <c r="PA25" s="121">
        <f t="shared" si="234"/>
        <v>1</v>
      </c>
      <c r="PB25" s="119">
        <v>4</v>
      </c>
      <c r="PC25" s="40" t="s">
        <v>40</v>
      </c>
      <c r="PD25" s="120">
        <v>0</v>
      </c>
      <c r="PE25" s="120">
        <v>1</v>
      </c>
      <c r="PF25" s="121">
        <f t="shared" si="228"/>
        <v>0</v>
      </c>
      <c r="PG25" s="119">
        <v>1</v>
      </c>
      <c r="PH25" s="13" t="s">
        <v>43</v>
      </c>
      <c r="PI25" s="120">
        <v>0</v>
      </c>
      <c r="PJ25" s="120">
        <v>0</v>
      </c>
      <c r="PK25" s="121" t="s">
        <v>73</v>
      </c>
      <c r="PL25" s="119">
        <v>1</v>
      </c>
      <c r="PM25" s="13" t="s">
        <v>43</v>
      </c>
      <c r="PN25" s="119">
        <v>0</v>
      </c>
      <c r="PO25" s="119">
        <v>0</v>
      </c>
      <c r="PP25" s="121" t="s">
        <v>73</v>
      </c>
      <c r="PQ25" s="122">
        <v>1</v>
      </c>
      <c r="PR25" s="13" t="s">
        <v>43</v>
      </c>
      <c r="PS25" s="120">
        <v>0</v>
      </c>
      <c r="PT25" s="120">
        <v>0</v>
      </c>
      <c r="PU25" s="121" t="s">
        <v>73</v>
      </c>
      <c r="PV25" s="122">
        <v>1</v>
      </c>
      <c r="PW25" s="13" t="s">
        <v>43</v>
      </c>
      <c r="PX25" s="119">
        <v>0</v>
      </c>
      <c r="PY25" s="119">
        <v>0</v>
      </c>
      <c r="PZ25" s="121" t="s">
        <v>73</v>
      </c>
      <c r="QA25" s="122">
        <v>1</v>
      </c>
      <c r="QB25" s="13" t="s">
        <v>43</v>
      </c>
      <c r="QC25" s="120">
        <v>5</v>
      </c>
      <c r="QD25" s="120">
        <v>93</v>
      </c>
      <c r="QE25" s="121">
        <f t="shared" si="170"/>
        <v>5.3763440860215055E-2</v>
      </c>
      <c r="QF25" s="119">
        <v>1</v>
      </c>
      <c r="QG25" s="13" t="s">
        <v>43</v>
      </c>
      <c r="QH25" s="171">
        <f t="shared" si="171"/>
        <v>4</v>
      </c>
      <c r="QI25" s="169">
        <f t="shared" si="172"/>
        <v>1</v>
      </c>
      <c r="QJ25" s="169">
        <f t="shared" si="173"/>
        <v>1</v>
      </c>
      <c r="QK25" s="169">
        <f t="shared" si="174"/>
        <v>1</v>
      </c>
      <c r="QL25" s="169">
        <f t="shared" si="175"/>
        <v>1</v>
      </c>
      <c r="QM25" s="169">
        <f t="shared" si="176"/>
        <v>1</v>
      </c>
      <c r="QN25" s="169">
        <f t="shared" si="177"/>
        <v>1</v>
      </c>
      <c r="QO25" s="149">
        <f t="shared" si="39"/>
        <v>0</v>
      </c>
      <c r="QP25" s="149">
        <f t="shared" si="178"/>
        <v>28</v>
      </c>
      <c r="QQ25" s="149">
        <f t="shared" si="40"/>
        <v>10</v>
      </c>
      <c r="QR25" s="163">
        <f t="shared" si="245"/>
        <v>0.35714285714285715</v>
      </c>
      <c r="QS25" s="6" t="s">
        <v>23</v>
      </c>
      <c r="QT25" s="123">
        <v>1246.5999999999999</v>
      </c>
      <c r="QU25" s="123">
        <v>1460</v>
      </c>
      <c r="QV25" s="124">
        <f t="shared" si="260"/>
        <v>0.85383561643835615</v>
      </c>
      <c r="QW25" s="123">
        <v>4</v>
      </c>
      <c r="QX25" s="40" t="s">
        <v>40</v>
      </c>
      <c r="QY25" s="123">
        <v>82539</v>
      </c>
      <c r="QZ25" s="123">
        <v>105102</v>
      </c>
      <c r="RA25" s="124">
        <f t="shared" si="42"/>
        <v>0.78532282925158414</v>
      </c>
      <c r="RB25" s="125">
        <v>1</v>
      </c>
      <c r="RC25" s="13" t="s">
        <v>43</v>
      </c>
      <c r="RD25" s="125">
        <v>3</v>
      </c>
      <c r="RE25" s="125">
        <v>4</v>
      </c>
      <c r="RF25" s="124">
        <f t="shared" si="43"/>
        <v>0.75</v>
      </c>
      <c r="RG25" s="125">
        <v>3</v>
      </c>
      <c r="RH25" s="43" t="s">
        <v>41</v>
      </c>
      <c r="RI25" s="171">
        <f t="shared" si="180"/>
        <v>4</v>
      </c>
      <c r="RJ25" s="169">
        <f t="shared" si="181"/>
        <v>1</v>
      </c>
      <c r="RK25" s="169">
        <f t="shared" si="182"/>
        <v>3</v>
      </c>
      <c r="RL25" s="149">
        <f t="shared" si="44"/>
        <v>0</v>
      </c>
      <c r="RM25" s="149">
        <f t="shared" si="183"/>
        <v>12</v>
      </c>
      <c r="RN25" s="149">
        <f t="shared" si="45"/>
        <v>8</v>
      </c>
      <c r="RO25" s="163">
        <f t="shared" si="246"/>
        <v>0.66666666666666663</v>
      </c>
      <c r="RP25" s="6" t="s">
        <v>23</v>
      </c>
      <c r="RQ25" s="119">
        <v>97</v>
      </c>
      <c r="RR25" s="119">
        <v>259</v>
      </c>
      <c r="RS25" s="121">
        <f t="shared" si="185"/>
        <v>0.37451737451737449</v>
      </c>
      <c r="RT25" s="119">
        <v>1</v>
      </c>
      <c r="RU25" s="13" t="s">
        <v>43</v>
      </c>
      <c r="RV25" s="119">
        <v>327</v>
      </c>
      <c r="RW25" s="119">
        <v>185</v>
      </c>
      <c r="RX25" s="126">
        <f t="shared" si="186"/>
        <v>1.7675675675675675</v>
      </c>
      <c r="RY25" s="118">
        <v>4</v>
      </c>
      <c r="RZ25" s="40" t="s">
        <v>40</v>
      </c>
      <c r="SA25" s="171">
        <f t="shared" si="187"/>
        <v>1</v>
      </c>
      <c r="SB25" s="169">
        <f t="shared" si="188"/>
        <v>4</v>
      </c>
      <c r="SC25" s="149">
        <f t="shared" si="189"/>
        <v>0</v>
      </c>
      <c r="SD25" s="149">
        <f t="shared" si="190"/>
        <v>8</v>
      </c>
      <c r="SE25" s="149">
        <f t="shared" si="191"/>
        <v>5</v>
      </c>
      <c r="SF25" s="163">
        <f t="shared" si="192"/>
        <v>0.625</v>
      </c>
      <c r="SG25" s="6" t="s">
        <v>23</v>
      </c>
      <c r="SH25" s="127">
        <v>0.97069623577157815</v>
      </c>
      <c r="SI25" s="110">
        <v>4</v>
      </c>
      <c r="SJ25" s="9" t="s">
        <v>40</v>
      </c>
      <c r="SK25" s="120">
        <v>50</v>
      </c>
      <c r="SL25" s="120">
        <v>50</v>
      </c>
      <c r="SM25" s="121">
        <f t="shared" si="193"/>
        <v>1</v>
      </c>
      <c r="SN25" s="111">
        <v>4</v>
      </c>
      <c r="SO25" s="40" t="s">
        <v>40</v>
      </c>
      <c r="SP25" s="120">
        <v>50</v>
      </c>
      <c r="SQ25" s="120">
        <v>70</v>
      </c>
      <c r="SR25" s="60">
        <f t="shared" si="194"/>
        <v>0.7142857142857143</v>
      </c>
      <c r="SS25" s="111">
        <v>2</v>
      </c>
      <c r="ST25" s="12" t="s">
        <v>42</v>
      </c>
      <c r="SU25" s="120">
        <v>8</v>
      </c>
      <c r="SV25" s="120">
        <v>11</v>
      </c>
      <c r="SW25" s="60">
        <f t="shared" si="262"/>
        <v>0.72727272727272729</v>
      </c>
      <c r="SX25" s="111">
        <v>1</v>
      </c>
      <c r="SY25" s="13" t="s">
        <v>43</v>
      </c>
      <c r="SZ25" s="120">
        <v>16</v>
      </c>
      <c r="TA25" s="120">
        <v>16</v>
      </c>
      <c r="TB25" s="121">
        <f t="shared" si="266"/>
        <v>1</v>
      </c>
      <c r="TC25" s="63">
        <v>4</v>
      </c>
      <c r="TD25" s="40" t="s">
        <v>40</v>
      </c>
      <c r="TE25" s="171">
        <f t="shared" si="197"/>
        <v>4</v>
      </c>
      <c r="TF25" s="169">
        <f t="shared" si="198"/>
        <v>4</v>
      </c>
      <c r="TG25" s="169">
        <f t="shared" si="199"/>
        <v>2</v>
      </c>
      <c r="TH25" s="169">
        <f t="shared" si="200"/>
        <v>1</v>
      </c>
      <c r="TI25" s="169">
        <f t="shared" si="201"/>
        <v>4</v>
      </c>
      <c r="TJ25" s="149">
        <f t="shared" si="202"/>
        <v>0</v>
      </c>
      <c r="TK25" s="149">
        <f t="shared" si="203"/>
        <v>20</v>
      </c>
      <c r="TL25" s="149">
        <f t="shared" si="204"/>
        <v>15</v>
      </c>
      <c r="TM25" s="163">
        <f t="shared" si="205"/>
        <v>0.75</v>
      </c>
      <c r="TO25" s="25" t="s">
        <v>23</v>
      </c>
      <c r="TP25" s="61">
        <f>+KV25+LA25+MC25+NS25+OK25+QW25+RB25+RT25+RY25</f>
        <v>26</v>
      </c>
      <c r="TQ25" s="26">
        <f t="shared" si="206"/>
        <v>36</v>
      </c>
      <c r="TR25" s="27">
        <f t="shared" si="207"/>
        <v>0.72222222222222221</v>
      </c>
      <c r="TS25" s="28"/>
      <c r="TU25" s="25" t="s">
        <v>23</v>
      </c>
      <c r="TV25" s="87" t="e">
        <f>+#REF!+SI25</f>
        <v>#REF!</v>
      </c>
      <c r="TW25" s="26">
        <v>8</v>
      </c>
      <c r="TX25" s="27" t="e">
        <f t="shared" si="208"/>
        <v>#REF!</v>
      </c>
      <c r="TY25" s="28"/>
      <c r="UA25" s="25" t="s">
        <v>23</v>
      </c>
      <c r="UB25" s="363" t="e">
        <f>+(#REF!*0.25)+(#REF!*0.4)+(TR25*0.25)+(TX25*0.1)</f>
        <v>#REF!</v>
      </c>
      <c r="UC25" s="364"/>
      <c r="UD25" s="365"/>
      <c r="UE25" s="28"/>
      <c r="UF25" s="179">
        <f t="shared" si="209"/>
        <v>0.83333333333333337</v>
      </c>
      <c r="UG25" s="179">
        <f t="shared" si="210"/>
        <v>0.9375</v>
      </c>
      <c r="UH25" s="179">
        <f t="shared" si="211"/>
        <v>1</v>
      </c>
      <c r="UI25" s="181">
        <f t="shared" si="229"/>
        <v>0.92361111111111116</v>
      </c>
      <c r="UJ25" s="179">
        <f t="shared" si="212"/>
        <v>0.6875</v>
      </c>
      <c r="UK25" s="179">
        <f t="shared" si="213"/>
        <v>0.8928571428571429</v>
      </c>
      <c r="UL25" s="179">
        <f t="shared" si="214"/>
        <v>0.91666666666666663</v>
      </c>
      <c r="UM25" s="179">
        <f t="shared" si="215"/>
        <v>0.8125</v>
      </c>
      <c r="UN25" s="179">
        <f t="shared" si="216"/>
        <v>0.76388888888888884</v>
      </c>
      <c r="UO25" s="181">
        <f t="shared" si="217"/>
        <v>0.81468253968253956</v>
      </c>
      <c r="UP25" s="179">
        <f t="shared" si="218"/>
        <v>0.5988625798212005</v>
      </c>
      <c r="UQ25" s="179">
        <f t="shared" si="219"/>
        <v>0.35714285714285715</v>
      </c>
      <c r="UR25" s="179">
        <f t="shared" si="220"/>
        <v>0.66666666666666663</v>
      </c>
      <c r="US25" s="179">
        <f t="shared" si="221"/>
        <v>0.625</v>
      </c>
      <c r="UT25" s="181">
        <f t="shared" si="222"/>
        <v>0.56191802590768103</v>
      </c>
      <c r="UU25" s="179">
        <f t="shared" si="223"/>
        <v>0.75</v>
      </c>
      <c r="UV25" s="183">
        <f t="shared" si="224"/>
        <v>0.75</v>
      </c>
      <c r="UW25" s="187"/>
      <c r="UX25" s="223">
        <f t="shared" si="230"/>
        <v>0.77225530012771393</v>
      </c>
    </row>
    <row r="26" spans="1:570" ht="15.75" customHeight="1">
      <c r="A26" s="6" t="s">
        <v>24</v>
      </c>
      <c r="B26" s="50">
        <v>540486</v>
      </c>
      <c r="C26" s="50">
        <v>485218</v>
      </c>
      <c r="D26" s="106">
        <f t="shared" si="46"/>
        <v>1.1139034413397688</v>
      </c>
      <c r="E26" s="32">
        <v>4</v>
      </c>
      <c r="F26" s="40" t="s">
        <v>40</v>
      </c>
      <c r="G26" s="3">
        <v>0.27306421197488667</v>
      </c>
      <c r="H26" s="3">
        <v>0.16280968549190028</v>
      </c>
      <c r="I26" s="51">
        <f t="shared" si="0"/>
        <v>0.67719881744057242</v>
      </c>
      <c r="J26" s="32">
        <v>4</v>
      </c>
      <c r="K26" s="52" t="s">
        <v>40</v>
      </c>
      <c r="L26" s="76">
        <v>62952</v>
      </c>
      <c r="M26" s="76">
        <v>82299</v>
      </c>
      <c r="N26" s="107">
        <f t="shared" si="47"/>
        <v>0.76491816425472969</v>
      </c>
      <c r="O26" s="108">
        <v>2</v>
      </c>
      <c r="P26" s="12" t="s">
        <v>42</v>
      </c>
      <c r="Q26" s="169">
        <f t="shared" si="48"/>
        <v>4</v>
      </c>
      <c r="R26" s="169">
        <f t="shared" si="49"/>
        <v>4</v>
      </c>
      <c r="S26" s="170">
        <f t="shared" si="50"/>
        <v>2</v>
      </c>
      <c r="T26" s="150">
        <f t="shared" si="51"/>
        <v>0</v>
      </c>
      <c r="U26" s="150">
        <f t="shared" si="52"/>
        <v>12</v>
      </c>
      <c r="V26" s="149">
        <f t="shared" si="53"/>
        <v>10</v>
      </c>
      <c r="W26" s="163">
        <f t="shared" si="54"/>
        <v>0.83333333333333337</v>
      </c>
      <c r="X26" s="6" t="s">
        <v>24</v>
      </c>
      <c r="Y26" s="109">
        <v>1</v>
      </c>
      <c r="Z26" s="45">
        <v>4</v>
      </c>
      <c r="AA26" s="16" t="s">
        <v>40</v>
      </c>
      <c r="AB26" s="110">
        <v>236</v>
      </c>
      <c r="AC26" s="110">
        <v>304</v>
      </c>
      <c r="AD26" s="106">
        <f t="shared" si="1"/>
        <v>0.77631578947368418</v>
      </c>
      <c r="AE26" s="32">
        <v>4</v>
      </c>
      <c r="AF26" s="40" t="s">
        <v>40</v>
      </c>
      <c r="AG26" s="110">
        <v>277</v>
      </c>
      <c r="AH26" s="110">
        <v>3108</v>
      </c>
      <c r="AI26" s="106">
        <f t="shared" si="55"/>
        <v>8.9124839124839123E-2</v>
      </c>
      <c r="AJ26" s="32">
        <v>3</v>
      </c>
      <c r="AK26" s="11" t="s">
        <v>41</v>
      </c>
      <c r="AL26" s="110">
        <v>0</v>
      </c>
      <c r="AM26" s="110">
        <v>0</v>
      </c>
      <c r="AN26" s="110" t="s">
        <v>73</v>
      </c>
      <c r="AO26" s="32">
        <v>1</v>
      </c>
      <c r="AP26" s="156" t="s">
        <v>43</v>
      </c>
      <c r="AQ26" s="171">
        <f t="shared" si="56"/>
        <v>4</v>
      </c>
      <c r="AR26" s="169">
        <f t="shared" si="57"/>
        <v>4</v>
      </c>
      <c r="AS26" s="169">
        <f t="shared" si="58"/>
        <v>3</v>
      </c>
      <c r="AT26" s="169">
        <f t="shared" si="59"/>
        <v>1</v>
      </c>
      <c r="AU26" s="149">
        <f t="shared" si="3"/>
        <v>0</v>
      </c>
      <c r="AV26" s="149">
        <f t="shared" si="60"/>
        <v>16</v>
      </c>
      <c r="AW26" s="149">
        <f t="shared" si="61"/>
        <v>12</v>
      </c>
      <c r="AX26" s="163">
        <f t="shared" si="62"/>
        <v>0.75</v>
      </c>
      <c r="AY26" s="159" t="s">
        <v>24</v>
      </c>
      <c r="AZ26" s="143">
        <v>1</v>
      </c>
      <c r="BA26" s="79">
        <v>4</v>
      </c>
      <c r="BB26" s="40" t="s">
        <v>40</v>
      </c>
      <c r="BC26" s="171">
        <f t="shared" si="63"/>
        <v>4</v>
      </c>
      <c r="BD26" s="149">
        <f t="shared" si="4"/>
        <v>0</v>
      </c>
      <c r="BE26" s="149">
        <f t="shared" si="64"/>
        <v>4</v>
      </c>
      <c r="BF26" s="149">
        <f t="shared" si="5"/>
        <v>4</v>
      </c>
      <c r="BG26" s="163">
        <f t="shared" si="6"/>
        <v>1</v>
      </c>
      <c r="BH26" s="6" t="s">
        <v>24</v>
      </c>
      <c r="BI26" s="39">
        <v>446</v>
      </c>
      <c r="BJ26" s="39">
        <v>421</v>
      </c>
      <c r="BK26" s="48">
        <f t="shared" si="258"/>
        <v>1.0593824228028503</v>
      </c>
      <c r="BL26" s="32">
        <v>4</v>
      </c>
      <c r="BM26" s="40" t="s">
        <v>40</v>
      </c>
      <c r="BN26" s="47">
        <v>5387</v>
      </c>
      <c r="BO26" s="47">
        <v>5387</v>
      </c>
      <c r="BP26" s="48">
        <f t="shared" si="66"/>
        <v>1</v>
      </c>
      <c r="BQ26" s="32">
        <v>4</v>
      </c>
      <c r="BR26" s="40" t="s">
        <v>40</v>
      </c>
      <c r="BS26" s="47">
        <v>37376</v>
      </c>
      <c r="BT26" s="47">
        <v>37643</v>
      </c>
      <c r="BU26" s="48">
        <f t="shared" si="67"/>
        <v>0.99290704779108996</v>
      </c>
      <c r="BV26" s="32">
        <v>2</v>
      </c>
      <c r="BW26" s="12" t="s">
        <v>42</v>
      </c>
      <c r="BX26" s="111">
        <v>2751</v>
      </c>
      <c r="BY26" s="112">
        <v>165</v>
      </c>
      <c r="BZ26" s="48">
        <f t="shared" si="68"/>
        <v>16.672727272727272</v>
      </c>
      <c r="CA26" s="32">
        <v>4</v>
      </c>
      <c r="CB26" s="40" t="s">
        <v>40</v>
      </c>
      <c r="CC26" s="49">
        <v>17643</v>
      </c>
      <c r="CD26" s="49">
        <v>16371</v>
      </c>
      <c r="CE26" s="166">
        <f t="shared" si="69"/>
        <v>1.077698369067253</v>
      </c>
      <c r="CF26" s="112">
        <v>4</v>
      </c>
      <c r="CG26" s="40" t="s">
        <v>40</v>
      </c>
      <c r="CH26" s="113">
        <v>1168</v>
      </c>
      <c r="CI26" s="39">
        <v>2351</v>
      </c>
      <c r="CJ26" s="48">
        <f t="shared" si="70"/>
        <v>0.49680986814121653</v>
      </c>
      <c r="CK26" s="32">
        <v>1</v>
      </c>
      <c r="CL26" s="13" t="s">
        <v>43</v>
      </c>
      <c r="CM26" s="47">
        <v>6976</v>
      </c>
      <c r="CN26" s="39">
        <v>8243</v>
      </c>
      <c r="CO26" s="48">
        <f t="shared" si="71"/>
        <v>0.84629382506369044</v>
      </c>
      <c r="CP26" s="32">
        <v>3</v>
      </c>
      <c r="CQ26" s="43" t="s">
        <v>41</v>
      </c>
      <c r="CR26" s="49">
        <v>10772</v>
      </c>
      <c r="CS26" s="49">
        <v>10257</v>
      </c>
      <c r="CT26" s="48">
        <f t="shared" si="72"/>
        <v>1.0502096129472556</v>
      </c>
      <c r="CU26" s="32">
        <v>4</v>
      </c>
      <c r="CV26" s="40" t="s">
        <v>40</v>
      </c>
      <c r="CW26" s="171">
        <f t="shared" si="7"/>
        <v>4</v>
      </c>
      <c r="CX26" s="169">
        <f t="shared" si="73"/>
        <v>4</v>
      </c>
      <c r="CY26" s="169">
        <f t="shared" si="74"/>
        <v>2</v>
      </c>
      <c r="CZ26" s="169">
        <f t="shared" si="75"/>
        <v>4</v>
      </c>
      <c r="DA26" s="169">
        <f t="shared" si="76"/>
        <v>4</v>
      </c>
      <c r="DB26" s="169">
        <f t="shared" si="77"/>
        <v>1</v>
      </c>
      <c r="DC26" s="169">
        <f t="shared" si="78"/>
        <v>3</v>
      </c>
      <c r="DD26" s="169">
        <f t="shared" si="79"/>
        <v>4</v>
      </c>
      <c r="DE26" s="149">
        <f t="shared" si="80"/>
        <v>0</v>
      </c>
      <c r="DF26" s="149">
        <f t="shared" si="81"/>
        <v>32</v>
      </c>
      <c r="DG26" s="149">
        <f t="shared" si="82"/>
        <v>26</v>
      </c>
      <c r="DH26" s="163">
        <f t="shared" si="83"/>
        <v>0.8125</v>
      </c>
      <c r="DI26" s="6" t="s">
        <v>24</v>
      </c>
      <c r="DJ26" s="47">
        <v>1295</v>
      </c>
      <c r="DK26" s="47">
        <v>920</v>
      </c>
      <c r="DL26" s="60">
        <f t="shared" si="84"/>
        <v>1.4076086956521738</v>
      </c>
      <c r="DM26" s="113">
        <v>4</v>
      </c>
      <c r="DN26" s="40" t="s">
        <v>40</v>
      </c>
      <c r="DO26" s="113">
        <v>952</v>
      </c>
      <c r="DP26" s="113">
        <v>614</v>
      </c>
      <c r="DQ26" s="60">
        <f t="shared" si="85"/>
        <v>1.5504885993485342</v>
      </c>
      <c r="DR26" s="114">
        <v>4</v>
      </c>
      <c r="DS26" s="40" t="s">
        <v>40</v>
      </c>
      <c r="DT26" s="47">
        <v>4281</v>
      </c>
      <c r="DU26" s="47">
        <v>923</v>
      </c>
      <c r="DV26" s="60">
        <f t="shared" si="259"/>
        <v>4.6381365113759481</v>
      </c>
      <c r="DW26" s="113">
        <v>4</v>
      </c>
      <c r="DX26" s="9" t="s">
        <v>40</v>
      </c>
      <c r="DY26" s="113">
        <v>75</v>
      </c>
      <c r="DZ26" s="111">
        <v>1</v>
      </c>
      <c r="EA26" s="13" t="s">
        <v>43</v>
      </c>
      <c r="EB26" s="47">
        <v>14744</v>
      </c>
      <c r="EC26" s="47">
        <v>14744</v>
      </c>
      <c r="ED26" s="60">
        <f t="shared" si="87"/>
        <v>1</v>
      </c>
      <c r="EE26" s="111">
        <v>4</v>
      </c>
      <c r="EF26" s="40" t="s">
        <v>40</v>
      </c>
      <c r="EG26" s="111">
        <v>261</v>
      </c>
      <c r="EH26" s="111">
        <v>261</v>
      </c>
      <c r="EI26" s="60">
        <f t="shared" si="88"/>
        <v>1</v>
      </c>
      <c r="EJ26" s="111">
        <v>4</v>
      </c>
      <c r="EK26" s="40" t="s">
        <v>40</v>
      </c>
      <c r="EL26" s="111">
        <v>231</v>
      </c>
      <c r="EM26" s="111">
        <v>231</v>
      </c>
      <c r="EN26" s="60">
        <f t="shared" si="89"/>
        <v>1</v>
      </c>
      <c r="EO26" s="111">
        <v>4</v>
      </c>
      <c r="EP26" s="40" t="s">
        <v>40</v>
      </c>
      <c r="EQ26" s="171">
        <f t="shared" si="90"/>
        <v>4</v>
      </c>
      <c r="ER26" s="169">
        <f t="shared" si="91"/>
        <v>4</v>
      </c>
      <c r="ES26" s="169">
        <f t="shared" si="92"/>
        <v>4</v>
      </c>
      <c r="ET26" s="169">
        <f t="shared" si="93"/>
        <v>1</v>
      </c>
      <c r="EU26" s="169">
        <f t="shared" si="225"/>
        <v>4</v>
      </c>
      <c r="EV26" s="169">
        <f t="shared" si="94"/>
        <v>4</v>
      </c>
      <c r="EW26" s="169">
        <f t="shared" si="95"/>
        <v>4</v>
      </c>
      <c r="EX26" s="149">
        <f t="shared" si="96"/>
        <v>0</v>
      </c>
      <c r="EY26" s="149">
        <f t="shared" si="97"/>
        <v>28</v>
      </c>
      <c r="EZ26" s="149">
        <f t="shared" si="8"/>
        <v>25</v>
      </c>
      <c r="FA26" s="163">
        <f t="shared" si="98"/>
        <v>0.8928571428571429</v>
      </c>
      <c r="FB26" s="6" t="s">
        <v>24</v>
      </c>
      <c r="FC26" s="47">
        <v>25423</v>
      </c>
      <c r="FD26" s="47">
        <v>38594</v>
      </c>
      <c r="FE26" s="60">
        <f t="shared" ref="FE26" si="267">+FC26/FD26</f>
        <v>0.65872933616624341</v>
      </c>
      <c r="FF26" s="113">
        <v>1</v>
      </c>
      <c r="FG26" s="13" t="s">
        <v>43</v>
      </c>
      <c r="FH26" s="47">
        <v>7474</v>
      </c>
      <c r="FI26" s="47">
        <v>6729</v>
      </c>
      <c r="FJ26" s="60">
        <f t="shared" si="100"/>
        <v>1.1107148164660425</v>
      </c>
      <c r="FK26" s="47">
        <v>4</v>
      </c>
      <c r="FL26" s="40" t="s">
        <v>40</v>
      </c>
      <c r="FM26" s="113">
        <v>5</v>
      </c>
      <c r="FN26" s="113">
        <v>5</v>
      </c>
      <c r="FO26" s="60">
        <f t="shared" si="252"/>
        <v>1</v>
      </c>
      <c r="FP26" s="113">
        <v>4</v>
      </c>
      <c r="FQ26" s="40" t="s">
        <v>40</v>
      </c>
      <c r="FR26" s="113">
        <v>180</v>
      </c>
      <c r="FS26" s="113">
        <v>180</v>
      </c>
      <c r="FT26" s="60">
        <f t="shared" si="226"/>
        <v>1</v>
      </c>
      <c r="FU26" s="113">
        <v>4</v>
      </c>
      <c r="FV26" s="40" t="s">
        <v>40</v>
      </c>
      <c r="FW26" s="47">
        <v>2877</v>
      </c>
      <c r="FX26" s="47">
        <v>2877</v>
      </c>
      <c r="FY26" s="60">
        <f t="shared" si="227"/>
        <v>1</v>
      </c>
      <c r="FZ26" s="113">
        <v>4</v>
      </c>
      <c r="GA26" s="40" t="s">
        <v>40</v>
      </c>
      <c r="GB26" s="171">
        <f t="shared" si="102"/>
        <v>1</v>
      </c>
      <c r="GC26" s="169">
        <f t="shared" si="103"/>
        <v>4</v>
      </c>
      <c r="GD26" s="169">
        <f t="shared" si="104"/>
        <v>4</v>
      </c>
      <c r="GE26" s="169">
        <f t="shared" si="105"/>
        <v>4</v>
      </c>
      <c r="GF26" s="169">
        <f t="shared" si="106"/>
        <v>4</v>
      </c>
      <c r="GG26" s="149">
        <f t="shared" si="9"/>
        <v>0</v>
      </c>
      <c r="GH26" s="149">
        <f t="shared" si="107"/>
        <v>20</v>
      </c>
      <c r="GI26" s="149">
        <f t="shared" si="10"/>
        <v>17</v>
      </c>
      <c r="GJ26" s="163">
        <f t="shared" si="108"/>
        <v>0.85</v>
      </c>
      <c r="GK26" s="6" t="s">
        <v>24</v>
      </c>
      <c r="GL26" s="113">
        <v>715</v>
      </c>
      <c r="GM26" s="113">
        <v>1460</v>
      </c>
      <c r="GN26" s="60">
        <f t="shared" si="231"/>
        <v>0.48972602739726029</v>
      </c>
      <c r="GO26" s="50">
        <v>4</v>
      </c>
      <c r="GP26" s="40" t="s">
        <v>40</v>
      </c>
      <c r="GQ26" s="113">
        <v>6</v>
      </c>
      <c r="GR26" s="113">
        <v>8</v>
      </c>
      <c r="GS26" s="60">
        <f t="shared" si="109"/>
        <v>0.75</v>
      </c>
      <c r="GT26" s="117">
        <v>3</v>
      </c>
      <c r="GU26" s="43" t="s">
        <v>41</v>
      </c>
      <c r="GV26" s="47">
        <v>190</v>
      </c>
      <c r="GW26" s="47">
        <v>242</v>
      </c>
      <c r="GX26" s="60">
        <f t="shared" si="232"/>
        <v>0.78512396694214881</v>
      </c>
      <c r="GY26" s="113">
        <v>4</v>
      </c>
      <c r="GZ26" s="40" t="s">
        <v>40</v>
      </c>
      <c r="HA26" s="113">
        <v>0</v>
      </c>
      <c r="HB26" s="113">
        <v>0</v>
      </c>
      <c r="HC26" s="60" t="s">
        <v>60</v>
      </c>
      <c r="HD26" s="117" t="s">
        <v>60</v>
      </c>
      <c r="HE26" s="78" t="s">
        <v>60</v>
      </c>
      <c r="HF26" s="47">
        <v>99</v>
      </c>
      <c r="HG26" s="47">
        <v>9372</v>
      </c>
      <c r="HH26" s="60">
        <f t="shared" si="111"/>
        <v>1.0563380281690141E-2</v>
      </c>
      <c r="HI26" s="50">
        <v>3</v>
      </c>
      <c r="HJ26" s="43" t="s">
        <v>41</v>
      </c>
      <c r="HK26" s="171">
        <f t="shared" si="112"/>
        <v>4</v>
      </c>
      <c r="HL26" s="169">
        <f t="shared" si="113"/>
        <v>3</v>
      </c>
      <c r="HM26" s="169">
        <f t="shared" si="114"/>
        <v>4</v>
      </c>
      <c r="HN26" s="169">
        <v>0</v>
      </c>
      <c r="HO26" s="169">
        <f t="shared" si="116"/>
        <v>3</v>
      </c>
      <c r="HP26" s="149">
        <f t="shared" si="11"/>
        <v>1</v>
      </c>
      <c r="HQ26" s="149">
        <f t="shared" si="117"/>
        <v>16</v>
      </c>
      <c r="HR26" s="149">
        <f t="shared" si="12"/>
        <v>14</v>
      </c>
      <c r="HS26" s="163">
        <f t="shared" si="118"/>
        <v>0.875</v>
      </c>
      <c r="HT26" s="6" t="s">
        <v>24</v>
      </c>
      <c r="HU26" s="113">
        <v>5</v>
      </c>
      <c r="HV26" s="50">
        <v>1</v>
      </c>
      <c r="HW26" s="13" t="s">
        <v>43</v>
      </c>
      <c r="HX26" s="113">
        <v>2</v>
      </c>
      <c r="HY26" s="50">
        <v>1</v>
      </c>
      <c r="HZ26" s="13" t="s">
        <v>43</v>
      </c>
      <c r="IA26" s="111">
        <v>2</v>
      </c>
      <c r="IB26" s="111">
        <v>288</v>
      </c>
      <c r="IC26" s="60">
        <f t="shared" si="119"/>
        <v>6.9444444444444441E-3</v>
      </c>
      <c r="ID26" s="32">
        <v>4</v>
      </c>
      <c r="IE26" s="16" t="s">
        <v>40</v>
      </c>
      <c r="IF26" s="111">
        <v>2</v>
      </c>
      <c r="IG26" s="111">
        <v>288</v>
      </c>
      <c r="IH26" s="60">
        <f t="shared" si="120"/>
        <v>6.9444444444444441E-3</v>
      </c>
      <c r="II26" s="32">
        <v>3</v>
      </c>
      <c r="IJ26" s="43" t="s">
        <v>41</v>
      </c>
      <c r="IK26" s="111">
        <v>113</v>
      </c>
      <c r="IL26" s="111">
        <v>113</v>
      </c>
      <c r="IM26" s="60">
        <f t="shared" si="121"/>
        <v>1</v>
      </c>
      <c r="IN26" s="108">
        <v>4</v>
      </c>
      <c r="IO26" s="40" t="s">
        <v>40</v>
      </c>
      <c r="IP26" s="111">
        <v>0</v>
      </c>
      <c r="IQ26" s="111">
        <v>15</v>
      </c>
      <c r="IR26" s="60">
        <f t="shared" si="122"/>
        <v>0</v>
      </c>
      <c r="IS26" s="50">
        <v>4</v>
      </c>
      <c r="IT26" s="40" t="s">
        <v>40</v>
      </c>
      <c r="IU26" s="171">
        <f t="shared" si="123"/>
        <v>1</v>
      </c>
      <c r="IV26" s="169">
        <f t="shared" si="124"/>
        <v>1</v>
      </c>
      <c r="IW26" s="169">
        <f t="shared" si="125"/>
        <v>4</v>
      </c>
      <c r="IX26" s="169">
        <f t="shared" si="126"/>
        <v>3</v>
      </c>
      <c r="IY26" s="169">
        <f t="shared" si="127"/>
        <v>4</v>
      </c>
      <c r="IZ26" s="169">
        <f t="shared" si="128"/>
        <v>4</v>
      </c>
      <c r="JA26" s="149">
        <f t="shared" si="13"/>
        <v>0</v>
      </c>
      <c r="JB26" s="149">
        <f t="shared" si="129"/>
        <v>24</v>
      </c>
      <c r="JC26" s="149">
        <f t="shared" si="14"/>
        <v>17</v>
      </c>
      <c r="JD26" s="163">
        <f t="shared" si="237"/>
        <v>0.70833333333333337</v>
      </c>
      <c r="JE26" s="6" t="s">
        <v>24</v>
      </c>
      <c r="JF26" s="111">
        <v>9</v>
      </c>
      <c r="JG26" s="111">
        <v>9</v>
      </c>
      <c r="JH26" s="60">
        <f t="shared" si="131"/>
        <v>1</v>
      </c>
      <c r="JI26" s="76">
        <v>4</v>
      </c>
      <c r="JJ26" s="40" t="s">
        <v>40</v>
      </c>
      <c r="JK26" s="111">
        <v>4</v>
      </c>
      <c r="JL26" s="111">
        <v>8</v>
      </c>
      <c r="JM26" s="174">
        <f t="shared" si="132"/>
        <v>0.5</v>
      </c>
      <c r="JN26" s="116">
        <v>4</v>
      </c>
      <c r="JO26" s="40" t="s">
        <v>40</v>
      </c>
      <c r="JP26" s="171">
        <f t="shared" si="133"/>
        <v>4</v>
      </c>
      <c r="JQ26" s="169">
        <f t="shared" si="134"/>
        <v>4</v>
      </c>
      <c r="JR26" s="149">
        <f t="shared" si="15"/>
        <v>0</v>
      </c>
      <c r="JS26" s="149">
        <f t="shared" si="135"/>
        <v>8</v>
      </c>
      <c r="JT26" s="149">
        <f t="shared" si="16"/>
        <v>8</v>
      </c>
      <c r="JU26" s="163">
        <f t="shared" si="238"/>
        <v>1</v>
      </c>
      <c r="JV26" s="6" t="s">
        <v>24</v>
      </c>
      <c r="JW26" s="47">
        <v>319</v>
      </c>
      <c r="JX26" s="47">
        <v>306</v>
      </c>
      <c r="JY26" s="60">
        <f t="shared" si="137"/>
        <v>1.042483660130719</v>
      </c>
      <c r="JZ26" s="76">
        <v>4</v>
      </c>
      <c r="KA26" s="40" t="s">
        <v>40</v>
      </c>
      <c r="KB26" s="117">
        <v>192</v>
      </c>
      <c r="KC26" s="117">
        <v>902</v>
      </c>
      <c r="KD26" s="60">
        <f t="shared" si="138"/>
        <v>0.21286031042128603</v>
      </c>
      <c r="KE26" s="76">
        <v>2</v>
      </c>
      <c r="KF26" s="12" t="s">
        <v>42</v>
      </c>
      <c r="KG26" s="171">
        <f t="shared" si="139"/>
        <v>4</v>
      </c>
      <c r="KH26" s="169">
        <f t="shared" si="140"/>
        <v>2</v>
      </c>
      <c r="KI26" s="149">
        <f t="shared" si="17"/>
        <v>0</v>
      </c>
      <c r="KJ26" s="149">
        <f t="shared" si="141"/>
        <v>8</v>
      </c>
      <c r="KK26" s="149">
        <f t="shared" si="142"/>
        <v>6</v>
      </c>
      <c r="KL26" s="163">
        <f t="shared" si="239"/>
        <v>0.75</v>
      </c>
      <c r="KM26" s="6" t="s">
        <v>24</v>
      </c>
      <c r="KN26" s="47">
        <v>61</v>
      </c>
      <c r="KO26" s="47">
        <v>61</v>
      </c>
      <c r="KP26" s="60">
        <v>1</v>
      </c>
      <c r="KQ26" s="47">
        <v>4</v>
      </c>
      <c r="KR26" s="40" t="s">
        <v>40</v>
      </c>
      <c r="KS26" s="47">
        <v>624</v>
      </c>
      <c r="KT26" s="47">
        <v>624</v>
      </c>
      <c r="KU26" s="60">
        <f t="shared" si="264"/>
        <v>1</v>
      </c>
      <c r="KV26" s="113">
        <v>4</v>
      </c>
      <c r="KW26" s="40" t="s">
        <v>40</v>
      </c>
      <c r="KX26" s="47">
        <v>229</v>
      </c>
      <c r="KY26" s="47">
        <v>229</v>
      </c>
      <c r="KZ26" s="60">
        <f t="shared" si="19"/>
        <v>1</v>
      </c>
      <c r="LA26" s="47">
        <v>4</v>
      </c>
      <c r="LB26" s="40" t="s">
        <v>40</v>
      </c>
      <c r="LC26" s="171">
        <f t="shared" si="144"/>
        <v>4</v>
      </c>
      <c r="LD26" s="169">
        <f t="shared" si="145"/>
        <v>4</v>
      </c>
      <c r="LE26" s="169">
        <f t="shared" si="146"/>
        <v>4</v>
      </c>
      <c r="LF26" s="149">
        <f t="shared" si="20"/>
        <v>0</v>
      </c>
      <c r="LG26" s="149">
        <f t="shared" si="147"/>
        <v>12</v>
      </c>
      <c r="LH26" s="149">
        <f t="shared" si="21"/>
        <v>12</v>
      </c>
      <c r="LI26" s="163">
        <f t="shared" si="240"/>
        <v>1</v>
      </c>
      <c r="LJ26" s="6" t="s">
        <v>24</v>
      </c>
      <c r="LK26" s="85">
        <v>3706.22</v>
      </c>
      <c r="LL26" s="85">
        <v>3706.22</v>
      </c>
      <c r="LM26" s="60">
        <f t="shared" si="22"/>
        <v>1</v>
      </c>
      <c r="LN26" s="47" t="s">
        <v>60</v>
      </c>
      <c r="LO26" s="78" t="s">
        <v>60</v>
      </c>
      <c r="LP26" s="47">
        <v>104517.45</v>
      </c>
      <c r="LQ26" s="47">
        <v>107029.13007700001</v>
      </c>
      <c r="LR26" s="60">
        <f t="shared" si="23"/>
        <v>0.97653274323361283</v>
      </c>
      <c r="LS26" s="47" t="s">
        <v>60</v>
      </c>
      <c r="LT26" s="78" t="s">
        <v>60</v>
      </c>
      <c r="LU26" s="47">
        <v>131159.03</v>
      </c>
      <c r="LV26" s="47">
        <v>146830.01999999999</v>
      </c>
      <c r="LW26" s="60">
        <f t="shared" si="24"/>
        <v>0.89327121252179909</v>
      </c>
      <c r="LX26" s="47" t="s">
        <v>60</v>
      </c>
      <c r="LY26" s="78" t="s">
        <v>60</v>
      </c>
      <c r="LZ26" s="85">
        <v>390.39084100000002</v>
      </c>
      <c r="MA26" s="85">
        <v>179.471014</v>
      </c>
      <c r="MB26" s="60">
        <f t="shared" si="149"/>
        <v>2.1752305974044366</v>
      </c>
      <c r="MC26" s="84">
        <v>4</v>
      </c>
      <c r="MD26" s="40" t="s">
        <v>40</v>
      </c>
      <c r="ME26" s="171" t="str">
        <f t="shared" si="150"/>
        <v>NA</v>
      </c>
      <c r="MF26" s="169" t="str">
        <f t="shared" si="151"/>
        <v>NA</v>
      </c>
      <c r="MG26" s="169" t="str">
        <f t="shared" si="152"/>
        <v>NA</v>
      </c>
      <c r="MH26" s="169">
        <f t="shared" si="153"/>
        <v>4</v>
      </c>
      <c r="MI26" s="149">
        <f t="shared" si="25"/>
        <v>0</v>
      </c>
      <c r="MJ26" s="149">
        <f t="shared" si="154"/>
        <v>4</v>
      </c>
      <c r="MK26" s="149">
        <f t="shared" si="26"/>
        <v>4</v>
      </c>
      <c r="ML26" s="163">
        <f t="shared" si="241"/>
        <v>1</v>
      </c>
      <c r="MM26" s="6" t="s">
        <v>24</v>
      </c>
      <c r="MN26" s="85">
        <v>165132740029.35001</v>
      </c>
      <c r="MO26" s="47">
        <v>136830865208</v>
      </c>
      <c r="MP26" s="60">
        <f t="shared" si="27"/>
        <v>1.206838382395139</v>
      </c>
      <c r="MQ26" s="47">
        <v>2</v>
      </c>
      <c r="MR26" s="12" t="s">
        <v>42</v>
      </c>
      <c r="MS26" s="47">
        <v>137433682811.22023</v>
      </c>
      <c r="MT26" s="47">
        <v>165132740029.35001</v>
      </c>
      <c r="MU26" s="60">
        <f t="shared" si="28"/>
        <v>0.83226186876565689</v>
      </c>
      <c r="MV26" s="47">
        <v>1</v>
      </c>
      <c r="MW26" s="13" t="s">
        <v>43</v>
      </c>
      <c r="MX26" s="47" t="s">
        <v>60</v>
      </c>
      <c r="MY26" s="47" t="s">
        <v>60</v>
      </c>
      <c r="MZ26" s="47" t="s">
        <v>60</v>
      </c>
      <c r="NA26" s="47" t="s">
        <v>60</v>
      </c>
      <c r="NB26" s="47" t="s">
        <v>60</v>
      </c>
      <c r="NC26" s="171">
        <f t="shared" si="156"/>
        <v>2</v>
      </c>
      <c r="ND26" s="169">
        <f t="shared" si="157"/>
        <v>1</v>
      </c>
      <c r="NE26" s="169">
        <v>0</v>
      </c>
      <c r="NF26" s="149">
        <f t="shared" si="29"/>
        <v>1</v>
      </c>
      <c r="NG26" s="149">
        <f t="shared" si="158"/>
        <v>8</v>
      </c>
      <c r="NH26" s="149">
        <f t="shared" si="30"/>
        <v>3</v>
      </c>
      <c r="NI26" s="163">
        <f t="shared" si="242"/>
        <v>0.375</v>
      </c>
      <c r="NJ26" s="6" t="s">
        <v>24</v>
      </c>
      <c r="NK26" s="120">
        <v>1205.6666666666667</v>
      </c>
      <c r="NL26" s="120">
        <v>1230</v>
      </c>
      <c r="NM26" s="60">
        <f t="shared" si="160"/>
        <v>0.98021680216802176</v>
      </c>
      <c r="NN26" s="47">
        <v>4</v>
      </c>
      <c r="NO26" s="40" t="s">
        <v>40</v>
      </c>
      <c r="NP26" s="118">
        <v>49108.05733333333</v>
      </c>
      <c r="NQ26" s="118">
        <v>54000</v>
      </c>
      <c r="NR26" s="60">
        <f t="shared" si="31"/>
        <v>0.90940846913580242</v>
      </c>
      <c r="NS26" s="47">
        <v>4</v>
      </c>
      <c r="NT26" s="40" t="s">
        <v>40</v>
      </c>
      <c r="NU26" s="118">
        <v>137</v>
      </c>
      <c r="NV26" s="119">
        <v>137</v>
      </c>
      <c r="NW26" s="60">
        <v>1</v>
      </c>
      <c r="NX26" s="113">
        <v>4</v>
      </c>
      <c r="NY26" s="40" t="s">
        <v>40</v>
      </c>
      <c r="NZ26" s="171">
        <f t="shared" si="161"/>
        <v>4</v>
      </c>
      <c r="OA26" s="169">
        <f t="shared" si="162"/>
        <v>4</v>
      </c>
      <c r="OB26" s="169">
        <f t="shared" si="163"/>
        <v>0.90940846913580242</v>
      </c>
      <c r="OC26" s="149">
        <f t="shared" si="32"/>
        <v>0</v>
      </c>
      <c r="OD26" s="149">
        <f t="shared" si="164"/>
        <v>12</v>
      </c>
      <c r="OE26" s="149">
        <f t="shared" si="33"/>
        <v>8.9094084691358031</v>
      </c>
      <c r="OF26" s="163">
        <f t="shared" si="243"/>
        <v>0.74245070576131689</v>
      </c>
      <c r="OG26" s="6" t="s">
        <v>24</v>
      </c>
      <c r="OH26" s="120">
        <v>19</v>
      </c>
      <c r="OI26" s="120">
        <v>814</v>
      </c>
      <c r="OJ26" s="60">
        <f t="shared" si="34"/>
        <v>2.334152334152334E-2</v>
      </c>
      <c r="OK26" s="63">
        <v>1</v>
      </c>
      <c r="OL26" s="13" t="s">
        <v>43</v>
      </c>
      <c r="OM26" s="120">
        <v>159</v>
      </c>
      <c r="ON26" s="120">
        <v>159</v>
      </c>
      <c r="OO26" s="60">
        <f t="shared" si="35"/>
        <v>1</v>
      </c>
      <c r="OP26" s="47">
        <v>4</v>
      </c>
      <c r="OQ26" s="40" t="s">
        <v>40</v>
      </c>
      <c r="OR26" s="171">
        <f t="shared" si="166"/>
        <v>1</v>
      </c>
      <c r="OS26" s="169">
        <f t="shared" si="167"/>
        <v>4</v>
      </c>
      <c r="OT26" s="149">
        <f t="shared" si="36"/>
        <v>0</v>
      </c>
      <c r="OU26" s="149">
        <f t="shared" si="168"/>
        <v>8</v>
      </c>
      <c r="OV26" s="149">
        <f t="shared" si="37"/>
        <v>5</v>
      </c>
      <c r="OW26" s="163">
        <f t="shared" si="244"/>
        <v>0.625</v>
      </c>
      <c r="OX26" s="6" t="s">
        <v>24</v>
      </c>
      <c r="OY26" s="120">
        <v>0</v>
      </c>
      <c r="OZ26" s="120">
        <v>0</v>
      </c>
      <c r="PA26" s="121" t="s">
        <v>60</v>
      </c>
      <c r="PB26" s="119" t="s">
        <v>60</v>
      </c>
      <c r="PC26" s="118" t="s">
        <v>60</v>
      </c>
      <c r="PD26" s="120">
        <v>13</v>
      </c>
      <c r="PE26" s="120">
        <v>13</v>
      </c>
      <c r="PF26" s="121">
        <f t="shared" si="228"/>
        <v>1</v>
      </c>
      <c r="PG26" s="119">
        <v>4</v>
      </c>
      <c r="PH26" s="40" t="s">
        <v>40</v>
      </c>
      <c r="PI26" s="120">
        <v>0</v>
      </c>
      <c r="PJ26" s="120">
        <v>0</v>
      </c>
      <c r="PK26" s="121" t="s">
        <v>60</v>
      </c>
      <c r="PL26" s="118" t="s">
        <v>60</v>
      </c>
      <c r="PM26" s="118" t="s">
        <v>60</v>
      </c>
      <c r="PN26" s="119">
        <v>0</v>
      </c>
      <c r="PO26" s="119">
        <v>0</v>
      </c>
      <c r="PP26" s="121" t="s">
        <v>60</v>
      </c>
      <c r="PQ26" s="122" t="s">
        <v>60</v>
      </c>
      <c r="PR26" s="118" t="s">
        <v>60</v>
      </c>
      <c r="PS26" s="120">
        <v>0</v>
      </c>
      <c r="PT26" s="120">
        <v>0</v>
      </c>
      <c r="PU26" s="121" t="s">
        <v>60</v>
      </c>
      <c r="PV26" s="122" t="s">
        <v>60</v>
      </c>
      <c r="PW26" s="118" t="s">
        <v>60</v>
      </c>
      <c r="PX26" s="120">
        <v>1</v>
      </c>
      <c r="PY26" s="120">
        <v>1</v>
      </c>
      <c r="PZ26" s="121">
        <f t="shared" si="236"/>
        <v>1</v>
      </c>
      <c r="QA26" s="122">
        <v>4</v>
      </c>
      <c r="QB26" s="40" t="s">
        <v>40</v>
      </c>
      <c r="QC26" s="120">
        <v>0</v>
      </c>
      <c r="QD26" s="120">
        <v>0</v>
      </c>
      <c r="QE26" s="121" t="s">
        <v>60</v>
      </c>
      <c r="QF26" s="119" t="s">
        <v>60</v>
      </c>
      <c r="QG26" s="118" t="s">
        <v>60</v>
      </c>
      <c r="QH26" s="171">
        <v>0</v>
      </c>
      <c r="QI26" s="169">
        <f t="shared" si="172"/>
        <v>4</v>
      </c>
      <c r="QJ26" s="169">
        <v>0</v>
      </c>
      <c r="QK26" s="169">
        <v>0</v>
      </c>
      <c r="QL26" s="169">
        <v>0</v>
      </c>
      <c r="QM26" s="169">
        <f t="shared" si="176"/>
        <v>4</v>
      </c>
      <c r="QN26" s="169">
        <v>0</v>
      </c>
      <c r="QO26" s="149">
        <f t="shared" si="39"/>
        <v>5</v>
      </c>
      <c r="QP26" s="149">
        <f t="shared" si="178"/>
        <v>8</v>
      </c>
      <c r="QQ26" s="149">
        <f t="shared" si="40"/>
        <v>8</v>
      </c>
      <c r="QR26" s="163">
        <f t="shared" si="245"/>
        <v>1</v>
      </c>
      <c r="QS26" s="6" t="s">
        <v>24</v>
      </c>
      <c r="QT26" s="123">
        <v>1344</v>
      </c>
      <c r="QU26" s="123">
        <v>1456</v>
      </c>
      <c r="QV26" s="124">
        <f t="shared" si="260"/>
        <v>0.92307692307692313</v>
      </c>
      <c r="QW26" s="123">
        <v>4</v>
      </c>
      <c r="QX26" s="40" t="s">
        <v>40</v>
      </c>
      <c r="QY26" s="123">
        <v>395522</v>
      </c>
      <c r="QZ26" s="123">
        <v>402189</v>
      </c>
      <c r="RA26" s="124">
        <f t="shared" si="42"/>
        <v>0.98342321644798836</v>
      </c>
      <c r="RB26" s="125">
        <v>4</v>
      </c>
      <c r="RC26" s="40" t="s">
        <v>40</v>
      </c>
      <c r="RD26" s="125">
        <v>4</v>
      </c>
      <c r="RE26" s="125">
        <v>4</v>
      </c>
      <c r="RF26" s="124">
        <f t="shared" si="43"/>
        <v>1</v>
      </c>
      <c r="RG26" s="125">
        <v>4</v>
      </c>
      <c r="RH26" s="40" t="s">
        <v>40</v>
      </c>
      <c r="RI26" s="171">
        <f t="shared" si="180"/>
        <v>4</v>
      </c>
      <c r="RJ26" s="169">
        <f t="shared" si="181"/>
        <v>4</v>
      </c>
      <c r="RK26" s="169">
        <f t="shared" si="182"/>
        <v>4</v>
      </c>
      <c r="RL26" s="149">
        <f t="shared" si="44"/>
        <v>0</v>
      </c>
      <c r="RM26" s="149">
        <f t="shared" si="183"/>
        <v>12</v>
      </c>
      <c r="RN26" s="149">
        <f t="shared" si="45"/>
        <v>12</v>
      </c>
      <c r="RO26" s="163">
        <f t="shared" si="246"/>
        <v>1</v>
      </c>
      <c r="RP26" s="6" t="s">
        <v>24</v>
      </c>
      <c r="RQ26" s="119">
        <v>87</v>
      </c>
      <c r="RR26" s="119">
        <v>104</v>
      </c>
      <c r="RS26" s="121">
        <f t="shared" si="185"/>
        <v>0.83653846153846156</v>
      </c>
      <c r="RT26" s="119">
        <v>2</v>
      </c>
      <c r="RU26" s="12" t="s">
        <v>42</v>
      </c>
      <c r="RV26" s="119">
        <v>1094</v>
      </c>
      <c r="RW26" s="119">
        <v>353</v>
      </c>
      <c r="RX26" s="126">
        <f t="shared" si="186"/>
        <v>3.0991501416430594</v>
      </c>
      <c r="RY26" s="118">
        <v>4</v>
      </c>
      <c r="RZ26" s="40" t="s">
        <v>40</v>
      </c>
      <c r="SA26" s="171">
        <f t="shared" si="187"/>
        <v>2</v>
      </c>
      <c r="SB26" s="169">
        <f t="shared" si="188"/>
        <v>4</v>
      </c>
      <c r="SC26" s="149">
        <f t="shared" si="189"/>
        <v>0</v>
      </c>
      <c r="SD26" s="149">
        <f t="shared" si="190"/>
        <v>8</v>
      </c>
      <c r="SE26" s="149">
        <f t="shared" si="191"/>
        <v>6</v>
      </c>
      <c r="SF26" s="163">
        <f t="shared" si="192"/>
        <v>0.75</v>
      </c>
      <c r="SG26" s="6" t="s">
        <v>24</v>
      </c>
      <c r="SH26" s="127">
        <v>0.98580443653826344</v>
      </c>
      <c r="SI26" s="110">
        <v>4</v>
      </c>
      <c r="SJ26" s="9" t="s">
        <v>40</v>
      </c>
      <c r="SK26" s="120">
        <v>64</v>
      </c>
      <c r="SL26" s="120">
        <v>69</v>
      </c>
      <c r="SM26" s="121">
        <f t="shared" si="193"/>
        <v>0.92753623188405798</v>
      </c>
      <c r="SN26" s="111">
        <v>4</v>
      </c>
      <c r="SO26" s="40" t="s">
        <v>40</v>
      </c>
      <c r="SP26" s="120">
        <v>69</v>
      </c>
      <c r="SQ26" s="120">
        <v>75</v>
      </c>
      <c r="SR26" s="60">
        <f t="shared" si="194"/>
        <v>0.92</v>
      </c>
      <c r="SS26" s="111">
        <v>4</v>
      </c>
      <c r="ST26" s="40" t="s">
        <v>40</v>
      </c>
      <c r="SU26" s="120">
        <v>23</v>
      </c>
      <c r="SV26" s="120">
        <v>23</v>
      </c>
      <c r="SW26" s="60">
        <f t="shared" si="262"/>
        <v>1</v>
      </c>
      <c r="SX26" s="111">
        <v>4</v>
      </c>
      <c r="SY26" s="40" t="s">
        <v>40</v>
      </c>
      <c r="SZ26" s="120">
        <v>0</v>
      </c>
      <c r="TA26" s="120">
        <v>0</v>
      </c>
      <c r="TB26" s="120" t="s">
        <v>73</v>
      </c>
      <c r="TC26" s="63">
        <v>1</v>
      </c>
      <c r="TD26" s="13" t="s">
        <v>43</v>
      </c>
      <c r="TE26" s="171">
        <f t="shared" si="197"/>
        <v>4</v>
      </c>
      <c r="TF26" s="169">
        <f t="shared" si="198"/>
        <v>4</v>
      </c>
      <c r="TG26" s="169">
        <f t="shared" si="199"/>
        <v>4</v>
      </c>
      <c r="TH26" s="169">
        <f t="shared" si="200"/>
        <v>4</v>
      </c>
      <c r="TI26" s="169">
        <f t="shared" si="201"/>
        <v>1</v>
      </c>
      <c r="TJ26" s="149">
        <f t="shared" si="202"/>
        <v>0</v>
      </c>
      <c r="TK26" s="149">
        <f t="shared" si="203"/>
        <v>20</v>
      </c>
      <c r="TL26" s="149">
        <f t="shared" si="204"/>
        <v>17</v>
      </c>
      <c r="TM26" s="163">
        <f t="shared" si="205"/>
        <v>0.85</v>
      </c>
      <c r="TO26" s="25" t="s">
        <v>24</v>
      </c>
      <c r="TP26" s="61">
        <f>+KV26+MC26+NS26+OK26+QW26+RB26+RT26+RY26</f>
        <v>27</v>
      </c>
      <c r="TQ26" s="26">
        <f>8*4</f>
        <v>32</v>
      </c>
      <c r="TR26" s="27">
        <f t="shared" si="207"/>
        <v>0.84375</v>
      </c>
      <c r="TS26" s="28"/>
      <c r="TU26" s="25" t="s">
        <v>24</v>
      </c>
      <c r="TV26" s="87" t="e">
        <f>+#REF!+SI26</f>
        <v>#REF!</v>
      </c>
      <c r="TW26" s="26">
        <v>8</v>
      </c>
      <c r="TX26" s="27" t="e">
        <f t="shared" si="208"/>
        <v>#REF!</v>
      </c>
      <c r="TY26" s="28"/>
      <c r="UA26" s="25" t="s">
        <v>24</v>
      </c>
      <c r="UB26" s="363" t="e">
        <f>+(#REF!*0.25)+(#REF!*0.4)+(TR26*0.25)+(TX26*0.1)</f>
        <v>#REF!</v>
      </c>
      <c r="UC26" s="364"/>
      <c r="UD26" s="365"/>
      <c r="UE26" s="28"/>
      <c r="UF26" s="179">
        <f t="shared" si="209"/>
        <v>0.83333333333333337</v>
      </c>
      <c r="UG26" s="179">
        <f t="shared" si="210"/>
        <v>0.75</v>
      </c>
      <c r="UH26" s="179">
        <f t="shared" si="211"/>
        <v>1</v>
      </c>
      <c r="UI26" s="181">
        <f t="shared" si="229"/>
        <v>0.86111111111111116</v>
      </c>
      <c r="UJ26" s="179">
        <f t="shared" si="212"/>
        <v>0.8125</v>
      </c>
      <c r="UK26" s="179">
        <f t="shared" si="213"/>
        <v>0.8928571428571429</v>
      </c>
      <c r="UL26" s="179">
        <f t="shared" si="214"/>
        <v>0.85</v>
      </c>
      <c r="UM26" s="179">
        <f t="shared" si="215"/>
        <v>0.875</v>
      </c>
      <c r="UN26" s="179">
        <f t="shared" si="216"/>
        <v>0.81944444444444453</v>
      </c>
      <c r="UO26" s="181">
        <f t="shared" si="217"/>
        <v>0.84996031746031753</v>
      </c>
      <c r="UP26" s="179">
        <f t="shared" si="218"/>
        <v>0.74849014115226331</v>
      </c>
      <c r="UQ26" s="179">
        <f t="shared" si="219"/>
        <v>1</v>
      </c>
      <c r="UR26" s="179">
        <f t="shared" si="220"/>
        <v>1</v>
      </c>
      <c r="US26" s="179">
        <f t="shared" si="221"/>
        <v>0.75</v>
      </c>
      <c r="UT26" s="181">
        <f t="shared" si="222"/>
        <v>0.87462253528806588</v>
      </c>
      <c r="UU26" s="179">
        <f t="shared" si="223"/>
        <v>0.85</v>
      </c>
      <c r="UV26" s="183">
        <f t="shared" si="224"/>
        <v>0.85</v>
      </c>
      <c r="UW26" s="187"/>
      <c r="UX26" s="222">
        <f t="shared" si="230"/>
        <v>0.85891753858392128</v>
      </c>
    </row>
    <row r="27" spans="1:570" ht="15.75" customHeight="1">
      <c r="A27" s="6" t="s">
        <v>25</v>
      </c>
      <c r="B27" s="50">
        <v>241052</v>
      </c>
      <c r="C27" s="50">
        <v>245612</v>
      </c>
      <c r="D27" s="106">
        <f t="shared" si="46"/>
        <v>0.98143413188280704</v>
      </c>
      <c r="E27" s="32">
        <v>3</v>
      </c>
      <c r="F27" s="11" t="s">
        <v>41</v>
      </c>
      <c r="G27" s="3">
        <v>0.30119966113097546</v>
      </c>
      <c r="H27" s="3">
        <v>0.1416682813318148</v>
      </c>
      <c r="I27" s="51">
        <f t="shared" si="0"/>
        <v>1.1260910226298784</v>
      </c>
      <c r="J27" s="32">
        <v>4</v>
      </c>
      <c r="K27" s="52" t="s">
        <v>40</v>
      </c>
      <c r="L27" s="76">
        <v>46581</v>
      </c>
      <c r="M27" s="76">
        <v>58069</v>
      </c>
      <c r="N27" s="107">
        <f t="shared" si="47"/>
        <v>0.80216638826223974</v>
      </c>
      <c r="O27" s="108">
        <v>2</v>
      </c>
      <c r="P27" s="12" t="s">
        <v>42</v>
      </c>
      <c r="Q27" s="169">
        <f t="shared" si="48"/>
        <v>3</v>
      </c>
      <c r="R27" s="169">
        <f t="shared" si="49"/>
        <v>4</v>
      </c>
      <c r="S27" s="170">
        <f t="shared" si="50"/>
        <v>2</v>
      </c>
      <c r="T27" s="150">
        <f t="shared" si="51"/>
        <v>0</v>
      </c>
      <c r="U27" s="150">
        <f t="shared" si="52"/>
        <v>12</v>
      </c>
      <c r="V27" s="149">
        <f t="shared" si="53"/>
        <v>9</v>
      </c>
      <c r="W27" s="163">
        <f t="shared" si="54"/>
        <v>0.75</v>
      </c>
      <c r="X27" s="6" t="s">
        <v>25</v>
      </c>
      <c r="Y27" s="109">
        <v>1</v>
      </c>
      <c r="Z27" s="45">
        <v>4</v>
      </c>
      <c r="AA27" s="16" t="s">
        <v>40</v>
      </c>
      <c r="AB27" s="110">
        <v>302</v>
      </c>
      <c r="AC27" s="110">
        <v>222</v>
      </c>
      <c r="AD27" s="106">
        <f t="shared" si="1"/>
        <v>1.3603603603603605</v>
      </c>
      <c r="AE27" s="32">
        <v>4</v>
      </c>
      <c r="AF27" s="40" t="s">
        <v>40</v>
      </c>
      <c r="AG27" s="110">
        <v>245</v>
      </c>
      <c r="AH27" s="110">
        <v>2674</v>
      </c>
      <c r="AI27" s="106">
        <f t="shared" si="55"/>
        <v>9.1623036649214659E-2</v>
      </c>
      <c r="AJ27" s="32">
        <v>3</v>
      </c>
      <c r="AK27" s="11" t="s">
        <v>41</v>
      </c>
      <c r="AL27" s="110">
        <v>20</v>
      </c>
      <c r="AM27" s="110">
        <v>20</v>
      </c>
      <c r="AN27" s="106">
        <f t="shared" ref="AN27:AN31" si="268">+AL27/AM27</f>
        <v>1</v>
      </c>
      <c r="AO27" s="32">
        <v>4</v>
      </c>
      <c r="AP27" s="157" t="s">
        <v>40</v>
      </c>
      <c r="AQ27" s="171">
        <f t="shared" si="56"/>
        <v>4</v>
      </c>
      <c r="AR27" s="169">
        <f t="shared" si="57"/>
        <v>4</v>
      </c>
      <c r="AS27" s="169">
        <f t="shared" si="58"/>
        <v>3</v>
      </c>
      <c r="AT27" s="169">
        <f t="shared" si="59"/>
        <v>4</v>
      </c>
      <c r="AU27" s="149">
        <f t="shared" si="3"/>
        <v>0</v>
      </c>
      <c r="AV27" s="149">
        <f t="shared" si="60"/>
        <v>16</v>
      </c>
      <c r="AW27" s="149">
        <f t="shared" si="61"/>
        <v>15</v>
      </c>
      <c r="AX27" s="163">
        <f t="shared" si="62"/>
        <v>0.9375</v>
      </c>
      <c r="AY27" s="159" t="s">
        <v>25</v>
      </c>
      <c r="AZ27" s="143">
        <v>1</v>
      </c>
      <c r="BA27" s="79">
        <v>4</v>
      </c>
      <c r="BB27" s="40" t="s">
        <v>40</v>
      </c>
      <c r="BC27" s="171">
        <f t="shared" si="63"/>
        <v>4</v>
      </c>
      <c r="BD27" s="149">
        <f t="shared" si="4"/>
        <v>0</v>
      </c>
      <c r="BE27" s="149">
        <f t="shared" si="64"/>
        <v>4</v>
      </c>
      <c r="BF27" s="149">
        <f t="shared" si="5"/>
        <v>4</v>
      </c>
      <c r="BG27" s="163">
        <f t="shared" si="6"/>
        <v>1</v>
      </c>
      <c r="BH27" s="6" t="s">
        <v>25</v>
      </c>
      <c r="BI27" s="39">
        <v>139</v>
      </c>
      <c r="BJ27" s="39">
        <v>188</v>
      </c>
      <c r="BK27" s="48">
        <f t="shared" si="258"/>
        <v>0.73936170212765961</v>
      </c>
      <c r="BL27" s="32">
        <v>2</v>
      </c>
      <c r="BM27" s="12" t="s">
        <v>42</v>
      </c>
      <c r="BN27" s="47">
        <v>5562</v>
      </c>
      <c r="BO27" s="47">
        <v>5562</v>
      </c>
      <c r="BP27" s="48">
        <f t="shared" si="66"/>
        <v>1</v>
      </c>
      <c r="BQ27" s="32">
        <v>4</v>
      </c>
      <c r="BR27" s="40" t="s">
        <v>40</v>
      </c>
      <c r="BS27" s="47">
        <v>25419</v>
      </c>
      <c r="BT27" s="47">
        <v>25419</v>
      </c>
      <c r="BU27" s="48">
        <f t="shared" si="67"/>
        <v>1</v>
      </c>
      <c r="BV27" s="32">
        <v>4</v>
      </c>
      <c r="BW27" s="40" t="s">
        <v>40</v>
      </c>
      <c r="BX27" s="111">
        <v>276</v>
      </c>
      <c r="BY27" s="112">
        <v>77</v>
      </c>
      <c r="BZ27" s="48">
        <f t="shared" si="68"/>
        <v>3.5844155844155843</v>
      </c>
      <c r="CA27" s="32">
        <v>4</v>
      </c>
      <c r="CB27" s="40" t="s">
        <v>40</v>
      </c>
      <c r="CC27" s="49">
        <v>6841</v>
      </c>
      <c r="CD27" s="49">
        <v>8050</v>
      </c>
      <c r="CE27" s="166">
        <f t="shared" si="69"/>
        <v>0.84981366459627328</v>
      </c>
      <c r="CF27" s="112">
        <v>3</v>
      </c>
      <c r="CG27" s="43" t="s">
        <v>41</v>
      </c>
      <c r="CH27" s="113">
        <v>451</v>
      </c>
      <c r="CI27" s="39">
        <v>1854</v>
      </c>
      <c r="CJ27" s="48">
        <f t="shared" si="70"/>
        <v>0.24325782092772383</v>
      </c>
      <c r="CK27" s="32">
        <v>1</v>
      </c>
      <c r="CL27" s="13" t="s">
        <v>43</v>
      </c>
      <c r="CM27" s="47">
        <v>3651</v>
      </c>
      <c r="CN27" s="39">
        <v>3947</v>
      </c>
      <c r="CO27" s="48">
        <f t="shared" si="71"/>
        <v>0.9250063339244996</v>
      </c>
      <c r="CP27" s="32">
        <v>3</v>
      </c>
      <c r="CQ27" s="43" t="s">
        <v>41</v>
      </c>
      <c r="CR27" s="49">
        <v>5604</v>
      </c>
      <c r="CS27" s="49">
        <v>3814</v>
      </c>
      <c r="CT27" s="48">
        <f t="shared" si="72"/>
        <v>1.4693235448348192</v>
      </c>
      <c r="CU27" s="32">
        <v>4</v>
      </c>
      <c r="CV27" s="40" t="s">
        <v>40</v>
      </c>
      <c r="CW27" s="171">
        <f t="shared" si="7"/>
        <v>2</v>
      </c>
      <c r="CX27" s="169">
        <f t="shared" si="73"/>
        <v>4</v>
      </c>
      <c r="CY27" s="169">
        <f t="shared" si="74"/>
        <v>4</v>
      </c>
      <c r="CZ27" s="169">
        <f t="shared" si="75"/>
        <v>4</v>
      </c>
      <c r="DA27" s="169">
        <f t="shared" si="76"/>
        <v>3</v>
      </c>
      <c r="DB27" s="169">
        <f t="shared" si="77"/>
        <v>1</v>
      </c>
      <c r="DC27" s="169">
        <f t="shared" si="78"/>
        <v>3</v>
      </c>
      <c r="DD27" s="169">
        <f t="shared" si="79"/>
        <v>4</v>
      </c>
      <c r="DE27" s="149">
        <f t="shared" si="80"/>
        <v>0</v>
      </c>
      <c r="DF27" s="149">
        <f t="shared" si="81"/>
        <v>32</v>
      </c>
      <c r="DG27" s="149">
        <f t="shared" si="82"/>
        <v>25</v>
      </c>
      <c r="DH27" s="163">
        <f t="shared" si="83"/>
        <v>0.78125</v>
      </c>
      <c r="DI27" s="6" t="s">
        <v>25</v>
      </c>
      <c r="DJ27" s="47">
        <v>345</v>
      </c>
      <c r="DK27" s="47">
        <v>446</v>
      </c>
      <c r="DL27" s="60">
        <f t="shared" si="84"/>
        <v>0.773542600896861</v>
      </c>
      <c r="DM27" s="113">
        <v>3</v>
      </c>
      <c r="DN27" s="43" t="s">
        <v>41</v>
      </c>
      <c r="DO27" s="113">
        <v>715</v>
      </c>
      <c r="DP27" s="113">
        <v>324</v>
      </c>
      <c r="DQ27" s="60">
        <f t="shared" si="85"/>
        <v>2.2067901234567899</v>
      </c>
      <c r="DR27" s="114">
        <v>4</v>
      </c>
      <c r="DS27" s="40" t="s">
        <v>40</v>
      </c>
      <c r="DT27" s="47">
        <v>6464</v>
      </c>
      <c r="DU27" s="47">
        <v>6969</v>
      </c>
      <c r="DV27" s="60">
        <f t="shared" si="259"/>
        <v>0.92753623188405798</v>
      </c>
      <c r="DW27" s="113">
        <v>2</v>
      </c>
      <c r="DX27" s="12" t="s">
        <v>42</v>
      </c>
      <c r="DY27" s="113">
        <v>183</v>
      </c>
      <c r="DZ27" s="111">
        <v>4</v>
      </c>
      <c r="EA27" s="9" t="s">
        <v>40</v>
      </c>
      <c r="EB27" s="47">
        <v>4272</v>
      </c>
      <c r="EC27" s="47">
        <v>6736</v>
      </c>
      <c r="ED27" s="60">
        <f t="shared" si="87"/>
        <v>0.63420427553444181</v>
      </c>
      <c r="EE27" s="111">
        <v>1</v>
      </c>
      <c r="EF27" s="13" t="s">
        <v>43</v>
      </c>
      <c r="EG27" s="111">
        <v>0</v>
      </c>
      <c r="EH27" s="111">
        <v>119</v>
      </c>
      <c r="EI27" s="60">
        <f t="shared" si="88"/>
        <v>0</v>
      </c>
      <c r="EJ27" s="111">
        <v>1</v>
      </c>
      <c r="EK27" s="13" t="s">
        <v>43</v>
      </c>
      <c r="EL27" s="111">
        <v>0</v>
      </c>
      <c r="EM27" s="111">
        <v>39</v>
      </c>
      <c r="EN27" s="60">
        <f t="shared" si="89"/>
        <v>0</v>
      </c>
      <c r="EO27" s="111">
        <v>1</v>
      </c>
      <c r="EP27" s="13" t="s">
        <v>43</v>
      </c>
      <c r="EQ27" s="171">
        <f t="shared" si="90"/>
        <v>3</v>
      </c>
      <c r="ER27" s="169">
        <f t="shared" si="91"/>
        <v>4</v>
      </c>
      <c r="ES27" s="169">
        <f t="shared" si="92"/>
        <v>2</v>
      </c>
      <c r="ET27" s="169">
        <f t="shared" si="93"/>
        <v>4</v>
      </c>
      <c r="EU27" s="169">
        <f t="shared" si="225"/>
        <v>1</v>
      </c>
      <c r="EV27" s="169">
        <f t="shared" si="94"/>
        <v>1</v>
      </c>
      <c r="EW27" s="169">
        <f t="shared" si="95"/>
        <v>1</v>
      </c>
      <c r="EX27" s="149">
        <f t="shared" si="96"/>
        <v>0</v>
      </c>
      <c r="EY27" s="149">
        <f t="shared" si="97"/>
        <v>28</v>
      </c>
      <c r="EZ27" s="149">
        <f t="shared" si="8"/>
        <v>16</v>
      </c>
      <c r="FA27" s="163">
        <f t="shared" si="98"/>
        <v>0.5714285714285714</v>
      </c>
      <c r="FB27" s="6" t="s">
        <v>25</v>
      </c>
      <c r="FC27" s="47">
        <v>0</v>
      </c>
      <c r="FD27" s="47">
        <v>0</v>
      </c>
      <c r="FE27" s="60" t="s">
        <v>60</v>
      </c>
      <c r="FF27" s="113" t="s">
        <v>60</v>
      </c>
      <c r="FG27" s="77" t="s">
        <v>60</v>
      </c>
      <c r="FH27" s="47">
        <v>0</v>
      </c>
      <c r="FI27" s="47">
        <v>0</v>
      </c>
      <c r="FJ27" s="60" t="s">
        <v>60</v>
      </c>
      <c r="FK27" s="47" t="s">
        <v>60</v>
      </c>
      <c r="FL27" s="77" t="s">
        <v>60</v>
      </c>
      <c r="FM27" s="113">
        <v>4</v>
      </c>
      <c r="FN27" s="113">
        <v>4</v>
      </c>
      <c r="FO27" s="60">
        <f t="shared" si="252"/>
        <v>1</v>
      </c>
      <c r="FP27" s="113">
        <v>4</v>
      </c>
      <c r="FQ27" s="40" t="s">
        <v>40</v>
      </c>
      <c r="FR27" s="113">
        <v>360</v>
      </c>
      <c r="FS27" s="113">
        <v>360</v>
      </c>
      <c r="FT27" s="60">
        <f t="shared" si="226"/>
        <v>1</v>
      </c>
      <c r="FU27" s="113">
        <v>4</v>
      </c>
      <c r="FV27" s="40" t="s">
        <v>40</v>
      </c>
      <c r="FW27" s="47">
        <v>4623</v>
      </c>
      <c r="FX27" s="47">
        <v>3945</v>
      </c>
      <c r="FY27" s="60">
        <f t="shared" si="227"/>
        <v>1.1718631178707224</v>
      </c>
      <c r="FZ27" s="113">
        <v>4</v>
      </c>
      <c r="GA27" s="40" t="s">
        <v>40</v>
      </c>
      <c r="GB27" s="171">
        <v>0</v>
      </c>
      <c r="GC27" s="169">
        <v>0</v>
      </c>
      <c r="GD27" s="169">
        <f t="shared" si="104"/>
        <v>4</v>
      </c>
      <c r="GE27" s="169">
        <f t="shared" si="105"/>
        <v>4</v>
      </c>
      <c r="GF27" s="169">
        <f t="shared" si="106"/>
        <v>4</v>
      </c>
      <c r="GG27" s="149">
        <f t="shared" si="9"/>
        <v>2</v>
      </c>
      <c r="GH27" s="149">
        <f t="shared" si="107"/>
        <v>12</v>
      </c>
      <c r="GI27" s="149">
        <f t="shared" si="10"/>
        <v>12</v>
      </c>
      <c r="GJ27" s="163">
        <f t="shared" si="108"/>
        <v>1</v>
      </c>
      <c r="GK27" s="6" t="s">
        <v>25</v>
      </c>
      <c r="GL27" s="113">
        <v>294</v>
      </c>
      <c r="GM27" s="113">
        <v>609</v>
      </c>
      <c r="GN27" s="60">
        <f t="shared" si="231"/>
        <v>0.48275862068965519</v>
      </c>
      <c r="GO27" s="50">
        <v>4</v>
      </c>
      <c r="GP27" s="40" t="s">
        <v>40</v>
      </c>
      <c r="GQ27" s="113">
        <v>6</v>
      </c>
      <c r="GR27" s="113">
        <v>6</v>
      </c>
      <c r="GS27" s="60">
        <f t="shared" si="109"/>
        <v>1</v>
      </c>
      <c r="GT27" s="117">
        <v>4</v>
      </c>
      <c r="GU27" s="40" t="s">
        <v>40</v>
      </c>
      <c r="GV27" s="47">
        <v>43</v>
      </c>
      <c r="GW27" s="47">
        <v>61</v>
      </c>
      <c r="GX27" s="60">
        <f t="shared" si="232"/>
        <v>0.70491803278688525</v>
      </c>
      <c r="GY27" s="113">
        <v>3</v>
      </c>
      <c r="GZ27" s="43" t="s">
        <v>41</v>
      </c>
      <c r="HA27" s="113">
        <v>0</v>
      </c>
      <c r="HB27" s="113">
        <v>0</v>
      </c>
      <c r="HC27" s="60" t="s">
        <v>60</v>
      </c>
      <c r="HD27" s="117" t="s">
        <v>60</v>
      </c>
      <c r="HE27" s="78" t="s">
        <v>60</v>
      </c>
      <c r="HF27" s="47">
        <v>120</v>
      </c>
      <c r="HG27" s="47">
        <v>738</v>
      </c>
      <c r="HH27" s="60">
        <f t="shared" si="111"/>
        <v>0.16260162601626016</v>
      </c>
      <c r="HI27" s="50">
        <v>3</v>
      </c>
      <c r="HJ27" s="43" t="s">
        <v>41</v>
      </c>
      <c r="HK27" s="171">
        <f t="shared" si="112"/>
        <v>4</v>
      </c>
      <c r="HL27" s="169">
        <f t="shared" si="113"/>
        <v>4</v>
      </c>
      <c r="HM27" s="169">
        <f t="shared" si="114"/>
        <v>3</v>
      </c>
      <c r="HN27" s="169">
        <v>0</v>
      </c>
      <c r="HO27" s="169">
        <f t="shared" si="116"/>
        <v>3</v>
      </c>
      <c r="HP27" s="149">
        <f t="shared" si="11"/>
        <v>1</v>
      </c>
      <c r="HQ27" s="149">
        <f t="shared" si="117"/>
        <v>16</v>
      </c>
      <c r="HR27" s="149">
        <f t="shared" si="12"/>
        <v>14</v>
      </c>
      <c r="HS27" s="163">
        <f t="shared" si="118"/>
        <v>0.875</v>
      </c>
      <c r="HT27" s="6" t="s">
        <v>25</v>
      </c>
      <c r="HU27" s="113">
        <v>0</v>
      </c>
      <c r="HV27" s="50">
        <v>4</v>
      </c>
      <c r="HW27" s="40" t="s">
        <v>40</v>
      </c>
      <c r="HX27" s="113">
        <v>0</v>
      </c>
      <c r="HY27" s="50">
        <v>4</v>
      </c>
      <c r="HZ27" s="40" t="s">
        <v>40</v>
      </c>
      <c r="IA27" s="111">
        <v>6</v>
      </c>
      <c r="IB27" s="111">
        <v>154</v>
      </c>
      <c r="IC27" s="60">
        <f t="shared" si="119"/>
        <v>3.896103896103896E-2</v>
      </c>
      <c r="ID27" s="32">
        <v>4</v>
      </c>
      <c r="IE27" s="16" t="s">
        <v>40</v>
      </c>
      <c r="IF27" s="111">
        <v>0</v>
      </c>
      <c r="IG27" s="111">
        <v>154</v>
      </c>
      <c r="IH27" s="60">
        <f t="shared" si="120"/>
        <v>0</v>
      </c>
      <c r="II27" s="32">
        <v>4</v>
      </c>
      <c r="IJ27" s="16" t="s">
        <v>40</v>
      </c>
      <c r="IK27" s="111">
        <v>38</v>
      </c>
      <c r="IL27" s="111">
        <v>40</v>
      </c>
      <c r="IM27" s="60">
        <f t="shared" si="121"/>
        <v>0.95</v>
      </c>
      <c r="IN27" s="108">
        <v>4</v>
      </c>
      <c r="IO27" s="40" t="s">
        <v>40</v>
      </c>
      <c r="IP27" s="111">
        <v>0</v>
      </c>
      <c r="IQ27" s="111">
        <v>12</v>
      </c>
      <c r="IR27" s="60">
        <f t="shared" si="122"/>
        <v>0</v>
      </c>
      <c r="IS27" s="50">
        <v>4</v>
      </c>
      <c r="IT27" s="40" t="s">
        <v>40</v>
      </c>
      <c r="IU27" s="171">
        <f t="shared" si="123"/>
        <v>4</v>
      </c>
      <c r="IV27" s="169">
        <f t="shared" si="124"/>
        <v>4</v>
      </c>
      <c r="IW27" s="169">
        <f t="shared" si="125"/>
        <v>4</v>
      </c>
      <c r="IX27" s="169">
        <f t="shared" si="126"/>
        <v>4</v>
      </c>
      <c r="IY27" s="169">
        <f t="shared" si="127"/>
        <v>4</v>
      </c>
      <c r="IZ27" s="169">
        <f t="shared" si="128"/>
        <v>4</v>
      </c>
      <c r="JA27" s="149">
        <f t="shared" si="13"/>
        <v>0</v>
      </c>
      <c r="JB27" s="149">
        <f t="shared" si="129"/>
        <v>24</v>
      </c>
      <c r="JC27" s="149">
        <f t="shared" si="14"/>
        <v>24</v>
      </c>
      <c r="JD27" s="163">
        <f t="shared" si="237"/>
        <v>1</v>
      </c>
      <c r="JE27" s="6" t="s">
        <v>25</v>
      </c>
      <c r="JF27" s="111">
        <v>14</v>
      </c>
      <c r="JG27" s="111">
        <v>14</v>
      </c>
      <c r="JH27" s="60">
        <f t="shared" si="131"/>
        <v>1</v>
      </c>
      <c r="JI27" s="76">
        <v>4</v>
      </c>
      <c r="JJ27" s="40" t="s">
        <v>40</v>
      </c>
      <c r="JK27" s="111">
        <v>6</v>
      </c>
      <c r="JL27" s="111">
        <v>2</v>
      </c>
      <c r="JM27" s="174">
        <f t="shared" si="132"/>
        <v>3</v>
      </c>
      <c r="JN27" s="108">
        <v>4</v>
      </c>
      <c r="JO27" s="40" t="s">
        <v>40</v>
      </c>
      <c r="JP27" s="171">
        <f t="shared" si="133"/>
        <v>4</v>
      </c>
      <c r="JQ27" s="169">
        <f t="shared" si="134"/>
        <v>4</v>
      </c>
      <c r="JR27" s="149">
        <f t="shared" si="15"/>
        <v>0</v>
      </c>
      <c r="JS27" s="149">
        <f t="shared" si="135"/>
        <v>8</v>
      </c>
      <c r="JT27" s="149">
        <f t="shared" si="16"/>
        <v>8</v>
      </c>
      <c r="JU27" s="163">
        <f t="shared" si="238"/>
        <v>1</v>
      </c>
      <c r="JV27" s="6" t="s">
        <v>25</v>
      </c>
      <c r="JW27" s="47">
        <v>166</v>
      </c>
      <c r="JX27" s="47">
        <v>167</v>
      </c>
      <c r="JY27" s="60">
        <f t="shared" si="137"/>
        <v>0.99401197604790414</v>
      </c>
      <c r="JZ27" s="76">
        <v>3</v>
      </c>
      <c r="KA27" s="11" t="s">
        <v>41</v>
      </c>
      <c r="KB27" s="117">
        <v>72</v>
      </c>
      <c r="KC27" s="117">
        <v>971</v>
      </c>
      <c r="KD27" s="60">
        <f t="shared" si="138"/>
        <v>7.4150360453141093E-2</v>
      </c>
      <c r="KE27" s="76">
        <v>3</v>
      </c>
      <c r="KF27" s="11" t="s">
        <v>41</v>
      </c>
      <c r="KG27" s="171">
        <f t="shared" si="139"/>
        <v>3</v>
      </c>
      <c r="KH27" s="169">
        <f t="shared" si="140"/>
        <v>3</v>
      </c>
      <c r="KI27" s="149">
        <f t="shared" si="17"/>
        <v>0</v>
      </c>
      <c r="KJ27" s="149">
        <f t="shared" si="141"/>
        <v>8</v>
      </c>
      <c r="KK27" s="149">
        <f t="shared" si="142"/>
        <v>6</v>
      </c>
      <c r="KL27" s="163">
        <f t="shared" si="239"/>
        <v>0.75</v>
      </c>
      <c r="KM27" s="6" t="s">
        <v>25</v>
      </c>
      <c r="KN27" s="47">
        <v>61</v>
      </c>
      <c r="KO27" s="47">
        <v>61</v>
      </c>
      <c r="KP27" s="60">
        <v>1</v>
      </c>
      <c r="KQ27" s="47">
        <v>4</v>
      </c>
      <c r="KR27" s="40" t="s">
        <v>40</v>
      </c>
      <c r="KS27" s="47">
        <v>359</v>
      </c>
      <c r="KT27" s="47">
        <v>359</v>
      </c>
      <c r="KU27" s="60">
        <f t="shared" si="264"/>
        <v>1</v>
      </c>
      <c r="KV27" s="113">
        <v>4</v>
      </c>
      <c r="KW27" s="40" t="s">
        <v>40</v>
      </c>
      <c r="KX27" s="47">
        <v>205</v>
      </c>
      <c r="KY27" s="47">
        <v>205</v>
      </c>
      <c r="KZ27" s="60">
        <f t="shared" si="19"/>
        <v>1</v>
      </c>
      <c r="LA27" s="47">
        <v>4</v>
      </c>
      <c r="LB27" s="40" t="s">
        <v>40</v>
      </c>
      <c r="LC27" s="171">
        <f t="shared" si="144"/>
        <v>4</v>
      </c>
      <c r="LD27" s="169">
        <f t="shared" si="145"/>
        <v>4</v>
      </c>
      <c r="LE27" s="169">
        <f t="shared" si="146"/>
        <v>4</v>
      </c>
      <c r="LF27" s="149">
        <f t="shared" si="20"/>
        <v>0</v>
      </c>
      <c r="LG27" s="149">
        <f t="shared" si="147"/>
        <v>12</v>
      </c>
      <c r="LH27" s="149">
        <f t="shared" si="21"/>
        <v>12</v>
      </c>
      <c r="LI27" s="163">
        <f t="shared" si="240"/>
        <v>1</v>
      </c>
      <c r="LJ27" s="6" t="s">
        <v>25</v>
      </c>
      <c r="LK27" s="85">
        <v>1698.36</v>
      </c>
      <c r="LL27" s="85">
        <v>2034.69</v>
      </c>
      <c r="LM27" s="60">
        <f t="shared" si="22"/>
        <v>0.83470209221060698</v>
      </c>
      <c r="LN27" s="47" t="s">
        <v>60</v>
      </c>
      <c r="LO27" s="78" t="s">
        <v>60</v>
      </c>
      <c r="LP27" s="85">
        <v>55600.55</v>
      </c>
      <c r="LQ27" s="85">
        <v>59400.275165999999</v>
      </c>
      <c r="LR27" s="60">
        <f t="shared" si="23"/>
        <v>0.93603185918951914</v>
      </c>
      <c r="LS27" s="47" t="s">
        <v>60</v>
      </c>
      <c r="LT27" s="78" t="s">
        <v>60</v>
      </c>
      <c r="LU27" s="47">
        <v>70413.89</v>
      </c>
      <c r="LV27" s="47">
        <v>83007.83</v>
      </c>
      <c r="LW27" s="60">
        <f t="shared" si="24"/>
        <v>0.84828009598612564</v>
      </c>
      <c r="LX27" s="47" t="s">
        <v>60</v>
      </c>
      <c r="LY27" s="78" t="s">
        <v>60</v>
      </c>
      <c r="LZ27" s="85">
        <v>233.335927</v>
      </c>
      <c r="MA27" s="85">
        <v>333.55222199999997</v>
      </c>
      <c r="MB27" s="60">
        <f t="shared" si="149"/>
        <v>0.69954841134291712</v>
      </c>
      <c r="MC27" s="47">
        <v>2</v>
      </c>
      <c r="MD27" s="12" t="s">
        <v>42</v>
      </c>
      <c r="ME27" s="171" t="str">
        <f t="shared" si="150"/>
        <v>NA</v>
      </c>
      <c r="MF27" s="169" t="str">
        <f t="shared" si="151"/>
        <v>NA</v>
      </c>
      <c r="MG27" s="169" t="str">
        <f t="shared" si="152"/>
        <v>NA</v>
      </c>
      <c r="MH27" s="169">
        <f t="shared" si="153"/>
        <v>2</v>
      </c>
      <c r="MI27" s="149">
        <f t="shared" si="25"/>
        <v>0</v>
      </c>
      <c r="MJ27" s="149">
        <f t="shared" si="154"/>
        <v>4</v>
      </c>
      <c r="MK27" s="149">
        <f t="shared" si="26"/>
        <v>2</v>
      </c>
      <c r="ML27" s="163">
        <f t="shared" si="241"/>
        <v>0.5</v>
      </c>
      <c r="MM27" s="6" t="s">
        <v>25</v>
      </c>
      <c r="MN27" s="85">
        <v>71382000916.639999</v>
      </c>
      <c r="MO27" s="47">
        <v>76530681976</v>
      </c>
      <c r="MP27" s="60">
        <f t="shared" si="27"/>
        <v>0.93272396212313091</v>
      </c>
      <c r="MQ27" s="47">
        <v>1</v>
      </c>
      <c r="MR27" s="13" t="s">
        <v>43</v>
      </c>
      <c r="MS27" s="47">
        <v>75242337791.356888</v>
      </c>
      <c r="MT27" s="47">
        <v>71382000916.639999</v>
      </c>
      <c r="MU27" s="83">
        <f t="shared" si="28"/>
        <v>1.0540799756961843</v>
      </c>
      <c r="MV27" s="47">
        <v>2</v>
      </c>
      <c r="MW27" s="12" t="s">
        <v>42</v>
      </c>
      <c r="MX27" s="47" t="s">
        <v>60</v>
      </c>
      <c r="MY27" s="47" t="s">
        <v>60</v>
      </c>
      <c r="MZ27" s="47" t="s">
        <v>60</v>
      </c>
      <c r="NA27" s="47" t="s">
        <v>60</v>
      </c>
      <c r="NB27" s="47" t="s">
        <v>60</v>
      </c>
      <c r="NC27" s="171">
        <f t="shared" si="156"/>
        <v>1</v>
      </c>
      <c r="ND27" s="169">
        <f t="shared" si="157"/>
        <v>2</v>
      </c>
      <c r="NE27" s="169">
        <v>0</v>
      </c>
      <c r="NF27" s="149">
        <f t="shared" si="29"/>
        <v>1</v>
      </c>
      <c r="NG27" s="149">
        <f t="shared" si="158"/>
        <v>8</v>
      </c>
      <c r="NH27" s="149">
        <f t="shared" si="30"/>
        <v>3</v>
      </c>
      <c r="NI27" s="163">
        <f t="shared" si="242"/>
        <v>0.375</v>
      </c>
      <c r="NJ27" s="6" t="s">
        <v>25</v>
      </c>
      <c r="NK27" s="120">
        <v>1810.6666666666667</v>
      </c>
      <c r="NL27" s="120">
        <v>1800</v>
      </c>
      <c r="NM27" s="60">
        <f t="shared" si="160"/>
        <v>1.0059259259259259</v>
      </c>
      <c r="NN27" s="47">
        <v>2</v>
      </c>
      <c r="NO27" s="12" t="s">
        <v>42</v>
      </c>
      <c r="NP27" s="118">
        <v>126080</v>
      </c>
      <c r="NQ27" s="118">
        <v>132000</v>
      </c>
      <c r="NR27" s="60">
        <f t="shared" si="31"/>
        <v>0.9551515151515152</v>
      </c>
      <c r="NS27" s="47">
        <v>4</v>
      </c>
      <c r="NT27" s="40" t="s">
        <v>40</v>
      </c>
      <c r="NU27" s="118">
        <v>0</v>
      </c>
      <c r="NV27" s="119">
        <v>355</v>
      </c>
      <c r="NW27" s="60">
        <v>0</v>
      </c>
      <c r="NX27" s="113">
        <v>1</v>
      </c>
      <c r="NY27" s="13" t="s">
        <v>43</v>
      </c>
      <c r="NZ27" s="171">
        <f t="shared" si="161"/>
        <v>2</v>
      </c>
      <c r="OA27" s="169">
        <f t="shared" si="162"/>
        <v>4</v>
      </c>
      <c r="OB27" s="169">
        <f t="shared" si="163"/>
        <v>0.9551515151515152</v>
      </c>
      <c r="OC27" s="149">
        <f t="shared" si="32"/>
        <v>0</v>
      </c>
      <c r="OD27" s="149">
        <f t="shared" si="164"/>
        <v>12</v>
      </c>
      <c r="OE27" s="149">
        <f t="shared" si="33"/>
        <v>6.9551515151515151</v>
      </c>
      <c r="OF27" s="163">
        <f t="shared" si="243"/>
        <v>0.57959595959595955</v>
      </c>
      <c r="OG27" s="6" t="s">
        <v>25</v>
      </c>
      <c r="OH27" s="120">
        <v>9</v>
      </c>
      <c r="OI27" s="120">
        <v>66</v>
      </c>
      <c r="OJ27" s="60">
        <f t="shared" si="34"/>
        <v>0.13636363636363635</v>
      </c>
      <c r="OK27" s="63">
        <v>1</v>
      </c>
      <c r="OL27" s="13" t="s">
        <v>43</v>
      </c>
      <c r="OM27" s="120">
        <v>37</v>
      </c>
      <c r="ON27" s="120">
        <v>39</v>
      </c>
      <c r="OO27" s="60">
        <f t="shared" si="35"/>
        <v>0.94871794871794868</v>
      </c>
      <c r="OP27" s="47">
        <v>3</v>
      </c>
      <c r="OQ27" s="43" t="s">
        <v>41</v>
      </c>
      <c r="OR27" s="171">
        <f t="shared" si="166"/>
        <v>1</v>
      </c>
      <c r="OS27" s="169">
        <f t="shared" si="167"/>
        <v>3</v>
      </c>
      <c r="OT27" s="149">
        <f t="shared" si="36"/>
        <v>0</v>
      </c>
      <c r="OU27" s="149">
        <f t="shared" si="168"/>
        <v>8</v>
      </c>
      <c r="OV27" s="149">
        <f t="shared" si="37"/>
        <v>4</v>
      </c>
      <c r="OW27" s="163">
        <f t="shared" si="244"/>
        <v>0.5</v>
      </c>
      <c r="OX27" s="6" t="s">
        <v>25</v>
      </c>
      <c r="OY27" s="120">
        <v>43</v>
      </c>
      <c r="OZ27" s="120">
        <v>43</v>
      </c>
      <c r="PA27" s="121">
        <f t="shared" si="234"/>
        <v>1</v>
      </c>
      <c r="PB27" s="119">
        <v>4</v>
      </c>
      <c r="PC27" s="40" t="s">
        <v>40</v>
      </c>
      <c r="PD27" s="120">
        <v>10</v>
      </c>
      <c r="PE27" s="120">
        <v>12</v>
      </c>
      <c r="PF27" s="121">
        <f t="shared" si="228"/>
        <v>0.83333333333333337</v>
      </c>
      <c r="PG27" s="119">
        <v>1</v>
      </c>
      <c r="PH27" s="13" t="s">
        <v>43</v>
      </c>
      <c r="PI27" s="120">
        <v>1</v>
      </c>
      <c r="PJ27" s="120">
        <v>1</v>
      </c>
      <c r="PK27" s="121">
        <f t="shared" ref="PK27:PK37" si="269">+PI27/PJ27</f>
        <v>1</v>
      </c>
      <c r="PL27" s="119">
        <v>4</v>
      </c>
      <c r="PM27" s="40" t="s">
        <v>40</v>
      </c>
      <c r="PN27" s="119">
        <v>0</v>
      </c>
      <c r="PO27" s="119">
        <v>0</v>
      </c>
      <c r="PP27" s="121" t="s">
        <v>60</v>
      </c>
      <c r="PQ27" s="122" t="s">
        <v>60</v>
      </c>
      <c r="PR27" s="118" t="s">
        <v>60</v>
      </c>
      <c r="PS27" s="120">
        <v>1</v>
      </c>
      <c r="PT27" s="120">
        <v>1</v>
      </c>
      <c r="PU27" s="121">
        <f t="shared" si="38"/>
        <v>1</v>
      </c>
      <c r="PV27" s="122">
        <v>4</v>
      </c>
      <c r="PW27" s="40" t="s">
        <v>40</v>
      </c>
      <c r="PX27" s="120">
        <v>5</v>
      </c>
      <c r="PY27" s="120">
        <v>5</v>
      </c>
      <c r="PZ27" s="121">
        <f t="shared" si="236"/>
        <v>1</v>
      </c>
      <c r="QA27" s="122">
        <v>4</v>
      </c>
      <c r="QB27" s="40" t="s">
        <v>40</v>
      </c>
      <c r="QC27" s="120">
        <v>0</v>
      </c>
      <c r="QD27" s="120">
        <v>0</v>
      </c>
      <c r="QE27" s="121" t="s">
        <v>60</v>
      </c>
      <c r="QF27" s="119" t="s">
        <v>60</v>
      </c>
      <c r="QG27" s="118" t="s">
        <v>60</v>
      </c>
      <c r="QH27" s="171">
        <f t="shared" si="171"/>
        <v>4</v>
      </c>
      <c r="QI27" s="169">
        <f t="shared" si="172"/>
        <v>1</v>
      </c>
      <c r="QJ27" s="169">
        <f t="shared" si="173"/>
        <v>4</v>
      </c>
      <c r="QK27" s="169">
        <v>0</v>
      </c>
      <c r="QL27" s="169">
        <f t="shared" si="175"/>
        <v>4</v>
      </c>
      <c r="QM27" s="169">
        <f t="shared" si="176"/>
        <v>4</v>
      </c>
      <c r="QN27" s="169">
        <v>0</v>
      </c>
      <c r="QO27" s="149">
        <f t="shared" si="39"/>
        <v>2</v>
      </c>
      <c r="QP27" s="149">
        <f t="shared" si="178"/>
        <v>20</v>
      </c>
      <c r="QQ27" s="149">
        <f t="shared" si="40"/>
        <v>17</v>
      </c>
      <c r="QR27" s="163">
        <f t="shared" si="245"/>
        <v>0.85</v>
      </c>
      <c r="QS27" s="6" t="s">
        <v>25</v>
      </c>
      <c r="QT27" s="123">
        <v>1560</v>
      </c>
      <c r="QU27" s="123">
        <v>1800</v>
      </c>
      <c r="QV27" s="124">
        <f t="shared" si="260"/>
        <v>0.8666666666666667</v>
      </c>
      <c r="QW27" s="123">
        <v>4</v>
      </c>
      <c r="QX27" s="40" t="s">
        <v>40</v>
      </c>
      <c r="QY27" s="123">
        <v>213275</v>
      </c>
      <c r="QZ27" s="123">
        <v>211527</v>
      </c>
      <c r="RA27" s="124">
        <f t="shared" si="42"/>
        <v>1.0082637204706728</v>
      </c>
      <c r="RB27" s="125">
        <v>4</v>
      </c>
      <c r="RC27" s="40" t="s">
        <v>40</v>
      </c>
      <c r="RD27" s="125">
        <v>3</v>
      </c>
      <c r="RE27" s="125">
        <v>3</v>
      </c>
      <c r="RF27" s="124">
        <f t="shared" si="43"/>
        <v>1</v>
      </c>
      <c r="RG27" s="125">
        <v>4</v>
      </c>
      <c r="RH27" s="40" t="s">
        <v>40</v>
      </c>
      <c r="RI27" s="171">
        <f t="shared" si="180"/>
        <v>4</v>
      </c>
      <c r="RJ27" s="169">
        <f t="shared" si="181"/>
        <v>4</v>
      </c>
      <c r="RK27" s="169">
        <f t="shared" si="182"/>
        <v>4</v>
      </c>
      <c r="RL27" s="149">
        <f t="shared" si="44"/>
        <v>0</v>
      </c>
      <c r="RM27" s="149">
        <f t="shared" si="183"/>
        <v>12</v>
      </c>
      <c r="RN27" s="149">
        <f t="shared" si="45"/>
        <v>12</v>
      </c>
      <c r="RO27" s="163">
        <f t="shared" si="246"/>
        <v>1</v>
      </c>
      <c r="RP27" s="6" t="s">
        <v>25</v>
      </c>
      <c r="RQ27" s="119">
        <v>95</v>
      </c>
      <c r="RR27" s="119">
        <v>216</v>
      </c>
      <c r="RS27" s="121">
        <f t="shared" si="185"/>
        <v>0.43981481481481483</v>
      </c>
      <c r="RT27" s="119">
        <v>1</v>
      </c>
      <c r="RU27" s="13" t="s">
        <v>43</v>
      </c>
      <c r="RV27" s="119">
        <v>376</v>
      </c>
      <c r="RW27" s="119">
        <v>95</v>
      </c>
      <c r="RX27" s="126">
        <f t="shared" si="186"/>
        <v>3.9578947368421051</v>
      </c>
      <c r="RY27" s="118">
        <v>1</v>
      </c>
      <c r="RZ27" s="13" t="s">
        <v>43</v>
      </c>
      <c r="SA27" s="171">
        <f t="shared" si="187"/>
        <v>1</v>
      </c>
      <c r="SB27" s="169">
        <f t="shared" si="188"/>
        <v>1</v>
      </c>
      <c r="SC27" s="149">
        <f t="shared" si="189"/>
        <v>0</v>
      </c>
      <c r="SD27" s="149">
        <f t="shared" si="190"/>
        <v>8</v>
      </c>
      <c r="SE27" s="149">
        <f t="shared" si="191"/>
        <v>2</v>
      </c>
      <c r="SF27" s="163">
        <f t="shared" si="192"/>
        <v>0.25</v>
      </c>
      <c r="SG27" s="6" t="s">
        <v>25</v>
      </c>
      <c r="SH27" s="127">
        <v>0.98407879234853646</v>
      </c>
      <c r="SI27" s="110">
        <v>4</v>
      </c>
      <c r="SJ27" s="9" t="s">
        <v>40</v>
      </c>
      <c r="SK27" s="120">
        <v>66</v>
      </c>
      <c r="SL27" s="120">
        <v>83</v>
      </c>
      <c r="SM27" s="121">
        <f t="shared" si="193"/>
        <v>0.79518072289156627</v>
      </c>
      <c r="SN27" s="111">
        <v>2</v>
      </c>
      <c r="SO27" s="12" t="s">
        <v>42</v>
      </c>
      <c r="SP27" s="120">
        <v>83</v>
      </c>
      <c r="SQ27" s="120">
        <v>86</v>
      </c>
      <c r="SR27" s="60">
        <f t="shared" si="194"/>
        <v>0.96511627906976749</v>
      </c>
      <c r="SS27" s="111">
        <v>4</v>
      </c>
      <c r="ST27" s="40" t="s">
        <v>40</v>
      </c>
      <c r="SU27" s="120">
        <v>41</v>
      </c>
      <c r="SV27" s="120">
        <v>42</v>
      </c>
      <c r="SW27" s="60">
        <f t="shared" si="262"/>
        <v>0.97619047619047616</v>
      </c>
      <c r="SX27" s="111">
        <v>4</v>
      </c>
      <c r="SY27" s="40" t="s">
        <v>40</v>
      </c>
      <c r="SZ27" s="120">
        <v>19</v>
      </c>
      <c r="TA27" s="120">
        <v>19</v>
      </c>
      <c r="TB27" s="121">
        <f>+SZ27/TA27</f>
        <v>1</v>
      </c>
      <c r="TC27" s="63">
        <v>4</v>
      </c>
      <c r="TD27" s="40" t="s">
        <v>40</v>
      </c>
      <c r="TE27" s="171">
        <f t="shared" si="197"/>
        <v>4</v>
      </c>
      <c r="TF27" s="169">
        <f t="shared" si="198"/>
        <v>2</v>
      </c>
      <c r="TG27" s="169">
        <f t="shared" si="199"/>
        <v>4</v>
      </c>
      <c r="TH27" s="169">
        <f t="shared" si="200"/>
        <v>4</v>
      </c>
      <c r="TI27" s="169">
        <f t="shared" si="201"/>
        <v>4</v>
      </c>
      <c r="TJ27" s="149">
        <f t="shared" si="202"/>
        <v>0</v>
      </c>
      <c r="TK27" s="149">
        <f t="shared" si="203"/>
        <v>20</v>
      </c>
      <c r="TL27" s="149">
        <f t="shared" si="204"/>
        <v>18</v>
      </c>
      <c r="TM27" s="163">
        <f t="shared" si="205"/>
        <v>0.9</v>
      </c>
      <c r="TO27" s="25" t="s">
        <v>25</v>
      </c>
      <c r="TP27" s="61">
        <f>+MC27+NS27+OK27+QW27+RB27+RT27+RY27</f>
        <v>17</v>
      </c>
      <c r="TQ27" s="26">
        <f>7*4</f>
        <v>28</v>
      </c>
      <c r="TR27" s="27">
        <f t="shared" si="207"/>
        <v>0.6071428571428571</v>
      </c>
      <c r="TS27" s="28"/>
      <c r="TU27" s="25" t="s">
        <v>25</v>
      </c>
      <c r="TV27" s="87" t="e">
        <f>+#REF!+SI27</f>
        <v>#REF!</v>
      </c>
      <c r="TW27" s="26">
        <v>8</v>
      </c>
      <c r="TX27" s="27" t="e">
        <f t="shared" si="208"/>
        <v>#REF!</v>
      </c>
      <c r="TY27" s="28"/>
      <c r="UA27" s="25" t="s">
        <v>25</v>
      </c>
      <c r="UB27" s="363" t="e">
        <f>+(#REF!*0.25)+(#REF!*0.4)+(TR27*0.25)+(TX27*0.1)</f>
        <v>#REF!</v>
      </c>
      <c r="UC27" s="364"/>
      <c r="UD27" s="365"/>
      <c r="UE27" s="28"/>
      <c r="UF27" s="179">
        <f t="shared" si="209"/>
        <v>0.75</v>
      </c>
      <c r="UG27" s="179">
        <f t="shared" si="210"/>
        <v>0.9375</v>
      </c>
      <c r="UH27" s="179">
        <f t="shared" si="211"/>
        <v>1</v>
      </c>
      <c r="UI27" s="181">
        <f t="shared" si="229"/>
        <v>0.89583333333333337</v>
      </c>
      <c r="UJ27" s="179">
        <f t="shared" si="212"/>
        <v>0.78125</v>
      </c>
      <c r="UK27" s="179">
        <f t="shared" si="213"/>
        <v>0.5714285714285714</v>
      </c>
      <c r="UL27" s="179">
        <f t="shared" si="214"/>
        <v>1</v>
      </c>
      <c r="UM27" s="179">
        <f t="shared" si="215"/>
        <v>0.875</v>
      </c>
      <c r="UN27" s="179">
        <f t="shared" si="216"/>
        <v>0.91666666666666663</v>
      </c>
      <c r="UO27" s="181">
        <f t="shared" si="217"/>
        <v>0.82886904761904767</v>
      </c>
      <c r="UP27" s="179">
        <f t="shared" si="218"/>
        <v>0.59091919191919184</v>
      </c>
      <c r="UQ27" s="179">
        <f t="shared" si="219"/>
        <v>0.85</v>
      </c>
      <c r="UR27" s="179">
        <f t="shared" si="220"/>
        <v>1</v>
      </c>
      <c r="US27" s="179">
        <f t="shared" si="221"/>
        <v>0.25</v>
      </c>
      <c r="UT27" s="181">
        <f t="shared" si="222"/>
        <v>0.67272979797979793</v>
      </c>
      <c r="UU27" s="179">
        <f t="shared" si="223"/>
        <v>0.9</v>
      </c>
      <c r="UV27" s="183">
        <f t="shared" si="224"/>
        <v>0.9</v>
      </c>
      <c r="UW27" s="187"/>
      <c r="UX27" s="222">
        <f t="shared" si="230"/>
        <v>0.81368840187590197</v>
      </c>
    </row>
    <row r="28" spans="1:570" ht="15.75" customHeight="1">
      <c r="A28" s="6" t="s">
        <v>26</v>
      </c>
      <c r="B28" s="50">
        <v>102991</v>
      </c>
      <c r="C28" s="50">
        <v>81911</v>
      </c>
      <c r="D28" s="106">
        <f t="shared" si="46"/>
        <v>1.2573524923392463</v>
      </c>
      <c r="E28" s="32">
        <v>4</v>
      </c>
      <c r="F28" s="40" t="s">
        <v>40</v>
      </c>
      <c r="G28" s="3">
        <v>0.28461267556435776</v>
      </c>
      <c r="H28" s="3">
        <v>0.1386684762419689</v>
      </c>
      <c r="I28" s="51">
        <f t="shared" si="0"/>
        <v>1.0524684721257356</v>
      </c>
      <c r="J28" s="32">
        <v>4</v>
      </c>
      <c r="K28" s="52" t="s">
        <v>40</v>
      </c>
      <c r="L28" s="76">
        <v>14540</v>
      </c>
      <c r="M28" s="76">
        <v>16878</v>
      </c>
      <c r="N28" s="107">
        <f t="shared" si="47"/>
        <v>0.86147647825571749</v>
      </c>
      <c r="O28" s="108">
        <v>3</v>
      </c>
      <c r="P28" s="11" t="s">
        <v>41</v>
      </c>
      <c r="Q28" s="169">
        <f t="shared" si="48"/>
        <v>4</v>
      </c>
      <c r="R28" s="169">
        <f t="shared" si="49"/>
        <v>4</v>
      </c>
      <c r="S28" s="170">
        <f t="shared" si="50"/>
        <v>3</v>
      </c>
      <c r="T28" s="150">
        <f t="shared" si="51"/>
        <v>0</v>
      </c>
      <c r="U28" s="150">
        <f t="shared" si="52"/>
        <v>12</v>
      </c>
      <c r="V28" s="149">
        <f t="shared" si="53"/>
        <v>11</v>
      </c>
      <c r="W28" s="163">
        <f t="shared" si="54"/>
        <v>0.91666666666666663</v>
      </c>
      <c r="X28" s="6" t="s">
        <v>26</v>
      </c>
      <c r="Y28" s="109">
        <v>1</v>
      </c>
      <c r="Z28" s="45">
        <v>4</v>
      </c>
      <c r="AA28" s="16" t="s">
        <v>40</v>
      </c>
      <c r="AB28" s="110">
        <v>62</v>
      </c>
      <c r="AC28" s="110">
        <v>112</v>
      </c>
      <c r="AD28" s="106">
        <f t="shared" si="1"/>
        <v>0.5535714285714286</v>
      </c>
      <c r="AE28" s="32">
        <v>4</v>
      </c>
      <c r="AF28" s="40" t="s">
        <v>40</v>
      </c>
      <c r="AG28" s="110">
        <v>0</v>
      </c>
      <c r="AH28" s="110">
        <v>434</v>
      </c>
      <c r="AI28" s="106">
        <f t="shared" si="55"/>
        <v>0</v>
      </c>
      <c r="AJ28" s="32">
        <v>1</v>
      </c>
      <c r="AK28" s="13" t="s">
        <v>43</v>
      </c>
      <c r="AL28" s="110">
        <v>12</v>
      </c>
      <c r="AM28" s="110">
        <v>17</v>
      </c>
      <c r="AN28" s="106">
        <f t="shared" si="268"/>
        <v>0.70588235294117652</v>
      </c>
      <c r="AO28" s="32">
        <v>3</v>
      </c>
      <c r="AP28" s="154" t="s">
        <v>41</v>
      </c>
      <c r="AQ28" s="171">
        <f t="shared" si="56"/>
        <v>4</v>
      </c>
      <c r="AR28" s="169">
        <f t="shared" si="57"/>
        <v>4</v>
      </c>
      <c r="AS28" s="169">
        <f t="shared" si="58"/>
        <v>1</v>
      </c>
      <c r="AT28" s="169">
        <f t="shared" si="59"/>
        <v>3</v>
      </c>
      <c r="AU28" s="149">
        <f t="shared" si="3"/>
        <v>0</v>
      </c>
      <c r="AV28" s="149">
        <f t="shared" si="60"/>
        <v>16</v>
      </c>
      <c r="AW28" s="149">
        <f t="shared" si="61"/>
        <v>12</v>
      </c>
      <c r="AX28" s="163">
        <f t="shared" si="62"/>
        <v>0.75</v>
      </c>
      <c r="AY28" s="159" t="s">
        <v>26</v>
      </c>
      <c r="AZ28" s="143">
        <v>1</v>
      </c>
      <c r="BA28" s="79">
        <v>4</v>
      </c>
      <c r="BB28" s="40" t="s">
        <v>40</v>
      </c>
      <c r="BC28" s="171">
        <f t="shared" si="63"/>
        <v>4</v>
      </c>
      <c r="BD28" s="149">
        <f t="shared" si="4"/>
        <v>0</v>
      </c>
      <c r="BE28" s="149">
        <f t="shared" si="64"/>
        <v>4</v>
      </c>
      <c r="BF28" s="149">
        <f t="shared" si="5"/>
        <v>4</v>
      </c>
      <c r="BG28" s="163">
        <f t="shared" si="6"/>
        <v>1</v>
      </c>
      <c r="BH28" s="6" t="s">
        <v>26</v>
      </c>
      <c r="BI28" s="39">
        <v>0</v>
      </c>
      <c r="BJ28" s="39">
        <v>29</v>
      </c>
      <c r="BK28" s="48">
        <f t="shared" si="258"/>
        <v>0</v>
      </c>
      <c r="BL28" s="32">
        <v>1</v>
      </c>
      <c r="BM28" s="13" t="s">
        <v>43</v>
      </c>
      <c r="BN28" s="47">
        <v>631</v>
      </c>
      <c r="BO28" s="47">
        <v>631</v>
      </c>
      <c r="BP28" s="48">
        <f t="shared" si="66"/>
        <v>1</v>
      </c>
      <c r="BQ28" s="32">
        <v>4</v>
      </c>
      <c r="BR28" s="40" t="s">
        <v>40</v>
      </c>
      <c r="BS28" s="47">
        <v>7949</v>
      </c>
      <c r="BT28" s="47">
        <v>7984</v>
      </c>
      <c r="BU28" s="48">
        <f t="shared" si="67"/>
        <v>0.99561623246492981</v>
      </c>
      <c r="BV28" s="32">
        <v>4</v>
      </c>
      <c r="BW28" s="40" t="s">
        <v>40</v>
      </c>
      <c r="BX28" s="111">
        <v>86</v>
      </c>
      <c r="BY28" s="112">
        <v>31</v>
      </c>
      <c r="BZ28" s="48">
        <f t="shared" si="68"/>
        <v>2.774193548387097</v>
      </c>
      <c r="CA28" s="32">
        <v>4</v>
      </c>
      <c r="CB28" s="40" t="s">
        <v>40</v>
      </c>
      <c r="CC28" s="49">
        <v>1057</v>
      </c>
      <c r="CD28" s="49">
        <v>1707</v>
      </c>
      <c r="CE28" s="166">
        <f t="shared" si="69"/>
        <v>0.61921499707088457</v>
      </c>
      <c r="CF28" s="112">
        <v>1</v>
      </c>
      <c r="CG28" s="13" t="s">
        <v>43</v>
      </c>
      <c r="CH28" s="113">
        <v>342</v>
      </c>
      <c r="CI28" s="39">
        <v>412</v>
      </c>
      <c r="CJ28" s="48">
        <f t="shared" si="70"/>
        <v>0.83009708737864074</v>
      </c>
      <c r="CK28" s="32">
        <v>2</v>
      </c>
      <c r="CL28" s="12" t="s">
        <v>42</v>
      </c>
      <c r="CM28" s="47">
        <v>1616</v>
      </c>
      <c r="CN28" s="39">
        <v>2470</v>
      </c>
      <c r="CO28" s="48">
        <f t="shared" si="71"/>
        <v>0.65425101214574899</v>
      </c>
      <c r="CP28" s="32">
        <v>1</v>
      </c>
      <c r="CQ28" s="13" t="s">
        <v>43</v>
      </c>
      <c r="CR28" s="49">
        <v>3781</v>
      </c>
      <c r="CS28" s="49">
        <v>3308</v>
      </c>
      <c r="CT28" s="48">
        <f t="shared" si="72"/>
        <v>1.1429866989117292</v>
      </c>
      <c r="CU28" s="32">
        <v>4</v>
      </c>
      <c r="CV28" s="40" t="s">
        <v>40</v>
      </c>
      <c r="CW28" s="171">
        <f t="shared" si="7"/>
        <v>1</v>
      </c>
      <c r="CX28" s="169">
        <f t="shared" si="73"/>
        <v>4</v>
      </c>
      <c r="CY28" s="169">
        <f t="shared" si="74"/>
        <v>4</v>
      </c>
      <c r="CZ28" s="169">
        <f t="shared" si="75"/>
        <v>4</v>
      </c>
      <c r="DA28" s="169">
        <f t="shared" si="76"/>
        <v>1</v>
      </c>
      <c r="DB28" s="169">
        <f t="shared" si="77"/>
        <v>2</v>
      </c>
      <c r="DC28" s="169">
        <f t="shared" si="78"/>
        <v>1</v>
      </c>
      <c r="DD28" s="169">
        <f t="shared" si="79"/>
        <v>4</v>
      </c>
      <c r="DE28" s="149">
        <f t="shared" si="80"/>
        <v>0</v>
      </c>
      <c r="DF28" s="149">
        <f t="shared" si="81"/>
        <v>32</v>
      </c>
      <c r="DG28" s="149">
        <f t="shared" si="82"/>
        <v>21</v>
      </c>
      <c r="DH28" s="163">
        <f t="shared" si="83"/>
        <v>0.65625</v>
      </c>
      <c r="DI28" s="6" t="s">
        <v>26</v>
      </c>
      <c r="DJ28" s="47">
        <v>0</v>
      </c>
      <c r="DK28" s="47">
        <v>75</v>
      </c>
      <c r="DL28" s="60">
        <f t="shared" si="84"/>
        <v>0</v>
      </c>
      <c r="DM28" s="113">
        <v>1</v>
      </c>
      <c r="DN28" s="13" t="s">
        <v>43</v>
      </c>
      <c r="DO28" s="113">
        <v>0</v>
      </c>
      <c r="DP28" s="113">
        <v>75</v>
      </c>
      <c r="DQ28" s="60">
        <f t="shared" si="85"/>
        <v>0</v>
      </c>
      <c r="DR28" s="114">
        <v>1</v>
      </c>
      <c r="DS28" s="13" t="s">
        <v>43</v>
      </c>
      <c r="DT28" s="47">
        <v>19069</v>
      </c>
      <c r="DU28" s="47">
        <v>11142</v>
      </c>
      <c r="DV28" s="60">
        <f t="shared" si="259"/>
        <v>1.7114521629868964</v>
      </c>
      <c r="DW28" s="113">
        <v>4</v>
      </c>
      <c r="DX28" s="9" t="s">
        <v>40</v>
      </c>
      <c r="DY28" s="113">
        <v>133</v>
      </c>
      <c r="DZ28" s="111">
        <v>1</v>
      </c>
      <c r="EA28" s="13" t="s">
        <v>43</v>
      </c>
      <c r="EB28" s="47">
        <v>2912</v>
      </c>
      <c r="EC28" s="47">
        <v>2912</v>
      </c>
      <c r="ED28" s="60">
        <f t="shared" si="87"/>
        <v>1</v>
      </c>
      <c r="EE28" s="111">
        <v>4</v>
      </c>
      <c r="EF28" s="40" t="s">
        <v>40</v>
      </c>
      <c r="EG28" s="111">
        <v>46</v>
      </c>
      <c r="EH28" s="111">
        <v>28</v>
      </c>
      <c r="EI28" s="60">
        <f t="shared" si="88"/>
        <v>1.6428571428571428</v>
      </c>
      <c r="EJ28" s="111">
        <v>4</v>
      </c>
      <c r="EK28" s="40" t="s">
        <v>40</v>
      </c>
      <c r="EL28" s="111">
        <v>45</v>
      </c>
      <c r="EM28" s="111">
        <v>63</v>
      </c>
      <c r="EN28" s="60">
        <f t="shared" si="89"/>
        <v>0.7142857142857143</v>
      </c>
      <c r="EO28" s="111">
        <v>1</v>
      </c>
      <c r="EP28" s="13" t="s">
        <v>43</v>
      </c>
      <c r="EQ28" s="171">
        <f t="shared" si="90"/>
        <v>1</v>
      </c>
      <c r="ER28" s="169">
        <f t="shared" si="91"/>
        <v>1</v>
      </c>
      <c r="ES28" s="169">
        <f t="shared" si="92"/>
        <v>4</v>
      </c>
      <c r="ET28" s="169">
        <f t="shared" si="93"/>
        <v>1</v>
      </c>
      <c r="EU28" s="169">
        <f t="shared" si="225"/>
        <v>4</v>
      </c>
      <c r="EV28" s="169">
        <f t="shared" si="94"/>
        <v>4</v>
      </c>
      <c r="EW28" s="169">
        <f t="shared" si="95"/>
        <v>1</v>
      </c>
      <c r="EX28" s="149">
        <f t="shared" si="96"/>
        <v>0</v>
      </c>
      <c r="EY28" s="149">
        <f t="shared" si="97"/>
        <v>28</v>
      </c>
      <c r="EZ28" s="149">
        <f t="shared" si="8"/>
        <v>16</v>
      </c>
      <c r="FA28" s="163">
        <f t="shared" si="98"/>
        <v>0.5714285714285714</v>
      </c>
      <c r="FB28" s="6" t="s">
        <v>26</v>
      </c>
      <c r="FC28" s="47">
        <v>4600</v>
      </c>
      <c r="FD28" s="47">
        <v>3606</v>
      </c>
      <c r="FE28" s="60">
        <f t="shared" ref="FE28:FE31" si="270">+FC28/FD28</f>
        <v>1.2756516916250693</v>
      </c>
      <c r="FF28" s="113">
        <v>4</v>
      </c>
      <c r="FG28" s="40" t="s">
        <v>40</v>
      </c>
      <c r="FH28" s="47">
        <v>1784</v>
      </c>
      <c r="FI28" s="47">
        <v>1711</v>
      </c>
      <c r="FJ28" s="60">
        <f t="shared" si="100"/>
        <v>1.0426651081239042</v>
      </c>
      <c r="FK28" s="47">
        <v>4</v>
      </c>
      <c r="FL28" s="40" t="s">
        <v>40</v>
      </c>
      <c r="FM28" s="113">
        <v>3</v>
      </c>
      <c r="FN28" s="113">
        <v>3</v>
      </c>
      <c r="FO28" s="60">
        <f t="shared" si="252"/>
        <v>1</v>
      </c>
      <c r="FP28" s="113">
        <v>4</v>
      </c>
      <c r="FQ28" s="40" t="s">
        <v>40</v>
      </c>
      <c r="FR28" s="113">
        <v>80</v>
      </c>
      <c r="FS28" s="113">
        <v>80</v>
      </c>
      <c r="FT28" s="60">
        <f t="shared" si="226"/>
        <v>1</v>
      </c>
      <c r="FU28" s="113">
        <v>4</v>
      </c>
      <c r="FV28" s="40" t="s">
        <v>40</v>
      </c>
      <c r="FW28" s="47">
        <v>800</v>
      </c>
      <c r="FX28" s="47">
        <v>798</v>
      </c>
      <c r="FY28" s="60">
        <f t="shared" si="227"/>
        <v>1.0025062656641603</v>
      </c>
      <c r="FZ28" s="113">
        <v>4</v>
      </c>
      <c r="GA28" s="40" t="s">
        <v>40</v>
      </c>
      <c r="GB28" s="171">
        <f t="shared" si="102"/>
        <v>4</v>
      </c>
      <c r="GC28" s="169">
        <f t="shared" si="103"/>
        <v>4</v>
      </c>
      <c r="GD28" s="169">
        <f t="shared" si="104"/>
        <v>4</v>
      </c>
      <c r="GE28" s="169">
        <f t="shared" si="105"/>
        <v>4</v>
      </c>
      <c r="GF28" s="169">
        <f t="shared" si="106"/>
        <v>4</v>
      </c>
      <c r="GG28" s="149">
        <f t="shared" si="9"/>
        <v>0</v>
      </c>
      <c r="GH28" s="149">
        <f t="shared" si="107"/>
        <v>20</v>
      </c>
      <c r="GI28" s="149">
        <f t="shared" si="10"/>
        <v>20</v>
      </c>
      <c r="GJ28" s="163">
        <f t="shared" si="108"/>
        <v>1</v>
      </c>
      <c r="GK28" s="6" t="s">
        <v>26</v>
      </c>
      <c r="GL28" s="113">
        <v>16</v>
      </c>
      <c r="GM28" s="113">
        <v>39</v>
      </c>
      <c r="GN28" s="60">
        <f t="shared" si="231"/>
        <v>0.41025641025641024</v>
      </c>
      <c r="GO28" s="50">
        <v>4</v>
      </c>
      <c r="GP28" s="40" t="s">
        <v>40</v>
      </c>
      <c r="GQ28" s="113">
        <v>0</v>
      </c>
      <c r="GR28" s="113">
        <v>1</v>
      </c>
      <c r="GS28" s="60">
        <f t="shared" si="109"/>
        <v>0</v>
      </c>
      <c r="GT28" s="117">
        <v>1</v>
      </c>
      <c r="GU28" s="13" t="s">
        <v>43</v>
      </c>
      <c r="GV28" s="47">
        <v>10</v>
      </c>
      <c r="GW28" s="47">
        <v>11</v>
      </c>
      <c r="GX28" s="60">
        <f t="shared" si="232"/>
        <v>0.90909090909090906</v>
      </c>
      <c r="GY28" s="113">
        <v>4</v>
      </c>
      <c r="GZ28" s="40" t="s">
        <v>40</v>
      </c>
      <c r="HA28" s="113">
        <v>4</v>
      </c>
      <c r="HB28" s="113">
        <v>4</v>
      </c>
      <c r="HC28" s="60">
        <f t="shared" si="110"/>
        <v>1</v>
      </c>
      <c r="HD28" s="117">
        <v>4</v>
      </c>
      <c r="HE28" s="40" t="s">
        <v>40</v>
      </c>
      <c r="HF28" s="47">
        <v>46</v>
      </c>
      <c r="HG28" s="47">
        <v>0</v>
      </c>
      <c r="HH28" s="60" t="s">
        <v>60</v>
      </c>
      <c r="HI28" s="50" t="s">
        <v>60</v>
      </c>
      <c r="HJ28" s="78" t="s">
        <v>60</v>
      </c>
      <c r="HK28" s="171">
        <f t="shared" si="112"/>
        <v>4</v>
      </c>
      <c r="HL28" s="169">
        <f t="shared" si="113"/>
        <v>1</v>
      </c>
      <c r="HM28" s="169">
        <f t="shared" si="114"/>
        <v>4</v>
      </c>
      <c r="HN28" s="169">
        <f t="shared" si="115"/>
        <v>4</v>
      </c>
      <c r="HO28" s="169">
        <v>0</v>
      </c>
      <c r="HP28" s="149">
        <f t="shared" si="11"/>
        <v>1</v>
      </c>
      <c r="HQ28" s="149">
        <f t="shared" si="117"/>
        <v>16</v>
      </c>
      <c r="HR28" s="149">
        <f t="shared" si="12"/>
        <v>13</v>
      </c>
      <c r="HS28" s="163">
        <f t="shared" si="118"/>
        <v>0.8125</v>
      </c>
      <c r="HT28" s="6" t="s">
        <v>26</v>
      </c>
      <c r="HU28" s="113">
        <v>0</v>
      </c>
      <c r="HV28" s="50">
        <v>4</v>
      </c>
      <c r="HW28" s="40" t="s">
        <v>40</v>
      </c>
      <c r="HX28" s="113">
        <v>0</v>
      </c>
      <c r="HY28" s="50">
        <v>4</v>
      </c>
      <c r="HZ28" s="40" t="s">
        <v>40</v>
      </c>
      <c r="IA28" s="111">
        <v>1</v>
      </c>
      <c r="IB28" s="111">
        <v>8</v>
      </c>
      <c r="IC28" s="60">
        <f t="shared" si="119"/>
        <v>0.125</v>
      </c>
      <c r="ID28" s="32">
        <v>1</v>
      </c>
      <c r="IE28" s="18" t="s">
        <v>43</v>
      </c>
      <c r="IF28" s="111">
        <v>0</v>
      </c>
      <c r="IG28" s="111">
        <v>8</v>
      </c>
      <c r="IH28" s="60">
        <f t="shared" si="120"/>
        <v>0</v>
      </c>
      <c r="II28" s="32">
        <v>4</v>
      </c>
      <c r="IJ28" s="16" t="s">
        <v>40</v>
      </c>
      <c r="IK28" s="111">
        <v>4</v>
      </c>
      <c r="IL28" s="111">
        <v>7</v>
      </c>
      <c r="IM28" s="60">
        <f t="shared" si="121"/>
        <v>0.5714285714285714</v>
      </c>
      <c r="IN28" s="108">
        <v>1</v>
      </c>
      <c r="IO28" s="13" t="s">
        <v>43</v>
      </c>
      <c r="IP28" s="111">
        <v>0</v>
      </c>
      <c r="IQ28" s="111">
        <v>1</v>
      </c>
      <c r="IR28" s="60">
        <f t="shared" si="122"/>
        <v>0</v>
      </c>
      <c r="IS28" s="50">
        <v>4</v>
      </c>
      <c r="IT28" s="40" t="s">
        <v>40</v>
      </c>
      <c r="IU28" s="171">
        <f t="shared" si="123"/>
        <v>4</v>
      </c>
      <c r="IV28" s="169">
        <f t="shared" si="124"/>
        <v>4</v>
      </c>
      <c r="IW28" s="169">
        <f t="shared" si="125"/>
        <v>1</v>
      </c>
      <c r="IX28" s="169">
        <f t="shared" si="126"/>
        <v>4</v>
      </c>
      <c r="IY28" s="169">
        <f t="shared" si="127"/>
        <v>1</v>
      </c>
      <c r="IZ28" s="169">
        <f t="shared" si="128"/>
        <v>4</v>
      </c>
      <c r="JA28" s="149">
        <f t="shared" si="13"/>
        <v>0</v>
      </c>
      <c r="JB28" s="149">
        <f t="shared" si="129"/>
        <v>24</v>
      </c>
      <c r="JC28" s="149">
        <f t="shared" si="14"/>
        <v>18</v>
      </c>
      <c r="JD28" s="163">
        <f t="shared" si="237"/>
        <v>0.75</v>
      </c>
      <c r="JE28" s="6" t="s">
        <v>26</v>
      </c>
      <c r="JF28" s="111">
        <v>1</v>
      </c>
      <c r="JG28" s="111">
        <v>1</v>
      </c>
      <c r="JH28" s="60">
        <f t="shared" si="131"/>
        <v>1</v>
      </c>
      <c r="JI28" s="76">
        <v>4</v>
      </c>
      <c r="JJ28" s="40" t="s">
        <v>40</v>
      </c>
      <c r="JK28" s="111">
        <v>0</v>
      </c>
      <c r="JL28" s="111">
        <v>0</v>
      </c>
      <c r="JM28" s="174" t="s">
        <v>60</v>
      </c>
      <c r="JN28" s="108" t="s">
        <v>60</v>
      </c>
      <c r="JO28" s="78" t="s">
        <v>60</v>
      </c>
      <c r="JP28" s="171">
        <f t="shared" si="133"/>
        <v>4</v>
      </c>
      <c r="JQ28" s="169">
        <v>0</v>
      </c>
      <c r="JR28" s="149">
        <f t="shared" si="15"/>
        <v>1</v>
      </c>
      <c r="JS28" s="149">
        <f t="shared" si="135"/>
        <v>4</v>
      </c>
      <c r="JT28" s="149">
        <f t="shared" si="16"/>
        <v>4</v>
      </c>
      <c r="JU28" s="163">
        <f t="shared" si="238"/>
        <v>1</v>
      </c>
      <c r="JV28" s="6" t="s">
        <v>26</v>
      </c>
      <c r="JW28" s="47">
        <v>36</v>
      </c>
      <c r="JX28" s="47">
        <v>37</v>
      </c>
      <c r="JY28" s="60">
        <f t="shared" si="137"/>
        <v>0.97297297297297303</v>
      </c>
      <c r="JZ28" s="76">
        <v>3</v>
      </c>
      <c r="KA28" s="11" t="s">
        <v>41</v>
      </c>
      <c r="KB28" s="117">
        <v>0</v>
      </c>
      <c r="KC28" s="117">
        <v>0</v>
      </c>
      <c r="KD28" s="60" t="s">
        <v>60</v>
      </c>
      <c r="KE28" s="76" t="s">
        <v>60</v>
      </c>
      <c r="KF28" s="78" t="s">
        <v>60</v>
      </c>
      <c r="KG28" s="171">
        <f t="shared" si="139"/>
        <v>3</v>
      </c>
      <c r="KH28" s="169">
        <v>0</v>
      </c>
      <c r="KI28" s="149">
        <f t="shared" si="17"/>
        <v>1</v>
      </c>
      <c r="KJ28" s="149">
        <f t="shared" si="141"/>
        <v>4</v>
      </c>
      <c r="KK28" s="149">
        <f t="shared" si="142"/>
        <v>3</v>
      </c>
      <c r="KL28" s="163">
        <f t="shared" si="239"/>
        <v>0.75</v>
      </c>
      <c r="KM28" s="6" t="s">
        <v>26</v>
      </c>
      <c r="KN28" s="47">
        <v>61</v>
      </c>
      <c r="KO28" s="47">
        <v>61</v>
      </c>
      <c r="KP28" s="60">
        <v>1</v>
      </c>
      <c r="KQ28" s="47">
        <v>4</v>
      </c>
      <c r="KR28" s="40" t="s">
        <v>40</v>
      </c>
      <c r="KS28" s="47">
        <v>121</v>
      </c>
      <c r="KT28" s="47">
        <v>121</v>
      </c>
      <c r="KU28" s="60">
        <f t="shared" si="264"/>
        <v>1</v>
      </c>
      <c r="KV28" s="113">
        <v>4</v>
      </c>
      <c r="KW28" s="40" t="s">
        <v>40</v>
      </c>
      <c r="KX28" s="47">
        <v>140</v>
      </c>
      <c r="KY28" s="47">
        <v>140</v>
      </c>
      <c r="KZ28" s="60">
        <f t="shared" si="19"/>
        <v>1</v>
      </c>
      <c r="LA28" s="47">
        <v>4</v>
      </c>
      <c r="LB28" s="40" t="s">
        <v>40</v>
      </c>
      <c r="LC28" s="171">
        <f t="shared" si="144"/>
        <v>4</v>
      </c>
      <c r="LD28" s="169">
        <f t="shared" si="145"/>
        <v>4</v>
      </c>
      <c r="LE28" s="169">
        <f t="shared" si="146"/>
        <v>4</v>
      </c>
      <c r="LF28" s="149">
        <f t="shared" si="20"/>
        <v>0</v>
      </c>
      <c r="LG28" s="149">
        <f t="shared" si="147"/>
        <v>12</v>
      </c>
      <c r="LH28" s="149">
        <f t="shared" si="21"/>
        <v>12</v>
      </c>
      <c r="LI28" s="163">
        <f t="shared" si="240"/>
        <v>1</v>
      </c>
      <c r="LJ28" s="6" t="s">
        <v>26</v>
      </c>
      <c r="LK28" s="85">
        <v>1090.25</v>
      </c>
      <c r="LL28" s="85">
        <v>1264.1199999999999</v>
      </c>
      <c r="LM28" s="60">
        <f t="shared" si="22"/>
        <v>0.8624576780685379</v>
      </c>
      <c r="LN28" s="47" t="s">
        <v>60</v>
      </c>
      <c r="LO28" s="78" t="s">
        <v>60</v>
      </c>
      <c r="LP28" s="85">
        <v>18875.16</v>
      </c>
      <c r="LQ28" s="85">
        <v>19035.220399000002</v>
      </c>
      <c r="LR28" s="60">
        <f t="shared" si="23"/>
        <v>0.99159135562158185</v>
      </c>
      <c r="LS28" s="47" t="s">
        <v>60</v>
      </c>
      <c r="LT28" s="78" t="s">
        <v>60</v>
      </c>
      <c r="LU28" s="47">
        <v>23240.97</v>
      </c>
      <c r="LV28" s="47">
        <v>27460.81</v>
      </c>
      <c r="LW28" s="60">
        <f t="shared" si="24"/>
        <v>0.84633228225970025</v>
      </c>
      <c r="LX28" s="47" t="s">
        <v>60</v>
      </c>
      <c r="LY28" s="78" t="s">
        <v>60</v>
      </c>
      <c r="LZ28" s="85">
        <v>584.34339899999998</v>
      </c>
      <c r="MA28" s="85">
        <v>37.033276000000001</v>
      </c>
      <c r="MB28" s="60">
        <f t="shared" si="149"/>
        <v>15.778874086105695</v>
      </c>
      <c r="MC28" s="84">
        <v>4</v>
      </c>
      <c r="MD28" s="40" t="s">
        <v>40</v>
      </c>
      <c r="ME28" s="171" t="str">
        <f t="shared" si="150"/>
        <v>NA</v>
      </c>
      <c r="MF28" s="169" t="str">
        <f t="shared" si="151"/>
        <v>NA</v>
      </c>
      <c r="MG28" s="169" t="str">
        <f t="shared" si="152"/>
        <v>NA</v>
      </c>
      <c r="MH28" s="169">
        <f t="shared" si="153"/>
        <v>4</v>
      </c>
      <c r="MI28" s="149">
        <f t="shared" si="25"/>
        <v>0</v>
      </c>
      <c r="MJ28" s="149">
        <f t="shared" si="154"/>
        <v>4</v>
      </c>
      <c r="MK28" s="149">
        <f t="shared" si="26"/>
        <v>4</v>
      </c>
      <c r="ML28" s="163">
        <f t="shared" si="241"/>
        <v>1</v>
      </c>
      <c r="MM28" s="6" t="s">
        <v>26</v>
      </c>
      <c r="MN28" s="85">
        <v>23971947286.639999</v>
      </c>
      <c r="MO28" s="47">
        <v>25765492319</v>
      </c>
      <c r="MP28" s="60">
        <f t="shared" si="27"/>
        <v>0.93038964634735877</v>
      </c>
      <c r="MQ28" s="47">
        <v>1</v>
      </c>
      <c r="MR28" s="13" t="s">
        <v>43</v>
      </c>
      <c r="MS28" s="47">
        <v>24805430434.386253</v>
      </c>
      <c r="MT28" s="47">
        <v>23971947286.639999</v>
      </c>
      <c r="MU28" s="83">
        <f t="shared" si="28"/>
        <v>1.0347691048115548</v>
      </c>
      <c r="MV28" s="47">
        <v>2</v>
      </c>
      <c r="MW28" s="12" t="s">
        <v>42</v>
      </c>
      <c r="MX28" s="47" t="s">
        <v>60</v>
      </c>
      <c r="MY28" s="47" t="s">
        <v>60</v>
      </c>
      <c r="MZ28" s="47" t="s">
        <v>60</v>
      </c>
      <c r="NA28" s="47" t="s">
        <v>60</v>
      </c>
      <c r="NB28" s="47" t="s">
        <v>60</v>
      </c>
      <c r="NC28" s="171">
        <f t="shared" si="156"/>
        <v>1</v>
      </c>
      <c r="ND28" s="169">
        <f t="shared" si="157"/>
        <v>2</v>
      </c>
      <c r="NE28" s="169">
        <v>0</v>
      </c>
      <c r="NF28" s="149">
        <f t="shared" si="29"/>
        <v>1</v>
      </c>
      <c r="NG28" s="149">
        <f t="shared" si="158"/>
        <v>8</v>
      </c>
      <c r="NH28" s="149">
        <f t="shared" si="30"/>
        <v>3</v>
      </c>
      <c r="NI28" s="163">
        <f t="shared" si="242"/>
        <v>0.375</v>
      </c>
      <c r="NJ28" s="6" t="s">
        <v>26</v>
      </c>
      <c r="NK28" s="120">
        <v>0</v>
      </c>
      <c r="NL28" s="120">
        <v>0</v>
      </c>
      <c r="NM28" s="60" t="s">
        <v>60</v>
      </c>
      <c r="NN28" s="77" t="s">
        <v>60</v>
      </c>
      <c r="NO28" s="77" t="s">
        <v>60</v>
      </c>
      <c r="NP28" s="118">
        <v>29208.600000000002</v>
      </c>
      <c r="NQ28" s="118">
        <v>31800</v>
      </c>
      <c r="NR28" s="60">
        <f t="shared" si="31"/>
        <v>0.91850943396226425</v>
      </c>
      <c r="NS28" s="47">
        <v>4</v>
      </c>
      <c r="NT28" s="40" t="s">
        <v>40</v>
      </c>
      <c r="NU28" s="118">
        <v>2</v>
      </c>
      <c r="NV28" s="119">
        <v>2</v>
      </c>
      <c r="NW28" s="60">
        <v>1</v>
      </c>
      <c r="NX28" s="113">
        <v>4</v>
      </c>
      <c r="NY28" s="40" t="s">
        <v>40</v>
      </c>
      <c r="NZ28" s="171">
        <v>0</v>
      </c>
      <c r="OA28" s="169">
        <f t="shared" si="162"/>
        <v>4</v>
      </c>
      <c r="OB28" s="169">
        <f t="shared" si="163"/>
        <v>0.91850943396226425</v>
      </c>
      <c r="OC28" s="149">
        <f t="shared" si="32"/>
        <v>1</v>
      </c>
      <c r="OD28" s="149">
        <f t="shared" si="164"/>
        <v>8</v>
      </c>
      <c r="OE28" s="149">
        <f t="shared" si="33"/>
        <v>4.9185094339622646</v>
      </c>
      <c r="OF28" s="163">
        <f t="shared" si="243"/>
        <v>0.61481367924528307</v>
      </c>
      <c r="OG28" s="6" t="s">
        <v>26</v>
      </c>
      <c r="OH28" s="120">
        <v>23</v>
      </c>
      <c r="OI28" s="120">
        <v>923</v>
      </c>
      <c r="OJ28" s="60">
        <f t="shared" si="34"/>
        <v>2.4918743228602384E-2</v>
      </c>
      <c r="OK28" s="63">
        <v>1</v>
      </c>
      <c r="OL28" s="13" t="s">
        <v>43</v>
      </c>
      <c r="OM28" s="120">
        <v>38</v>
      </c>
      <c r="ON28" s="120">
        <v>41</v>
      </c>
      <c r="OO28" s="60">
        <f t="shared" si="35"/>
        <v>0.92682926829268297</v>
      </c>
      <c r="OP28" s="47">
        <v>3</v>
      </c>
      <c r="OQ28" s="43" t="s">
        <v>41</v>
      </c>
      <c r="OR28" s="171">
        <f t="shared" si="166"/>
        <v>1</v>
      </c>
      <c r="OS28" s="169">
        <f t="shared" si="167"/>
        <v>3</v>
      </c>
      <c r="OT28" s="149">
        <f t="shared" si="36"/>
        <v>0</v>
      </c>
      <c r="OU28" s="149">
        <f t="shared" si="168"/>
        <v>8</v>
      </c>
      <c r="OV28" s="149">
        <f t="shared" si="37"/>
        <v>4</v>
      </c>
      <c r="OW28" s="163">
        <f t="shared" si="244"/>
        <v>0.5</v>
      </c>
      <c r="OX28" s="6" t="s">
        <v>26</v>
      </c>
      <c r="OY28" s="120">
        <v>3</v>
      </c>
      <c r="OZ28" s="120">
        <v>3</v>
      </c>
      <c r="PA28" s="121">
        <f t="shared" si="234"/>
        <v>1</v>
      </c>
      <c r="PB28" s="119">
        <v>4</v>
      </c>
      <c r="PC28" s="40" t="s">
        <v>40</v>
      </c>
      <c r="PD28" s="120">
        <v>0</v>
      </c>
      <c r="PE28" s="120">
        <v>0</v>
      </c>
      <c r="PF28" s="121" t="s">
        <v>60</v>
      </c>
      <c r="PG28" s="118" t="s">
        <v>60</v>
      </c>
      <c r="PH28" s="118" t="s">
        <v>60</v>
      </c>
      <c r="PI28" s="120">
        <v>0</v>
      </c>
      <c r="PJ28" s="120">
        <v>0</v>
      </c>
      <c r="PK28" s="121" t="s">
        <v>60</v>
      </c>
      <c r="PL28" s="118" t="s">
        <v>60</v>
      </c>
      <c r="PM28" s="118" t="s">
        <v>60</v>
      </c>
      <c r="PN28" s="119">
        <v>0</v>
      </c>
      <c r="PO28" s="119">
        <v>0</v>
      </c>
      <c r="PP28" s="121" t="s">
        <v>60</v>
      </c>
      <c r="PQ28" s="122" t="s">
        <v>60</v>
      </c>
      <c r="PR28" s="118" t="s">
        <v>60</v>
      </c>
      <c r="PS28" s="120">
        <v>0</v>
      </c>
      <c r="PT28" s="120">
        <v>0</v>
      </c>
      <c r="PU28" s="121" t="s">
        <v>60</v>
      </c>
      <c r="PV28" s="122" t="s">
        <v>60</v>
      </c>
      <c r="PW28" s="118" t="s">
        <v>60</v>
      </c>
      <c r="PX28" s="120">
        <v>0</v>
      </c>
      <c r="PY28" s="120">
        <v>0</v>
      </c>
      <c r="PZ28" s="121" t="s">
        <v>60</v>
      </c>
      <c r="QA28" s="122" t="s">
        <v>60</v>
      </c>
      <c r="QB28" s="118" t="s">
        <v>60</v>
      </c>
      <c r="QC28" s="120">
        <v>0</v>
      </c>
      <c r="QD28" s="120">
        <v>0</v>
      </c>
      <c r="QE28" s="121" t="s">
        <v>60</v>
      </c>
      <c r="QF28" s="119" t="s">
        <v>60</v>
      </c>
      <c r="QG28" s="118" t="s">
        <v>60</v>
      </c>
      <c r="QH28" s="171">
        <f t="shared" si="171"/>
        <v>4</v>
      </c>
      <c r="QI28" s="169">
        <v>0</v>
      </c>
      <c r="QJ28" s="169">
        <v>0</v>
      </c>
      <c r="QK28" s="169">
        <v>0</v>
      </c>
      <c r="QL28" s="169">
        <v>0</v>
      </c>
      <c r="QM28" s="169">
        <v>0</v>
      </c>
      <c r="QN28" s="169">
        <v>0</v>
      </c>
      <c r="QO28" s="149">
        <f t="shared" si="39"/>
        <v>6</v>
      </c>
      <c r="QP28" s="149">
        <f t="shared" si="178"/>
        <v>4</v>
      </c>
      <c r="QQ28" s="149">
        <f t="shared" si="40"/>
        <v>4</v>
      </c>
      <c r="QR28" s="163">
        <f t="shared" si="245"/>
        <v>1</v>
      </c>
      <c r="QS28" s="6" t="s">
        <v>26</v>
      </c>
      <c r="QT28" s="123">
        <v>102.00000000000001</v>
      </c>
      <c r="QU28" s="123">
        <v>112</v>
      </c>
      <c r="QV28" s="124">
        <f t="shared" si="260"/>
        <v>0.91071428571428581</v>
      </c>
      <c r="QW28" s="123">
        <v>4</v>
      </c>
      <c r="QX28" s="40" t="s">
        <v>40</v>
      </c>
      <c r="QY28" s="123">
        <v>68931</v>
      </c>
      <c r="QZ28" s="123">
        <v>76082</v>
      </c>
      <c r="RA28" s="124">
        <f t="shared" si="42"/>
        <v>0.90600930574906025</v>
      </c>
      <c r="RB28" s="125">
        <v>2</v>
      </c>
      <c r="RC28" s="12" t="s">
        <v>42</v>
      </c>
      <c r="RD28" s="125">
        <v>1</v>
      </c>
      <c r="RE28" s="125">
        <v>1</v>
      </c>
      <c r="RF28" s="124">
        <f t="shared" si="43"/>
        <v>1</v>
      </c>
      <c r="RG28" s="125">
        <v>4</v>
      </c>
      <c r="RH28" s="40" t="s">
        <v>40</v>
      </c>
      <c r="RI28" s="171">
        <f t="shared" si="180"/>
        <v>4</v>
      </c>
      <c r="RJ28" s="169">
        <f t="shared" si="181"/>
        <v>2</v>
      </c>
      <c r="RK28" s="169">
        <f t="shared" si="182"/>
        <v>4</v>
      </c>
      <c r="RL28" s="149">
        <f t="shared" si="44"/>
        <v>0</v>
      </c>
      <c r="RM28" s="149">
        <f t="shared" si="183"/>
        <v>12</v>
      </c>
      <c r="RN28" s="149">
        <f t="shared" si="45"/>
        <v>10</v>
      </c>
      <c r="RO28" s="163">
        <f t="shared" si="246"/>
        <v>0.83333333333333337</v>
      </c>
      <c r="RP28" s="6" t="s">
        <v>26</v>
      </c>
      <c r="RQ28" s="119">
        <v>23</v>
      </c>
      <c r="RR28" s="119">
        <v>28</v>
      </c>
      <c r="RS28" s="121">
        <f t="shared" si="185"/>
        <v>0.8214285714285714</v>
      </c>
      <c r="RT28" s="119">
        <v>2</v>
      </c>
      <c r="RU28" s="12" t="s">
        <v>42</v>
      </c>
      <c r="RV28" s="119">
        <v>33</v>
      </c>
      <c r="RW28" s="119">
        <v>22</v>
      </c>
      <c r="RX28" s="126">
        <f t="shared" si="186"/>
        <v>1.5</v>
      </c>
      <c r="RY28" s="118">
        <v>4</v>
      </c>
      <c r="RZ28" s="40" t="s">
        <v>40</v>
      </c>
      <c r="SA28" s="171">
        <f t="shared" si="187"/>
        <v>2</v>
      </c>
      <c r="SB28" s="169">
        <f t="shared" si="188"/>
        <v>4</v>
      </c>
      <c r="SC28" s="149">
        <f t="shared" si="189"/>
        <v>0</v>
      </c>
      <c r="SD28" s="149">
        <f t="shared" si="190"/>
        <v>8</v>
      </c>
      <c r="SE28" s="149">
        <f t="shared" si="191"/>
        <v>6</v>
      </c>
      <c r="SF28" s="163">
        <f t="shared" si="192"/>
        <v>0.75</v>
      </c>
      <c r="SG28" s="6" t="s">
        <v>26</v>
      </c>
      <c r="SH28" s="127">
        <v>0.97789595485533676</v>
      </c>
      <c r="SI28" s="110">
        <v>4</v>
      </c>
      <c r="SJ28" s="9" t="s">
        <v>40</v>
      </c>
      <c r="SK28" s="120">
        <v>2</v>
      </c>
      <c r="SL28" s="120">
        <v>2</v>
      </c>
      <c r="SM28" s="121">
        <f t="shared" si="193"/>
        <v>1</v>
      </c>
      <c r="SN28" s="111">
        <v>4</v>
      </c>
      <c r="SO28" s="40" t="s">
        <v>40</v>
      </c>
      <c r="SP28" s="120">
        <v>2</v>
      </c>
      <c r="SQ28" s="120">
        <v>9</v>
      </c>
      <c r="SR28" s="60">
        <f t="shared" si="194"/>
        <v>0.22222222222222221</v>
      </c>
      <c r="SS28" s="111">
        <v>1</v>
      </c>
      <c r="ST28" s="13" t="s">
        <v>43</v>
      </c>
      <c r="SU28" s="120">
        <v>2</v>
      </c>
      <c r="SV28" s="120">
        <v>2</v>
      </c>
      <c r="SW28" s="60">
        <f t="shared" si="262"/>
        <v>1</v>
      </c>
      <c r="SX28" s="111">
        <v>4</v>
      </c>
      <c r="SY28" s="40" t="s">
        <v>40</v>
      </c>
      <c r="SZ28" s="120">
        <v>0</v>
      </c>
      <c r="TA28" s="120">
        <v>0</v>
      </c>
      <c r="TB28" s="120" t="s">
        <v>73</v>
      </c>
      <c r="TC28" s="63">
        <v>1</v>
      </c>
      <c r="TD28" s="13" t="s">
        <v>43</v>
      </c>
      <c r="TE28" s="171">
        <f t="shared" si="197"/>
        <v>4</v>
      </c>
      <c r="TF28" s="169">
        <f t="shared" si="198"/>
        <v>4</v>
      </c>
      <c r="TG28" s="169">
        <f t="shared" si="199"/>
        <v>1</v>
      </c>
      <c r="TH28" s="169">
        <f t="shared" si="200"/>
        <v>4</v>
      </c>
      <c r="TI28" s="169">
        <f t="shared" si="201"/>
        <v>1</v>
      </c>
      <c r="TJ28" s="149">
        <f t="shared" si="202"/>
        <v>0</v>
      </c>
      <c r="TK28" s="149">
        <f t="shared" si="203"/>
        <v>20</v>
      </c>
      <c r="TL28" s="149">
        <f t="shared" si="204"/>
        <v>14</v>
      </c>
      <c r="TM28" s="163">
        <f t="shared" si="205"/>
        <v>0.7</v>
      </c>
      <c r="TO28" s="25" t="s">
        <v>26</v>
      </c>
      <c r="TP28" s="61">
        <f>+KV28+LA28+MC28+NS28+OK28+QW28+RB28+RT28+RY28</f>
        <v>29</v>
      </c>
      <c r="TQ28" s="26">
        <f t="shared" si="206"/>
        <v>36</v>
      </c>
      <c r="TR28" s="27">
        <f t="shared" si="207"/>
        <v>0.80555555555555558</v>
      </c>
      <c r="TS28" s="28"/>
      <c r="TU28" s="25" t="s">
        <v>26</v>
      </c>
      <c r="TV28" s="87" t="e">
        <f>+#REF!+SI28</f>
        <v>#REF!</v>
      </c>
      <c r="TW28" s="26">
        <v>8</v>
      </c>
      <c r="TX28" s="27" t="e">
        <f t="shared" si="208"/>
        <v>#REF!</v>
      </c>
      <c r="TY28" s="28"/>
      <c r="UA28" s="25" t="s">
        <v>26</v>
      </c>
      <c r="UB28" s="363" t="e">
        <f>+(#REF!*0.25)+(#REF!*0.4)+(TR28*0.25)+(TX28*0.1)</f>
        <v>#REF!</v>
      </c>
      <c r="UC28" s="364"/>
      <c r="UD28" s="365"/>
      <c r="UE28" s="28"/>
      <c r="UF28" s="179">
        <f t="shared" si="209"/>
        <v>0.91666666666666663</v>
      </c>
      <c r="UG28" s="179">
        <f t="shared" si="210"/>
        <v>0.75</v>
      </c>
      <c r="UH28" s="179">
        <f t="shared" si="211"/>
        <v>1</v>
      </c>
      <c r="UI28" s="181">
        <f t="shared" si="229"/>
        <v>0.88888888888888884</v>
      </c>
      <c r="UJ28" s="179">
        <f t="shared" si="212"/>
        <v>0.65625</v>
      </c>
      <c r="UK28" s="179">
        <f t="shared" si="213"/>
        <v>0.5714285714285714</v>
      </c>
      <c r="UL28" s="179">
        <f t="shared" si="214"/>
        <v>1</v>
      </c>
      <c r="UM28" s="179">
        <f t="shared" si="215"/>
        <v>0.8125</v>
      </c>
      <c r="UN28" s="179">
        <f t="shared" si="216"/>
        <v>0.83333333333333337</v>
      </c>
      <c r="UO28" s="181">
        <f t="shared" si="217"/>
        <v>0.77470238095238098</v>
      </c>
      <c r="UP28" s="179">
        <f t="shared" si="218"/>
        <v>0.69796273584905655</v>
      </c>
      <c r="UQ28" s="179">
        <f t="shared" si="219"/>
        <v>1</v>
      </c>
      <c r="UR28" s="179">
        <f t="shared" si="220"/>
        <v>0.83333333333333337</v>
      </c>
      <c r="US28" s="179">
        <f t="shared" si="221"/>
        <v>0.75</v>
      </c>
      <c r="UT28" s="181">
        <f t="shared" si="222"/>
        <v>0.82032401729559745</v>
      </c>
      <c r="UU28" s="179">
        <f t="shared" si="223"/>
        <v>0.7</v>
      </c>
      <c r="UV28" s="183">
        <f t="shared" si="224"/>
        <v>0.7</v>
      </c>
      <c r="UW28" s="187"/>
      <c r="UX28" s="222">
        <f t="shared" si="230"/>
        <v>0.80718417892707384</v>
      </c>
    </row>
    <row r="29" spans="1:570" ht="15.75" customHeight="1">
      <c r="A29" s="6" t="s">
        <v>27</v>
      </c>
      <c r="B29" s="50">
        <v>91694</v>
      </c>
      <c r="C29" s="50">
        <v>93444</v>
      </c>
      <c r="D29" s="106">
        <f t="shared" si="46"/>
        <v>0.98127220581310737</v>
      </c>
      <c r="E29" s="32">
        <v>4</v>
      </c>
      <c r="F29" s="40" t="s">
        <v>40</v>
      </c>
      <c r="G29" s="3">
        <v>0.25425653577827584</v>
      </c>
      <c r="H29" s="3">
        <v>0.14332879562240186</v>
      </c>
      <c r="I29" s="51">
        <f t="shared" si="0"/>
        <v>0.77393896791062067</v>
      </c>
      <c r="J29" s="32">
        <v>4</v>
      </c>
      <c r="K29" s="52" t="s">
        <v>40</v>
      </c>
      <c r="L29" s="76">
        <v>13181</v>
      </c>
      <c r="M29" s="76">
        <v>19917</v>
      </c>
      <c r="N29" s="107">
        <f t="shared" si="47"/>
        <v>0.66179645528945119</v>
      </c>
      <c r="O29" s="108">
        <v>2</v>
      </c>
      <c r="P29" s="12" t="s">
        <v>42</v>
      </c>
      <c r="Q29" s="169">
        <f t="shared" si="48"/>
        <v>4</v>
      </c>
      <c r="R29" s="169">
        <f t="shared" si="49"/>
        <v>4</v>
      </c>
      <c r="S29" s="170">
        <f t="shared" si="50"/>
        <v>2</v>
      </c>
      <c r="T29" s="150">
        <f t="shared" si="51"/>
        <v>0</v>
      </c>
      <c r="U29" s="150">
        <f t="shared" si="52"/>
        <v>12</v>
      </c>
      <c r="V29" s="149">
        <f t="shared" si="53"/>
        <v>10</v>
      </c>
      <c r="W29" s="163">
        <f t="shared" si="54"/>
        <v>0.83333333333333337</v>
      </c>
      <c r="X29" s="6" t="s">
        <v>27</v>
      </c>
      <c r="Y29" s="109">
        <v>1</v>
      </c>
      <c r="Z29" s="45">
        <v>4</v>
      </c>
      <c r="AA29" s="16" t="s">
        <v>40</v>
      </c>
      <c r="AB29" s="110">
        <v>59</v>
      </c>
      <c r="AC29" s="110">
        <v>142</v>
      </c>
      <c r="AD29" s="106">
        <f t="shared" si="1"/>
        <v>0.41549295774647887</v>
      </c>
      <c r="AE29" s="32">
        <v>4</v>
      </c>
      <c r="AF29" s="40" t="s">
        <v>40</v>
      </c>
      <c r="AG29" s="110">
        <v>305</v>
      </c>
      <c r="AH29" s="110">
        <v>1232</v>
      </c>
      <c r="AI29" s="106">
        <f t="shared" si="55"/>
        <v>0.24756493506493507</v>
      </c>
      <c r="AJ29" s="32">
        <v>4</v>
      </c>
      <c r="AK29" s="40" t="s">
        <v>40</v>
      </c>
      <c r="AL29" s="110">
        <v>7</v>
      </c>
      <c r="AM29" s="110">
        <v>7</v>
      </c>
      <c r="AN29" s="106">
        <f t="shared" si="268"/>
        <v>1</v>
      </c>
      <c r="AO29" s="32">
        <v>4</v>
      </c>
      <c r="AP29" s="157" t="s">
        <v>40</v>
      </c>
      <c r="AQ29" s="171">
        <f t="shared" si="56"/>
        <v>4</v>
      </c>
      <c r="AR29" s="169">
        <f t="shared" si="57"/>
        <v>4</v>
      </c>
      <c r="AS29" s="169">
        <f t="shared" si="58"/>
        <v>4</v>
      </c>
      <c r="AT29" s="169">
        <f t="shared" si="59"/>
        <v>4</v>
      </c>
      <c r="AU29" s="149">
        <f t="shared" si="3"/>
        <v>0</v>
      </c>
      <c r="AV29" s="149">
        <f t="shared" si="60"/>
        <v>16</v>
      </c>
      <c r="AW29" s="149">
        <f t="shared" si="61"/>
        <v>16</v>
      </c>
      <c r="AX29" s="163">
        <f t="shared" si="62"/>
        <v>1</v>
      </c>
      <c r="AY29" s="159" t="s">
        <v>27</v>
      </c>
      <c r="AZ29" s="143">
        <v>1</v>
      </c>
      <c r="BA29" s="79">
        <v>4</v>
      </c>
      <c r="BB29" s="40" t="s">
        <v>40</v>
      </c>
      <c r="BC29" s="171">
        <f t="shared" si="63"/>
        <v>4</v>
      </c>
      <c r="BD29" s="149">
        <f t="shared" si="4"/>
        <v>0</v>
      </c>
      <c r="BE29" s="149">
        <f t="shared" si="64"/>
        <v>4</v>
      </c>
      <c r="BF29" s="149">
        <f t="shared" si="5"/>
        <v>4</v>
      </c>
      <c r="BG29" s="163">
        <f t="shared" si="6"/>
        <v>1</v>
      </c>
      <c r="BH29" s="6" t="s">
        <v>27</v>
      </c>
      <c r="BI29" s="39">
        <v>130</v>
      </c>
      <c r="BJ29" s="39">
        <v>36</v>
      </c>
      <c r="BK29" s="48">
        <f t="shared" si="258"/>
        <v>3.6111111111111112</v>
      </c>
      <c r="BL29" s="32">
        <v>4</v>
      </c>
      <c r="BM29" s="40" t="s">
        <v>40</v>
      </c>
      <c r="BN29" s="47">
        <v>2104</v>
      </c>
      <c r="BO29" s="47">
        <v>2104</v>
      </c>
      <c r="BP29" s="48">
        <f t="shared" si="66"/>
        <v>1</v>
      </c>
      <c r="BQ29" s="32">
        <v>4</v>
      </c>
      <c r="BR29" s="40" t="s">
        <v>40</v>
      </c>
      <c r="BS29" s="47">
        <v>7785</v>
      </c>
      <c r="BT29" s="47">
        <v>7802</v>
      </c>
      <c r="BU29" s="48">
        <f t="shared" si="67"/>
        <v>0.997821071520123</v>
      </c>
      <c r="BV29" s="32">
        <v>4</v>
      </c>
      <c r="BW29" s="40" t="s">
        <v>40</v>
      </c>
      <c r="BX29" s="111">
        <v>379</v>
      </c>
      <c r="BY29" s="112">
        <v>77</v>
      </c>
      <c r="BZ29" s="48">
        <f t="shared" si="68"/>
        <v>4.9220779220779223</v>
      </c>
      <c r="CA29" s="32">
        <v>4</v>
      </c>
      <c r="CB29" s="40" t="s">
        <v>40</v>
      </c>
      <c r="CC29" s="49">
        <v>4877</v>
      </c>
      <c r="CD29" s="49">
        <v>6169</v>
      </c>
      <c r="CE29" s="166">
        <f t="shared" si="69"/>
        <v>0.7905657318852326</v>
      </c>
      <c r="CF29" s="112">
        <v>2</v>
      </c>
      <c r="CG29" s="12" t="s">
        <v>42</v>
      </c>
      <c r="CH29" s="113">
        <v>252</v>
      </c>
      <c r="CI29" s="39">
        <v>1013</v>
      </c>
      <c r="CJ29" s="48">
        <f t="shared" si="70"/>
        <v>0.24876604146100692</v>
      </c>
      <c r="CK29" s="32">
        <v>1</v>
      </c>
      <c r="CL29" s="13" t="s">
        <v>43</v>
      </c>
      <c r="CM29" s="47">
        <v>1165</v>
      </c>
      <c r="CN29" s="39">
        <v>1165</v>
      </c>
      <c r="CO29" s="48">
        <f t="shared" si="71"/>
        <v>1</v>
      </c>
      <c r="CP29" s="32">
        <v>4</v>
      </c>
      <c r="CQ29" s="40" t="s">
        <v>40</v>
      </c>
      <c r="CR29" s="49">
        <v>1662</v>
      </c>
      <c r="CS29" s="49">
        <v>985</v>
      </c>
      <c r="CT29" s="48">
        <f t="shared" si="72"/>
        <v>1.6873096446700508</v>
      </c>
      <c r="CU29" s="32">
        <v>4</v>
      </c>
      <c r="CV29" s="40" t="s">
        <v>40</v>
      </c>
      <c r="CW29" s="171">
        <f t="shared" si="7"/>
        <v>4</v>
      </c>
      <c r="CX29" s="169">
        <f t="shared" si="73"/>
        <v>4</v>
      </c>
      <c r="CY29" s="169">
        <f t="shared" si="74"/>
        <v>4</v>
      </c>
      <c r="CZ29" s="169">
        <f t="shared" si="75"/>
        <v>4</v>
      </c>
      <c r="DA29" s="169">
        <f t="shared" si="76"/>
        <v>2</v>
      </c>
      <c r="DB29" s="169">
        <f t="shared" si="77"/>
        <v>1</v>
      </c>
      <c r="DC29" s="169">
        <f t="shared" si="78"/>
        <v>4</v>
      </c>
      <c r="DD29" s="169">
        <f t="shared" si="79"/>
        <v>4</v>
      </c>
      <c r="DE29" s="149">
        <f t="shared" si="80"/>
        <v>0</v>
      </c>
      <c r="DF29" s="149">
        <f t="shared" si="81"/>
        <v>32</v>
      </c>
      <c r="DG29" s="149">
        <f t="shared" si="82"/>
        <v>27</v>
      </c>
      <c r="DH29" s="163">
        <f t="shared" si="83"/>
        <v>0.84375</v>
      </c>
      <c r="DI29" s="6" t="s">
        <v>27</v>
      </c>
      <c r="DJ29" s="47">
        <v>347</v>
      </c>
      <c r="DK29" s="47">
        <v>200</v>
      </c>
      <c r="DL29" s="60">
        <f t="shared" si="84"/>
        <v>1.7350000000000001</v>
      </c>
      <c r="DM29" s="113">
        <v>4</v>
      </c>
      <c r="DN29" s="40" t="s">
        <v>40</v>
      </c>
      <c r="DO29" s="113">
        <v>323</v>
      </c>
      <c r="DP29" s="113">
        <v>108</v>
      </c>
      <c r="DQ29" s="60">
        <f t="shared" si="85"/>
        <v>2.9907407407407409</v>
      </c>
      <c r="DR29" s="114">
        <v>4</v>
      </c>
      <c r="DS29" s="40" t="s">
        <v>40</v>
      </c>
      <c r="DT29" s="47">
        <v>534</v>
      </c>
      <c r="DU29" s="47">
        <v>534</v>
      </c>
      <c r="DV29" s="60">
        <f t="shared" si="259"/>
        <v>1</v>
      </c>
      <c r="DW29" s="113">
        <v>4</v>
      </c>
      <c r="DX29" s="9" t="s">
        <v>40</v>
      </c>
      <c r="DY29" s="113">
        <v>179</v>
      </c>
      <c r="DZ29" s="111">
        <v>4</v>
      </c>
      <c r="EA29" s="9" t="s">
        <v>40</v>
      </c>
      <c r="EB29" s="47">
        <v>1949</v>
      </c>
      <c r="EC29" s="47">
        <v>3192</v>
      </c>
      <c r="ED29" s="60">
        <f t="shared" si="87"/>
        <v>0.61058897243107768</v>
      </c>
      <c r="EE29" s="111">
        <v>1</v>
      </c>
      <c r="EF29" s="13" t="s">
        <v>43</v>
      </c>
      <c r="EG29" s="111">
        <v>0</v>
      </c>
      <c r="EH29" s="111">
        <v>30</v>
      </c>
      <c r="EI29" s="60">
        <f t="shared" si="88"/>
        <v>0</v>
      </c>
      <c r="EJ29" s="111">
        <v>1</v>
      </c>
      <c r="EK29" s="13" t="s">
        <v>43</v>
      </c>
      <c r="EL29" s="111">
        <v>0</v>
      </c>
      <c r="EM29" s="111">
        <v>26</v>
      </c>
      <c r="EN29" s="60">
        <f t="shared" si="89"/>
        <v>0</v>
      </c>
      <c r="EO29" s="111">
        <v>1</v>
      </c>
      <c r="EP29" s="13" t="s">
        <v>43</v>
      </c>
      <c r="EQ29" s="171">
        <f t="shared" si="90"/>
        <v>4</v>
      </c>
      <c r="ER29" s="169">
        <f t="shared" si="91"/>
        <v>4</v>
      </c>
      <c r="ES29" s="169">
        <f t="shared" si="92"/>
        <v>4</v>
      </c>
      <c r="ET29" s="169">
        <f t="shared" si="93"/>
        <v>4</v>
      </c>
      <c r="EU29" s="169">
        <f t="shared" si="225"/>
        <v>1</v>
      </c>
      <c r="EV29" s="169">
        <f t="shared" si="94"/>
        <v>1</v>
      </c>
      <c r="EW29" s="169">
        <f t="shared" si="95"/>
        <v>1</v>
      </c>
      <c r="EX29" s="149">
        <f t="shared" si="96"/>
        <v>0</v>
      </c>
      <c r="EY29" s="149">
        <f t="shared" si="97"/>
        <v>28</v>
      </c>
      <c r="EZ29" s="149">
        <f t="shared" si="8"/>
        <v>19</v>
      </c>
      <c r="FA29" s="163">
        <f t="shared" si="98"/>
        <v>0.6785714285714286</v>
      </c>
      <c r="FB29" s="6" t="s">
        <v>27</v>
      </c>
      <c r="FC29" s="47">
        <v>3631</v>
      </c>
      <c r="FD29" s="47">
        <v>3376</v>
      </c>
      <c r="FE29" s="60">
        <f t="shared" si="270"/>
        <v>1.0755331753554502</v>
      </c>
      <c r="FF29" s="113">
        <v>4</v>
      </c>
      <c r="FG29" s="40" t="s">
        <v>40</v>
      </c>
      <c r="FH29" s="47">
        <v>691</v>
      </c>
      <c r="FI29" s="47">
        <v>662</v>
      </c>
      <c r="FJ29" s="60">
        <f t="shared" si="100"/>
        <v>1.0438066465256797</v>
      </c>
      <c r="FK29" s="47">
        <v>4</v>
      </c>
      <c r="FL29" s="40" t="s">
        <v>40</v>
      </c>
      <c r="FM29" s="113">
        <v>0</v>
      </c>
      <c r="FN29" s="113">
        <v>0</v>
      </c>
      <c r="FO29" s="60" t="s">
        <v>60</v>
      </c>
      <c r="FP29" s="113" t="s">
        <v>60</v>
      </c>
      <c r="FQ29" s="113" t="s">
        <v>60</v>
      </c>
      <c r="FR29" s="113">
        <v>180</v>
      </c>
      <c r="FS29" s="113">
        <v>180</v>
      </c>
      <c r="FT29" s="60">
        <f t="shared" si="226"/>
        <v>1</v>
      </c>
      <c r="FU29" s="113">
        <v>4</v>
      </c>
      <c r="FV29" s="40" t="s">
        <v>40</v>
      </c>
      <c r="FW29" s="47">
        <v>2354</v>
      </c>
      <c r="FX29" s="47">
        <v>2354</v>
      </c>
      <c r="FY29" s="60">
        <f t="shared" si="227"/>
        <v>1</v>
      </c>
      <c r="FZ29" s="113">
        <v>4</v>
      </c>
      <c r="GA29" s="40" t="s">
        <v>40</v>
      </c>
      <c r="GB29" s="171">
        <f t="shared" si="102"/>
        <v>4</v>
      </c>
      <c r="GC29" s="169">
        <f t="shared" si="103"/>
        <v>4</v>
      </c>
      <c r="GD29" s="169">
        <v>0</v>
      </c>
      <c r="GE29" s="169">
        <f t="shared" si="105"/>
        <v>4</v>
      </c>
      <c r="GF29" s="169">
        <f t="shared" si="106"/>
        <v>4</v>
      </c>
      <c r="GG29" s="149">
        <f t="shared" si="9"/>
        <v>1</v>
      </c>
      <c r="GH29" s="149">
        <f t="shared" si="107"/>
        <v>16</v>
      </c>
      <c r="GI29" s="149">
        <f t="shared" si="10"/>
        <v>16</v>
      </c>
      <c r="GJ29" s="163">
        <f t="shared" si="108"/>
        <v>1</v>
      </c>
      <c r="GK29" s="6" t="s">
        <v>27</v>
      </c>
      <c r="GL29" s="113">
        <v>169</v>
      </c>
      <c r="GM29" s="113">
        <v>285</v>
      </c>
      <c r="GN29" s="60">
        <f t="shared" si="231"/>
        <v>0.59298245614035083</v>
      </c>
      <c r="GO29" s="50">
        <v>2</v>
      </c>
      <c r="GP29" s="12" t="s">
        <v>42</v>
      </c>
      <c r="GQ29" s="113">
        <v>1</v>
      </c>
      <c r="GR29" s="113">
        <v>2</v>
      </c>
      <c r="GS29" s="60">
        <f t="shared" si="109"/>
        <v>0.5</v>
      </c>
      <c r="GT29" s="117">
        <v>1</v>
      </c>
      <c r="GU29" s="13" t="s">
        <v>43</v>
      </c>
      <c r="GV29" s="47">
        <v>19</v>
      </c>
      <c r="GW29" s="47">
        <v>24</v>
      </c>
      <c r="GX29" s="60">
        <f t="shared" si="232"/>
        <v>0.79166666666666663</v>
      </c>
      <c r="GY29" s="113">
        <v>4</v>
      </c>
      <c r="GZ29" s="40" t="s">
        <v>40</v>
      </c>
      <c r="HA29" s="113">
        <v>0</v>
      </c>
      <c r="HB29" s="113">
        <v>0</v>
      </c>
      <c r="HC29" s="60" t="s">
        <v>60</v>
      </c>
      <c r="HD29" s="117" t="s">
        <v>60</v>
      </c>
      <c r="HE29" s="78" t="s">
        <v>60</v>
      </c>
      <c r="HF29" s="47">
        <v>0</v>
      </c>
      <c r="HG29" s="47">
        <v>0</v>
      </c>
      <c r="HH29" s="60" t="s">
        <v>60</v>
      </c>
      <c r="HI29" s="50" t="s">
        <v>60</v>
      </c>
      <c r="HJ29" s="78" t="s">
        <v>60</v>
      </c>
      <c r="HK29" s="171">
        <f t="shared" si="112"/>
        <v>2</v>
      </c>
      <c r="HL29" s="169">
        <f t="shared" si="113"/>
        <v>1</v>
      </c>
      <c r="HM29" s="169">
        <f t="shared" si="114"/>
        <v>4</v>
      </c>
      <c r="HN29" s="169">
        <v>0</v>
      </c>
      <c r="HO29" s="169">
        <v>0</v>
      </c>
      <c r="HP29" s="149">
        <f t="shared" si="11"/>
        <v>2</v>
      </c>
      <c r="HQ29" s="149">
        <f t="shared" si="117"/>
        <v>12</v>
      </c>
      <c r="HR29" s="149">
        <f t="shared" si="12"/>
        <v>7</v>
      </c>
      <c r="HS29" s="163">
        <f t="shared" si="118"/>
        <v>0.58333333333333337</v>
      </c>
      <c r="HT29" s="6" t="s">
        <v>27</v>
      </c>
      <c r="HU29" s="113">
        <v>13</v>
      </c>
      <c r="HV29" s="50">
        <v>1</v>
      </c>
      <c r="HW29" s="13" t="s">
        <v>43</v>
      </c>
      <c r="HX29" s="113">
        <v>0</v>
      </c>
      <c r="HY29" s="50">
        <v>4</v>
      </c>
      <c r="HZ29" s="40" t="s">
        <v>40</v>
      </c>
      <c r="IA29" s="111">
        <v>0</v>
      </c>
      <c r="IB29" s="111">
        <v>113</v>
      </c>
      <c r="IC29" s="60">
        <f t="shared" si="119"/>
        <v>0</v>
      </c>
      <c r="ID29" s="32">
        <v>4</v>
      </c>
      <c r="IE29" s="16" t="s">
        <v>40</v>
      </c>
      <c r="IF29" s="111">
        <v>0</v>
      </c>
      <c r="IG29" s="111">
        <v>113</v>
      </c>
      <c r="IH29" s="60">
        <f t="shared" si="120"/>
        <v>0</v>
      </c>
      <c r="II29" s="32">
        <v>4</v>
      </c>
      <c r="IJ29" s="16" t="s">
        <v>40</v>
      </c>
      <c r="IK29" s="111">
        <v>43</v>
      </c>
      <c r="IL29" s="111">
        <v>43</v>
      </c>
      <c r="IM29" s="60">
        <f t="shared" si="121"/>
        <v>1</v>
      </c>
      <c r="IN29" s="108">
        <v>4</v>
      </c>
      <c r="IO29" s="40" t="s">
        <v>40</v>
      </c>
      <c r="IP29" s="111">
        <v>0</v>
      </c>
      <c r="IQ29" s="111">
        <v>8</v>
      </c>
      <c r="IR29" s="60">
        <f t="shared" si="122"/>
        <v>0</v>
      </c>
      <c r="IS29" s="50">
        <v>4</v>
      </c>
      <c r="IT29" s="40" t="s">
        <v>40</v>
      </c>
      <c r="IU29" s="171">
        <f t="shared" si="123"/>
        <v>1</v>
      </c>
      <c r="IV29" s="169">
        <f t="shared" si="124"/>
        <v>4</v>
      </c>
      <c r="IW29" s="169">
        <f t="shared" si="125"/>
        <v>4</v>
      </c>
      <c r="IX29" s="169">
        <f t="shared" si="126"/>
        <v>4</v>
      </c>
      <c r="IY29" s="169">
        <f t="shared" si="127"/>
        <v>4</v>
      </c>
      <c r="IZ29" s="169">
        <f t="shared" si="128"/>
        <v>4</v>
      </c>
      <c r="JA29" s="149">
        <f t="shared" si="13"/>
        <v>0</v>
      </c>
      <c r="JB29" s="149">
        <f t="shared" si="129"/>
        <v>24</v>
      </c>
      <c r="JC29" s="149">
        <f t="shared" si="14"/>
        <v>21</v>
      </c>
      <c r="JD29" s="163">
        <f t="shared" si="237"/>
        <v>0.875</v>
      </c>
      <c r="JE29" s="6" t="s">
        <v>27</v>
      </c>
      <c r="JF29" s="111">
        <v>13</v>
      </c>
      <c r="JG29" s="111">
        <v>13</v>
      </c>
      <c r="JH29" s="60">
        <f t="shared" si="131"/>
        <v>1</v>
      </c>
      <c r="JI29" s="76">
        <v>4</v>
      </c>
      <c r="JJ29" s="40" t="s">
        <v>40</v>
      </c>
      <c r="JK29" s="111">
        <v>4</v>
      </c>
      <c r="JL29" s="111">
        <v>12</v>
      </c>
      <c r="JM29" s="174">
        <f t="shared" si="132"/>
        <v>0.33333333333333331</v>
      </c>
      <c r="JN29" s="108">
        <v>3</v>
      </c>
      <c r="JO29" s="43" t="s">
        <v>41</v>
      </c>
      <c r="JP29" s="171">
        <f t="shared" si="133"/>
        <v>4</v>
      </c>
      <c r="JQ29" s="169">
        <f t="shared" si="134"/>
        <v>3</v>
      </c>
      <c r="JR29" s="149">
        <f t="shared" si="15"/>
        <v>0</v>
      </c>
      <c r="JS29" s="149">
        <f t="shared" si="135"/>
        <v>8</v>
      </c>
      <c r="JT29" s="149">
        <f t="shared" si="16"/>
        <v>7</v>
      </c>
      <c r="JU29" s="163">
        <f t="shared" si="238"/>
        <v>0.875</v>
      </c>
      <c r="JV29" s="6" t="s">
        <v>27</v>
      </c>
      <c r="JW29" s="47">
        <v>307</v>
      </c>
      <c r="JX29" s="47">
        <v>262</v>
      </c>
      <c r="JY29" s="60">
        <f t="shared" si="137"/>
        <v>1.1717557251908397</v>
      </c>
      <c r="JZ29" s="76">
        <v>4</v>
      </c>
      <c r="KA29" s="40" t="s">
        <v>40</v>
      </c>
      <c r="KB29" s="117">
        <v>164</v>
      </c>
      <c r="KC29" s="117">
        <v>973</v>
      </c>
      <c r="KD29" s="60">
        <f t="shared" si="138"/>
        <v>0.16855087358684481</v>
      </c>
      <c r="KE29" s="76">
        <v>3</v>
      </c>
      <c r="KF29" s="11" t="s">
        <v>41</v>
      </c>
      <c r="KG29" s="171">
        <f t="shared" si="139"/>
        <v>4</v>
      </c>
      <c r="KH29" s="169">
        <f t="shared" si="140"/>
        <v>3</v>
      </c>
      <c r="KI29" s="149">
        <f t="shared" si="17"/>
        <v>0</v>
      </c>
      <c r="KJ29" s="149">
        <f t="shared" si="141"/>
        <v>8</v>
      </c>
      <c r="KK29" s="149">
        <f t="shared" si="142"/>
        <v>7</v>
      </c>
      <c r="KL29" s="163">
        <f t="shared" si="239"/>
        <v>0.875</v>
      </c>
      <c r="KM29" s="6" t="s">
        <v>27</v>
      </c>
      <c r="KN29" s="47">
        <v>61</v>
      </c>
      <c r="KO29" s="47">
        <v>61</v>
      </c>
      <c r="KP29" s="60">
        <v>1</v>
      </c>
      <c r="KQ29" s="47">
        <v>4</v>
      </c>
      <c r="KR29" s="40" t="s">
        <v>40</v>
      </c>
      <c r="KS29" s="47">
        <v>181</v>
      </c>
      <c r="KT29" s="47">
        <v>181</v>
      </c>
      <c r="KU29" s="60">
        <f t="shared" si="264"/>
        <v>1</v>
      </c>
      <c r="KV29" s="113">
        <v>4</v>
      </c>
      <c r="KW29" s="40" t="s">
        <v>40</v>
      </c>
      <c r="KX29" s="47">
        <v>207</v>
      </c>
      <c r="KY29" s="47">
        <v>207</v>
      </c>
      <c r="KZ29" s="60">
        <f t="shared" si="19"/>
        <v>1</v>
      </c>
      <c r="LA29" s="47">
        <v>4</v>
      </c>
      <c r="LB29" s="40" t="s">
        <v>40</v>
      </c>
      <c r="LC29" s="171">
        <f t="shared" si="144"/>
        <v>4</v>
      </c>
      <c r="LD29" s="169">
        <f t="shared" si="145"/>
        <v>4</v>
      </c>
      <c r="LE29" s="169">
        <f t="shared" si="146"/>
        <v>4</v>
      </c>
      <c r="LF29" s="149">
        <f t="shared" si="20"/>
        <v>0</v>
      </c>
      <c r="LG29" s="149">
        <f t="shared" si="147"/>
        <v>12</v>
      </c>
      <c r="LH29" s="149">
        <f t="shared" si="21"/>
        <v>12</v>
      </c>
      <c r="LI29" s="163">
        <f t="shared" si="240"/>
        <v>1</v>
      </c>
      <c r="LJ29" s="6" t="s">
        <v>27</v>
      </c>
      <c r="LK29" s="85">
        <v>209.28</v>
      </c>
      <c r="LL29" s="85">
        <v>209.28</v>
      </c>
      <c r="LM29" s="60">
        <f t="shared" si="22"/>
        <v>1</v>
      </c>
      <c r="LN29" s="47" t="s">
        <v>60</v>
      </c>
      <c r="LO29" s="78" t="s">
        <v>60</v>
      </c>
      <c r="LP29" s="85">
        <v>36420.92</v>
      </c>
      <c r="LQ29" s="85">
        <v>38666.140886000001</v>
      </c>
      <c r="LR29" s="60">
        <f t="shared" si="23"/>
        <v>0.94193315302347802</v>
      </c>
      <c r="LS29" s="47" t="s">
        <v>60</v>
      </c>
      <c r="LT29" s="78" t="s">
        <v>60</v>
      </c>
      <c r="LU29" s="47">
        <v>45806.38</v>
      </c>
      <c r="LV29" s="47">
        <v>49944.19</v>
      </c>
      <c r="LW29" s="60">
        <f t="shared" si="24"/>
        <v>0.91715132430819268</v>
      </c>
      <c r="LX29" s="47" t="s">
        <v>60</v>
      </c>
      <c r="LY29" s="78" t="s">
        <v>60</v>
      </c>
      <c r="LZ29" s="85">
        <v>212.83115100000001</v>
      </c>
      <c r="MA29" s="85">
        <v>180.310766</v>
      </c>
      <c r="MB29" s="60">
        <f t="shared" si="149"/>
        <v>1.1803574224735975</v>
      </c>
      <c r="MC29" s="84">
        <v>4</v>
      </c>
      <c r="MD29" s="40" t="s">
        <v>40</v>
      </c>
      <c r="ME29" s="171" t="str">
        <f t="shared" si="150"/>
        <v>NA</v>
      </c>
      <c r="MF29" s="169" t="str">
        <f t="shared" si="151"/>
        <v>NA</v>
      </c>
      <c r="MG29" s="169" t="str">
        <f t="shared" si="152"/>
        <v>NA</v>
      </c>
      <c r="MH29" s="169">
        <f t="shared" si="153"/>
        <v>4</v>
      </c>
      <c r="MI29" s="149">
        <f t="shared" si="25"/>
        <v>0</v>
      </c>
      <c r="MJ29" s="149">
        <f t="shared" si="154"/>
        <v>4</v>
      </c>
      <c r="MK29" s="149">
        <f t="shared" si="26"/>
        <v>4</v>
      </c>
      <c r="ML29" s="163">
        <f t="shared" si="241"/>
        <v>1</v>
      </c>
      <c r="MM29" s="6" t="s">
        <v>27</v>
      </c>
      <c r="MN29" s="85">
        <v>45263839547.580002</v>
      </c>
      <c r="MO29" s="47">
        <v>45865233485</v>
      </c>
      <c r="MP29" s="60">
        <f t="shared" si="27"/>
        <v>0.98688780386092045</v>
      </c>
      <c r="MQ29" s="47">
        <v>3</v>
      </c>
      <c r="MR29" s="43" t="s">
        <v>41</v>
      </c>
      <c r="MS29" s="47">
        <v>45412041053.030571</v>
      </c>
      <c r="MT29" s="47">
        <v>45263839547.580002</v>
      </c>
      <c r="MU29" s="83">
        <f t="shared" si="28"/>
        <v>1.003274169998212</v>
      </c>
      <c r="MV29" s="47">
        <v>2</v>
      </c>
      <c r="MW29" s="12" t="s">
        <v>42</v>
      </c>
      <c r="MX29" s="47" t="s">
        <v>60</v>
      </c>
      <c r="MY29" s="47" t="s">
        <v>60</v>
      </c>
      <c r="MZ29" s="47" t="s">
        <v>60</v>
      </c>
      <c r="NA29" s="47" t="s">
        <v>60</v>
      </c>
      <c r="NB29" s="47" t="s">
        <v>60</v>
      </c>
      <c r="NC29" s="171">
        <f t="shared" si="156"/>
        <v>3</v>
      </c>
      <c r="ND29" s="169">
        <f t="shared" si="157"/>
        <v>2</v>
      </c>
      <c r="NE29" s="169">
        <v>0</v>
      </c>
      <c r="NF29" s="149">
        <f t="shared" si="29"/>
        <v>1</v>
      </c>
      <c r="NG29" s="149">
        <f t="shared" si="158"/>
        <v>8</v>
      </c>
      <c r="NH29" s="149">
        <f t="shared" si="30"/>
        <v>5</v>
      </c>
      <c r="NI29" s="163">
        <f t="shared" si="242"/>
        <v>0.625</v>
      </c>
      <c r="NJ29" s="6" t="s">
        <v>27</v>
      </c>
      <c r="NK29" s="120">
        <v>673.66666666666663</v>
      </c>
      <c r="NL29" s="120">
        <v>735</v>
      </c>
      <c r="NM29" s="60">
        <f t="shared" si="160"/>
        <v>0.91655328798185931</v>
      </c>
      <c r="NN29" s="47">
        <v>4</v>
      </c>
      <c r="NO29" s="40" t="s">
        <v>40</v>
      </c>
      <c r="NP29" s="118">
        <v>26661.333333333332</v>
      </c>
      <c r="NQ29" s="118">
        <v>30000</v>
      </c>
      <c r="NR29" s="60">
        <f t="shared" si="31"/>
        <v>0.88871111111111112</v>
      </c>
      <c r="NS29" s="47">
        <v>4</v>
      </c>
      <c r="NT29" s="40" t="s">
        <v>40</v>
      </c>
      <c r="NU29" s="118">
        <v>0</v>
      </c>
      <c r="NV29" s="119">
        <v>116</v>
      </c>
      <c r="NW29" s="60">
        <v>0</v>
      </c>
      <c r="NX29" s="113">
        <v>1</v>
      </c>
      <c r="NY29" s="13" t="s">
        <v>43</v>
      </c>
      <c r="NZ29" s="171">
        <f t="shared" si="161"/>
        <v>4</v>
      </c>
      <c r="OA29" s="169">
        <f t="shared" si="162"/>
        <v>4</v>
      </c>
      <c r="OB29" s="169">
        <f t="shared" si="163"/>
        <v>0.88871111111111112</v>
      </c>
      <c r="OC29" s="149">
        <f t="shared" si="32"/>
        <v>0</v>
      </c>
      <c r="OD29" s="149">
        <f t="shared" si="164"/>
        <v>12</v>
      </c>
      <c r="OE29" s="149">
        <f t="shared" si="33"/>
        <v>8.8887111111111103</v>
      </c>
      <c r="OF29" s="163">
        <f t="shared" si="243"/>
        <v>0.7407259259259259</v>
      </c>
      <c r="OG29" s="6" t="s">
        <v>27</v>
      </c>
      <c r="OH29" s="120">
        <v>4</v>
      </c>
      <c r="OI29" s="120">
        <v>64</v>
      </c>
      <c r="OJ29" s="60">
        <f t="shared" si="34"/>
        <v>6.25E-2</v>
      </c>
      <c r="OK29" s="63">
        <v>1</v>
      </c>
      <c r="OL29" s="13" t="s">
        <v>43</v>
      </c>
      <c r="OM29" s="120">
        <v>4</v>
      </c>
      <c r="ON29" s="120">
        <v>4</v>
      </c>
      <c r="OO29" s="60">
        <f t="shared" si="35"/>
        <v>1</v>
      </c>
      <c r="OP29" s="47">
        <v>4</v>
      </c>
      <c r="OQ29" s="40" t="s">
        <v>40</v>
      </c>
      <c r="OR29" s="171">
        <f t="shared" si="166"/>
        <v>1</v>
      </c>
      <c r="OS29" s="169">
        <f t="shared" si="167"/>
        <v>4</v>
      </c>
      <c r="OT29" s="149">
        <f t="shared" si="36"/>
        <v>0</v>
      </c>
      <c r="OU29" s="149">
        <f t="shared" si="168"/>
        <v>8</v>
      </c>
      <c r="OV29" s="149">
        <f t="shared" si="37"/>
        <v>5</v>
      </c>
      <c r="OW29" s="163">
        <f t="shared" si="244"/>
        <v>0.625</v>
      </c>
      <c r="OX29" s="6" t="s">
        <v>27</v>
      </c>
      <c r="OY29" s="120">
        <v>2</v>
      </c>
      <c r="OZ29" s="120">
        <v>2</v>
      </c>
      <c r="PA29" s="121">
        <f t="shared" si="234"/>
        <v>1</v>
      </c>
      <c r="PB29" s="119">
        <v>4</v>
      </c>
      <c r="PC29" s="40" t="s">
        <v>40</v>
      </c>
      <c r="PD29" s="120">
        <v>1</v>
      </c>
      <c r="PE29" s="120">
        <v>1</v>
      </c>
      <c r="PF29" s="121">
        <f t="shared" si="228"/>
        <v>1</v>
      </c>
      <c r="PG29" s="119">
        <v>4</v>
      </c>
      <c r="PH29" s="40" t="s">
        <v>40</v>
      </c>
      <c r="PI29" s="120">
        <v>0</v>
      </c>
      <c r="PJ29" s="120">
        <v>0</v>
      </c>
      <c r="PK29" s="121" t="s">
        <v>60</v>
      </c>
      <c r="PL29" s="118" t="s">
        <v>60</v>
      </c>
      <c r="PM29" s="118" t="s">
        <v>60</v>
      </c>
      <c r="PN29" s="119">
        <v>0</v>
      </c>
      <c r="PO29" s="119">
        <v>0</v>
      </c>
      <c r="PP29" s="121" t="s">
        <v>60</v>
      </c>
      <c r="PQ29" s="122" t="s">
        <v>60</v>
      </c>
      <c r="PR29" s="118" t="s">
        <v>60</v>
      </c>
      <c r="PS29" s="120">
        <v>0</v>
      </c>
      <c r="PT29" s="120">
        <v>0</v>
      </c>
      <c r="PU29" s="121" t="s">
        <v>60</v>
      </c>
      <c r="PV29" s="122" t="s">
        <v>60</v>
      </c>
      <c r="PW29" s="118" t="s">
        <v>60</v>
      </c>
      <c r="PX29" s="120">
        <v>1</v>
      </c>
      <c r="PY29" s="120">
        <v>1</v>
      </c>
      <c r="PZ29" s="121">
        <f t="shared" si="236"/>
        <v>1</v>
      </c>
      <c r="QA29" s="122">
        <v>4</v>
      </c>
      <c r="QB29" s="40" t="s">
        <v>40</v>
      </c>
      <c r="QC29" s="120">
        <v>8</v>
      </c>
      <c r="QD29" s="120">
        <v>41</v>
      </c>
      <c r="QE29" s="121">
        <f t="shared" si="170"/>
        <v>0.1951219512195122</v>
      </c>
      <c r="QF29" s="119">
        <v>2</v>
      </c>
      <c r="QG29" s="12" t="s">
        <v>42</v>
      </c>
      <c r="QH29" s="171">
        <f t="shared" si="171"/>
        <v>4</v>
      </c>
      <c r="QI29" s="169">
        <f t="shared" si="172"/>
        <v>4</v>
      </c>
      <c r="QJ29" s="169">
        <v>0</v>
      </c>
      <c r="QK29" s="169">
        <v>0</v>
      </c>
      <c r="QL29" s="169">
        <v>0</v>
      </c>
      <c r="QM29" s="169">
        <f t="shared" si="176"/>
        <v>4</v>
      </c>
      <c r="QN29" s="169">
        <f t="shared" si="177"/>
        <v>2</v>
      </c>
      <c r="QO29" s="149">
        <f t="shared" si="39"/>
        <v>3</v>
      </c>
      <c r="QP29" s="149">
        <f t="shared" si="178"/>
        <v>16</v>
      </c>
      <c r="QQ29" s="149">
        <f t="shared" si="40"/>
        <v>14</v>
      </c>
      <c r="QR29" s="163">
        <f t="shared" si="245"/>
        <v>0.875</v>
      </c>
      <c r="QS29" s="6" t="s">
        <v>27</v>
      </c>
      <c r="QT29" s="123">
        <v>797.36</v>
      </c>
      <c r="QU29" s="123">
        <v>888</v>
      </c>
      <c r="QV29" s="124">
        <f t="shared" si="260"/>
        <v>0.89792792792792797</v>
      </c>
      <c r="QW29" s="123">
        <v>4</v>
      </c>
      <c r="QX29" s="40" t="s">
        <v>40</v>
      </c>
      <c r="QY29" s="123">
        <v>77954</v>
      </c>
      <c r="QZ29" s="123">
        <v>79146</v>
      </c>
      <c r="RA29" s="124">
        <f t="shared" si="42"/>
        <v>0.98493922624011321</v>
      </c>
      <c r="RB29" s="125">
        <v>4</v>
      </c>
      <c r="RC29" s="40" t="s">
        <v>40</v>
      </c>
      <c r="RD29" s="125">
        <v>0</v>
      </c>
      <c r="RE29" s="125">
        <v>0</v>
      </c>
      <c r="RF29" s="124" t="s">
        <v>60</v>
      </c>
      <c r="RG29" s="125" t="s">
        <v>60</v>
      </c>
      <c r="RH29" s="125" t="s">
        <v>60</v>
      </c>
      <c r="RI29" s="171">
        <f t="shared" si="180"/>
        <v>4</v>
      </c>
      <c r="RJ29" s="169">
        <f t="shared" si="181"/>
        <v>4</v>
      </c>
      <c r="RK29" s="169">
        <v>0</v>
      </c>
      <c r="RL29" s="149">
        <f t="shared" si="44"/>
        <v>1</v>
      </c>
      <c r="RM29" s="149">
        <f t="shared" si="183"/>
        <v>8</v>
      </c>
      <c r="RN29" s="149">
        <f t="shared" si="45"/>
        <v>8</v>
      </c>
      <c r="RO29" s="163">
        <f t="shared" si="246"/>
        <v>1</v>
      </c>
      <c r="RP29" s="6" t="s">
        <v>27</v>
      </c>
      <c r="RQ29" s="119">
        <v>27</v>
      </c>
      <c r="RR29" s="119">
        <v>28</v>
      </c>
      <c r="RS29" s="121">
        <f t="shared" si="185"/>
        <v>0.9642857142857143</v>
      </c>
      <c r="RT29" s="119">
        <v>3</v>
      </c>
      <c r="RU29" s="43" t="s">
        <v>41</v>
      </c>
      <c r="RV29" s="119">
        <v>270</v>
      </c>
      <c r="RW29" s="119">
        <v>124</v>
      </c>
      <c r="RX29" s="126">
        <f t="shared" si="186"/>
        <v>2.1774193548387095</v>
      </c>
      <c r="RY29" s="118">
        <v>4</v>
      </c>
      <c r="RZ29" s="40" t="s">
        <v>40</v>
      </c>
      <c r="SA29" s="171">
        <f t="shared" si="187"/>
        <v>3</v>
      </c>
      <c r="SB29" s="169">
        <f t="shared" si="188"/>
        <v>4</v>
      </c>
      <c r="SC29" s="149">
        <f t="shared" si="189"/>
        <v>0</v>
      </c>
      <c r="SD29" s="149">
        <f t="shared" si="190"/>
        <v>8</v>
      </c>
      <c r="SE29" s="149">
        <f t="shared" si="191"/>
        <v>7</v>
      </c>
      <c r="SF29" s="163">
        <f t="shared" si="192"/>
        <v>0.875</v>
      </c>
      <c r="SG29" s="6" t="s">
        <v>27</v>
      </c>
      <c r="SH29" s="127">
        <v>0.98631953083051782</v>
      </c>
      <c r="SI29" s="110">
        <v>4</v>
      </c>
      <c r="SJ29" s="9" t="s">
        <v>40</v>
      </c>
      <c r="SK29" s="120">
        <v>5</v>
      </c>
      <c r="SL29" s="120">
        <v>6</v>
      </c>
      <c r="SM29" s="121">
        <f t="shared" si="193"/>
        <v>0.83333333333333337</v>
      </c>
      <c r="SN29" s="111">
        <v>2</v>
      </c>
      <c r="SO29" s="12" t="s">
        <v>42</v>
      </c>
      <c r="SP29" s="120">
        <v>6</v>
      </c>
      <c r="SQ29" s="120">
        <v>8</v>
      </c>
      <c r="SR29" s="60">
        <f t="shared" si="194"/>
        <v>0.75</v>
      </c>
      <c r="SS29" s="111">
        <v>2</v>
      </c>
      <c r="ST29" s="12" t="s">
        <v>42</v>
      </c>
      <c r="SU29" s="120">
        <v>16</v>
      </c>
      <c r="SV29" s="120">
        <v>16</v>
      </c>
      <c r="SW29" s="60">
        <f t="shared" si="262"/>
        <v>1</v>
      </c>
      <c r="SX29" s="111">
        <v>4</v>
      </c>
      <c r="SY29" s="40" t="s">
        <v>40</v>
      </c>
      <c r="SZ29" s="120">
        <v>36</v>
      </c>
      <c r="TA29" s="120">
        <v>36</v>
      </c>
      <c r="TB29" s="121">
        <f>+SZ29/TA29</f>
        <v>1</v>
      </c>
      <c r="TC29" s="63">
        <v>4</v>
      </c>
      <c r="TD29" s="40" t="s">
        <v>40</v>
      </c>
      <c r="TE29" s="171">
        <f t="shared" si="197"/>
        <v>4</v>
      </c>
      <c r="TF29" s="169">
        <f t="shared" si="198"/>
        <v>2</v>
      </c>
      <c r="TG29" s="169">
        <f t="shared" si="199"/>
        <v>2</v>
      </c>
      <c r="TH29" s="169">
        <f t="shared" si="200"/>
        <v>4</v>
      </c>
      <c r="TI29" s="169">
        <f t="shared" si="201"/>
        <v>4</v>
      </c>
      <c r="TJ29" s="149">
        <f t="shared" si="202"/>
        <v>0</v>
      </c>
      <c r="TK29" s="149">
        <f t="shared" si="203"/>
        <v>20</v>
      </c>
      <c r="TL29" s="149">
        <f t="shared" si="204"/>
        <v>16</v>
      </c>
      <c r="TM29" s="163">
        <f t="shared" si="205"/>
        <v>0.8</v>
      </c>
      <c r="TO29" s="25" t="s">
        <v>27</v>
      </c>
      <c r="TP29" s="61">
        <f>+LA29+MC29+NS29+OK29+QW29+RB29+RT29+RY29</f>
        <v>28</v>
      </c>
      <c r="TQ29" s="26">
        <f>8*4</f>
        <v>32</v>
      </c>
      <c r="TR29" s="27">
        <f t="shared" si="207"/>
        <v>0.875</v>
      </c>
      <c r="TS29" s="28"/>
      <c r="TU29" s="25" t="s">
        <v>27</v>
      </c>
      <c r="TV29" s="87" t="e">
        <f>+#REF!+SI29</f>
        <v>#REF!</v>
      </c>
      <c r="TW29" s="26">
        <v>8</v>
      </c>
      <c r="TX29" s="27" t="e">
        <f t="shared" si="208"/>
        <v>#REF!</v>
      </c>
      <c r="TY29" s="28"/>
      <c r="UA29" s="25" t="s">
        <v>27</v>
      </c>
      <c r="UB29" s="363" t="e">
        <f>+(#REF!*0.25)+(#REF!*0.4)+(TR29*0.25)+(TX29*0.1)</f>
        <v>#REF!</v>
      </c>
      <c r="UC29" s="364"/>
      <c r="UD29" s="365"/>
      <c r="UE29" s="28"/>
      <c r="UF29" s="179">
        <f t="shared" si="209"/>
        <v>0.83333333333333337</v>
      </c>
      <c r="UG29" s="179">
        <f t="shared" si="210"/>
        <v>1</v>
      </c>
      <c r="UH29" s="179">
        <f t="shared" si="211"/>
        <v>1</v>
      </c>
      <c r="UI29" s="181">
        <f t="shared" si="229"/>
        <v>0.94444444444444453</v>
      </c>
      <c r="UJ29" s="179">
        <f t="shared" si="212"/>
        <v>0.84375</v>
      </c>
      <c r="UK29" s="179">
        <f t="shared" si="213"/>
        <v>0.6785714285714286</v>
      </c>
      <c r="UL29" s="179">
        <f t="shared" si="214"/>
        <v>1</v>
      </c>
      <c r="UM29" s="179">
        <f t="shared" si="215"/>
        <v>0.58333333333333337</v>
      </c>
      <c r="UN29" s="179">
        <f t="shared" si="216"/>
        <v>0.875</v>
      </c>
      <c r="UO29" s="181">
        <f t="shared" si="217"/>
        <v>0.79613095238095244</v>
      </c>
      <c r="UP29" s="179">
        <f t="shared" si="218"/>
        <v>0.79814518518518518</v>
      </c>
      <c r="UQ29" s="179">
        <f t="shared" si="219"/>
        <v>0.875</v>
      </c>
      <c r="UR29" s="179">
        <f t="shared" si="220"/>
        <v>1</v>
      </c>
      <c r="US29" s="179">
        <f t="shared" si="221"/>
        <v>0.875</v>
      </c>
      <c r="UT29" s="181">
        <f t="shared" si="222"/>
        <v>0.88703629629629632</v>
      </c>
      <c r="UU29" s="179">
        <f t="shared" si="223"/>
        <v>0.8</v>
      </c>
      <c r="UV29" s="183">
        <f t="shared" si="224"/>
        <v>0.8</v>
      </c>
      <c r="UW29" s="187"/>
      <c r="UX29" s="222">
        <f t="shared" si="230"/>
        <v>0.85632256613756619</v>
      </c>
    </row>
    <row r="30" spans="1:570" ht="15.75" customHeight="1">
      <c r="A30" s="6" t="s">
        <v>28</v>
      </c>
      <c r="B30" s="50">
        <v>124999</v>
      </c>
      <c r="C30" s="50">
        <v>125146</v>
      </c>
      <c r="D30" s="106">
        <f t="shared" si="46"/>
        <v>0.99882537196554422</v>
      </c>
      <c r="E30" s="32">
        <v>4</v>
      </c>
      <c r="F30" s="40" t="s">
        <v>40</v>
      </c>
      <c r="G30" s="3">
        <v>0.29145962653363866</v>
      </c>
      <c r="H30" s="3">
        <v>0.17290957824874406</v>
      </c>
      <c r="I30" s="51">
        <f t="shared" si="0"/>
        <v>0.68561874643144993</v>
      </c>
      <c r="J30" s="32">
        <v>4</v>
      </c>
      <c r="K30" s="52" t="s">
        <v>40</v>
      </c>
      <c r="L30" s="76">
        <v>18379</v>
      </c>
      <c r="M30" s="76">
        <v>26368</v>
      </c>
      <c r="N30" s="107">
        <f t="shared" si="47"/>
        <v>0.69701911407766992</v>
      </c>
      <c r="O30" s="108">
        <v>2</v>
      </c>
      <c r="P30" s="12" t="s">
        <v>42</v>
      </c>
      <c r="Q30" s="169">
        <f t="shared" si="48"/>
        <v>4</v>
      </c>
      <c r="R30" s="169">
        <f t="shared" si="49"/>
        <v>4</v>
      </c>
      <c r="S30" s="170">
        <f t="shared" si="50"/>
        <v>2</v>
      </c>
      <c r="T30" s="150">
        <f t="shared" si="51"/>
        <v>0</v>
      </c>
      <c r="U30" s="150">
        <f t="shared" si="52"/>
        <v>12</v>
      </c>
      <c r="V30" s="149">
        <f t="shared" si="53"/>
        <v>10</v>
      </c>
      <c r="W30" s="163">
        <f t="shared" si="54"/>
        <v>0.83333333333333337</v>
      </c>
      <c r="X30" s="6" t="s">
        <v>28</v>
      </c>
      <c r="Y30" s="109">
        <v>1</v>
      </c>
      <c r="Z30" s="45">
        <v>4</v>
      </c>
      <c r="AA30" s="16" t="s">
        <v>40</v>
      </c>
      <c r="AB30" s="110">
        <v>25</v>
      </c>
      <c r="AC30" s="110">
        <v>187</v>
      </c>
      <c r="AD30" s="51">
        <f t="shared" si="1"/>
        <v>0.13368983957219252</v>
      </c>
      <c r="AE30" s="32">
        <v>2</v>
      </c>
      <c r="AF30" s="12" t="s">
        <v>42</v>
      </c>
      <c r="AG30" s="110">
        <v>1036</v>
      </c>
      <c r="AH30" s="110">
        <v>1480</v>
      </c>
      <c r="AI30" s="106">
        <f t="shared" si="55"/>
        <v>0.7</v>
      </c>
      <c r="AJ30" s="32">
        <v>4</v>
      </c>
      <c r="AK30" s="40" t="s">
        <v>40</v>
      </c>
      <c r="AL30" s="110">
        <v>18</v>
      </c>
      <c r="AM30" s="110">
        <v>20</v>
      </c>
      <c r="AN30" s="106">
        <f t="shared" si="268"/>
        <v>0.9</v>
      </c>
      <c r="AO30" s="32">
        <v>3</v>
      </c>
      <c r="AP30" s="154" t="s">
        <v>41</v>
      </c>
      <c r="AQ30" s="171">
        <f t="shared" si="56"/>
        <v>4</v>
      </c>
      <c r="AR30" s="169">
        <f t="shared" si="57"/>
        <v>2</v>
      </c>
      <c r="AS30" s="169">
        <f t="shared" si="58"/>
        <v>4</v>
      </c>
      <c r="AT30" s="169">
        <f t="shared" si="59"/>
        <v>3</v>
      </c>
      <c r="AU30" s="149">
        <f t="shared" si="3"/>
        <v>0</v>
      </c>
      <c r="AV30" s="149">
        <f t="shared" si="60"/>
        <v>16</v>
      </c>
      <c r="AW30" s="149">
        <f t="shared" si="61"/>
        <v>13</v>
      </c>
      <c r="AX30" s="163">
        <f t="shared" si="62"/>
        <v>0.8125</v>
      </c>
      <c r="AY30" s="159" t="s">
        <v>28</v>
      </c>
      <c r="AZ30" s="143">
        <v>1</v>
      </c>
      <c r="BA30" s="79">
        <v>4</v>
      </c>
      <c r="BB30" s="40" t="s">
        <v>40</v>
      </c>
      <c r="BC30" s="171">
        <f t="shared" si="63"/>
        <v>4</v>
      </c>
      <c r="BD30" s="149">
        <f t="shared" si="4"/>
        <v>0</v>
      </c>
      <c r="BE30" s="149">
        <f t="shared" si="64"/>
        <v>4</v>
      </c>
      <c r="BF30" s="149">
        <f t="shared" si="5"/>
        <v>4</v>
      </c>
      <c r="BG30" s="163">
        <f t="shared" si="6"/>
        <v>1</v>
      </c>
      <c r="BH30" s="6" t="s">
        <v>28</v>
      </c>
      <c r="BI30" s="39">
        <v>77</v>
      </c>
      <c r="BJ30" s="39">
        <v>51</v>
      </c>
      <c r="BK30" s="48">
        <f t="shared" si="258"/>
        <v>1.5098039215686274</v>
      </c>
      <c r="BL30" s="32">
        <v>4</v>
      </c>
      <c r="BM30" s="40" t="s">
        <v>40</v>
      </c>
      <c r="BN30" s="47">
        <v>2979</v>
      </c>
      <c r="BO30" s="47">
        <v>2979</v>
      </c>
      <c r="BP30" s="48">
        <f t="shared" si="66"/>
        <v>1</v>
      </c>
      <c r="BQ30" s="32">
        <v>4</v>
      </c>
      <c r="BR30" s="40" t="s">
        <v>40</v>
      </c>
      <c r="BS30" s="47">
        <v>13767</v>
      </c>
      <c r="BT30" s="47">
        <v>13641</v>
      </c>
      <c r="BU30" s="48">
        <f t="shared" si="67"/>
        <v>1.009236859467781</v>
      </c>
      <c r="BV30" s="32">
        <v>4</v>
      </c>
      <c r="BW30" s="40" t="s">
        <v>40</v>
      </c>
      <c r="BX30" s="111">
        <v>886</v>
      </c>
      <c r="BY30" s="112">
        <v>60</v>
      </c>
      <c r="BZ30" s="48">
        <f t="shared" si="68"/>
        <v>14.766666666666667</v>
      </c>
      <c r="CA30" s="32">
        <v>4</v>
      </c>
      <c r="CB30" s="40" t="s">
        <v>40</v>
      </c>
      <c r="CC30" s="49">
        <v>8635</v>
      </c>
      <c r="CD30" s="49">
        <v>8623</v>
      </c>
      <c r="CE30" s="166">
        <f t="shared" si="69"/>
        <v>1.0013916270439522</v>
      </c>
      <c r="CF30" s="112">
        <v>4</v>
      </c>
      <c r="CG30" s="40" t="s">
        <v>40</v>
      </c>
      <c r="CH30" s="113">
        <v>344</v>
      </c>
      <c r="CI30" s="39">
        <v>1135</v>
      </c>
      <c r="CJ30" s="48">
        <f t="shared" si="70"/>
        <v>0.30308370044052863</v>
      </c>
      <c r="CK30" s="32">
        <v>1</v>
      </c>
      <c r="CL30" s="13" t="s">
        <v>43</v>
      </c>
      <c r="CM30" s="47">
        <v>1817</v>
      </c>
      <c r="CN30" s="39">
        <v>2289</v>
      </c>
      <c r="CO30" s="48">
        <f t="shared" si="71"/>
        <v>0.79379641764962861</v>
      </c>
      <c r="CP30" s="32">
        <v>2</v>
      </c>
      <c r="CQ30" s="12" t="s">
        <v>42</v>
      </c>
      <c r="CR30" s="49">
        <v>2270</v>
      </c>
      <c r="CS30" s="49">
        <v>1434</v>
      </c>
      <c r="CT30" s="48">
        <f t="shared" si="72"/>
        <v>1.5829846582984659</v>
      </c>
      <c r="CU30" s="32">
        <v>4</v>
      </c>
      <c r="CV30" s="40" t="s">
        <v>40</v>
      </c>
      <c r="CW30" s="171">
        <f t="shared" si="7"/>
        <v>4</v>
      </c>
      <c r="CX30" s="169">
        <f t="shared" si="73"/>
        <v>4</v>
      </c>
      <c r="CY30" s="169">
        <f t="shared" si="74"/>
        <v>4</v>
      </c>
      <c r="CZ30" s="169">
        <f t="shared" si="75"/>
        <v>4</v>
      </c>
      <c r="DA30" s="169">
        <f t="shared" si="76"/>
        <v>4</v>
      </c>
      <c r="DB30" s="169">
        <f t="shared" si="77"/>
        <v>1</v>
      </c>
      <c r="DC30" s="169">
        <f t="shared" si="78"/>
        <v>2</v>
      </c>
      <c r="DD30" s="169">
        <f t="shared" si="79"/>
        <v>4</v>
      </c>
      <c r="DE30" s="149">
        <f t="shared" si="80"/>
        <v>0</v>
      </c>
      <c r="DF30" s="149">
        <f t="shared" si="81"/>
        <v>32</v>
      </c>
      <c r="DG30" s="149">
        <f t="shared" si="82"/>
        <v>27</v>
      </c>
      <c r="DH30" s="163">
        <f t="shared" si="83"/>
        <v>0.84375</v>
      </c>
      <c r="DI30" s="6" t="s">
        <v>28</v>
      </c>
      <c r="DJ30" s="47">
        <v>47</v>
      </c>
      <c r="DK30" s="47">
        <v>244</v>
      </c>
      <c r="DL30" s="60">
        <f t="shared" si="84"/>
        <v>0.19262295081967212</v>
      </c>
      <c r="DM30" s="113">
        <v>1</v>
      </c>
      <c r="DN30" s="13" t="s">
        <v>43</v>
      </c>
      <c r="DO30" s="113">
        <v>83</v>
      </c>
      <c r="DP30" s="113">
        <v>169</v>
      </c>
      <c r="DQ30" s="60">
        <f t="shared" si="85"/>
        <v>0.4911242603550296</v>
      </c>
      <c r="DR30" s="114">
        <v>1</v>
      </c>
      <c r="DS30" s="13" t="s">
        <v>43</v>
      </c>
      <c r="DT30" s="47">
        <v>1062</v>
      </c>
      <c r="DU30" s="47">
        <v>630</v>
      </c>
      <c r="DV30" s="60">
        <f t="shared" si="259"/>
        <v>1.6857142857142857</v>
      </c>
      <c r="DW30" s="113">
        <v>4</v>
      </c>
      <c r="DX30" s="9" t="s">
        <v>40</v>
      </c>
      <c r="DY30" s="113">
        <v>180</v>
      </c>
      <c r="DZ30" s="111">
        <v>4</v>
      </c>
      <c r="EA30" s="9" t="s">
        <v>40</v>
      </c>
      <c r="EB30" s="47">
        <v>1970</v>
      </c>
      <c r="EC30" s="47">
        <v>2304</v>
      </c>
      <c r="ED30" s="60">
        <f t="shared" si="87"/>
        <v>0.85503472222222221</v>
      </c>
      <c r="EE30" s="111">
        <v>2</v>
      </c>
      <c r="EF30" s="12" t="s">
        <v>42</v>
      </c>
      <c r="EG30" s="111">
        <v>22</v>
      </c>
      <c r="EH30" s="111">
        <v>39</v>
      </c>
      <c r="EI30" s="60">
        <f t="shared" si="88"/>
        <v>0.5641025641025641</v>
      </c>
      <c r="EJ30" s="111">
        <v>1</v>
      </c>
      <c r="EK30" s="13" t="s">
        <v>43</v>
      </c>
      <c r="EL30" s="111">
        <v>15</v>
      </c>
      <c r="EM30" s="111">
        <v>33</v>
      </c>
      <c r="EN30" s="60">
        <f t="shared" si="89"/>
        <v>0.45454545454545453</v>
      </c>
      <c r="EO30" s="111">
        <v>1</v>
      </c>
      <c r="EP30" s="13" t="s">
        <v>43</v>
      </c>
      <c r="EQ30" s="171">
        <f t="shared" si="90"/>
        <v>1</v>
      </c>
      <c r="ER30" s="169">
        <f t="shared" si="91"/>
        <v>1</v>
      </c>
      <c r="ES30" s="169">
        <f t="shared" si="92"/>
        <v>4</v>
      </c>
      <c r="ET30" s="169">
        <f t="shared" si="93"/>
        <v>4</v>
      </c>
      <c r="EU30" s="169">
        <f t="shared" si="225"/>
        <v>2</v>
      </c>
      <c r="EV30" s="169">
        <f t="shared" si="94"/>
        <v>1</v>
      </c>
      <c r="EW30" s="169">
        <f t="shared" si="95"/>
        <v>1</v>
      </c>
      <c r="EX30" s="149">
        <f t="shared" si="96"/>
        <v>0</v>
      </c>
      <c r="EY30" s="149">
        <f t="shared" si="97"/>
        <v>28</v>
      </c>
      <c r="EZ30" s="149">
        <f t="shared" si="8"/>
        <v>14</v>
      </c>
      <c r="FA30" s="163">
        <f t="shared" si="98"/>
        <v>0.5</v>
      </c>
      <c r="FB30" s="6" t="s">
        <v>28</v>
      </c>
      <c r="FC30" s="47">
        <v>3028</v>
      </c>
      <c r="FD30" s="47">
        <v>3476</v>
      </c>
      <c r="FE30" s="60">
        <f t="shared" si="270"/>
        <v>0.87111622554660528</v>
      </c>
      <c r="FF30" s="113">
        <v>1</v>
      </c>
      <c r="FG30" s="13" t="s">
        <v>43</v>
      </c>
      <c r="FH30" s="47">
        <v>661</v>
      </c>
      <c r="FI30" s="47">
        <v>587</v>
      </c>
      <c r="FJ30" s="60">
        <f t="shared" si="100"/>
        <v>1.1260647359454856</v>
      </c>
      <c r="FK30" s="47">
        <v>4</v>
      </c>
      <c r="FL30" s="40" t="s">
        <v>40</v>
      </c>
      <c r="FM30" s="113">
        <v>2</v>
      </c>
      <c r="FN30" s="113">
        <v>2</v>
      </c>
      <c r="FO30" s="60">
        <f t="shared" ref="FO30:FO37" si="271">+FM30/FN30</f>
        <v>1</v>
      </c>
      <c r="FP30" s="113">
        <v>4</v>
      </c>
      <c r="FQ30" s="40" t="s">
        <v>40</v>
      </c>
      <c r="FR30" s="113">
        <v>180</v>
      </c>
      <c r="FS30" s="113">
        <v>180</v>
      </c>
      <c r="FT30" s="60">
        <f t="shared" si="226"/>
        <v>1</v>
      </c>
      <c r="FU30" s="113">
        <v>4</v>
      </c>
      <c r="FV30" s="40" t="s">
        <v>40</v>
      </c>
      <c r="FW30" s="47">
        <v>1386</v>
      </c>
      <c r="FX30" s="47">
        <v>1599</v>
      </c>
      <c r="FY30" s="60">
        <f t="shared" si="227"/>
        <v>0.86679174484052535</v>
      </c>
      <c r="FZ30" s="113">
        <v>3</v>
      </c>
      <c r="GA30" s="43" t="s">
        <v>41</v>
      </c>
      <c r="GB30" s="171">
        <f t="shared" si="102"/>
        <v>1</v>
      </c>
      <c r="GC30" s="169">
        <f t="shared" si="103"/>
        <v>4</v>
      </c>
      <c r="GD30" s="169">
        <f t="shared" si="104"/>
        <v>4</v>
      </c>
      <c r="GE30" s="169">
        <f t="shared" si="105"/>
        <v>4</v>
      </c>
      <c r="GF30" s="169">
        <f t="shared" si="106"/>
        <v>3</v>
      </c>
      <c r="GG30" s="149">
        <f t="shared" si="9"/>
        <v>0</v>
      </c>
      <c r="GH30" s="149">
        <f t="shared" si="107"/>
        <v>20</v>
      </c>
      <c r="GI30" s="149">
        <f t="shared" si="10"/>
        <v>16</v>
      </c>
      <c r="GJ30" s="163">
        <f t="shared" si="108"/>
        <v>0.8</v>
      </c>
      <c r="GK30" s="6" t="s">
        <v>28</v>
      </c>
      <c r="GL30" s="113">
        <v>131</v>
      </c>
      <c r="GM30" s="113">
        <v>246</v>
      </c>
      <c r="GN30" s="60">
        <f t="shared" si="231"/>
        <v>0.53252032520325199</v>
      </c>
      <c r="GO30" s="50">
        <v>3</v>
      </c>
      <c r="GP30" s="43" t="s">
        <v>41</v>
      </c>
      <c r="GQ30" s="113">
        <v>1</v>
      </c>
      <c r="GR30" s="113">
        <v>1</v>
      </c>
      <c r="GS30" s="60">
        <f t="shared" si="109"/>
        <v>1</v>
      </c>
      <c r="GT30" s="117">
        <v>4</v>
      </c>
      <c r="GU30" s="40" t="s">
        <v>40</v>
      </c>
      <c r="GV30" s="47">
        <v>11</v>
      </c>
      <c r="GW30" s="47">
        <v>13</v>
      </c>
      <c r="GX30" s="60">
        <f t="shared" si="232"/>
        <v>0.84615384615384615</v>
      </c>
      <c r="GY30" s="113">
        <v>4</v>
      </c>
      <c r="GZ30" s="40" t="s">
        <v>40</v>
      </c>
      <c r="HA30" s="113">
        <v>10</v>
      </c>
      <c r="HB30" s="113">
        <v>11</v>
      </c>
      <c r="HC30" s="60">
        <f t="shared" si="110"/>
        <v>0.90909090909090906</v>
      </c>
      <c r="HD30" s="117">
        <v>4</v>
      </c>
      <c r="HE30" s="40" t="s">
        <v>40</v>
      </c>
      <c r="HF30" s="47">
        <v>18</v>
      </c>
      <c r="HG30" s="47">
        <v>788</v>
      </c>
      <c r="HH30" s="60">
        <f t="shared" si="111"/>
        <v>2.2842639593908629E-2</v>
      </c>
      <c r="HI30" s="50">
        <v>3</v>
      </c>
      <c r="HJ30" s="43" t="s">
        <v>41</v>
      </c>
      <c r="HK30" s="171">
        <f t="shared" si="112"/>
        <v>3</v>
      </c>
      <c r="HL30" s="169">
        <f t="shared" si="113"/>
        <v>4</v>
      </c>
      <c r="HM30" s="169">
        <f t="shared" si="114"/>
        <v>4</v>
      </c>
      <c r="HN30" s="169">
        <f t="shared" si="115"/>
        <v>4</v>
      </c>
      <c r="HO30" s="169">
        <f t="shared" si="116"/>
        <v>3</v>
      </c>
      <c r="HP30" s="149">
        <f t="shared" si="11"/>
        <v>0</v>
      </c>
      <c r="HQ30" s="149">
        <f t="shared" si="117"/>
        <v>20</v>
      </c>
      <c r="HR30" s="149">
        <f t="shared" si="12"/>
        <v>18</v>
      </c>
      <c r="HS30" s="163">
        <f t="shared" si="118"/>
        <v>0.9</v>
      </c>
      <c r="HT30" s="6" t="s">
        <v>28</v>
      </c>
      <c r="HU30" s="113">
        <v>5</v>
      </c>
      <c r="HV30" s="50">
        <v>1</v>
      </c>
      <c r="HW30" s="13" t="s">
        <v>43</v>
      </c>
      <c r="HX30" s="113">
        <v>5</v>
      </c>
      <c r="HY30" s="50">
        <v>1</v>
      </c>
      <c r="HZ30" s="13" t="s">
        <v>43</v>
      </c>
      <c r="IA30" s="111">
        <v>3</v>
      </c>
      <c r="IB30" s="111">
        <v>224</v>
      </c>
      <c r="IC30" s="60">
        <f t="shared" si="119"/>
        <v>1.3392857142857142E-2</v>
      </c>
      <c r="ID30" s="32">
        <v>4</v>
      </c>
      <c r="IE30" s="16" t="s">
        <v>40</v>
      </c>
      <c r="IF30" s="111">
        <v>1</v>
      </c>
      <c r="IG30" s="111">
        <v>224</v>
      </c>
      <c r="IH30" s="60">
        <f t="shared" si="120"/>
        <v>4.464285714285714E-3</v>
      </c>
      <c r="II30" s="32">
        <v>4</v>
      </c>
      <c r="IJ30" s="16" t="s">
        <v>40</v>
      </c>
      <c r="IK30" s="111">
        <v>97</v>
      </c>
      <c r="IL30" s="111">
        <v>98</v>
      </c>
      <c r="IM30" s="60">
        <f t="shared" si="121"/>
        <v>0.98979591836734693</v>
      </c>
      <c r="IN30" s="108">
        <v>4</v>
      </c>
      <c r="IO30" s="40" t="s">
        <v>40</v>
      </c>
      <c r="IP30" s="111">
        <v>0</v>
      </c>
      <c r="IQ30" s="111">
        <v>13</v>
      </c>
      <c r="IR30" s="60">
        <f t="shared" si="122"/>
        <v>0</v>
      </c>
      <c r="IS30" s="50">
        <v>4</v>
      </c>
      <c r="IT30" s="40" t="s">
        <v>40</v>
      </c>
      <c r="IU30" s="171">
        <f t="shared" si="123"/>
        <v>1</v>
      </c>
      <c r="IV30" s="169">
        <f t="shared" si="124"/>
        <v>1</v>
      </c>
      <c r="IW30" s="169">
        <f t="shared" si="125"/>
        <v>4</v>
      </c>
      <c r="IX30" s="169">
        <f t="shared" si="126"/>
        <v>4</v>
      </c>
      <c r="IY30" s="169">
        <f t="shared" si="127"/>
        <v>4</v>
      </c>
      <c r="IZ30" s="169">
        <f t="shared" si="128"/>
        <v>4</v>
      </c>
      <c r="JA30" s="149">
        <f t="shared" si="13"/>
        <v>0</v>
      </c>
      <c r="JB30" s="149">
        <f t="shared" si="129"/>
        <v>24</v>
      </c>
      <c r="JC30" s="149">
        <f t="shared" si="14"/>
        <v>18</v>
      </c>
      <c r="JD30" s="163">
        <f t="shared" si="237"/>
        <v>0.75</v>
      </c>
      <c r="JE30" s="6" t="s">
        <v>28</v>
      </c>
      <c r="JF30" s="111">
        <v>18</v>
      </c>
      <c r="JG30" s="111">
        <v>18</v>
      </c>
      <c r="JH30" s="60">
        <f t="shared" si="131"/>
        <v>1</v>
      </c>
      <c r="JI30" s="76">
        <v>4</v>
      </c>
      <c r="JJ30" s="40" t="s">
        <v>40</v>
      </c>
      <c r="JK30" s="111">
        <v>11</v>
      </c>
      <c r="JL30" s="111">
        <v>6</v>
      </c>
      <c r="JM30" s="174">
        <f t="shared" si="132"/>
        <v>1.8333333333333333</v>
      </c>
      <c r="JN30" s="108">
        <v>4</v>
      </c>
      <c r="JO30" s="40" t="s">
        <v>40</v>
      </c>
      <c r="JP30" s="171">
        <f t="shared" si="133"/>
        <v>4</v>
      </c>
      <c r="JQ30" s="169">
        <f t="shared" si="134"/>
        <v>4</v>
      </c>
      <c r="JR30" s="149">
        <f t="shared" si="15"/>
        <v>0</v>
      </c>
      <c r="JS30" s="149">
        <f t="shared" si="135"/>
        <v>8</v>
      </c>
      <c r="JT30" s="149">
        <f t="shared" si="16"/>
        <v>8</v>
      </c>
      <c r="JU30" s="163">
        <f t="shared" si="238"/>
        <v>1</v>
      </c>
      <c r="JV30" s="6" t="s">
        <v>28</v>
      </c>
      <c r="JW30" s="47">
        <v>222</v>
      </c>
      <c r="JX30" s="47">
        <v>232</v>
      </c>
      <c r="JY30" s="60">
        <f t="shared" si="137"/>
        <v>0.9568965517241379</v>
      </c>
      <c r="JZ30" s="76">
        <v>3</v>
      </c>
      <c r="KA30" s="11" t="s">
        <v>41</v>
      </c>
      <c r="KB30" s="117">
        <v>165</v>
      </c>
      <c r="KC30" s="117">
        <v>1250</v>
      </c>
      <c r="KD30" s="60">
        <f t="shared" si="138"/>
        <v>0.13200000000000001</v>
      </c>
      <c r="KE30" s="76">
        <v>3</v>
      </c>
      <c r="KF30" s="11" t="s">
        <v>41</v>
      </c>
      <c r="KG30" s="171">
        <f t="shared" si="139"/>
        <v>3</v>
      </c>
      <c r="KH30" s="169">
        <f t="shared" si="140"/>
        <v>3</v>
      </c>
      <c r="KI30" s="149">
        <f t="shared" si="17"/>
        <v>0</v>
      </c>
      <c r="KJ30" s="149">
        <f t="shared" si="141"/>
        <v>8</v>
      </c>
      <c r="KK30" s="149">
        <f t="shared" si="142"/>
        <v>6</v>
      </c>
      <c r="KL30" s="163">
        <f t="shared" si="239"/>
        <v>0.75</v>
      </c>
      <c r="KM30" s="6" t="s">
        <v>28</v>
      </c>
      <c r="KN30" s="47">
        <v>61</v>
      </c>
      <c r="KO30" s="47">
        <v>61</v>
      </c>
      <c r="KP30" s="60">
        <v>1</v>
      </c>
      <c r="KQ30" s="47">
        <v>4</v>
      </c>
      <c r="KR30" s="40" t="s">
        <v>40</v>
      </c>
      <c r="KS30" s="47">
        <v>330</v>
      </c>
      <c r="KT30" s="47">
        <v>330</v>
      </c>
      <c r="KU30" s="60">
        <f t="shared" si="264"/>
        <v>1</v>
      </c>
      <c r="KV30" s="113">
        <v>4</v>
      </c>
      <c r="KW30" s="40" t="s">
        <v>40</v>
      </c>
      <c r="KX30" s="47">
        <v>97</v>
      </c>
      <c r="KY30" s="47">
        <v>97</v>
      </c>
      <c r="KZ30" s="60">
        <f t="shared" si="19"/>
        <v>1</v>
      </c>
      <c r="LA30" s="47">
        <v>4</v>
      </c>
      <c r="LB30" s="40" t="s">
        <v>40</v>
      </c>
      <c r="LC30" s="171">
        <f t="shared" si="144"/>
        <v>4</v>
      </c>
      <c r="LD30" s="169">
        <f t="shared" si="145"/>
        <v>4</v>
      </c>
      <c r="LE30" s="169">
        <f t="shared" si="146"/>
        <v>4</v>
      </c>
      <c r="LF30" s="149">
        <f t="shared" si="20"/>
        <v>0</v>
      </c>
      <c r="LG30" s="149">
        <f t="shared" si="147"/>
        <v>12</v>
      </c>
      <c r="LH30" s="149">
        <f t="shared" si="21"/>
        <v>12</v>
      </c>
      <c r="LI30" s="163">
        <f t="shared" si="240"/>
        <v>1</v>
      </c>
      <c r="LJ30" s="6" t="s">
        <v>28</v>
      </c>
      <c r="LK30" s="85">
        <v>1566.97</v>
      </c>
      <c r="LL30" s="85">
        <v>1566.97</v>
      </c>
      <c r="LM30" s="60">
        <f t="shared" si="22"/>
        <v>1</v>
      </c>
      <c r="LN30" s="47" t="s">
        <v>60</v>
      </c>
      <c r="LO30" s="78" t="s">
        <v>60</v>
      </c>
      <c r="LP30" s="85">
        <v>39934.200000000004</v>
      </c>
      <c r="LQ30" s="85">
        <v>43500.377428</v>
      </c>
      <c r="LR30" s="60">
        <f t="shared" si="23"/>
        <v>0.91801962100437906</v>
      </c>
      <c r="LS30" s="47" t="s">
        <v>60</v>
      </c>
      <c r="LT30" s="78" t="s">
        <v>60</v>
      </c>
      <c r="LU30" s="47">
        <v>51226.52</v>
      </c>
      <c r="LV30" s="47">
        <v>59074.01</v>
      </c>
      <c r="LW30" s="60">
        <f t="shared" si="24"/>
        <v>0.86715833240370843</v>
      </c>
      <c r="LX30" s="47" t="s">
        <v>60</v>
      </c>
      <c r="LY30" s="78" t="s">
        <v>60</v>
      </c>
      <c r="LZ30" s="85">
        <v>379.26821899999999</v>
      </c>
      <c r="MA30" s="85">
        <v>318.83714146296109</v>
      </c>
      <c r="MB30" s="60">
        <f t="shared" si="149"/>
        <v>1.1895358779712906</v>
      </c>
      <c r="MC30" s="84">
        <v>4</v>
      </c>
      <c r="MD30" s="40" t="s">
        <v>40</v>
      </c>
      <c r="ME30" s="171" t="str">
        <f t="shared" si="150"/>
        <v>NA</v>
      </c>
      <c r="MF30" s="169" t="str">
        <f t="shared" si="151"/>
        <v>NA</v>
      </c>
      <c r="MG30" s="169" t="str">
        <f t="shared" si="152"/>
        <v>NA</v>
      </c>
      <c r="MH30" s="169">
        <f t="shared" si="153"/>
        <v>4</v>
      </c>
      <c r="MI30" s="149">
        <f t="shared" si="25"/>
        <v>0</v>
      </c>
      <c r="MJ30" s="149">
        <f t="shared" si="154"/>
        <v>4</v>
      </c>
      <c r="MK30" s="149">
        <f t="shared" si="26"/>
        <v>4</v>
      </c>
      <c r="ML30" s="163">
        <f t="shared" si="241"/>
        <v>1</v>
      </c>
      <c r="MM30" s="6" t="s">
        <v>28</v>
      </c>
      <c r="MN30" s="85">
        <v>52628294044.959999</v>
      </c>
      <c r="MO30" s="47">
        <v>54101095215</v>
      </c>
      <c r="MP30" s="60">
        <f t="shared" si="27"/>
        <v>0.97277686959594756</v>
      </c>
      <c r="MQ30" s="47">
        <v>3</v>
      </c>
      <c r="MR30" s="43" t="s">
        <v>41</v>
      </c>
      <c r="MS30" s="47">
        <v>52555895858.412857</v>
      </c>
      <c r="MT30" s="47">
        <v>52628294044.959999</v>
      </c>
      <c r="MU30" s="83">
        <f t="shared" si="28"/>
        <v>0.99862434859687277</v>
      </c>
      <c r="MV30" s="47">
        <v>2</v>
      </c>
      <c r="MW30" s="12" t="s">
        <v>42</v>
      </c>
      <c r="MX30" s="47" t="s">
        <v>60</v>
      </c>
      <c r="MY30" s="47" t="s">
        <v>60</v>
      </c>
      <c r="MZ30" s="47" t="s">
        <v>60</v>
      </c>
      <c r="NA30" s="47" t="s">
        <v>60</v>
      </c>
      <c r="NB30" s="47" t="s">
        <v>60</v>
      </c>
      <c r="NC30" s="171">
        <f t="shared" si="156"/>
        <v>3</v>
      </c>
      <c r="ND30" s="169">
        <f t="shared" si="157"/>
        <v>2</v>
      </c>
      <c r="NE30" s="169">
        <v>0</v>
      </c>
      <c r="NF30" s="149">
        <f t="shared" si="29"/>
        <v>1</v>
      </c>
      <c r="NG30" s="149">
        <f t="shared" si="158"/>
        <v>8</v>
      </c>
      <c r="NH30" s="149">
        <f t="shared" si="30"/>
        <v>5</v>
      </c>
      <c r="NI30" s="163">
        <f t="shared" si="242"/>
        <v>0.625</v>
      </c>
      <c r="NJ30" s="6" t="s">
        <v>28</v>
      </c>
      <c r="NK30" s="120">
        <v>475.66666666666669</v>
      </c>
      <c r="NL30" s="120">
        <v>510</v>
      </c>
      <c r="NM30" s="60">
        <f t="shared" si="160"/>
        <v>0.93267973856209152</v>
      </c>
      <c r="NN30" s="47">
        <v>4</v>
      </c>
      <c r="NO30" s="40" t="s">
        <v>40</v>
      </c>
      <c r="NP30" s="118">
        <v>32239</v>
      </c>
      <c r="NQ30" s="118">
        <v>33000</v>
      </c>
      <c r="NR30" s="60">
        <f t="shared" si="31"/>
        <v>0.97693939393939389</v>
      </c>
      <c r="NS30" s="47">
        <v>4</v>
      </c>
      <c r="NT30" s="40" t="s">
        <v>40</v>
      </c>
      <c r="NU30" s="118">
        <v>0</v>
      </c>
      <c r="NV30" s="119">
        <v>245</v>
      </c>
      <c r="NW30" s="60">
        <v>0</v>
      </c>
      <c r="NX30" s="113">
        <v>1</v>
      </c>
      <c r="NY30" s="13" t="s">
        <v>43</v>
      </c>
      <c r="NZ30" s="171">
        <f t="shared" si="161"/>
        <v>4</v>
      </c>
      <c r="OA30" s="169">
        <f t="shared" si="162"/>
        <v>4</v>
      </c>
      <c r="OB30" s="169">
        <f t="shared" si="163"/>
        <v>0.97693939393939389</v>
      </c>
      <c r="OC30" s="149">
        <f t="shared" si="32"/>
        <v>0</v>
      </c>
      <c r="OD30" s="149">
        <f t="shared" si="164"/>
        <v>12</v>
      </c>
      <c r="OE30" s="149">
        <f t="shared" si="33"/>
        <v>8.9769393939393947</v>
      </c>
      <c r="OF30" s="163">
        <f t="shared" si="243"/>
        <v>0.74807828282828293</v>
      </c>
      <c r="OG30" s="6" t="s">
        <v>28</v>
      </c>
      <c r="OH30" s="120">
        <v>11</v>
      </c>
      <c r="OI30" s="120">
        <v>21</v>
      </c>
      <c r="OJ30" s="60">
        <f t="shared" si="34"/>
        <v>0.52380952380952384</v>
      </c>
      <c r="OK30" s="63">
        <v>1</v>
      </c>
      <c r="OL30" s="13" t="s">
        <v>43</v>
      </c>
      <c r="OM30" s="120">
        <v>13</v>
      </c>
      <c r="ON30" s="120">
        <v>13</v>
      </c>
      <c r="OO30" s="60">
        <f t="shared" si="35"/>
        <v>1</v>
      </c>
      <c r="OP30" s="47">
        <v>4</v>
      </c>
      <c r="OQ30" s="40" t="s">
        <v>40</v>
      </c>
      <c r="OR30" s="171">
        <f t="shared" si="166"/>
        <v>1</v>
      </c>
      <c r="OS30" s="169">
        <f t="shared" si="167"/>
        <v>4</v>
      </c>
      <c r="OT30" s="149">
        <f t="shared" si="36"/>
        <v>0</v>
      </c>
      <c r="OU30" s="149">
        <f t="shared" si="168"/>
        <v>8</v>
      </c>
      <c r="OV30" s="149">
        <f t="shared" si="37"/>
        <v>5</v>
      </c>
      <c r="OW30" s="163">
        <f t="shared" si="244"/>
        <v>0.625</v>
      </c>
      <c r="OX30" s="6" t="s">
        <v>28</v>
      </c>
      <c r="OY30" s="120">
        <v>5</v>
      </c>
      <c r="OZ30" s="120">
        <v>5</v>
      </c>
      <c r="PA30" s="121">
        <f t="shared" si="234"/>
        <v>1</v>
      </c>
      <c r="PB30" s="119">
        <v>4</v>
      </c>
      <c r="PC30" s="40" t="s">
        <v>40</v>
      </c>
      <c r="PD30" s="120">
        <v>1</v>
      </c>
      <c r="PE30" s="120">
        <v>1</v>
      </c>
      <c r="PF30" s="121">
        <f t="shared" si="228"/>
        <v>1</v>
      </c>
      <c r="PG30" s="119">
        <v>4</v>
      </c>
      <c r="PH30" s="40" t="s">
        <v>40</v>
      </c>
      <c r="PI30" s="120">
        <v>0</v>
      </c>
      <c r="PJ30" s="120">
        <v>0</v>
      </c>
      <c r="PK30" s="121" t="s">
        <v>60</v>
      </c>
      <c r="PL30" s="118" t="s">
        <v>60</v>
      </c>
      <c r="PM30" s="118" t="s">
        <v>60</v>
      </c>
      <c r="PN30" s="119">
        <v>0</v>
      </c>
      <c r="PO30" s="119">
        <v>0</v>
      </c>
      <c r="PP30" s="121" t="s">
        <v>60</v>
      </c>
      <c r="PQ30" s="122" t="s">
        <v>60</v>
      </c>
      <c r="PR30" s="118" t="s">
        <v>60</v>
      </c>
      <c r="PS30" s="120">
        <v>2</v>
      </c>
      <c r="PT30" s="120">
        <v>2</v>
      </c>
      <c r="PU30" s="121">
        <f t="shared" si="38"/>
        <v>1</v>
      </c>
      <c r="PV30" s="122">
        <v>4</v>
      </c>
      <c r="PW30" s="40" t="s">
        <v>40</v>
      </c>
      <c r="PX30" s="120">
        <v>0</v>
      </c>
      <c r="PY30" s="120">
        <v>0</v>
      </c>
      <c r="PZ30" s="121" t="s">
        <v>60</v>
      </c>
      <c r="QA30" s="122" t="s">
        <v>60</v>
      </c>
      <c r="QB30" s="118" t="s">
        <v>60</v>
      </c>
      <c r="QC30" s="120">
        <v>70</v>
      </c>
      <c r="QD30" s="120">
        <v>137</v>
      </c>
      <c r="QE30" s="121">
        <f t="shared" si="170"/>
        <v>0.51094890510948909</v>
      </c>
      <c r="QF30" s="119">
        <v>3</v>
      </c>
      <c r="QG30" s="43" t="s">
        <v>41</v>
      </c>
      <c r="QH30" s="171">
        <f t="shared" si="171"/>
        <v>4</v>
      </c>
      <c r="QI30" s="169">
        <f t="shared" si="172"/>
        <v>4</v>
      </c>
      <c r="QJ30" s="169">
        <v>0</v>
      </c>
      <c r="QK30" s="169">
        <v>0</v>
      </c>
      <c r="QL30" s="169">
        <f t="shared" si="175"/>
        <v>4</v>
      </c>
      <c r="QM30" s="169">
        <v>0</v>
      </c>
      <c r="QN30" s="169">
        <f t="shared" si="177"/>
        <v>3</v>
      </c>
      <c r="QO30" s="149">
        <f t="shared" si="39"/>
        <v>3</v>
      </c>
      <c r="QP30" s="149">
        <f t="shared" si="178"/>
        <v>16</v>
      </c>
      <c r="QQ30" s="149">
        <f t="shared" si="40"/>
        <v>15</v>
      </c>
      <c r="QR30" s="163">
        <f t="shared" si="245"/>
        <v>0.9375</v>
      </c>
      <c r="QS30" s="6" t="s">
        <v>28</v>
      </c>
      <c r="QT30" s="123">
        <v>1488.4800000000002</v>
      </c>
      <c r="QU30" s="123">
        <v>1584</v>
      </c>
      <c r="QV30" s="124">
        <f t="shared" si="260"/>
        <v>0.93969696969696981</v>
      </c>
      <c r="QW30" s="123">
        <v>4</v>
      </c>
      <c r="QX30" s="40" t="s">
        <v>40</v>
      </c>
      <c r="QY30" s="123">
        <v>108663</v>
      </c>
      <c r="QZ30" s="123">
        <v>108748</v>
      </c>
      <c r="RA30" s="124">
        <f t="shared" si="42"/>
        <v>0.9992183764299114</v>
      </c>
      <c r="RB30" s="125">
        <v>4</v>
      </c>
      <c r="RC30" s="40" t="s">
        <v>40</v>
      </c>
      <c r="RD30" s="125">
        <v>7</v>
      </c>
      <c r="RE30" s="125">
        <v>8</v>
      </c>
      <c r="RF30" s="124">
        <f t="shared" si="43"/>
        <v>0.875</v>
      </c>
      <c r="RG30" s="125">
        <v>3</v>
      </c>
      <c r="RH30" s="43" t="s">
        <v>41</v>
      </c>
      <c r="RI30" s="171">
        <f t="shared" si="180"/>
        <v>4</v>
      </c>
      <c r="RJ30" s="169">
        <f t="shared" si="181"/>
        <v>4</v>
      </c>
      <c r="RK30" s="169">
        <f t="shared" si="182"/>
        <v>3</v>
      </c>
      <c r="RL30" s="149">
        <f t="shared" si="44"/>
        <v>0</v>
      </c>
      <c r="RM30" s="149">
        <f t="shared" si="183"/>
        <v>12</v>
      </c>
      <c r="RN30" s="149">
        <f t="shared" si="45"/>
        <v>11</v>
      </c>
      <c r="RO30" s="163">
        <f t="shared" si="246"/>
        <v>0.91666666666666663</v>
      </c>
      <c r="RP30" s="6" t="s">
        <v>28</v>
      </c>
      <c r="RQ30" s="119">
        <v>55</v>
      </c>
      <c r="RR30" s="119">
        <v>57</v>
      </c>
      <c r="RS30" s="121">
        <f t="shared" si="185"/>
        <v>0.96491228070175439</v>
      </c>
      <c r="RT30" s="119">
        <v>3</v>
      </c>
      <c r="RU30" s="43" t="s">
        <v>41</v>
      </c>
      <c r="RV30" s="119">
        <v>455</v>
      </c>
      <c r="RW30" s="119">
        <v>191</v>
      </c>
      <c r="RX30" s="126">
        <f t="shared" si="186"/>
        <v>2.3821989528795813</v>
      </c>
      <c r="RY30" s="118">
        <v>4</v>
      </c>
      <c r="RZ30" s="40" t="s">
        <v>40</v>
      </c>
      <c r="SA30" s="171">
        <f t="shared" si="187"/>
        <v>3</v>
      </c>
      <c r="SB30" s="169">
        <f t="shared" si="188"/>
        <v>4</v>
      </c>
      <c r="SC30" s="149">
        <f t="shared" si="189"/>
        <v>0</v>
      </c>
      <c r="SD30" s="149">
        <f t="shared" si="190"/>
        <v>8</v>
      </c>
      <c r="SE30" s="149">
        <f t="shared" si="191"/>
        <v>7</v>
      </c>
      <c r="SF30" s="163">
        <f t="shared" si="192"/>
        <v>0.875</v>
      </c>
      <c r="SG30" s="6" t="s">
        <v>28</v>
      </c>
      <c r="SH30" s="127">
        <v>0.9789117935213909</v>
      </c>
      <c r="SI30" s="110">
        <v>4</v>
      </c>
      <c r="SJ30" s="9" t="s">
        <v>40</v>
      </c>
      <c r="SK30" s="120">
        <v>35</v>
      </c>
      <c r="SL30" s="120">
        <v>36</v>
      </c>
      <c r="SM30" s="121">
        <f t="shared" si="193"/>
        <v>0.97222222222222221</v>
      </c>
      <c r="SN30" s="111">
        <v>4</v>
      </c>
      <c r="SO30" s="40" t="s">
        <v>40</v>
      </c>
      <c r="SP30" s="120">
        <v>36</v>
      </c>
      <c r="SQ30" s="120">
        <v>36</v>
      </c>
      <c r="SR30" s="60">
        <f t="shared" si="194"/>
        <v>1</v>
      </c>
      <c r="SS30" s="111">
        <v>4</v>
      </c>
      <c r="ST30" s="40" t="s">
        <v>40</v>
      </c>
      <c r="SU30" s="120">
        <v>20</v>
      </c>
      <c r="SV30" s="120">
        <v>20</v>
      </c>
      <c r="SW30" s="60">
        <f t="shared" si="262"/>
        <v>1</v>
      </c>
      <c r="SX30" s="111">
        <v>4</v>
      </c>
      <c r="SY30" s="40" t="s">
        <v>40</v>
      </c>
      <c r="SZ30" s="120">
        <v>32</v>
      </c>
      <c r="TA30" s="120">
        <v>32</v>
      </c>
      <c r="TB30" s="121">
        <f t="shared" ref="TB30:TB35" si="272">+SZ30/TA30</f>
        <v>1</v>
      </c>
      <c r="TC30" s="63">
        <v>4</v>
      </c>
      <c r="TD30" s="40" t="s">
        <v>40</v>
      </c>
      <c r="TE30" s="171">
        <f t="shared" si="197"/>
        <v>4</v>
      </c>
      <c r="TF30" s="169">
        <f t="shared" si="198"/>
        <v>4</v>
      </c>
      <c r="TG30" s="169">
        <f t="shared" si="199"/>
        <v>4</v>
      </c>
      <c r="TH30" s="169">
        <f t="shared" si="200"/>
        <v>4</v>
      </c>
      <c r="TI30" s="169">
        <f t="shared" si="201"/>
        <v>4</v>
      </c>
      <c r="TJ30" s="149">
        <f t="shared" si="202"/>
        <v>0</v>
      </c>
      <c r="TK30" s="149">
        <f t="shared" si="203"/>
        <v>20</v>
      </c>
      <c r="TL30" s="149">
        <f t="shared" si="204"/>
        <v>20</v>
      </c>
      <c r="TM30" s="163">
        <f t="shared" si="205"/>
        <v>1</v>
      </c>
      <c r="TO30" s="25" t="s">
        <v>28</v>
      </c>
      <c r="TP30" s="61">
        <f>+KV30+LA30+MC30+NS30+OK30+QW30+RB30+RT30+RY30</f>
        <v>32</v>
      </c>
      <c r="TQ30" s="26">
        <f t="shared" si="206"/>
        <v>36</v>
      </c>
      <c r="TR30" s="27">
        <f t="shared" si="207"/>
        <v>0.88888888888888884</v>
      </c>
      <c r="TS30" s="28"/>
      <c r="TU30" s="25" t="s">
        <v>28</v>
      </c>
      <c r="TV30" s="26">
        <f>+SI30</f>
        <v>4</v>
      </c>
      <c r="TW30" s="26">
        <v>4</v>
      </c>
      <c r="TX30" s="27">
        <f t="shared" si="208"/>
        <v>1</v>
      </c>
      <c r="TY30" s="28"/>
      <c r="UA30" s="25" t="s">
        <v>28</v>
      </c>
      <c r="UB30" s="363" t="e">
        <f>+(#REF!*0.25)+(#REF!*0.4)+(TR30*0.25)+(TX30*0.1)</f>
        <v>#REF!</v>
      </c>
      <c r="UC30" s="364"/>
      <c r="UD30" s="365"/>
      <c r="UE30" s="28"/>
      <c r="UF30" s="179">
        <f t="shared" si="209"/>
        <v>0.83333333333333337</v>
      </c>
      <c r="UG30" s="179">
        <f t="shared" si="210"/>
        <v>0.8125</v>
      </c>
      <c r="UH30" s="179">
        <f t="shared" si="211"/>
        <v>1</v>
      </c>
      <c r="UI30" s="181">
        <f t="shared" si="229"/>
        <v>0.88194444444444453</v>
      </c>
      <c r="UJ30" s="179">
        <f t="shared" si="212"/>
        <v>0.84375</v>
      </c>
      <c r="UK30" s="179">
        <f t="shared" si="213"/>
        <v>0.5</v>
      </c>
      <c r="UL30" s="179">
        <f t="shared" si="214"/>
        <v>0.8</v>
      </c>
      <c r="UM30" s="179">
        <f t="shared" si="215"/>
        <v>0.9</v>
      </c>
      <c r="UN30" s="179">
        <f t="shared" si="216"/>
        <v>0.83333333333333337</v>
      </c>
      <c r="UO30" s="181">
        <f t="shared" si="217"/>
        <v>0.77541666666666664</v>
      </c>
      <c r="UP30" s="179">
        <f t="shared" si="218"/>
        <v>0.79961565656565659</v>
      </c>
      <c r="UQ30" s="179">
        <f t="shared" si="219"/>
        <v>0.9375</v>
      </c>
      <c r="UR30" s="179">
        <f t="shared" si="220"/>
        <v>0.91666666666666663</v>
      </c>
      <c r="US30" s="179">
        <f t="shared" si="221"/>
        <v>0.875</v>
      </c>
      <c r="UT30" s="181">
        <f t="shared" si="222"/>
        <v>0.8821955808080808</v>
      </c>
      <c r="UU30" s="179">
        <f t="shared" si="223"/>
        <v>1</v>
      </c>
      <c r="UV30" s="183">
        <f t="shared" si="224"/>
        <v>1</v>
      </c>
      <c r="UW30" s="187"/>
      <c r="UX30" s="222">
        <f t="shared" si="230"/>
        <v>0.8512016729797981</v>
      </c>
    </row>
    <row r="31" spans="1:570" ht="15.75" customHeight="1">
      <c r="A31" s="6" t="s">
        <v>29</v>
      </c>
      <c r="B31" s="50">
        <v>11699</v>
      </c>
      <c r="C31" s="50">
        <v>13451</v>
      </c>
      <c r="D31" s="106">
        <f t="shared" si="46"/>
        <v>0.86974946100661665</v>
      </c>
      <c r="E31" s="32">
        <v>2</v>
      </c>
      <c r="F31" s="12" t="s">
        <v>42</v>
      </c>
      <c r="G31" s="3">
        <v>0.25521224130808845</v>
      </c>
      <c r="H31" s="3">
        <v>0.26099696221962798</v>
      </c>
      <c r="I31" s="51">
        <f t="shared" si="0"/>
        <v>-2.216393961961791E-2</v>
      </c>
      <c r="J31" s="32">
        <v>1</v>
      </c>
      <c r="K31" s="53" t="s">
        <v>43</v>
      </c>
      <c r="L31" s="76">
        <v>1383</v>
      </c>
      <c r="M31" s="76">
        <v>2375</v>
      </c>
      <c r="N31" s="107">
        <f t="shared" si="47"/>
        <v>0.58231578947368423</v>
      </c>
      <c r="O31" s="108">
        <v>1</v>
      </c>
      <c r="P31" s="13" t="s">
        <v>43</v>
      </c>
      <c r="Q31" s="169">
        <f t="shared" si="48"/>
        <v>2</v>
      </c>
      <c r="R31" s="169">
        <f t="shared" si="49"/>
        <v>1</v>
      </c>
      <c r="S31" s="170">
        <f t="shared" si="50"/>
        <v>1</v>
      </c>
      <c r="T31" s="150">
        <f t="shared" si="51"/>
        <v>0</v>
      </c>
      <c r="U31" s="150">
        <f t="shared" si="52"/>
        <v>12</v>
      </c>
      <c r="V31" s="149">
        <f t="shared" si="53"/>
        <v>4</v>
      </c>
      <c r="W31" s="163">
        <f t="shared" si="54"/>
        <v>0.33333333333333331</v>
      </c>
      <c r="X31" s="6" t="s">
        <v>29</v>
      </c>
      <c r="Y31" s="109">
        <v>1</v>
      </c>
      <c r="Z31" s="45">
        <v>4</v>
      </c>
      <c r="AA31" s="16" t="s">
        <v>40</v>
      </c>
      <c r="AB31" s="110">
        <v>50</v>
      </c>
      <c r="AC31" s="110">
        <v>64</v>
      </c>
      <c r="AD31" s="106">
        <f t="shared" si="1"/>
        <v>0.78125</v>
      </c>
      <c r="AE31" s="32">
        <v>4</v>
      </c>
      <c r="AF31" s="40" t="s">
        <v>40</v>
      </c>
      <c r="AG31" s="110">
        <v>619</v>
      </c>
      <c r="AH31" s="110">
        <v>154</v>
      </c>
      <c r="AI31" s="106">
        <f t="shared" si="55"/>
        <v>4.0194805194805197</v>
      </c>
      <c r="AJ31" s="32">
        <v>4</v>
      </c>
      <c r="AK31" s="40" t="s">
        <v>40</v>
      </c>
      <c r="AL31" s="110">
        <v>6</v>
      </c>
      <c r="AM31" s="110">
        <v>14</v>
      </c>
      <c r="AN31" s="106">
        <f t="shared" si="268"/>
        <v>0.42857142857142855</v>
      </c>
      <c r="AO31" s="32">
        <v>1</v>
      </c>
      <c r="AP31" s="156" t="s">
        <v>43</v>
      </c>
      <c r="AQ31" s="171">
        <f t="shared" si="56"/>
        <v>4</v>
      </c>
      <c r="AR31" s="169">
        <f t="shared" si="57"/>
        <v>4</v>
      </c>
      <c r="AS31" s="169">
        <f t="shared" si="58"/>
        <v>4</v>
      </c>
      <c r="AT31" s="169">
        <f t="shared" si="59"/>
        <v>1</v>
      </c>
      <c r="AU31" s="149">
        <f t="shared" si="3"/>
        <v>0</v>
      </c>
      <c r="AV31" s="149">
        <f t="shared" si="60"/>
        <v>16</v>
      </c>
      <c r="AW31" s="149">
        <f t="shared" si="61"/>
        <v>13</v>
      </c>
      <c r="AX31" s="163">
        <f t="shared" si="62"/>
        <v>0.8125</v>
      </c>
      <c r="AY31" s="159" t="s">
        <v>29</v>
      </c>
      <c r="AZ31" s="143">
        <v>1</v>
      </c>
      <c r="BA31" s="79">
        <v>4</v>
      </c>
      <c r="BB31" s="40" t="s">
        <v>40</v>
      </c>
      <c r="BC31" s="171">
        <f t="shared" si="63"/>
        <v>4</v>
      </c>
      <c r="BD31" s="149">
        <f t="shared" si="4"/>
        <v>0</v>
      </c>
      <c r="BE31" s="149">
        <f t="shared" si="64"/>
        <v>4</v>
      </c>
      <c r="BF31" s="149">
        <f t="shared" si="5"/>
        <v>4</v>
      </c>
      <c r="BG31" s="163">
        <f t="shared" si="6"/>
        <v>1</v>
      </c>
      <c r="BH31" s="6" t="s">
        <v>29</v>
      </c>
      <c r="BI31" s="39">
        <v>38</v>
      </c>
      <c r="BJ31" s="39">
        <v>14</v>
      </c>
      <c r="BK31" s="48">
        <f t="shared" si="258"/>
        <v>2.7142857142857144</v>
      </c>
      <c r="BL31" s="32">
        <v>4</v>
      </c>
      <c r="BM31" s="40" t="s">
        <v>40</v>
      </c>
      <c r="BN31" s="47">
        <v>293</v>
      </c>
      <c r="BO31" s="47">
        <v>293</v>
      </c>
      <c r="BP31" s="48">
        <f t="shared" si="66"/>
        <v>1</v>
      </c>
      <c r="BQ31" s="32">
        <v>4</v>
      </c>
      <c r="BR31" s="40" t="s">
        <v>40</v>
      </c>
      <c r="BS31" s="47">
        <v>1292</v>
      </c>
      <c r="BT31" s="47">
        <v>1315</v>
      </c>
      <c r="BU31" s="48">
        <f t="shared" si="67"/>
        <v>0.9825095057034221</v>
      </c>
      <c r="BV31" s="32">
        <v>2</v>
      </c>
      <c r="BW31" s="12" t="s">
        <v>42</v>
      </c>
      <c r="BX31" s="111">
        <v>0</v>
      </c>
      <c r="BY31" s="112">
        <v>0</v>
      </c>
      <c r="BZ31" s="48" t="s">
        <v>60</v>
      </c>
      <c r="CA31" s="32" t="s">
        <v>60</v>
      </c>
      <c r="CB31" s="33" t="s">
        <v>60</v>
      </c>
      <c r="CC31" s="49">
        <v>1007</v>
      </c>
      <c r="CD31" s="49">
        <v>851</v>
      </c>
      <c r="CE31" s="166">
        <f t="shared" si="69"/>
        <v>1.1833137485311398</v>
      </c>
      <c r="CF31" s="112">
        <v>4</v>
      </c>
      <c r="CG31" s="40" t="s">
        <v>40</v>
      </c>
      <c r="CH31" s="113">
        <v>48</v>
      </c>
      <c r="CI31" s="39">
        <v>176</v>
      </c>
      <c r="CJ31" s="48">
        <f t="shared" si="70"/>
        <v>0.27272727272727271</v>
      </c>
      <c r="CK31" s="32">
        <v>1</v>
      </c>
      <c r="CL31" s="13" t="s">
        <v>43</v>
      </c>
      <c r="CM31" s="47">
        <v>130</v>
      </c>
      <c r="CN31" s="39">
        <v>179</v>
      </c>
      <c r="CO31" s="48">
        <f t="shared" si="71"/>
        <v>0.72625698324022347</v>
      </c>
      <c r="CP31" s="32">
        <v>2</v>
      </c>
      <c r="CQ31" s="12" t="s">
        <v>42</v>
      </c>
      <c r="CR31" s="49">
        <v>7</v>
      </c>
      <c r="CS31" s="49">
        <v>4</v>
      </c>
      <c r="CT31" s="48">
        <f t="shared" si="72"/>
        <v>1.75</v>
      </c>
      <c r="CU31" s="32">
        <v>4</v>
      </c>
      <c r="CV31" s="40" t="s">
        <v>40</v>
      </c>
      <c r="CW31" s="171">
        <f t="shared" si="7"/>
        <v>4</v>
      </c>
      <c r="CX31" s="169">
        <f t="shared" si="73"/>
        <v>4</v>
      </c>
      <c r="CY31" s="169">
        <f t="shared" si="74"/>
        <v>2</v>
      </c>
      <c r="CZ31" s="169">
        <v>0</v>
      </c>
      <c r="DA31" s="169">
        <f t="shared" si="76"/>
        <v>4</v>
      </c>
      <c r="DB31" s="169">
        <f t="shared" si="77"/>
        <v>1</v>
      </c>
      <c r="DC31" s="169">
        <f t="shared" si="78"/>
        <v>2</v>
      </c>
      <c r="DD31" s="169">
        <f t="shared" si="79"/>
        <v>4</v>
      </c>
      <c r="DE31" s="149">
        <f t="shared" si="80"/>
        <v>1</v>
      </c>
      <c r="DF31" s="149">
        <f t="shared" si="81"/>
        <v>28</v>
      </c>
      <c r="DG31" s="149">
        <f t="shared" si="82"/>
        <v>21</v>
      </c>
      <c r="DH31" s="163">
        <f t="shared" si="83"/>
        <v>0.75</v>
      </c>
      <c r="DI31" s="6" t="s">
        <v>29</v>
      </c>
      <c r="DJ31" s="47">
        <v>34</v>
      </c>
      <c r="DK31" s="47">
        <v>16</v>
      </c>
      <c r="DL31" s="60">
        <f t="shared" si="84"/>
        <v>2.125</v>
      </c>
      <c r="DM31" s="113">
        <v>4</v>
      </c>
      <c r="DN31" s="40" t="s">
        <v>40</v>
      </c>
      <c r="DO31" s="113">
        <v>181</v>
      </c>
      <c r="DP31" s="113">
        <v>42</v>
      </c>
      <c r="DQ31" s="60">
        <f t="shared" si="85"/>
        <v>4.3095238095238093</v>
      </c>
      <c r="DR31" s="114">
        <v>4</v>
      </c>
      <c r="DS31" s="40" t="s">
        <v>40</v>
      </c>
      <c r="DT31" s="47">
        <v>0</v>
      </c>
      <c r="DU31" s="47">
        <v>0</v>
      </c>
      <c r="DV31" s="60" t="s">
        <v>60</v>
      </c>
      <c r="DW31" s="115" t="s">
        <v>60</v>
      </c>
      <c r="DX31" s="47" t="s">
        <v>60</v>
      </c>
      <c r="DY31" s="113">
        <v>172</v>
      </c>
      <c r="DZ31" s="111">
        <v>2</v>
      </c>
      <c r="EA31" s="12" t="s">
        <v>42</v>
      </c>
      <c r="EB31" s="47">
        <v>171</v>
      </c>
      <c r="EC31" s="47">
        <v>1536</v>
      </c>
      <c r="ED31" s="60">
        <f t="shared" si="87"/>
        <v>0.111328125</v>
      </c>
      <c r="EE31" s="111">
        <v>1</v>
      </c>
      <c r="EF31" s="13" t="s">
        <v>43</v>
      </c>
      <c r="EG31" s="111">
        <v>23</v>
      </c>
      <c r="EH31" s="111">
        <v>23</v>
      </c>
      <c r="EI31" s="60">
        <f t="shared" si="88"/>
        <v>1</v>
      </c>
      <c r="EJ31" s="111">
        <v>4</v>
      </c>
      <c r="EK31" s="40" t="s">
        <v>40</v>
      </c>
      <c r="EL31" s="111">
        <v>8</v>
      </c>
      <c r="EM31" s="111">
        <v>25</v>
      </c>
      <c r="EN31" s="60">
        <f t="shared" si="89"/>
        <v>0.32</v>
      </c>
      <c r="EO31" s="111">
        <v>1</v>
      </c>
      <c r="EP31" s="13" t="s">
        <v>43</v>
      </c>
      <c r="EQ31" s="171">
        <f t="shared" si="90"/>
        <v>4</v>
      </c>
      <c r="ER31" s="169">
        <f t="shared" si="91"/>
        <v>4</v>
      </c>
      <c r="ES31" s="169">
        <v>0</v>
      </c>
      <c r="ET31" s="169">
        <f t="shared" si="93"/>
        <v>2</v>
      </c>
      <c r="EU31" s="169">
        <f t="shared" si="225"/>
        <v>1</v>
      </c>
      <c r="EV31" s="169">
        <f t="shared" si="94"/>
        <v>4</v>
      </c>
      <c r="EW31" s="169">
        <f t="shared" si="95"/>
        <v>1</v>
      </c>
      <c r="EX31" s="149">
        <f t="shared" si="96"/>
        <v>1</v>
      </c>
      <c r="EY31" s="149">
        <f t="shared" si="97"/>
        <v>24</v>
      </c>
      <c r="EZ31" s="149">
        <f t="shared" si="8"/>
        <v>16</v>
      </c>
      <c r="FA31" s="163">
        <f t="shared" si="98"/>
        <v>0.66666666666666663</v>
      </c>
      <c r="FB31" s="6" t="s">
        <v>29</v>
      </c>
      <c r="FC31" s="47">
        <v>84</v>
      </c>
      <c r="FD31" s="47">
        <v>264</v>
      </c>
      <c r="FE31" s="60">
        <f t="shared" si="270"/>
        <v>0.31818181818181818</v>
      </c>
      <c r="FF31" s="113">
        <v>1</v>
      </c>
      <c r="FG31" s="13" t="s">
        <v>43</v>
      </c>
      <c r="FH31" s="47">
        <v>10</v>
      </c>
      <c r="FI31" s="47">
        <v>10</v>
      </c>
      <c r="FJ31" s="60">
        <f t="shared" si="100"/>
        <v>1</v>
      </c>
      <c r="FK31" s="47">
        <v>4</v>
      </c>
      <c r="FL31" s="40" t="s">
        <v>40</v>
      </c>
      <c r="FM31" s="113">
        <v>8</v>
      </c>
      <c r="FN31" s="113">
        <v>6</v>
      </c>
      <c r="FO31" s="60">
        <f t="shared" si="271"/>
        <v>1.3333333333333333</v>
      </c>
      <c r="FP31" s="113">
        <v>4</v>
      </c>
      <c r="FQ31" s="40" t="s">
        <v>40</v>
      </c>
      <c r="FR31" s="113">
        <v>0</v>
      </c>
      <c r="FS31" s="113">
        <v>0</v>
      </c>
      <c r="FT31" s="47" t="s">
        <v>60</v>
      </c>
      <c r="FU31" s="47" t="s">
        <v>60</v>
      </c>
      <c r="FV31" s="47" t="s">
        <v>60</v>
      </c>
      <c r="FW31" s="47">
        <v>0</v>
      </c>
      <c r="FX31" s="47">
        <v>0</v>
      </c>
      <c r="FY31" s="81" t="s">
        <v>60</v>
      </c>
      <c r="FZ31" s="113" t="s">
        <v>60</v>
      </c>
      <c r="GA31" s="47" t="s">
        <v>60</v>
      </c>
      <c r="GB31" s="171">
        <f t="shared" si="102"/>
        <v>1</v>
      </c>
      <c r="GC31" s="169">
        <f t="shared" si="103"/>
        <v>4</v>
      </c>
      <c r="GD31" s="169">
        <f t="shared" si="104"/>
        <v>4</v>
      </c>
      <c r="GE31" s="169">
        <v>0</v>
      </c>
      <c r="GF31" s="169">
        <v>0</v>
      </c>
      <c r="GG31" s="149">
        <f t="shared" si="9"/>
        <v>2</v>
      </c>
      <c r="GH31" s="149">
        <f t="shared" si="107"/>
        <v>12</v>
      </c>
      <c r="GI31" s="149">
        <f t="shared" si="10"/>
        <v>9</v>
      </c>
      <c r="GJ31" s="163">
        <f t="shared" si="108"/>
        <v>0.75</v>
      </c>
      <c r="GK31" s="6" t="s">
        <v>29</v>
      </c>
      <c r="GL31" s="113">
        <v>14</v>
      </c>
      <c r="GM31" s="113">
        <v>25</v>
      </c>
      <c r="GN31" s="60">
        <f t="shared" si="231"/>
        <v>0.56000000000000005</v>
      </c>
      <c r="GO31" s="50">
        <v>2</v>
      </c>
      <c r="GP31" s="12" t="s">
        <v>42</v>
      </c>
      <c r="GQ31" s="113">
        <v>0</v>
      </c>
      <c r="GR31" s="113">
        <v>0</v>
      </c>
      <c r="GS31" s="60" t="s">
        <v>60</v>
      </c>
      <c r="GT31" s="111" t="s">
        <v>60</v>
      </c>
      <c r="GU31" s="77" t="s">
        <v>60</v>
      </c>
      <c r="GV31" s="47">
        <v>0</v>
      </c>
      <c r="GW31" s="47">
        <v>0</v>
      </c>
      <c r="GX31" s="60" t="s">
        <v>60</v>
      </c>
      <c r="GY31" s="113" t="s">
        <v>60</v>
      </c>
      <c r="GZ31" s="77" t="s">
        <v>60</v>
      </c>
      <c r="HA31" s="113">
        <v>0</v>
      </c>
      <c r="HB31" s="113">
        <v>0</v>
      </c>
      <c r="HC31" s="60" t="s">
        <v>60</v>
      </c>
      <c r="HD31" s="117" t="s">
        <v>60</v>
      </c>
      <c r="HE31" s="78" t="s">
        <v>60</v>
      </c>
      <c r="HF31" s="47">
        <v>0</v>
      </c>
      <c r="HG31" s="47">
        <v>0</v>
      </c>
      <c r="HH31" s="60" t="s">
        <v>60</v>
      </c>
      <c r="HI31" s="50" t="s">
        <v>60</v>
      </c>
      <c r="HJ31" s="78" t="s">
        <v>60</v>
      </c>
      <c r="HK31" s="171">
        <f t="shared" si="112"/>
        <v>2</v>
      </c>
      <c r="HL31" s="169">
        <v>0</v>
      </c>
      <c r="HM31" s="169">
        <v>0</v>
      </c>
      <c r="HN31" s="169">
        <v>0</v>
      </c>
      <c r="HO31" s="169">
        <v>0</v>
      </c>
      <c r="HP31" s="149">
        <f t="shared" si="11"/>
        <v>4</v>
      </c>
      <c r="HQ31" s="149">
        <f t="shared" si="117"/>
        <v>4</v>
      </c>
      <c r="HR31" s="149">
        <f t="shared" si="12"/>
        <v>2</v>
      </c>
      <c r="HS31" s="163">
        <f t="shared" si="118"/>
        <v>0.5</v>
      </c>
      <c r="HT31" s="6" t="s">
        <v>29</v>
      </c>
      <c r="HU31" s="113">
        <v>0</v>
      </c>
      <c r="HV31" s="50">
        <v>4</v>
      </c>
      <c r="HW31" s="40" t="s">
        <v>40</v>
      </c>
      <c r="HX31" s="113">
        <v>0</v>
      </c>
      <c r="HY31" s="50">
        <v>4</v>
      </c>
      <c r="HZ31" s="40" t="s">
        <v>40</v>
      </c>
      <c r="IA31" s="111">
        <v>0</v>
      </c>
      <c r="IB31" s="111">
        <v>1</v>
      </c>
      <c r="IC31" s="60">
        <f t="shared" si="119"/>
        <v>0</v>
      </c>
      <c r="ID31" s="32">
        <v>4</v>
      </c>
      <c r="IE31" s="16" t="s">
        <v>40</v>
      </c>
      <c r="IF31" s="111">
        <v>0</v>
      </c>
      <c r="IG31" s="111">
        <v>1</v>
      </c>
      <c r="IH31" s="60">
        <f t="shared" si="120"/>
        <v>0</v>
      </c>
      <c r="II31" s="32">
        <v>4</v>
      </c>
      <c r="IJ31" s="16" t="s">
        <v>40</v>
      </c>
      <c r="IK31" s="111">
        <v>0</v>
      </c>
      <c r="IL31" s="111">
        <v>0</v>
      </c>
      <c r="IM31" s="60" t="s">
        <v>60</v>
      </c>
      <c r="IN31" s="108" t="s">
        <v>60</v>
      </c>
      <c r="IO31" s="78" t="s">
        <v>60</v>
      </c>
      <c r="IP31" s="111">
        <v>0</v>
      </c>
      <c r="IQ31" s="111">
        <v>5</v>
      </c>
      <c r="IR31" s="60">
        <f t="shared" si="122"/>
        <v>0</v>
      </c>
      <c r="IS31" s="50">
        <v>4</v>
      </c>
      <c r="IT31" s="40" t="s">
        <v>40</v>
      </c>
      <c r="IU31" s="171">
        <f t="shared" si="123"/>
        <v>4</v>
      </c>
      <c r="IV31" s="169">
        <f t="shared" si="124"/>
        <v>4</v>
      </c>
      <c r="IW31" s="169">
        <f t="shared" si="125"/>
        <v>4</v>
      </c>
      <c r="IX31" s="169">
        <f t="shared" si="126"/>
        <v>4</v>
      </c>
      <c r="IY31" s="169">
        <v>0</v>
      </c>
      <c r="IZ31" s="169">
        <f t="shared" si="128"/>
        <v>4</v>
      </c>
      <c r="JA31" s="149">
        <f t="shared" si="13"/>
        <v>1</v>
      </c>
      <c r="JB31" s="149">
        <f t="shared" si="129"/>
        <v>20</v>
      </c>
      <c r="JC31" s="149">
        <f t="shared" si="14"/>
        <v>20</v>
      </c>
      <c r="JD31" s="163">
        <f t="shared" si="237"/>
        <v>1</v>
      </c>
      <c r="JE31" s="6" t="s">
        <v>29</v>
      </c>
      <c r="JF31" s="111">
        <v>5</v>
      </c>
      <c r="JG31" s="111">
        <v>5</v>
      </c>
      <c r="JH31" s="60">
        <f t="shared" si="131"/>
        <v>1</v>
      </c>
      <c r="JI31" s="76">
        <v>4</v>
      </c>
      <c r="JJ31" s="40" t="s">
        <v>40</v>
      </c>
      <c r="JK31" s="111">
        <v>0</v>
      </c>
      <c r="JL31" s="111">
        <v>0</v>
      </c>
      <c r="JM31" s="174" t="s">
        <v>60</v>
      </c>
      <c r="JN31" s="108" t="s">
        <v>60</v>
      </c>
      <c r="JO31" s="78" t="s">
        <v>60</v>
      </c>
      <c r="JP31" s="171">
        <f t="shared" si="133"/>
        <v>4</v>
      </c>
      <c r="JQ31" s="169">
        <v>0</v>
      </c>
      <c r="JR31" s="149">
        <f t="shared" si="15"/>
        <v>1</v>
      </c>
      <c r="JS31" s="149">
        <f t="shared" si="135"/>
        <v>4</v>
      </c>
      <c r="JT31" s="149">
        <f t="shared" si="16"/>
        <v>4</v>
      </c>
      <c r="JU31" s="163">
        <f t="shared" si="238"/>
        <v>1</v>
      </c>
      <c r="JV31" s="6" t="s">
        <v>29</v>
      </c>
      <c r="JW31" s="47">
        <v>66</v>
      </c>
      <c r="JX31" s="47">
        <v>92</v>
      </c>
      <c r="JY31" s="60">
        <f t="shared" si="137"/>
        <v>0.71739130434782605</v>
      </c>
      <c r="JZ31" s="76">
        <v>1</v>
      </c>
      <c r="KA31" s="13" t="s">
        <v>43</v>
      </c>
      <c r="KB31" s="117">
        <v>10</v>
      </c>
      <c r="KC31" s="117">
        <v>40</v>
      </c>
      <c r="KD31" s="60">
        <f t="shared" si="138"/>
        <v>0.25</v>
      </c>
      <c r="KE31" s="76">
        <v>2</v>
      </c>
      <c r="KF31" s="12" t="s">
        <v>42</v>
      </c>
      <c r="KG31" s="171">
        <f t="shared" si="139"/>
        <v>1</v>
      </c>
      <c r="KH31" s="169">
        <f t="shared" si="140"/>
        <v>2</v>
      </c>
      <c r="KI31" s="149">
        <f t="shared" si="17"/>
        <v>0</v>
      </c>
      <c r="KJ31" s="149">
        <f t="shared" si="141"/>
        <v>8</v>
      </c>
      <c r="KK31" s="149">
        <f t="shared" si="142"/>
        <v>3</v>
      </c>
      <c r="KL31" s="163">
        <f t="shared" si="239"/>
        <v>0.375</v>
      </c>
      <c r="KM31" s="6" t="s">
        <v>29</v>
      </c>
      <c r="KN31" s="47">
        <v>61</v>
      </c>
      <c r="KO31" s="47">
        <v>61</v>
      </c>
      <c r="KP31" s="60">
        <v>1</v>
      </c>
      <c r="KQ31" s="47">
        <v>4</v>
      </c>
      <c r="KR31" s="40" t="s">
        <v>40</v>
      </c>
      <c r="KS31" s="47">
        <v>142</v>
      </c>
      <c r="KT31" s="47">
        <v>142</v>
      </c>
      <c r="KU31" s="60">
        <f t="shared" si="264"/>
        <v>1</v>
      </c>
      <c r="KV31" s="113">
        <v>4</v>
      </c>
      <c r="KW31" s="40" t="s">
        <v>40</v>
      </c>
      <c r="KX31" s="47">
        <v>41</v>
      </c>
      <c r="KY31" s="47">
        <v>41</v>
      </c>
      <c r="KZ31" s="60">
        <f t="shared" si="19"/>
        <v>1</v>
      </c>
      <c r="LA31" s="47">
        <v>4</v>
      </c>
      <c r="LB31" s="40" t="s">
        <v>40</v>
      </c>
      <c r="LC31" s="171">
        <f t="shared" si="144"/>
        <v>4</v>
      </c>
      <c r="LD31" s="169">
        <f t="shared" si="145"/>
        <v>4</v>
      </c>
      <c r="LE31" s="169">
        <f t="shared" si="146"/>
        <v>4</v>
      </c>
      <c r="LF31" s="149">
        <f t="shared" si="20"/>
        <v>0</v>
      </c>
      <c r="LG31" s="149">
        <f t="shared" si="147"/>
        <v>12</v>
      </c>
      <c r="LH31" s="149">
        <f t="shared" si="21"/>
        <v>12</v>
      </c>
      <c r="LI31" s="163">
        <f t="shared" si="240"/>
        <v>1</v>
      </c>
      <c r="LJ31" s="6" t="s">
        <v>29</v>
      </c>
      <c r="LK31" s="85">
        <v>1098.73</v>
      </c>
      <c r="LL31" s="85">
        <v>1098.73</v>
      </c>
      <c r="LM31" s="60">
        <f t="shared" si="22"/>
        <v>1</v>
      </c>
      <c r="LN31" s="47" t="s">
        <v>60</v>
      </c>
      <c r="LO31" s="78" t="s">
        <v>60</v>
      </c>
      <c r="LP31" s="85">
        <v>5523.67</v>
      </c>
      <c r="LQ31" s="85">
        <v>5986.5681669999994</v>
      </c>
      <c r="LR31" s="60">
        <f t="shared" si="23"/>
        <v>0.92267720769444306</v>
      </c>
      <c r="LS31" s="47" t="s">
        <v>60</v>
      </c>
      <c r="LT31" s="78" t="s">
        <v>60</v>
      </c>
      <c r="LU31" s="47">
        <v>7062.58</v>
      </c>
      <c r="LV31" s="47">
        <v>8461.4599999999991</v>
      </c>
      <c r="LW31" s="60">
        <f t="shared" si="24"/>
        <v>0.83467628518009906</v>
      </c>
      <c r="LX31" s="47" t="s">
        <v>60</v>
      </c>
      <c r="LY31" s="78" t="s">
        <v>60</v>
      </c>
      <c r="LZ31" s="85">
        <v>10.880502</v>
      </c>
      <c r="MA31" s="85">
        <v>27.594546000000001</v>
      </c>
      <c r="MB31" s="60">
        <f t="shared" si="149"/>
        <v>0.39429900386837308</v>
      </c>
      <c r="MC31" s="84">
        <v>1</v>
      </c>
      <c r="MD31" s="13" t="s">
        <v>43</v>
      </c>
      <c r="ME31" s="171" t="str">
        <f t="shared" si="150"/>
        <v>NA</v>
      </c>
      <c r="MF31" s="169" t="str">
        <f t="shared" si="151"/>
        <v>NA</v>
      </c>
      <c r="MG31" s="169" t="str">
        <f t="shared" si="152"/>
        <v>NA</v>
      </c>
      <c r="MH31" s="169">
        <f t="shared" si="153"/>
        <v>1</v>
      </c>
      <c r="MI31" s="149">
        <f t="shared" si="25"/>
        <v>0</v>
      </c>
      <c r="MJ31" s="149">
        <f t="shared" si="154"/>
        <v>4</v>
      </c>
      <c r="MK31" s="149">
        <f t="shared" si="26"/>
        <v>1</v>
      </c>
      <c r="ML31" s="163">
        <f t="shared" si="241"/>
        <v>0.25</v>
      </c>
      <c r="MM31" s="6" t="s">
        <v>29</v>
      </c>
      <c r="MN31" s="85">
        <v>6305993175.3999996</v>
      </c>
      <c r="MO31" s="47">
        <v>6652763813</v>
      </c>
      <c r="MP31" s="60">
        <f t="shared" si="27"/>
        <v>0.94787570288871759</v>
      </c>
      <c r="MQ31" s="47">
        <v>2</v>
      </c>
      <c r="MR31" s="12" t="s">
        <v>42</v>
      </c>
      <c r="MS31" s="47">
        <v>6566389176.0378456</v>
      </c>
      <c r="MT31" s="47">
        <v>6305993175.3999996</v>
      </c>
      <c r="MU31" s="83">
        <f t="shared" si="28"/>
        <v>1.0412934161828249</v>
      </c>
      <c r="MV31" s="47">
        <v>2</v>
      </c>
      <c r="MW31" s="12" t="s">
        <v>42</v>
      </c>
      <c r="MX31" s="47" t="s">
        <v>60</v>
      </c>
      <c r="MY31" s="47" t="s">
        <v>60</v>
      </c>
      <c r="MZ31" s="47" t="s">
        <v>60</v>
      </c>
      <c r="NA31" s="47" t="s">
        <v>60</v>
      </c>
      <c r="NB31" s="47" t="s">
        <v>60</v>
      </c>
      <c r="NC31" s="171">
        <f t="shared" si="156"/>
        <v>2</v>
      </c>
      <c r="ND31" s="169">
        <f t="shared" si="157"/>
        <v>2</v>
      </c>
      <c r="NE31" s="169">
        <v>0</v>
      </c>
      <c r="NF31" s="149">
        <f t="shared" si="29"/>
        <v>1</v>
      </c>
      <c r="NG31" s="149">
        <f t="shared" si="158"/>
        <v>8</v>
      </c>
      <c r="NH31" s="149">
        <f t="shared" si="30"/>
        <v>4</v>
      </c>
      <c r="NI31" s="163">
        <f t="shared" si="242"/>
        <v>0.5</v>
      </c>
      <c r="NJ31" s="6" t="s">
        <v>29</v>
      </c>
      <c r="NK31" s="120">
        <v>122</v>
      </c>
      <c r="NL31" s="120">
        <v>180</v>
      </c>
      <c r="NM31" s="60">
        <f t="shared" si="160"/>
        <v>0.67777777777777781</v>
      </c>
      <c r="NN31" s="47">
        <v>4</v>
      </c>
      <c r="NO31" s="40" t="s">
        <v>40</v>
      </c>
      <c r="NP31" s="118">
        <v>45722</v>
      </c>
      <c r="NQ31" s="118">
        <v>48000</v>
      </c>
      <c r="NR31" s="60">
        <f t="shared" si="31"/>
        <v>0.95254166666666662</v>
      </c>
      <c r="NS31" s="47">
        <v>4</v>
      </c>
      <c r="NT31" s="40" t="s">
        <v>40</v>
      </c>
      <c r="NU31" s="118">
        <v>0</v>
      </c>
      <c r="NV31" s="119">
        <v>58</v>
      </c>
      <c r="NW31" s="60">
        <v>0</v>
      </c>
      <c r="NX31" s="113">
        <v>1</v>
      </c>
      <c r="NY31" s="13" t="s">
        <v>43</v>
      </c>
      <c r="NZ31" s="171">
        <f t="shared" si="161"/>
        <v>4</v>
      </c>
      <c r="OA31" s="169">
        <f t="shared" si="162"/>
        <v>4</v>
      </c>
      <c r="OB31" s="169">
        <f t="shared" si="163"/>
        <v>0.95254166666666662</v>
      </c>
      <c r="OC31" s="149">
        <f t="shared" si="32"/>
        <v>0</v>
      </c>
      <c r="OD31" s="149">
        <f t="shared" si="164"/>
        <v>12</v>
      </c>
      <c r="OE31" s="149">
        <f t="shared" si="33"/>
        <v>8.9525416666666668</v>
      </c>
      <c r="OF31" s="163">
        <f t="shared" si="243"/>
        <v>0.7460451388888889</v>
      </c>
      <c r="OG31" s="6" t="s">
        <v>29</v>
      </c>
      <c r="OH31" s="120">
        <v>12</v>
      </c>
      <c r="OI31" s="120">
        <v>6</v>
      </c>
      <c r="OJ31" s="60">
        <v>1</v>
      </c>
      <c r="OK31" s="63">
        <v>4</v>
      </c>
      <c r="OL31" s="40" t="s">
        <v>40</v>
      </c>
      <c r="OM31" s="120">
        <v>13</v>
      </c>
      <c r="ON31" s="120">
        <v>13</v>
      </c>
      <c r="OO31" s="60">
        <f t="shared" si="35"/>
        <v>1</v>
      </c>
      <c r="OP31" s="47">
        <v>4</v>
      </c>
      <c r="OQ31" s="40" t="s">
        <v>40</v>
      </c>
      <c r="OR31" s="171">
        <f t="shared" si="166"/>
        <v>4</v>
      </c>
      <c r="OS31" s="169">
        <f t="shared" si="167"/>
        <v>4</v>
      </c>
      <c r="OT31" s="149">
        <f t="shared" si="36"/>
        <v>0</v>
      </c>
      <c r="OU31" s="149">
        <f t="shared" si="168"/>
        <v>8</v>
      </c>
      <c r="OV31" s="149">
        <f t="shared" si="37"/>
        <v>8</v>
      </c>
      <c r="OW31" s="163">
        <f t="shared" si="244"/>
        <v>1</v>
      </c>
      <c r="OX31" s="6" t="s">
        <v>29</v>
      </c>
      <c r="OY31" s="120">
        <v>4</v>
      </c>
      <c r="OZ31" s="120">
        <v>4</v>
      </c>
      <c r="PA31" s="121">
        <f t="shared" si="234"/>
        <v>1</v>
      </c>
      <c r="PB31" s="119">
        <v>4</v>
      </c>
      <c r="PC31" s="40" t="s">
        <v>40</v>
      </c>
      <c r="PD31" s="120">
        <v>15</v>
      </c>
      <c r="PE31" s="120">
        <v>15</v>
      </c>
      <c r="PF31" s="121">
        <f t="shared" si="228"/>
        <v>1</v>
      </c>
      <c r="PG31" s="119">
        <v>4</v>
      </c>
      <c r="PH31" s="40" t="s">
        <v>40</v>
      </c>
      <c r="PI31" s="120">
        <v>45</v>
      </c>
      <c r="PJ31" s="120">
        <v>46</v>
      </c>
      <c r="PK31" s="121">
        <f t="shared" si="269"/>
        <v>0.97826086956521741</v>
      </c>
      <c r="PL31" s="119">
        <v>3</v>
      </c>
      <c r="PM31" s="43" t="s">
        <v>41</v>
      </c>
      <c r="PN31" s="119">
        <v>0</v>
      </c>
      <c r="PO31" s="119">
        <v>0</v>
      </c>
      <c r="PP31" s="121" t="s">
        <v>60</v>
      </c>
      <c r="PQ31" s="122" t="s">
        <v>60</v>
      </c>
      <c r="PR31" s="118" t="s">
        <v>60</v>
      </c>
      <c r="PS31" s="120">
        <v>1</v>
      </c>
      <c r="PT31" s="120">
        <v>1</v>
      </c>
      <c r="PU31" s="121">
        <f t="shared" si="38"/>
        <v>1</v>
      </c>
      <c r="PV31" s="122">
        <v>4</v>
      </c>
      <c r="PW31" s="40" t="s">
        <v>40</v>
      </c>
      <c r="PX31" s="120">
        <v>1</v>
      </c>
      <c r="PY31" s="120">
        <v>1</v>
      </c>
      <c r="PZ31" s="121">
        <f t="shared" si="236"/>
        <v>1</v>
      </c>
      <c r="QA31" s="122">
        <v>4</v>
      </c>
      <c r="QB31" s="40" t="s">
        <v>40</v>
      </c>
      <c r="QC31" s="120">
        <v>3</v>
      </c>
      <c r="QD31" s="120">
        <v>32</v>
      </c>
      <c r="QE31" s="121">
        <f t="shared" si="170"/>
        <v>9.375E-2</v>
      </c>
      <c r="QF31" s="119">
        <v>1</v>
      </c>
      <c r="QG31" s="13" t="s">
        <v>43</v>
      </c>
      <c r="QH31" s="171">
        <f t="shared" si="171"/>
        <v>4</v>
      </c>
      <c r="QI31" s="169">
        <f t="shared" si="172"/>
        <v>4</v>
      </c>
      <c r="QJ31" s="169">
        <f t="shared" si="173"/>
        <v>3</v>
      </c>
      <c r="QK31" s="169">
        <v>0</v>
      </c>
      <c r="QL31" s="169">
        <f t="shared" si="175"/>
        <v>4</v>
      </c>
      <c r="QM31" s="169">
        <f t="shared" si="176"/>
        <v>4</v>
      </c>
      <c r="QN31" s="169">
        <f t="shared" si="177"/>
        <v>1</v>
      </c>
      <c r="QO31" s="149">
        <f t="shared" si="39"/>
        <v>1</v>
      </c>
      <c r="QP31" s="149">
        <f t="shared" si="178"/>
        <v>24</v>
      </c>
      <c r="QQ31" s="149">
        <f t="shared" si="40"/>
        <v>20</v>
      </c>
      <c r="QR31" s="163">
        <f t="shared" si="245"/>
        <v>0.83333333333333337</v>
      </c>
      <c r="QS31" s="6" t="s">
        <v>29</v>
      </c>
      <c r="QT31" s="123">
        <v>234.00000000000003</v>
      </c>
      <c r="QU31" s="123">
        <v>282</v>
      </c>
      <c r="QV31" s="124">
        <f t="shared" si="260"/>
        <v>0.82978723404255328</v>
      </c>
      <c r="QW31" s="123">
        <v>4</v>
      </c>
      <c r="QX31" s="40" t="s">
        <v>40</v>
      </c>
      <c r="QY31" s="123">
        <v>11267</v>
      </c>
      <c r="QZ31" s="123">
        <v>11309</v>
      </c>
      <c r="RA31" s="124">
        <f t="shared" si="42"/>
        <v>0.99628614377929081</v>
      </c>
      <c r="RB31" s="125">
        <v>4</v>
      </c>
      <c r="RC31" s="40" t="s">
        <v>40</v>
      </c>
      <c r="RD31" s="125">
        <v>1</v>
      </c>
      <c r="RE31" s="125">
        <v>1</v>
      </c>
      <c r="RF31" s="124">
        <f t="shared" si="43"/>
        <v>1</v>
      </c>
      <c r="RG31" s="125">
        <v>4</v>
      </c>
      <c r="RH31" s="40" t="s">
        <v>40</v>
      </c>
      <c r="RI31" s="171">
        <f t="shared" si="180"/>
        <v>4</v>
      </c>
      <c r="RJ31" s="169">
        <f t="shared" si="181"/>
        <v>4</v>
      </c>
      <c r="RK31" s="169">
        <f t="shared" si="182"/>
        <v>4</v>
      </c>
      <c r="RL31" s="149">
        <f t="shared" si="44"/>
        <v>0</v>
      </c>
      <c r="RM31" s="149">
        <f t="shared" si="183"/>
        <v>12</v>
      </c>
      <c r="RN31" s="149">
        <f t="shared" si="45"/>
        <v>12</v>
      </c>
      <c r="RO31" s="163">
        <f t="shared" si="246"/>
        <v>1</v>
      </c>
      <c r="RP31" s="6" t="s">
        <v>29</v>
      </c>
      <c r="RQ31" s="119">
        <v>27</v>
      </c>
      <c r="RR31" s="119">
        <v>35</v>
      </c>
      <c r="RS31" s="121">
        <f t="shared" si="185"/>
        <v>0.77142857142857146</v>
      </c>
      <c r="RT31" s="119">
        <v>2</v>
      </c>
      <c r="RU31" s="12" t="s">
        <v>42</v>
      </c>
      <c r="RV31" s="119">
        <v>95</v>
      </c>
      <c r="RW31" s="119">
        <v>40</v>
      </c>
      <c r="RX31" s="126">
        <f t="shared" si="186"/>
        <v>2.375</v>
      </c>
      <c r="RY31" s="118">
        <v>4</v>
      </c>
      <c r="RZ31" s="40" t="s">
        <v>40</v>
      </c>
      <c r="SA31" s="171">
        <f t="shared" si="187"/>
        <v>2</v>
      </c>
      <c r="SB31" s="169">
        <f t="shared" si="188"/>
        <v>4</v>
      </c>
      <c r="SC31" s="149">
        <f t="shared" si="189"/>
        <v>0</v>
      </c>
      <c r="SD31" s="149">
        <f t="shared" si="190"/>
        <v>8</v>
      </c>
      <c r="SE31" s="149">
        <f t="shared" si="191"/>
        <v>6</v>
      </c>
      <c r="SF31" s="163">
        <f t="shared" si="192"/>
        <v>0.75</v>
      </c>
      <c r="SG31" s="6" t="s">
        <v>29</v>
      </c>
      <c r="SH31" s="127">
        <v>0.99131322818982648</v>
      </c>
      <c r="SI31" s="110">
        <v>4</v>
      </c>
      <c r="SJ31" s="9" t="s">
        <v>40</v>
      </c>
      <c r="SK31" s="120">
        <v>1</v>
      </c>
      <c r="SL31" s="120">
        <v>1</v>
      </c>
      <c r="SM31" s="121">
        <f t="shared" si="193"/>
        <v>1</v>
      </c>
      <c r="SN31" s="111">
        <v>4</v>
      </c>
      <c r="SO31" s="40" t="s">
        <v>40</v>
      </c>
      <c r="SP31" s="120">
        <v>1</v>
      </c>
      <c r="SQ31" s="120">
        <v>1</v>
      </c>
      <c r="SR31" s="60">
        <f t="shared" si="194"/>
        <v>1</v>
      </c>
      <c r="SS31" s="111">
        <v>4</v>
      </c>
      <c r="ST31" s="40" t="s">
        <v>40</v>
      </c>
      <c r="SU31" s="120">
        <v>1</v>
      </c>
      <c r="SV31" s="120">
        <v>1</v>
      </c>
      <c r="SW31" s="60">
        <f t="shared" si="262"/>
        <v>1</v>
      </c>
      <c r="SX31" s="111">
        <v>4</v>
      </c>
      <c r="SY31" s="40" t="s">
        <v>40</v>
      </c>
      <c r="SZ31" s="120">
        <v>9</v>
      </c>
      <c r="TA31" s="120">
        <v>9</v>
      </c>
      <c r="TB31" s="121">
        <f t="shared" si="272"/>
        <v>1</v>
      </c>
      <c r="TC31" s="63">
        <v>4</v>
      </c>
      <c r="TD31" s="40" t="s">
        <v>40</v>
      </c>
      <c r="TE31" s="171">
        <f t="shared" si="197"/>
        <v>4</v>
      </c>
      <c r="TF31" s="169">
        <f t="shared" si="198"/>
        <v>4</v>
      </c>
      <c r="TG31" s="169">
        <f t="shared" si="199"/>
        <v>4</v>
      </c>
      <c r="TH31" s="169">
        <f t="shared" si="200"/>
        <v>4</v>
      </c>
      <c r="TI31" s="169">
        <f t="shared" si="201"/>
        <v>4</v>
      </c>
      <c r="TJ31" s="149">
        <f t="shared" si="202"/>
        <v>0</v>
      </c>
      <c r="TK31" s="149">
        <f t="shared" si="203"/>
        <v>20</v>
      </c>
      <c r="TL31" s="149">
        <f t="shared" si="204"/>
        <v>20</v>
      </c>
      <c r="TM31" s="163">
        <f t="shared" si="205"/>
        <v>1</v>
      </c>
      <c r="TO31" s="25" t="s">
        <v>29</v>
      </c>
      <c r="TP31" s="61">
        <f>+KV31+MC31+NS31+OK31+QW31+RB31+RT31+RY31</f>
        <v>27</v>
      </c>
      <c r="TQ31" s="26">
        <f>8*4</f>
        <v>32</v>
      </c>
      <c r="TR31" s="27">
        <f t="shared" si="207"/>
        <v>0.84375</v>
      </c>
      <c r="TS31" s="28"/>
      <c r="TU31" s="25" t="s">
        <v>29</v>
      </c>
      <c r="TV31" s="26">
        <f t="shared" ref="TV31:TV32" si="273">+SI31</f>
        <v>4</v>
      </c>
      <c r="TW31" s="26">
        <v>4</v>
      </c>
      <c r="TX31" s="27">
        <f t="shared" si="208"/>
        <v>1</v>
      </c>
      <c r="TY31" s="28"/>
      <c r="UA31" s="25" t="s">
        <v>29</v>
      </c>
      <c r="UB31" s="363" t="e">
        <f>+(#REF!*0.25)+(#REF!*0.4)+(TR31*0.25)+(TX31*0.1)</f>
        <v>#REF!</v>
      </c>
      <c r="UC31" s="364"/>
      <c r="UD31" s="365"/>
      <c r="UE31" s="28"/>
      <c r="UF31" s="179">
        <f t="shared" si="209"/>
        <v>0.33333333333333331</v>
      </c>
      <c r="UG31" s="179">
        <f t="shared" si="210"/>
        <v>0.8125</v>
      </c>
      <c r="UH31" s="179">
        <f t="shared" si="211"/>
        <v>1</v>
      </c>
      <c r="UI31" s="181">
        <f t="shared" si="229"/>
        <v>0.71527777777777768</v>
      </c>
      <c r="UJ31" s="179">
        <f t="shared" si="212"/>
        <v>0.75</v>
      </c>
      <c r="UK31" s="179">
        <f t="shared" si="213"/>
        <v>0.66666666666666663</v>
      </c>
      <c r="UL31" s="179">
        <f t="shared" si="214"/>
        <v>0.75</v>
      </c>
      <c r="UM31" s="179">
        <f t="shared" si="215"/>
        <v>0.5</v>
      </c>
      <c r="UN31" s="179">
        <f t="shared" si="216"/>
        <v>0.79166666666666663</v>
      </c>
      <c r="UO31" s="181">
        <f t="shared" si="217"/>
        <v>0.69166666666666665</v>
      </c>
      <c r="UP31" s="179">
        <f t="shared" si="218"/>
        <v>0.69920902777777783</v>
      </c>
      <c r="UQ31" s="179">
        <f t="shared" si="219"/>
        <v>0.83333333333333337</v>
      </c>
      <c r="UR31" s="179">
        <f t="shared" si="220"/>
        <v>1</v>
      </c>
      <c r="US31" s="179">
        <f t="shared" si="221"/>
        <v>0.75</v>
      </c>
      <c r="UT31" s="181">
        <f t="shared" si="222"/>
        <v>0.82063559027777777</v>
      </c>
      <c r="UU31" s="179">
        <f t="shared" si="223"/>
        <v>1</v>
      </c>
      <c r="UV31" s="183">
        <f t="shared" si="224"/>
        <v>1</v>
      </c>
      <c r="UW31" s="187"/>
      <c r="UX31" s="223">
        <f t="shared" si="230"/>
        <v>0.76064500868055551</v>
      </c>
    </row>
    <row r="32" spans="1:570" ht="15.75" customHeight="1">
      <c r="A32" s="6" t="s">
        <v>30</v>
      </c>
      <c r="B32" s="50">
        <v>269214</v>
      </c>
      <c r="C32" s="50">
        <v>273665</v>
      </c>
      <c r="D32" s="106">
        <f t="shared" si="46"/>
        <v>0.98373558913269876</v>
      </c>
      <c r="E32" s="32">
        <v>3</v>
      </c>
      <c r="F32" s="11" t="s">
        <v>41</v>
      </c>
      <c r="G32" s="3">
        <v>0.22676471594359485</v>
      </c>
      <c r="H32" s="3">
        <v>0.15437479473936708</v>
      </c>
      <c r="I32" s="51">
        <f t="shared" si="0"/>
        <v>0.46892318999642779</v>
      </c>
      <c r="J32" s="32">
        <v>4</v>
      </c>
      <c r="K32" s="52" t="s">
        <v>40</v>
      </c>
      <c r="L32" s="76">
        <v>52920</v>
      </c>
      <c r="M32" s="76">
        <v>65641</v>
      </c>
      <c r="N32" s="107">
        <f t="shared" si="47"/>
        <v>0.80620343992321875</v>
      </c>
      <c r="O32" s="108">
        <v>2</v>
      </c>
      <c r="P32" s="12" t="s">
        <v>42</v>
      </c>
      <c r="Q32" s="169">
        <f t="shared" si="48"/>
        <v>3</v>
      </c>
      <c r="R32" s="169">
        <f t="shared" si="49"/>
        <v>4</v>
      </c>
      <c r="S32" s="170">
        <f t="shared" si="50"/>
        <v>2</v>
      </c>
      <c r="T32" s="150">
        <f t="shared" si="51"/>
        <v>0</v>
      </c>
      <c r="U32" s="150">
        <f t="shared" si="52"/>
        <v>12</v>
      </c>
      <c r="V32" s="149">
        <f t="shared" si="53"/>
        <v>9</v>
      </c>
      <c r="W32" s="163">
        <f t="shared" si="54"/>
        <v>0.75</v>
      </c>
      <c r="X32" s="6" t="s">
        <v>30</v>
      </c>
      <c r="Y32" s="109">
        <v>1</v>
      </c>
      <c r="Z32" s="45">
        <v>4</v>
      </c>
      <c r="AA32" s="16" t="s">
        <v>40</v>
      </c>
      <c r="AB32" s="110">
        <v>101</v>
      </c>
      <c r="AC32" s="110">
        <v>339</v>
      </c>
      <c r="AD32" s="106">
        <f t="shared" si="1"/>
        <v>0.29793510324483774</v>
      </c>
      <c r="AE32" s="32">
        <v>4</v>
      </c>
      <c r="AF32" s="40" t="s">
        <v>40</v>
      </c>
      <c r="AG32" s="110">
        <v>91</v>
      </c>
      <c r="AH32" s="110">
        <v>4186</v>
      </c>
      <c r="AI32" s="106">
        <f t="shared" si="55"/>
        <v>2.1739130434782608E-2</v>
      </c>
      <c r="AJ32" s="32">
        <v>1</v>
      </c>
      <c r="AK32" s="13" t="s">
        <v>43</v>
      </c>
      <c r="AL32" s="110">
        <v>0</v>
      </c>
      <c r="AM32" s="110">
        <v>0</v>
      </c>
      <c r="AN32" s="110" t="s">
        <v>73</v>
      </c>
      <c r="AO32" s="32">
        <v>1</v>
      </c>
      <c r="AP32" s="156" t="s">
        <v>43</v>
      </c>
      <c r="AQ32" s="171">
        <f t="shared" si="56"/>
        <v>4</v>
      </c>
      <c r="AR32" s="169">
        <f t="shared" si="57"/>
        <v>4</v>
      </c>
      <c r="AS32" s="169">
        <f t="shared" si="58"/>
        <v>1</v>
      </c>
      <c r="AT32" s="169">
        <f t="shared" si="59"/>
        <v>1</v>
      </c>
      <c r="AU32" s="149">
        <f t="shared" si="3"/>
        <v>0</v>
      </c>
      <c r="AV32" s="149">
        <f t="shared" si="60"/>
        <v>16</v>
      </c>
      <c r="AW32" s="149">
        <f t="shared" si="61"/>
        <v>10</v>
      </c>
      <c r="AX32" s="163">
        <f t="shared" si="62"/>
        <v>0.625</v>
      </c>
      <c r="AY32" s="159" t="s">
        <v>30</v>
      </c>
      <c r="AZ32" s="143">
        <v>1</v>
      </c>
      <c r="BA32" s="79">
        <v>4</v>
      </c>
      <c r="BB32" s="40" t="s">
        <v>40</v>
      </c>
      <c r="BC32" s="171">
        <f t="shared" si="63"/>
        <v>4</v>
      </c>
      <c r="BD32" s="149">
        <f t="shared" si="4"/>
        <v>0</v>
      </c>
      <c r="BE32" s="149">
        <f t="shared" si="64"/>
        <v>4</v>
      </c>
      <c r="BF32" s="149">
        <f t="shared" si="5"/>
        <v>4</v>
      </c>
      <c r="BG32" s="163">
        <f t="shared" si="6"/>
        <v>1</v>
      </c>
      <c r="BH32" s="6" t="s">
        <v>30</v>
      </c>
      <c r="BI32" s="39">
        <v>134</v>
      </c>
      <c r="BJ32" s="39">
        <v>222</v>
      </c>
      <c r="BK32" s="48">
        <f t="shared" si="258"/>
        <v>0.60360360360360366</v>
      </c>
      <c r="BL32" s="32">
        <v>1</v>
      </c>
      <c r="BM32" s="13" t="s">
        <v>43</v>
      </c>
      <c r="BN32" s="47">
        <v>5464</v>
      </c>
      <c r="BO32" s="47">
        <v>5464</v>
      </c>
      <c r="BP32" s="48">
        <f t="shared" si="66"/>
        <v>1</v>
      </c>
      <c r="BQ32" s="32">
        <v>4</v>
      </c>
      <c r="BR32" s="40" t="s">
        <v>40</v>
      </c>
      <c r="BS32" s="47">
        <v>36423</v>
      </c>
      <c r="BT32" s="47">
        <v>36423</v>
      </c>
      <c r="BU32" s="48">
        <f t="shared" si="67"/>
        <v>1</v>
      </c>
      <c r="BV32" s="32">
        <v>4</v>
      </c>
      <c r="BW32" s="40" t="s">
        <v>40</v>
      </c>
      <c r="BX32" s="111">
        <v>688</v>
      </c>
      <c r="BY32" s="112">
        <v>52</v>
      </c>
      <c r="BZ32" s="48">
        <f t="shared" si="68"/>
        <v>13.23076923076923</v>
      </c>
      <c r="CA32" s="32">
        <v>4</v>
      </c>
      <c r="CB32" s="40" t="s">
        <v>40</v>
      </c>
      <c r="CC32" s="49">
        <v>7392</v>
      </c>
      <c r="CD32" s="49">
        <v>8983</v>
      </c>
      <c r="CE32" s="166">
        <f t="shared" si="69"/>
        <v>0.82288767672269847</v>
      </c>
      <c r="CF32" s="112">
        <v>2</v>
      </c>
      <c r="CG32" s="12" t="s">
        <v>42</v>
      </c>
      <c r="CH32" s="113">
        <v>521</v>
      </c>
      <c r="CI32" s="39">
        <v>2092</v>
      </c>
      <c r="CJ32" s="48">
        <f t="shared" si="70"/>
        <v>0.24904397705544934</v>
      </c>
      <c r="CK32" s="32">
        <v>1</v>
      </c>
      <c r="CL32" s="13" t="s">
        <v>43</v>
      </c>
      <c r="CM32" s="47">
        <v>4307</v>
      </c>
      <c r="CN32" s="39">
        <v>4737</v>
      </c>
      <c r="CO32" s="48">
        <f t="shared" si="71"/>
        <v>0.90922524804728733</v>
      </c>
      <c r="CP32" s="32">
        <v>3</v>
      </c>
      <c r="CQ32" s="43" t="s">
        <v>41</v>
      </c>
      <c r="CR32" s="49">
        <v>7157</v>
      </c>
      <c r="CS32" s="49">
        <v>5020</v>
      </c>
      <c r="CT32" s="48">
        <f t="shared" si="72"/>
        <v>1.4256972111553785</v>
      </c>
      <c r="CU32" s="32">
        <v>4</v>
      </c>
      <c r="CV32" s="40" t="s">
        <v>40</v>
      </c>
      <c r="CW32" s="171">
        <f t="shared" si="7"/>
        <v>1</v>
      </c>
      <c r="CX32" s="169">
        <f t="shared" si="73"/>
        <v>4</v>
      </c>
      <c r="CY32" s="169">
        <f t="shared" si="74"/>
        <v>4</v>
      </c>
      <c r="CZ32" s="169">
        <f t="shared" si="75"/>
        <v>4</v>
      </c>
      <c r="DA32" s="169">
        <f t="shared" si="76"/>
        <v>2</v>
      </c>
      <c r="DB32" s="169">
        <f t="shared" si="77"/>
        <v>1</v>
      </c>
      <c r="DC32" s="169">
        <f t="shared" si="78"/>
        <v>3</v>
      </c>
      <c r="DD32" s="169">
        <f t="shared" si="79"/>
        <v>4</v>
      </c>
      <c r="DE32" s="149">
        <f t="shared" si="80"/>
        <v>0</v>
      </c>
      <c r="DF32" s="149">
        <f t="shared" si="81"/>
        <v>32</v>
      </c>
      <c r="DG32" s="149">
        <f t="shared" si="82"/>
        <v>23</v>
      </c>
      <c r="DH32" s="163">
        <f t="shared" si="83"/>
        <v>0.71875</v>
      </c>
      <c r="DI32" s="6" t="s">
        <v>30</v>
      </c>
      <c r="DJ32" s="47">
        <v>130</v>
      </c>
      <c r="DK32" s="47">
        <v>620</v>
      </c>
      <c r="DL32" s="60">
        <f t="shared" si="84"/>
        <v>0.20967741935483872</v>
      </c>
      <c r="DM32" s="113">
        <v>1</v>
      </c>
      <c r="DN32" s="13" t="s">
        <v>43</v>
      </c>
      <c r="DO32" s="113">
        <v>42</v>
      </c>
      <c r="DP32" s="113">
        <v>390</v>
      </c>
      <c r="DQ32" s="60">
        <f t="shared" si="85"/>
        <v>0.1076923076923077</v>
      </c>
      <c r="DR32" s="114">
        <v>1</v>
      </c>
      <c r="DS32" s="13" t="s">
        <v>43</v>
      </c>
      <c r="DT32" s="47">
        <v>8043</v>
      </c>
      <c r="DU32" s="47">
        <v>8927</v>
      </c>
      <c r="DV32" s="60">
        <f>+DT32/DU32</f>
        <v>0.90097457152458837</v>
      </c>
      <c r="DW32" s="113">
        <v>1</v>
      </c>
      <c r="DX32" s="13" t="s">
        <v>43</v>
      </c>
      <c r="DY32" s="113">
        <v>185</v>
      </c>
      <c r="DZ32" s="111">
        <v>4</v>
      </c>
      <c r="EA32" s="9" t="s">
        <v>40</v>
      </c>
      <c r="EB32" s="47">
        <v>4460</v>
      </c>
      <c r="EC32" s="47">
        <v>6032</v>
      </c>
      <c r="ED32" s="60">
        <f t="shared" si="87"/>
        <v>0.73938992042440321</v>
      </c>
      <c r="EE32" s="111">
        <v>1</v>
      </c>
      <c r="EF32" s="13" t="s">
        <v>43</v>
      </c>
      <c r="EG32" s="111">
        <v>135</v>
      </c>
      <c r="EH32" s="111">
        <v>139</v>
      </c>
      <c r="EI32" s="60">
        <f t="shared" si="88"/>
        <v>0.97122302158273377</v>
      </c>
      <c r="EJ32" s="111">
        <v>3</v>
      </c>
      <c r="EK32" s="43" t="s">
        <v>41</v>
      </c>
      <c r="EL32" s="111">
        <v>48</v>
      </c>
      <c r="EM32" s="111">
        <v>47</v>
      </c>
      <c r="EN32" s="60">
        <f t="shared" si="89"/>
        <v>1.0212765957446808</v>
      </c>
      <c r="EO32" s="111">
        <v>4</v>
      </c>
      <c r="EP32" s="40" t="s">
        <v>40</v>
      </c>
      <c r="EQ32" s="171">
        <f t="shared" si="90"/>
        <v>1</v>
      </c>
      <c r="ER32" s="169">
        <f t="shared" si="91"/>
        <v>1</v>
      </c>
      <c r="ES32" s="169">
        <f t="shared" si="92"/>
        <v>1</v>
      </c>
      <c r="ET32" s="169">
        <f t="shared" si="93"/>
        <v>4</v>
      </c>
      <c r="EU32" s="169">
        <f t="shared" si="225"/>
        <v>1</v>
      </c>
      <c r="EV32" s="169">
        <f t="shared" si="94"/>
        <v>3</v>
      </c>
      <c r="EW32" s="169">
        <f t="shared" si="95"/>
        <v>4</v>
      </c>
      <c r="EX32" s="149">
        <f t="shared" si="96"/>
        <v>0</v>
      </c>
      <c r="EY32" s="149">
        <f t="shared" si="97"/>
        <v>28</v>
      </c>
      <c r="EZ32" s="149">
        <f t="shared" si="8"/>
        <v>15</v>
      </c>
      <c r="FA32" s="163">
        <f t="shared" si="98"/>
        <v>0.5357142857142857</v>
      </c>
      <c r="FB32" s="6" t="s">
        <v>30</v>
      </c>
      <c r="FC32" s="47">
        <v>0</v>
      </c>
      <c r="FD32" s="47">
        <v>0</v>
      </c>
      <c r="FE32" s="60" t="s">
        <v>60</v>
      </c>
      <c r="FF32" s="113" t="s">
        <v>60</v>
      </c>
      <c r="FG32" s="77" t="s">
        <v>60</v>
      </c>
      <c r="FH32" s="47">
        <v>0</v>
      </c>
      <c r="FI32" s="47">
        <v>0</v>
      </c>
      <c r="FJ32" s="60" t="s">
        <v>60</v>
      </c>
      <c r="FK32" s="47" t="s">
        <v>60</v>
      </c>
      <c r="FL32" s="77" t="s">
        <v>60</v>
      </c>
      <c r="FM32" s="113">
        <v>5</v>
      </c>
      <c r="FN32" s="113">
        <v>5</v>
      </c>
      <c r="FO32" s="60">
        <f t="shared" si="271"/>
        <v>1</v>
      </c>
      <c r="FP32" s="113">
        <v>4</v>
      </c>
      <c r="FQ32" s="40" t="s">
        <v>40</v>
      </c>
      <c r="FR32" s="113">
        <v>270</v>
      </c>
      <c r="FS32" s="113">
        <v>270</v>
      </c>
      <c r="FT32" s="60">
        <f t="shared" si="226"/>
        <v>1</v>
      </c>
      <c r="FU32" s="113">
        <v>4</v>
      </c>
      <c r="FV32" s="40" t="s">
        <v>40</v>
      </c>
      <c r="FW32" s="47">
        <v>3834</v>
      </c>
      <c r="FX32" s="47">
        <v>3694</v>
      </c>
      <c r="FY32" s="60">
        <f t="shared" si="227"/>
        <v>1.0378992961559286</v>
      </c>
      <c r="FZ32" s="113">
        <v>4</v>
      </c>
      <c r="GA32" s="40" t="s">
        <v>40</v>
      </c>
      <c r="GB32" s="171">
        <v>0</v>
      </c>
      <c r="GC32" s="169">
        <v>0</v>
      </c>
      <c r="GD32" s="169">
        <f t="shared" si="104"/>
        <v>4</v>
      </c>
      <c r="GE32" s="169">
        <f t="shared" si="105"/>
        <v>4</v>
      </c>
      <c r="GF32" s="169">
        <f t="shared" si="106"/>
        <v>4</v>
      </c>
      <c r="GG32" s="149">
        <f t="shared" si="9"/>
        <v>2</v>
      </c>
      <c r="GH32" s="149">
        <f t="shared" si="107"/>
        <v>12</v>
      </c>
      <c r="GI32" s="149">
        <f t="shared" si="10"/>
        <v>12</v>
      </c>
      <c r="GJ32" s="163">
        <f t="shared" si="108"/>
        <v>1</v>
      </c>
      <c r="GK32" s="6" t="s">
        <v>30</v>
      </c>
      <c r="GL32" s="113">
        <v>360</v>
      </c>
      <c r="GM32" s="113">
        <v>589</v>
      </c>
      <c r="GN32" s="60">
        <f t="shared" si="231"/>
        <v>0.61120543293718166</v>
      </c>
      <c r="GO32" s="50">
        <v>2</v>
      </c>
      <c r="GP32" s="12" t="s">
        <v>42</v>
      </c>
      <c r="GQ32" s="113">
        <v>36</v>
      </c>
      <c r="GR32" s="113">
        <v>44</v>
      </c>
      <c r="GS32" s="60">
        <f t="shared" si="109"/>
        <v>0.81818181818181823</v>
      </c>
      <c r="GT32" s="117">
        <v>4</v>
      </c>
      <c r="GU32" s="40" t="s">
        <v>40</v>
      </c>
      <c r="GV32" s="47">
        <v>96</v>
      </c>
      <c r="GW32" s="47">
        <v>123</v>
      </c>
      <c r="GX32" s="60">
        <f t="shared" si="232"/>
        <v>0.78048780487804881</v>
      </c>
      <c r="GY32" s="113">
        <v>4</v>
      </c>
      <c r="GZ32" s="40" t="s">
        <v>40</v>
      </c>
      <c r="HA32" s="113">
        <v>0</v>
      </c>
      <c r="HB32" s="113">
        <v>0</v>
      </c>
      <c r="HC32" s="60" t="s">
        <v>60</v>
      </c>
      <c r="HD32" s="117" t="s">
        <v>60</v>
      </c>
      <c r="HE32" s="78" t="s">
        <v>60</v>
      </c>
      <c r="HF32" s="47">
        <v>0</v>
      </c>
      <c r="HG32" s="47">
        <v>0</v>
      </c>
      <c r="HH32" s="60" t="s">
        <v>60</v>
      </c>
      <c r="HI32" s="50" t="s">
        <v>60</v>
      </c>
      <c r="HJ32" s="78" t="s">
        <v>60</v>
      </c>
      <c r="HK32" s="171">
        <f t="shared" si="112"/>
        <v>2</v>
      </c>
      <c r="HL32" s="169">
        <f t="shared" si="113"/>
        <v>4</v>
      </c>
      <c r="HM32" s="169">
        <f t="shared" si="114"/>
        <v>4</v>
      </c>
      <c r="HN32" s="169">
        <v>0</v>
      </c>
      <c r="HO32" s="169">
        <v>0</v>
      </c>
      <c r="HP32" s="149">
        <f t="shared" si="11"/>
        <v>2</v>
      </c>
      <c r="HQ32" s="149">
        <f t="shared" si="117"/>
        <v>12</v>
      </c>
      <c r="HR32" s="149">
        <f t="shared" si="12"/>
        <v>10</v>
      </c>
      <c r="HS32" s="163">
        <f t="shared" si="118"/>
        <v>0.83333333333333337</v>
      </c>
      <c r="HT32" s="6" t="s">
        <v>30</v>
      </c>
      <c r="HU32" s="113">
        <v>22</v>
      </c>
      <c r="HV32" s="50">
        <v>1</v>
      </c>
      <c r="HW32" s="13" t="s">
        <v>43</v>
      </c>
      <c r="HX32" s="113">
        <v>13</v>
      </c>
      <c r="HY32" s="50">
        <v>1</v>
      </c>
      <c r="HZ32" s="13" t="s">
        <v>43</v>
      </c>
      <c r="IA32" s="111">
        <v>25</v>
      </c>
      <c r="IB32" s="111">
        <v>315</v>
      </c>
      <c r="IC32" s="60">
        <f t="shared" si="119"/>
        <v>7.9365079365079361E-2</v>
      </c>
      <c r="ID32" s="32">
        <v>3</v>
      </c>
      <c r="IE32" s="43" t="s">
        <v>41</v>
      </c>
      <c r="IF32" s="111">
        <v>33</v>
      </c>
      <c r="IG32" s="111">
        <v>315</v>
      </c>
      <c r="IH32" s="60">
        <f t="shared" si="120"/>
        <v>0.10476190476190476</v>
      </c>
      <c r="II32" s="32">
        <v>1</v>
      </c>
      <c r="IJ32" s="18" t="s">
        <v>43</v>
      </c>
      <c r="IK32" s="111">
        <v>74</v>
      </c>
      <c r="IL32" s="111">
        <v>81</v>
      </c>
      <c r="IM32" s="60">
        <f t="shared" si="121"/>
        <v>0.9135802469135802</v>
      </c>
      <c r="IN32" s="108">
        <v>3</v>
      </c>
      <c r="IO32" s="43" t="s">
        <v>41</v>
      </c>
      <c r="IP32" s="111">
        <v>0</v>
      </c>
      <c r="IQ32" s="111">
        <v>28</v>
      </c>
      <c r="IR32" s="60">
        <f t="shared" si="122"/>
        <v>0</v>
      </c>
      <c r="IS32" s="50">
        <v>4</v>
      </c>
      <c r="IT32" s="40" t="s">
        <v>40</v>
      </c>
      <c r="IU32" s="171">
        <f t="shared" si="123"/>
        <v>1</v>
      </c>
      <c r="IV32" s="169">
        <f t="shared" si="124"/>
        <v>1</v>
      </c>
      <c r="IW32" s="169">
        <f t="shared" si="125"/>
        <v>3</v>
      </c>
      <c r="IX32" s="169">
        <f t="shared" si="126"/>
        <v>1</v>
      </c>
      <c r="IY32" s="169">
        <f t="shared" si="127"/>
        <v>3</v>
      </c>
      <c r="IZ32" s="169">
        <f t="shared" si="128"/>
        <v>4</v>
      </c>
      <c r="JA32" s="149">
        <f t="shared" si="13"/>
        <v>0</v>
      </c>
      <c r="JB32" s="149">
        <f t="shared" si="129"/>
        <v>24</v>
      </c>
      <c r="JC32" s="149">
        <f t="shared" si="14"/>
        <v>13</v>
      </c>
      <c r="JD32" s="163">
        <f t="shared" si="237"/>
        <v>0.54166666666666663</v>
      </c>
      <c r="JE32" s="6" t="s">
        <v>30</v>
      </c>
      <c r="JF32" s="111">
        <v>15</v>
      </c>
      <c r="JG32" s="111">
        <v>15</v>
      </c>
      <c r="JH32" s="60">
        <f t="shared" si="131"/>
        <v>1</v>
      </c>
      <c r="JI32" s="76">
        <v>4</v>
      </c>
      <c r="JJ32" s="40" t="s">
        <v>40</v>
      </c>
      <c r="JK32" s="111">
        <v>17</v>
      </c>
      <c r="JL32" s="111">
        <v>14</v>
      </c>
      <c r="JM32" s="174">
        <f t="shared" si="132"/>
        <v>1.2142857142857142</v>
      </c>
      <c r="JN32" s="108">
        <v>4</v>
      </c>
      <c r="JO32" s="40" t="s">
        <v>40</v>
      </c>
      <c r="JP32" s="171">
        <f t="shared" si="133"/>
        <v>4</v>
      </c>
      <c r="JQ32" s="169">
        <f t="shared" si="134"/>
        <v>4</v>
      </c>
      <c r="JR32" s="149">
        <f t="shared" si="15"/>
        <v>0</v>
      </c>
      <c r="JS32" s="149">
        <f t="shared" si="135"/>
        <v>8</v>
      </c>
      <c r="JT32" s="149">
        <f t="shared" si="16"/>
        <v>8</v>
      </c>
      <c r="JU32" s="163">
        <f t="shared" si="238"/>
        <v>1</v>
      </c>
      <c r="JV32" s="6" t="s">
        <v>30</v>
      </c>
      <c r="JW32" s="47">
        <v>532</v>
      </c>
      <c r="JX32" s="47">
        <v>551</v>
      </c>
      <c r="JY32" s="60">
        <f t="shared" si="137"/>
        <v>0.96551724137931039</v>
      </c>
      <c r="JZ32" s="76">
        <v>3</v>
      </c>
      <c r="KA32" s="11" t="s">
        <v>41</v>
      </c>
      <c r="KB32" s="117">
        <v>612</v>
      </c>
      <c r="KC32" s="117">
        <v>1732</v>
      </c>
      <c r="KD32" s="60">
        <f t="shared" si="138"/>
        <v>0.35334872979214782</v>
      </c>
      <c r="KE32" s="76">
        <v>1</v>
      </c>
      <c r="KF32" s="13" t="s">
        <v>43</v>
      </c>
      <c r="KG32" s="171">
        <f t="shared" si="139"/>
        <v>3</v>
      </c>
      <c r="KH32" s="169">
        <f t="shared" si="140"/>
        <v>1</v>
      </c>
      <c r="KI32" s="149">
        <f t="shared" si="17"/>
        <v>0</v>
      </c>
      <c r="KJ32" s="149">
        <f t="shared" si="141"/>
        <v>8</v>
      </c>
      <c r="KK32" s="149">
        <f t="shared" si="142"/>
        <v>4</v>
      </c>
      <c r="KL32" s="163">
        <f t="shared" si="239"/>
        <v>0.5</v>
      </c>
      <c r="KM32" s="6" t="s">
        <v>30</v>
      </c>
      <c r="KN32" s="47">
        <v>61</v>
      </c>
      <c r="KO32" s="47">
        <v>61</v>
      </c>
      <c r="KP32" s="60">
        <v>1</v>
      </c>
      <c r="KQ32" s="47">
        <v>4</v>
      </c>
      <c r="KR32" s="40" t="s">
        <v>40</v>
      </c>
      <c r="KS32" s="47">
        <v>694</v>
      </c>
      <c r="KT32" s="47">
        <v>694</v>
      </c>
      <c r="KU32" s="60">
        <f t="shared" si="264"/>
        <v>1</v>
      </c>
      <c r="KV32" s="113">
        <v>4</v>
      </c>
      <c r="KW32" s="40" t="s">
        <v>40</v>
      </c>
      <c r="KX32" s="47">
        <v>263</v>
      </c>
      <c r="KY32" s="47">
        <v>263</v>
      </c>
      <c r="KZ32" s="60">
        <f t="shared" si="19"/>
        <v>1</v>
      </c>
      <c r="LA32" s="47">
        <v>4</v>
      </c>
      <c r="LB32" s="40" t="s">
        <v>40</v>
      </c>
      <c r="LC32" s="171">
        <f t="shared" si="144"/>
        <v>4</v>
      </c>
      <c r="LD32" s="169">
        <f t="shared" si="145"/>
        <v>4</v>
      </c>
      <c r="LE32" s="169">
        <f t="shared" si="146"/>
        <v>4</v>
      </c>
      <c r="LF32" s="149">
        <f t="shared" si="20"/>
        <v>0</v>
      </c>
      <c r="LG32" s="149">
        <f t="shared" si="147"/>
        <v>12</v>
      </c>
      <c r="LH32" s="149">
        <f t="shared" si="21"/>
        <v>12</v>
      </c>
      <c r="LI32" s="163">
        <f t="shared" si="240"/>
        <v>1</v>
      </c>
      <c r="LJ32" s="6" t="s">
        <v>30</v>
      </c>
      <c r="LK32" s="85">
        <v>1781.5700000000002</v>
      </c>
      <c r="LL32" s="85">
        <v>1928.64</v>
      </c>
      <c r="LM32" s="60">
        <f t="shared" si="22"/>
        <v>0.92374419279907094</v>
      </c>
      <c r="LN32" s="47" t="s">
        <v>60</v>
      </c>
      <c r="LO32" s="78" t="s">
        <v>60</v>
      </c>
      <c r="LP32" s="85">
        <v>74503.73000000001</v>
      </c>
      <c r="LQ32" s="85">
        <v>81523.676494999992</v>
      </c>
      <c r="LR32" s="60">
        <f t="shared" si="23"/>
        <v>0.91389070271590944</v>
      </c>
      <c r="LS32" s="47" t="s">
        <v>60</v>
      </c>
      <c r="LT32" s="78" t="s">
        <v>60</v>
      </c>
      <c r="LU32" s="47">
        <v>93683.85</v>
      </c>
      <c r="LV32" s="47">
        <v>108320.7</v>
      </c>
      <c r="LW32" s="60">
        <f t="shared" si="24"/>
        <v>0.8648748577141766</v>
      </c>
      <c r="LX32" s="47" t="s">
        <v>60</v>
      </c>
      <c r="LY32" s="78" t="s">
        <v>60</v>
      </c>
      <c r="LZ32" s="85">
        <v>704.29426699999999</v>
      </c>
      <c r="MA32" s="85">
        <v>955.52998400000001</v>
      </c>
      <c r="MB32" s="60">
        <f t="shared" si="149"/>
        <v>0.73707186461246621</v>
      </c>
      <c r="MC32" s="47">
        <v>2</v>
      </c>
      <c r="MD32" s="12" t="s">
        <v>42</v>
      </c>
      <c r="ME32" s="171" t="str">
        <f t="shared" si="150"/>
        <v>NA</v>
      </c>
      <c r="MF32" s="169" t="str">
        <f t="shared" si="151"/>
        <v>NA</v>
      </c>
      <c r="MG32" s="169" t="str">
        <f t="shared" si="152"/>
        <v>NA</v>
      </c>
      <c r="MH32" s="169">
        <f t="shared" si="153"/>
        <v>2</v>
      </c>
      <c r="MI32" s="149">
        <f t="shared" si="25"/>
        <v>0</v>
      </c>
      <c r="MJ32" s="149">
        <f t="shared" si="154"/>
        <v>4</v>
      </c>
      <c r="MK32" s="149">
        <f t="shared" si="26"/>
        <v>2</v>
      </c>
      <c r="ML32" s="163">
        <f t="shared" si="241"/>
        <v>0.5</v>
      </c>
      <c r="MM32" s="6" t="s">
        <v>30</v>
      </c>
      <c r="MN32" s="85">
        <v>94919004249.380005</v>
      </c>
      <c r="MO32" s="47">
        <v>98826900101</v>
      </c>
      <c r="MP32" s="60">
        <f t="shared" si="27"/>
        <v>0.96045716452073104</v>
      </c>
      <c r="MQ32" s="47">
        <v>3</v>
      </c>
      <c r="MR32" s="43" t="s">
        <v>41</v>
      </c>
      <c r="MS32" s="47">
        <v>91685481599.796219</v>
      </c>
      <c r="MT32" s="47">
        <v>94919004249.380005</v>
      </c>
      <c r="MU32" s="60">
        <f t="shared" si="28"/>
        <v>0.96593387514803275</v>
      </c>
      <c r="MV32" s="47">
        <v>3</v>
      </c>
      <c r="MW32" s="43" t="s">
        <v>41</v>
      </c>
      <c r="MX32" s="47" t="s">
        <v>60</v>
      </c>
      <c r="MY32" s="47" t="s">
        <v>60</v>
      </c>
      <c r="MZ32" s="47" t="s">
        <v>60</v>
      </c>
      <c r="NA32" s="47" t="s">
        <v>60</v>
      </c>
      <c r="NB32" s="47" t="s">
        <v>60</v>
      </c>
      <c r="NC32" s="171">
        <f t="shared" si="156"/>
        <v>3</v>
      </c>
      <c r="ND32" s="169">
        <f t="shared" si="157"/>
        <v>3</v>
      </c>
      <c r="NE32" s="169">
        <v>0</v>
      </c>
      <c r="NF32" s="149">
        <f t="shared" si="29"/>
        <v>1</v>
      </c>
      <c r="NG32" s="149">
        <f t="shared" si="158"/>
        <v>8</v>
      </c>
      <c r="NH32" s="149">
        <f t="shared" si="30"/>
        <v>6</v>
      </c>
      <c r="NI32" s="163">
        <f t="shared" si="242"/>
        <v>0.75</v>
      </c>
      <c r="NJ32" s="6" t="s">
        <v>30</v>
      </c>
      <c r="NK32" s="120">
        <v>2868</v>
      </c>
      <c r="NL32" s="120">
        <v>2880</v>
      </c>
      <c r="NM32" s="60">
        <f t="shared" si="160"/>
        <v>0.99583333333333335</v>
      </c>
      <c r="NN32" s="47">
        <v>3</v>
      </c>
      <c r="NO32" s="43" t="s">
        <v>41</v>
      </c>
      <c r="NP32" s="118">
        <v>113379.33333333333</v>
      </c>
      <c r="NQ32" s="118">
        <v>114000</v>
      </c>
      <c r="NR32" s="60">
        <f t="shared" si="31"/>
        <v>0.99455555555555553</v>
      </c>
      <c r="NS32" s="47">
        <v>4</v>
      </c>
      <c r="NT32" s="40" t="s">
        <v>40</v>
      </c>
      <c r="NU32" s="118">
        <v>0</v>
      </c>
      <c r="NV32" s="119">
        <v>41</v>
      </c>
      <c r="NW32" s="60">
        <v>0</v>
      </c>
      <c r="NX32" s="113">
        <v>1</v>
      </c>
      <c r="NY32" s="13" t="s">
        <v>43</v>
      </c>
      <c r="NZ32" s="171">
        <f t="shared" si="161"/>
        <v>3</v>
      </c>
      <c r="OA32" s="169">
        <f t="shared" si="162"/>
        <v>4</v>
      </c>
      <c r="OB32" s="169">
        <f t="shared" si="163"/>
        <v>0.99455555555555553</v>
      </c>
      <c r="OC32" s="149">
        <f t="shared" si="32"/>
        <v>0</v>
      </c>
      <c r="OD32" s="149">
        <f t="shared" si="164"/>
        <v>12</v>
      </c>
      <c r="OE32" s="149">
        <f t="shared" si="33"/>
        <v>7.9945555555555554</v>
      </c>
      <c r="OF32" s="163">
        <f t="shared" si="243"/>
        <v>0.66621296296296295</v>
      </c>
      <c r="OG32" s="6" t="s">
        <v>30</v>
      </c>
      <c r="OH32" s="120">
        <v>0</v>
      </c>
      <c r="OI32" s="120">
        <v>392</v>
      </c>
      <c r="OJ32" s="60">
        <f t="shared" si="34"/>
        <v>0</v>
      </c>
      <c r="OK32" s="63">
        <v>1</v>
      </c>
      <c r="OL32" s="13" t="s">
        <v>43</v>
      </c>
      <c r="OM32" s="120">
        <v>21</v>
      </c>
      <c r="ON32" s="120">
        <v>80</v>
      </c>
      <c r="OO32" s="60">
        <f t="shared" si="35"/>
        <v>0.26250000000000001</v>
      </c>
      <c r="OP32" s="47">
        <v>1</v>
      </c>
      <c r="OQ32" s="13" t="s">
        <v>43</v>
      </c>
      <c r="OR32" s="171">
        <f t="shared" si="166"/>
        <v>1</v>
      </c>
      <c r="OS32" s="169">
        <f t="shared" si="167"/>
        <v>1</v>
      </c>
      <c r="OT32" s="149">
        <f t="shared" si="36"/>
        <v>0</v>
      </c>
      <c r="OU32" s="149">
        <f t="shared" si="168"/>
        <v>8</v>
      </c>
      <c r="OV32" s="149">
        <f t="shared" si="37"/>
        <v>2</v>
      </c>
      <c r="OW32" s="163">
        <f t="shared" si="244"/>
        <v>0.25</v>
      </c>
      <c r="OX32" s="6" t="s">
        <v>30</v>
      </c>
      <c r="OY32" s="120">
        <v>8</v>
      </c>
      <c r="OZ32" s="120">
        <v>10</v>
      </c>
      <c r="PA32" s="121">
        <f t="shared" si="234"/>
        <v>0.8</v>
      </c>
      <c r="PB32" s="119">
        <v>2</v>
      </c>
      <c r="PC32" s="12" t="s">
        <v>42</v>
      </c>
      <c r="PD32" s="120">
        <v>4</v>
      </c>
      <c r="PE32" s="120">
        <v>4</v>
      </c>
      <c r="PF32" s="121">
        <f t="shared" si="228"/>
        <v>1</v>
      </c>
      <c r="PG32" s="119">
        <v>4</v>
      </c>
      <c r="PH32" s="40" t="s">
        <v>40</v>
      </c>
      <c r="PI32" s="120">
        <v>0</v>
      </c>
      <c r="PJ32" s="120">
        <v>0</v>
      </c>
      <c r="PK32" s="121" t="s">
        <v>60</v>
      </c>
      <c r="PL32" s="118" t="s">
        <v>60</v>
      </c>
      <c r="PM32" s="118" t="s">
        <v>60</v>
      </c>
      <c r="PN32" s="119">
        <v>0</v>
      </c>
      <c r="PO32" s="119">
        <v>0</v>
      </c>
      <c r="PP32" s="121" t="s">
        <v>60</v>
      </c>
      <c r="PQ32" s="122" t="s">
        <v>60</v>
      </c>
      <c r="PR32" s="118" t="s">
        <v>60</v>
      </c>
      <c r="PS32" s="120">
        <v>0</v>
      </c>
      <c r="PT32" s="120">
        <v>0</v>
      </c>
      <c r="PU32" s="121" t="s">
        <v>60</v>
      </c>
      <c r="PV32" s="122" t="s">
        <v>60</v>
      </c>
      <c r="PW32" s="118" t="s">
        <v>60</v>
      </c>
      <c r="PX32" s="120">
        <v>4</v>
      </c>
      <c r="PY32" s="120">
        <v>4</v>
      </c>
      <c r="PZ32" s="121">
        <f t="shared" si="236"/>
        <v>1</v>
      </c>
      <c r="QA32" s="122">
        <v>4</v>
      </c>
      <c r="QB32" s="40" t="s">
        <v>40</v>
      </c>
      <c r="QC32" s="120">
        <v>0</v>
      </c>
      <c r="QD32" s="120">
        <v>0</v>
      </c>
      <c r="QE32" s="121" t="s">
        <v>60</v>
      </c>
      <c r="QF32" s="119" t="s">
        <v>60</v>
      </c>
      <c r="QG32" s="118" t="s">
        <v>60</v>
      </c>
      <c r="QH32" s="171">
        <f t="shared" si="171"/>
        <v>2</v>
      </c>
      <c r="QI32" s="169">
        <f t="shared" si="172"/>
        <v>4</v>
      </c>
      <c r="QJ32" s="169">
        <v>0</v>
      </c>
      <c r="QK32" s="169">
        <v>0</v>
      </c>
      <c r="QL32" s="169">
        <v>0</v>
      </c>
      <c r="QM32" s="169">
        <f t="shared" si="176"/>
        <v>4</v>
      </c>
      <c r="QN32" s="169">
        <v>0</v>
      </c>
      <c r="QO32" s="149">
        <f t="shared" si="39"/>
        <v>4</v>
      </c>
      <c r="QP32" s="149">
        <f t="shared" si="178"/>
        <v>12</v>
      </c>
      <c r="QQ32" s="149">
        <f t="shared" si="40"/>
        <v>10</v>
      </c>
      <c r="QR32" s="163">
        <f t="shared" si="245"/>
        <v>0.83333333333333337</v>
      </c>
      <c r="QS32" s="6" t="s">
        <v>30</v>
      </c>
      <c r="QT32" s="123">
        <v>1626</v>
      </c>
      <c r="QU32" s="123">
        <v>1888</v>
      </c>
      <c r="QV32" s="124">
        <f t="shared" si="260"/>
        <v>0.86122881355932202</v>
      </c>
      <c r="QW32" s="123">
        <v>4</v>
      </c>
      <c r="QX32" s="40" t="s">
        <v>40</v>
      </c>
      <c r="QY32" s="123">
        <v>224182</v>
      </c>
      <c r="QZ32" s="123">
        <v>239559</v>
      </c>
      <c r="RA32" s="124">
        <f t="shared" si="42"/>
        <v>0.93581121978301796</v>
      </c>
      <c r="RB32" s="125">
        <v>2</v>
      </c>
      <c r="RC32" s="12" t="s">
        <v>42</v>
      </c>
      <c r="RD32" s="125">
        <v>5</v>
      </c>
      <c r="RE32" s="125">
        <v>5</v>
      </c>
      <c r="RF32" s="124">
        <f t="shared" si="43"/>
        <v>1</v>
      </c>
      <c r="RG32" s="125">
        <v>4</v>
      </c>
      <c r="RH32" s="40" t="s">
        <v>40</v>
      </c>
      <c r="RI32" s="171">
        <f t="shared" si="180"/>
        <v>4</v>
      </c>
      <c r="RJ32" s="169">
        <f t="shared" si="181"/>
        <v>2</v>
      </c>
      <c r="RK32" s="169">
        <f t="shared" si="182"/>
        <v>4</v>
      </c>
      <c r="RL32" s="149">
        <f t="shared" si="44"/>
        <v>0</v>
      </c>
      <c r="RM32" s="149">
        <f t="shared" si="183"/>
        <v>12</v>
      </c>
      <c r="RN32" s="149">
        <f t="shared" si="45"/>
        <v>10</v>
      </c>
      <c r="RO32" s="163">
        <f t="shared" si="246"/>
        <v>0.83333333333333337</v>
      </c>
      <c r="RP32" s="6" t="s">
        <v>30</v>
      </c>
      <c r="RQ32" s="119">
        <v>153</v>
      </c>
      <c r="RR32" s="119">
        <v>286</v>
      </c>
      <c r="RS32" s="121">
        <f t="shared" si="185"/>
        <v>0.534965034965035</v>
      </c>
      <c r="RT32" s="119">
        <v>1</v>
      </c>
      <c r="RU32" s="13" t="s">
        <v>43</v>
      </c>
      <c r="RV32" s="119">
        <v>819</v>
      </c>
      <c r="RW32" s="119">
        <v>266</v>
      </c>
      <c r="RX32" s="126">
        <f t="shared" si="186"/>
        <v>3.0789473684210527</v>
      </c>
      <c r="RY32" s="118">
        <v>4</v>
      </c>
      <c r="RZ32" s="40" t="s">
        <v>40</v>
      </c>
      <c r="SA32" s="171">
        <f t="shared" si="187"/>
        <v>1</v>
      </c>
      <c r="SB32" s="169">
        <f t="shared" si="188"/>
        <v>4</v>
      </c>
      <c r="SC32" s="149">
        <f t="shared" si="189"/>
        <v>0</v>
      </c>
      <c r="SD32" s="149">
        <f t="shared" si="190"/>
        <v>8</v>
      </c>
      <c r="SE32" s="149">
        <f t="shared" si="191"/>
        <v>5</v>
      </c>
      <c r="SF32" s="163">
        <f t="shared" si="192"/>
        <v>0.625</v>
      </c>
      <c r="SG32" s="6" t="s">
        <v>30</v>
      </c>
      <c r="SH32" s="127">
        <v>0.97674485457864468</v>
      </c>
      <c r="SI32" s="110">
        <v>4</v>
      </c>
      <c r="SJ32" s="9" t="s">
        <v>40</v>
      </c>
      <c r="SK32" s="120">
        <v>55</v>
      </c>
      <c r="SL32" s="120">
        <v>79</v>
      </c>
      <c r="SM32" s="121">
        <f t="shared" si="193"/>
        <v>0.69620253164556967</v>
      </c>
      <c r="SN32" s="111">
        <v>2</v>
      </c>
      <c r="SO32" s="12" t="s">
        <v>42</v>
      </c>
      <c r="SP32" s="120">
        <v>79</v>
      </c>
      <c r="SQ32" s="120">
        <v>98</v>
      </c>
      <c r="SR32" s="60">
        <f t="shared" si="194"/>
        <v>0.80612244897959184</v>
      </c>
      <c r="SS32" s="111">
        <v>2</v>
      </c>
      <c r="ST32" s="12" t="s">
        <v>42</v>
      </c>
      <c r="SU32" s="120">
        <v>31</v>
      </c>
      <c r="SV32" s="120">
        <v>34</v>
      </c>
      <c r="SW32" s="60">
        <f t="shared" si="262"/>
        <v>0.91176470588235292</v>
      </c>
      <c r="SX32" s="111">
        <v>4</v>
      </c>
      <c r="SY32" s="40" t="s">
        <v>40</v>
      </c>
      <c r="SZ32" s="120">
        <v>52</v>
      </c>
      <c r="TA32" s="120">
        <v>52</v>
      </c>
      <c r="TB32" s="121">
        <f t="shared" si="272"/>
        <v>1</v>
      </c>
      <c r="TC32" s="63">
        <v>4</v>
      </c>
      <c r="TD32" s="40" t="s">
        <v>40</v>
      </c>
      <c r="TE32" s="171">
        <f t="shared" si="197"/>
        <v>4</v>
      </c>
      <c r="TF32" s="169">
        <f t="shared" si="198"/>
        <v>2</v>
      </c>
      <c r="TG32" s="169">
        <f t="shared" si="199"/>
        <v>2</v>
      </c>
      <c r="TH32" s="169">
        <f t="shared" si="200"/>
        <v>4</v>
      </c>
      <c r="TI32" s="169">
        <f t="shared" si="201"/>
        <v>4</v>
      </c>
      <c r="TJ32" s="149">
        <f t="shared" si="202"/>
        <v>0</v>
      </c>
      <c r="TK32" s="149">
        <f t="shared" si="203"/>
        <v>20</v>
      </c>
      <c r="TL32" s="149">
        <f t="shared" si="204"/>
        <v>16</v>
      </c>
      <c r="TM32" s="163">
        <f t="shared" si="205"/>
        <v>0.8</v>
      </c>
      <c r="TO32" s="25" t="s">
        <v>30</v>
      </c>
      <c r="TP32" s="61">
        <f>+KV32+LA32+MC32+NS32+OK32+QW32+RB32+RT32+RY32</f>
        <v>26</v>
      </c>
      <c r="TQ32" s="26">
        <f t="shared" si="206"/>
        <v>36</v>
      </c>
      <c r="TR32" s="27">
        <f t="shared" si="207"/>
        <v>0.72222222222222221</v>
      </c>
      <c r="TS32" s="28"/>
      <c r="TU32" s="25" t="s">
        <v>30</v>
      </c>
      <c r="TV32" s="26">
        <f t="shared" si="273"/>
        <v>4</v>
      </c>
      <c r="TW32" s="26">
        <v>4</v>
      </c>
      <c r="TX32" s="27">
        <f t="shared" si="208"/>
        <v>1</v>
      </c>
      <c r="TY32" s="28"/>
      <c r="UA32" s="25" t="s">
        <v>30</v>
      </c>
      <c r="UB32" s="363" t="e">
        <f>+(#REF!*0.25)+(#REF!*0.4)+(TR32*0.25)+(TX32*0.1)</f>
        <v>#REF!</v>
      </c>
      <c r="UC32" s="364"/>
      <c r="UD32" s="365"/>
      <c r="UE32" s="28"/>
      <c r="UF32" s="179">
        <f t="shared" si="209"/>
        <v>0.75</v>
      </c>
      <c r="UG32" s="179">
        <f t="shared" si="210"/>
        <v>0.625</v>
      </c>
      <c r="UH32" s="179">
        <f t="shared" si="211"/>
        <v>1</v>
      </c>
      <c r="UI32" s="181">
        <f t="shared" si="229"/>
        <v>0.79166666666666663</v>
      </c>
      <c r="UJ32" s="179">
        <f t="shared" si="212"/>
        <v>0.71875</v>
      </c>
      <c r="UK32" s="179">
        <f t="shared" si="213"/>
        <v>0.5357142857142857</v>
      </c>
      <c r="UL32" s="179">
        <f t="shared" si="214"/>
        <v>1</v>
      </c>
      <c r="UM32" s="179">
        <f t="shared" si="215"/>
        <v>0.83333333333333337</v>
      </c>
      <c r="UN32" s="179">
        <f t="shared" si="216"/>
        <v>0.68055555555555547</v>
      </c>
      <c r="UO32" s="181">
        <f t="shared" si="217"/>
        <v>0.75367063492063491</v>
      </c>
      <c r="UP32" s="179">
        <f t="shared" si="218"/>
        <v>0.63324259259259263</v>
      </c>
      <c r="UQ32" s="179">
        <f t="shared" si="219"/>
        <v>0.83333333333333337</v>
      </c>
      <c r="UR32" s="179">
        <f t="shared" si="220"/>
        <v>0.83333333333333337</v>
      </c>
      <c r="US32" s="179">
        <f t="shared" si="221"/>
        <v>0.625</v>
      </c>
      <c r="UT32" s="181">
        <f t="shared" si="222"/>
        <v>0.73122731481481484</v>
      </c>
      <c r="UU32" s="179">
        <f t="shared" si="223"/>
        <v>0.8</v>
      </c>
      <c r="UV32" s="183">
        <f t="shared" si="224"/>
        <v>0.8</v>
      </c>
      <c r="UW32" s="187"/>
      <c r="UX32" s="223">
        <f t="shared" si="230"/>
        <v>0.76219174933862432</v>
      </c>
    </row>
    <row r="33" spans="1:570" ht="15.75" customHeight="1">
      <c r="A33" s="6" t="s">
        <v>31</v>
      </c>
      <c r="B33" s="50">
        <v>261562</v>
      </c>
      <c r="C33" s="50">
        <v>237451</v>
      </c>
      <c r="D33" s="106">
        <f t="shared" si="46"/>
        <v>1.1015409495011603</v>
      </c>
      <c r="E33" s="32">
        <v>4</v>
      </c>
      <c r="F33" s="40" t="s">
        <v>40</v>
      </c>
      <c r="G33" s="3">
        <v>0.22887477247162163</v>
      </c>
      <c r="H33" s="3">
        <v>0.15109657121385991</v>
      </c>
      <c r="I33" s="51">
        <f t="shared" si="0"/>
        <v>0.51475821478222406</v>
      </c>
      <c r="J33" s="32">
        <v>4</v>
      </c>
      <c r="K33" s="52" t="s">
        <v>40</v>
      </c>
      <c r="L33" s="76">
        <v>51910</v>
      </c>
      <c r="M33" s="76">
        <v>68431</v>
      </c>
      <c r="N33" s="107">
        <f t="shared" si="47"/>
        <v>0.75857433034735722</v>
      </c>
      <c r="O33" s="108">
        <v>2</v>
      </c>
      <c r="P33" s="12" t="s">
        <v>42</v>
      </c>
      <c r="Q33" s="169">
        <f t="shared" si="48"/>
        <v>4</v>
      </c>
      <c r="R33" s="169">
        <f t="shared" si="49"/>
        <v>4</v>
      </c>
      <c r="S33" s="170">
        <f t="shared" si="50"/>
        <v>2</v>
      </c>
      <c r="T33" s="150">
        <f t="shared" si="51"/>
        <v>0</v>
      </c>
      <c r="U33" s="150">
        <f t="shared" si="52"/>
        <v>12</v>
      </c>
      <c r="V33" s="149">
        <f t="shared" si="53"/>
        <v>10</v>
      </c>
      <c r="W33" s="163">
        <f t="shared" si="54"/>
        <v>0.83333333333333337</v>
      </c>
      <c r="X33" s="6" t="s">
        <v>31</v>
      </c>
      <c r="Y33" s="109">
        <v>1</v>
      </c>
      <c r="Z33" s="45">
        <v>4</v>
      </c>
      <c r="AA33" s="16" t="s">
        <v>40</v>
      </c>
      <c r="AB33" s="110">
        <v>78</v>
      </c>
      <c r="AC33" s="110">
        <v>232</v>
      </c>
      <c r="AD33" s="106">
        <f t="shared" si="1"/>
        <v>0.33620689655172414</v>
      </c>
      <c r="AE33" s="32">
        <v>4</v>
      </c>
      <c r="AF33" s="40" t="s">
        <v>40</v>
      </c>
      <c r="AG33" s="110">
        <v>317</v>
      </c>
      <c r="AH33" s="110">
        <v>3388</v>
      </c>
      <c r="AI33" s="106">
        <f t="shared" si="55"/>
        <v>9.3565525383707202E-2</v>
      </c>
      <c r="AJ33" s="32">
        <v>3</v>
      </c>
      <c r="AK33" s="11" t="s">
        <v>41</v>
      </c>
      <c r="AL33" s="110">
        <v>14</v>
      </c>
      <c r="AM33" s="110">
        <v>19</v>
      </c>
      <c r="AN33" s="106">
        <f t="shared" ref="AN33:AN34" si="274">+AL33/AM33</f>
        <v>0.73684210526315785</v>
      </c>
      <c r="AO33" s="32">
        <v>3</v>
      </c>
      <c r="AP33" s="154" t="s">
        <v>41</v>
      </c>
      <c r="AQ33" s="171">
        <f t="shared" si="56"/>
        <v>4</v>
      </c>
      <c r="AR33" s="169">
        <f t="shared" si="57"/>
        <v>4</v>
      </c>
      <c r="AS33" s="169">
        <f t="shared" si="58"/>
        <v>3</v>
      </c>
      <c r="AT33" s="169">
        <f t="shared" si="59"/>
        <v>3</v>
      </c>
      <c r="AU33" s="149">
        <f t="shared" si="3"/>
        <v>0</v>
      </c>
      <c r="AV33" s="149">
        <f t="shared" si="60"/>
        <v>16</v>
      </c>
      <c r="AW33" s="149">
        <f t="shared" si="61"/>
        <v>14</v>
      </c>
      <c r="AX33" s="163">
        <f t="shared" si="62"/>
        <v>0.875</v>
      </c>
      <c r="AY33" s="159" t="s">
        <v>31</v>
      </c>
      <c r="AZ33" s="143">
        <v>1</v>
      </c>
      <c r="BA33" s="79">
        <v>4</v>
      </c>
      <c r="BB33" s="40" t="s">
        <v>40</v>
      </c>
      <c r="BC33" s="171">
        <f t="shared" si="63"/>
        <v>4</v>
      </c>
      <c r="BD33" s="149">
        <f t="shared" si="4"/>
        <v>0</v>
      </c>
      <c r="BE33" s="149">
        <f t="shared" si="64"/>
        <v>4</v>
      </c>
      <c r="BF33" s="149">
        <f t="shared" si="5"/>
        <v>4</v>
      </c>
      <c r="BG33" s="163">
        <f t="shared" si="6"/>
        <v>1</v>
      </c>
      <c r="BH33" s="6" t="s">
        <v>31</v>
      </c>
      <c r="BI33" s="39">
        <v>75</v>
      </c>
      <c r="BJ33" s="39">
        <v>147</v>
      </c>
      <c r="BK33" s="48">
        <f t="shared" si="258"/>
        <v>0.51020408163265307</v>
      </c>
      <c r="BL33" s="32">
        <v>1</v>
      </c>
      <c r="BM33" s="13" t="s">
        <v>43</v>
      </c>
      <c r="BN33" s="47">
        <v>4997</v>
      </c>
      <c r="BO33" s="47">
        <v>4997</v>
      </c>
      <c r="BP33" s="48">
        <f t="shared" si="66"/>
        <v>1</v>
      </c>
      <c r="BQ33" s="32">
        <v>4</v>
      </c>
      <c r="BR33" s="40" t="s">
        <v>40</v>
      </c>
      <c r="BS33" s="47">
        <v>25323</v>
      </c>
      <c r="BT33" s="47">
        <v>25323</v>
      </c>
      <c r="BU33" s="48">
        <f t="shared" si="67"/>
        <v>1</v>
      </c>
      <c r="BV33" s="32">
        <v>4</v>
      </c>
      <c r="BW33" s="40" t="s">
        <v>40</v>
      </c>
      <c r="BX33" s="111">
        <v>272</v>
      </c>
      <c r="BY33" s="112">
        <v>69</v>
      </c>
      <c r="BZ33" s="48">
        <f t="shared" si="68"/>
        <v>3.9420289855072466</v>
      </c>
      <c r="CA33" s="32">
        <v>4</v>
      </c>
      <c r="CB33" s="40" t="s">
        <v>40</v>
      </c>
      <c r="CC33" s="49">
        <v>3031</v>
      </c>
      <c r="CD33" s="49">
        <v>3696</v>
      </c>
      <c r="CE33" s="166">
        <f t="shared" si="69"/>
        <v>0.82007575757575757</v>
      </c>
      <c r="CF33" s="112">
        <v>2</v>
      </c>
      <c r="CG33" s="12" t="s">
        <v>42</v>
      </c>
      <c r="CH33" s="113">
        <v>635</v>
      </c>
      <c r="CI33" s="39">
        <v>1215</v>
      </c>
      <c r="CJ33" s="48">
        <f t="shared" si="70"/>
        <v>0.52263374485596703</v>
      </c>
      <c r="CK33" s="32">
        <v>1</v>
      </c>
      <c r="CL33" s="13" t="s">
        <v>43</v>
      </c>
      <c r="CM33" s="47">
        <v>7580</v>
      </c>
      <c r="CN33" s="39">
        <v>8137</v>
      </c>
      <c r="CO33" s="48">
        <f t="shared" si="71"/>
        <v>0.93154725328745236</v>
      </c>
      <c r="CP33" s="32">
        <v>3</v>
      </c>
      <c r="CQ33" s="43" t="s">
        <v>41</v>
      </c>
      <c r="CR33" s="49">
        <v>10986</v>
      </c>
      <c r="CS33" s="49">
        <v>5642</v>
      </c>
      <c r="CT33" s="48">
        <f t="shared" si="72"/>
        <v>1.9471818504076568</v>
      </c>
      <c r="CU33" s="32">
        <v>4</v>
      </c>
      <c r="CV33" s="40" t="s">
        <v>40</v>
      </c>
      <c r="CW33" s="171">
        <f t="shared" si="7"/>
        <v>1</v>
      </c>
      <c r="CX33" s="169">
        <f t="shared" si="73"/>
        <v>4</v>
      </c>
      <c r="CY33" s="169">
        <f t="shared" si="74"/>
        <v>4</v>
      </c>
      <c r="CZ33" s="169">
        <f t="shared" si="75"/>
        <v>4</v>
      </c>
      <c r="DA33" s="169">
        <f t="shared" si="76"/>
        <v>2</v>
      </c>
      <c r="DB33" s="169">
        <f t="shared" si="77"/>
        <v>1</v>
      </c>
      <c r="DC33" s="169">
        <f t="shared" si="78"/>
        <v>3</v>
      </c>
      <c r="DD33" s="169">
        <f t="shared" si="79"/>
        <v>4</v>
      </c>
      <c r="DE33" s="149">
        <f t="shared" si="80"/>
        <v>0</v>
      </c>
      <c r="DF33" s="149">
        <f t="shared" si="81"/>
        <v>32</v>
      </c>
      <c r="DG33" s="149">
        <f t="shared" si="82"/>
        <v>23</v>
      </c>
      <c r="DH33" s="163">
        <f t="shared" si="83"/>
        <v>0.71875</v>
      </c>
      <c r="DI33" s="6" t="s">
        <v>31</v>
      </c>
      <c r="DJ33" s="47">
        <v>230</v>
      </c>
      <c r="DK33" s="47">
        <v>560</v>
      </c>
      <c r="DL33" s="60">
        <f t="shared" si="84"/>
        <v>0.4107142857142857</v>
      </c>
      <c r="DM33" s="113">
        <v>1</v>
      </c>
      <c r="DN33" s="13" t="s">
        <v>43</v>
      </c>
      <c r="DO33" s="113">
        <v>861</v>
      </c>
      <c r="DP33" s="113">
        <v>242</v>
      </c>
      <c r="DQ33" s="60">
        <f t="shared" si="85"/>
        <v>3.5578512396694215</v>
      </c>
      <c r="DR33" s="114">
        <v>4</v>
      </c>
      <c r="DS33" s="40" t="s">
        <v>40</v>
      </c>
      <c r="DT33" s="47">
        <v>4453</v>
      </c>
      <c r="DU33" s="47">
        <v>4576</v>
      </c>
      <c r="DV33" s="60">
        <f>+DT33/DU33</f>
        <v>0.97312062937062938</v>
      </c>
      <c r="DW33" s="113">
        <v>3</v>
      </c>
      <c r="DX33" s="11" t="s">
        <v>41</v>
      </c>
      <c r="DY33" s="113">
        <v>175.21428571428572</v>
      </c>
      <c r="DZ33" s="111">
        <v>3</v>
      </c>
      <c r="EA33" s="11" t="s">
        <v>41</v>
      </c>
      <c r="EB33" s="47">
        <v>5760</v>
      </c>
      <c r="EC33" s="47">
        <v>5760</v>
      </c>
      <c r="ED33" s="60">
        <f t="shared" si="87"/>
        <v>1</v>
      </c>
      <c r="EE33" s="111">
        <v>4</v>
      </c>
      <c r="EF33" s="40" t="s">
        <v>40</v>
      </c>
      <c r="EG33" s="111">
        <v>98</v>
      </c>
      <c r="EH33" s="111">
        <v>98</v>
      </c>
      <c r="EI33" s="60">
        <f t="shared" si="88"/>
        <v>1</v>
      </c>
      <c r="EJ33" s="111">
        <v>4</v>
      </c>
      <c r="EK33" s="40" t="s">
        <v>40</v>
      </c>
      <c r="EL33" s="111">
        <v>82</v>
      </c>
      <c r="EM33" s="111">
        <v>82</v>
      </c>
      <c r="EN33" s="60">
        <f t="shared" si="89"/>
        <v>1</v>
      </c>
      <c r="EO33" s="111">
        <v>4</v>
      </c>
      <c r="EP33" s="40" t="s">
        <v>40</v>
      </c>
      <c r="EQ33" s="171">
        <f t="shared" si="90"/>
        <v>1</v>
      </c>
      <c r="ER33" s="169">
        <f t="shared" si="91"/>
        <v>4</v>
      </c>
      <c r="ES33" s="169">
        <f t="shared" si="92"/>
        <v>3</v>
      </c>
      <c r="ET33" s="169">
        <f t="shared" si="93"/>
        <v>3</v>
      </c>
      <c r="EU33" s="169">
        <f t="shared" si="225"/>
        <v>4</v>
      </c>
      <c r="EV33" s="169">
        <f t="shared" si="94"/>
        <v>4</v>
      </c>
      <c r="EW33" s="169">
        <f t="shared" si="95"/>
        <v>4</v>
      </c>
      <c r="EX33" s="149">
        <f t="shared" si="96"/>
        <v>0</v>
      </c>
      <c r="EY33" s="149">
        <f t="shared" si="97"/>
        <v>28</v>
      </c>
      <c r="EZ33" s="149">
        <f t="shared" si="8"/>
        <v>23</v>
      </c>
      <c r="FA33" s="163">
        <f t="shared" si="98"/>
        <v>0.8214285714285714</v>
      </c>
      <c r="FB33" s="6" t="s">
        <v>31</v>
      </c>
      <c r="FC33" s="47">
        <v>15867</v>
      </c>
      <c r="FD33" s="47">
        <v>7383</v>
      </c>
      <c r="FE33" s="60">
        <f t="shared" ref="FE33" si="275">+FC33/FD33</f>
        <v>2.1491263713937423</v>
      </c>
      <c r="FF33" s="113">
        <v>4</v>
      </c>
      <c r="FG33" s="40" t="s">
        <v>40</v>
      </c>
      <c r="FH33" s="47">
        <v>7379</v>
      </c>
      <c r="FI33" s="47">
        <v>6811</v>
      </c>
      <c r="FJ33" s="60">
        <f t="shared" si="100"/>
        <v>1.0833945088826897</v>
      </c>
      <c r="FK33" s="47">
        <v>4</v>
      </c>
      <c r="FL33" s="40" t="s">
        <v>40</v>
      </c>
      <c r="FM33" s="113">
        <v>9</v>
      </c>
      <c r="FN33" s="113">
        <v>7</v>
      </c>
      <c r="FO33" s="60">
        <f t="shared" si="271"/>
        <v>1.2857142857142858</v>
      </c>
      <c r="FP33" s="113">
        <v>4</v>
      </c>
      <c r="FQ33" s="40" t="s">
        <v>40</v>
      </c>
      <c r="FR33" s="113">
        <v>90</v>
      </c>
      <c r="FS33" s="113">
        <v>90</v>
      </c>
      <c r="FT33" s="60">
        <f t="shared" si="226"/>
        <v>1</v>
      </c>
      <c r="FU33" s="113">
        <v>4</v>
      </c>
      <c r="FV33" s="40" t="s">
        <v>40</v>
      </c>
      <c r="FW33" s="47">
        <v>4402</v>
      </c>
      <c r="FX33" s="47">
        <v>4402</v>
      </c>
      <c r="FY33" s="60">
        <f t="shared" si="227"/>
        <v>1</v>
      </c>
      <c r="FZ33" s="113">
        <v>4</v>
      </c>
      <c r="GA33" s="40" t="s">
        <v>40</v>
      </c>
      <c r="GB33" s="171">
        <f t="shared" si="102"/>
        <v>4</v>
      </c>
      <c r="GC33" s="169">
        <f t="shared" si="103"/>
        <v>4</v>
      </c>
      <c r="GD33" s="169">
        <f t="shared" si="104"/>
        <v>4</v>
      </c>
      <c r="GE33" s="169">
        <f t="shared" si="105"/>
        <v>4</v>
      </c>
      <c r="GF33" s="169">
        <f t="shared" si="106"/>
        <v>4</v>
      </c>
      <c r="GG33" s="149">
        <f t="shared" si="9"/>
        <v>0</v>
      </c>
      <c r="GH33" s="149">
        <f t="shared" si="107"/>
        <v>20</v>
      </c>
      <c r="GI33" s="149">
        <f t="shared" si="10"/>
        <v>20</v>
      </c>
      <c r="GJ33" s="163">
        <f t="shared" si="108"/>
        <v>1</v>
      </c>
      <c r="GK33" s="6" t="s">
        <v>31</v>
      </c>
      <c r="GL33" s="113">
        <v>246</v>
      </c>
      <c r="GM33" s="113">
        <v>395</v>
      </c>
      <c r="GN33" s="60">
        <f t="shared" si="231"/>
        <v>0.62278481012658227</v>
      </c>
      <c r="GO33" s="50">
        <v>2</v>
      </c>
      <c r="GP33" s="12" t="s">
        <v>42</v>
      </c>
      <c r="GQ33" s="113">
        <v>2</v>
      </c>
      <c r="GR33" s="113">
        <v>2</v>
      </c>
      <c r="GS33" s="60">
        <f t="shared" si="109"/>
        <v>1</v>
      </c>
      <c r="GT33" s="117">
        <v>4</v>
      </c>
      <c r="GU33" s="40" t="s">
        <v>40</v>
      </c>
      <c r="GV33" s="47">
        <v>28</v>
      </c>
      <c r="GW33" s="47">
        <v>32</v>
      </c>
      <c r="GX33" s="60">
        <f t="shared" si="232"/>
        <v>0.875</v>
      </c>
      <c r="GY33" s="113">
        <v>4</v>
      </c>
      <c r="GZ33" s="40" t="s">
        <v>40</v>
      </c>
      <c r="HA33" s="113">
        <v>0</v>
      </c>
      <c r="HB33" s="113">
        <v>0</v>
      </c>
      <c r="HC33" s="60" t="s">
        <v>60</v>
      </c>
      <c r="HD33" s="117" t="s">
        <v>60</v>
      </c>
      <c r="HE33" s="78" t="s">
        <v>60</v>
      </c>
      <c r="HF33" s="47">
        <v>159</v>
      </c>
      <c r="HG33" s="47">
        <v>320</v>
      </c>
      <c r="HH33" s="60">
        <f t="shared" si="111"/>
        <v>0.49687500000000001</v>
      </c>
      <c r="HI33" s="50">
        <v>3</v>
      </c>
      <c r="HJ33" s="43" t="s">
        <v>41</v>
      </c>
      <c r="HK33" s="171">
        <f t="shared" si="112"/>
        <v>2</v>
      </c>
      <c r="HL33" s="169">
        <f t="shared" si="113"/>
        <v>4</v>
      </c>
      <c r="HM33" s="169">
        <f t="shared" si="114"/>
        <v>4</v>
      </c>
      <c r="HN33" s="169">
        <v>0</v>
      </c>
      <c r="HO33" s="169">
        <f t="shared" si="116"/>
        <v>3</v>
      </c>
      <c r="HP33" s="149">
        <f t="shared" si="11"/>
        <v>1</v>
      </c>
      <c r="HQ33" s="149">
        <f t="shared" si="117"/>
        <v>16</v>
      </c>
      <c r="HR33" s="149">
        <f t="shared" si="12"/>
        <v>13</v>
      </c>
      <c r="HS33" s="163">
        <f t="shared" si="118"/>
        <v>0.8125</v>
      </c>
      <c r="HT33" s="6" t="s">
        <v>31</v>
      </c>
      <c r="HU33" s="113">
        <v>8</v>
      </c>
      <c r="HV33" s="50">
        <v>1</v>
      </c>
      <c r="HW33" s="13" t="s">
        <v>43</v>
      </c>
      <c r="HX33" s="113">
        <v>1</v>
      </c>
      <c r="HY33" s="50">
        <v>1</v>
      </c>
      <c r="HZ33" s="13" t="s">
        <v>43</v>
      </c>
      <c r="IA33" s="111">
        <v>16</v>
      </c>
      <c r="IB33" s="111">
        <v>249</v>
      </c>
      <c r="IC33" s="60">
        <f t="shared" si="119"/>
        <v>6.4257028112449793E-2</v>
      </c>
      <c r="ID33" s="32">
        <v>4</v>
      </c>
      <c r="IE33" s="16" t="s">
        <v>40</v>
      </c>
      <c r="IF33" s="111">
        <v>46</v>
      </c>
      <c r="IG33" s="111">
        <v>249</v>
      </c>
      <c r="IH33" s="60">
        <f t="shared" si="120"/>
        <v>0.18473895582329317</v>
      </c>
      <c r="II33" s="32">
        <v>1</v>
      </c>
      <c r="IJ33" s="18" t="s">
        <v>43</v>
      </c>
      <c r="IK33" s="111">
        <v>36</v>
      </c>
      <c r="IL33" s="111">
        <v>52</v>
      </c>
      <c r="IM33" s="60">
        <f t="shared" si="121"/>
        <v>0.69230769230769229</v>
      </c>
      <c r="IN33" s="108">
        <v>1</v>
      </c>
      <c r="IO33" s="13" t="s">
        <v>43</v>
      </c>
      <c r="IP33" s="111">
        <v>0</v>
      </c>
      <c r="IQ33" s="111">
        <v>8</v>
      </c>
      <c r="IR33" s="60">
        <f t="shared" si="122"/>
        <v>0</v>
      </c>
      <c r="IS33" s="50">
        <v>4</v>
      </c>
      <c r="IT33" s="40" t="s">
        <v>40</v>
      </c>
      <c r="IU33" s="171">
        <f t="shared" si="123"/>
        <v>1</v>
      </c>
      <c r="IV33" s="169">
        <f t="shared" si="124"/>
        <v>1</v>
      </c>
      <c r="IW33" s="169">
        <f t="shared" si="125"/>
        <v>4</v>
      </c>
      <c r="IX33" s="169">
        <f t="shared" si="126"/>
        <v>1</v>
      </c>
      <c r="IY33" s="169">
        <f t="shared" si="127"/>
        <v>1</v>
      </c>
      <c r="IZ33" s="169">
        <f t="shared" si="128"/>
        <v>4</v>
      </c>
      <c r="JA33" s="149">
        <f t="shared" si="13"/>
        <v>0</v>
      </c>
      <c r="JB33" s="149">
        <f t="shared" si="129"/>
        <v>24</v>
      </c>
      <c r="JC33" s="149">
        <f t="shared" si="14"/>
        <v>12</v>
      </c>
      <c r="JD33" s="163">
        <f t="shared" si="237"/>
        <v>0.5</v>
      </c>
      <c r="JE33" s="6" t="s">
        <v>31</v>
      </c>
      <c r="JF33" s="111">
        <v>5</v>
      </c>
      <c r="JG33" s="111">
        <v>5</v>
      </c>
      <c r="JH33" s="60">
        <f t="shared" si="131"/>
        <v>1</v>
      </c>
      <c r="JI33" s="76">
        <v>4</v>
      </c>
      <c r="JJ33" s="40" t="s">
        <v>40</v>
      </c>
      <c r="JK33" s="111">
        <v>2</v>
      </c>
      <c r="JL33" s="111">
        <v>3</v>
      </c>
      <c r="JM33" s="174">
        <f t="shared" si="132"/>
        <v>0.66666666666666663</v>
      </c>
      <c r="JN33" s="116">
        <v>4</v>
      </c>
      <c r="JO33" s="40" t="s">
        <v>40</v>
      </c>
      <c r="JP33" s="171">
        <f t="shared" si="133"/>
        <v>4</v>
      </c>
      <c r="JQ33" s="169">
        <f t="shared" si="134"/>
        <v>4</v>
      </c>
      <c r="JR33" s="149">
        <f t="shared" si="15"/>
        <v>0</v>
      </c>
      <c r="JS33" s="149">
        <f t="shared" si="135"/>
        <v>8</v>
      </c>
      <c r="JT33" s="149">
        <f t="shared" si="16"/>
        <v>8</v>
      </c>
      <c r="JU33" s="163">
        <f t="shared" si="238"/>
        <v>1</v>
      </c>
      <c r="JV33" s="6" t="s">
        <v>31</v>
      </c>
      <c r="JW33" s="47">
        <v>15</v>
      </c>
      <c r="JX33" s="47">
        <v>35</v>
      </c>
      <c r="JY33" s="60">
        <f t="shared" si="137"/>
        <v>0.42857142857142855</v>
      </c>
      <c r="JZ33" s="76">
        <v>1</v>
      </c>
      <c r="KA33" s="13" t="s">
        <v>43</v>
      </c>
      <c r="KB33" s="117">
        <v>24</v>
      </c>
      <c r="KC33" s="117">
        <v>149</v>
      </c>
      <c r="KD33" s="60">
        <f t="shared" si="138"/>
        <v>0.16107382550335569</v>
      </c>
      <c r="KE33" s="76">
        <v>3</v>
      </c>
      <c r="KF33" s="11" t="s">
        <v>41</v>
      </c>
      <c r="KG33" s="171">
        <f t="shared" si="139"/>
        <v>1</v>
      </c>
      <c r="KH33" s="169">
        <f t="shared" si="140"/>
        <v>3</v>
      </c>
      <c r="KI33" s="149">
        <f t="shared" si="17"/>
        <v>0</v>
      </c>
      <c r="KJ33" s="149">
        <f t="shared" si="141"/>
        <v>8</v>
      </c>
      <c r="KK33" s="149">
        <f t="shared" si="142"/>
        <v>4</v>
      </c>
      <c r="KL33" s="163">
        <f t="shared" si="239"/>
        <v>0.5</v>
      </c>
      <c r="KM33" s="6" t="s">
        <v>31</v>
      </c>
      <c r="KN33" s="47">
        <v>61</v>
      </c>
      <c r="KO33" s="47">
        <v>61</v>
      </c>
      <c r="KP33" s="60">
        <v>1</v>
      </c>
      <c r="KQ33" s="47">
        <v>4</v>
      </c>
      <c r="KR33" s="40" t="s">
        <v>40</v>
      </c>
      <c r="KS33" s="47">
        <v>216</v>
      </c>
      <c r="KT33" s="47">
        <v>216</v>
      </c>
      <c r="KU33" s="60">
        <f t="shared" si="264"/>
        <v>1</v>
      </c>
      <c r="KV33" s="113">
        <v>4</v>
      </c>
      <c r="KW33" s="40" t="s">
        <v>40</v>
      </c>
      <c r="KX33" s="47">
        <v>147</v>
      </c>
      <c r="KY33" s="47">
        <v>147</v>
      </c>
      <c r="KZ33" s="60">
        <f t="shared" si="19"/>
        <v>1</v>
      </c>
      <c r="LA33" s="47">
        <v>4</v>
      </c>
      <c r="LB33" s="40" t="s">
        <v>40</v>
      </c>
      <c r="LC33" s="171">
        <f t="shared" si="144"/>
        <v>4</v>
      </c>
      <c r="LD33" s="169">
        <f t="shared" si="145"/>
        <v>4</v>
      </c>
      <c r="LE33" s="169">
        <f t="shared" si="146"/>
        <v>4</v>
      </c>
      <c r="LF33" s="149">
        <f t="shared" si="20"/>
        <v>0</v>
      </c>
      <c r="LG33" s="149">
        <f t="shared" si="147"/>
        <v>12</v>
      </c>
      <c r="LH33" s="149">
        <f t="shared" si="21"/>
        <v>12</v>
      </c>
      <c r="LI33" s="163">
        <f t="shared" si="240"/>
        <v>1</v>
      </c>
      <c r="LJ33" s="6" t="s">
        <v>31</v>
      </c>
      <c r="LK33" s="85">
        <v>716.87</v>
      </c>
      <c r="LL33" s="85">
        <v>720.74</v>
      </c>
      <c r="LM33" s="60">
        <f t="shared" si="22"/>
        <v>0.9946305186336265</v>
      </c>
      <c r="LN33" s="47" t="s">
        <v>60</v>
      </c>
      <c r="LO33" s="78" t="s">
        <v>60</v>
      </c>
      <c r="LP33" s="85">
        <v>51516.93</v>
      </c>
      <c r="LQ33" s="85">
        <v>57329.737130999994</v>
      </c>
      <c r="LR33" s="60">
        <f t="shared" si="23"/>
        <v>0.89860746931880098</v>
      </c>
      <c r="LS33" s="47" t="s">
        <v>60</v>
      </c>
      <c r="LT33" s="78" t="s">
        <v>60</v>
      </c>
      <c r="LU33" s="47">
        <v>65131.38</v>
      </c>
      <c r="LV33" s="47">
        <v>70482.92</v>
      </c>
      <c r="LW33" s="60">
        <f t="shared" si="24"/>
        <v>0.92407323646636663</v>
      </c>
      <c r="LX33" s="47" t="s">
        <v>60</v>
      </c>
      <c r="LY33" s="78" t="s">
        <v>60</v>
      </c>
      <c r="LZ33" s="85">
        <v>328.86008500000003</v>
      </c>
      <c r="MA33" s="85">
        <v>262.62521400000003</v>
      </c>
      <c r="MB33" s="60">
        <f t="shared" si="149"/>
        <v>1.2522030158155339</v>
      </c>
      <c r="MC33" s="84">
        <v>4</v>
      </c>
      <c r="MD33" s="40" t="s">
        <v>40</v>
      </c>
      <c r="ME33" s="171" t="str">
        <f t="shared" si="150"/>
        <v>NA</v>
      </c>
      <c r="MF33" s="169" t="str">
        <f t="shared" si="151"/>
        <v>NA</v>
      </c>
      <c r="MG33" s="169" t="str">
        <f t="shared" si="152"/>
        <v>NA</v>
      </c>
      <c r="MH33" s="169">
        <f t="shared" si="153"/>
        <v>4</v>
      </c>
      <c r="MI33" s="149">
        <f t="shared" si="25"/>
        <v>0</v>
      </c>
      <c r="MJ33" s="149">
        <f t="shared" si="154"/>
        <v>4</v>
      </c>
      <c r="MK33" s="149">
        <f t="shared" si="26"/>
        <v>4</v>
      </c>
      <c r="ML33" s="163">
        <f t="shared" si="241"/>
        <v>1</v>
      </c>
      <c r="MM33" s="6" t="s">
        <v>31</v>
      </c>
      <c r="MN33" s="85">
        <v>60555958256.099998</v>
      </c>
      <c r="MO33" s="47">
        <v>64374236606</v>
      </c>
      <c r="MP33" s="60">
        <f t="shared" si="27"/>
        <v>0.94068623487887515</v>
      </c>
      <c r="MQ33" s="47">
        <v>1</v>
      </c>
      <c r="MR33" s="13" t="s">
        <v>43</v>
      </c>
      <c r="MS33" s="47">
        <v>62933584715.703453</v>
      </c>
      <c r="MT33" s="47">
        <v>60555958256.099998</v>
      </c>
      <c r="MU33" s="83">
        <f t="shared" si="28"/>
        <v>1.0392632951087675</v>
      </c>
      <c r="MV33" s="47">
        <v>2</v>
      </c>
      <c r="MW33" s="12" t="s">
        <v>42</v>
      </c>
      <c r="MX33" s="47" t="s">
        <v>60</v>
      </c>
      <c r="MY33" s="47" t="s">
        <v>60</v>
      </c>
      <c r="MZ33" s="47" t="s">
        <v>60</v>
      </c>
      <c r="NA33" s="47" t="s">
        <v>60</v>
      </c>
      <c r="NB33" s="47" t="s">
        <v>60</v>
      </c>
      <c r="NC33" s="171">
        <f t="shared" si="156"/>
        <v>1</v>
      </c>
      <c r="ND33" s="169">
        <f t="shared" si="157"/>
        <v>2</v>
      </c>
      <c r="NE33" s="169">
        <v>0</v>
      </c>
      <c r="NF33" s="149">
        <f t="shared" si="29"/>
        <v>1</v>
      </c>
      <c r="NG33" s="149">
        <f t="shared" si="158"/>
        <v>8</v>
      </c>
      <c r="NH33" s="149">
        <f t="shared" si="30"/>
        <v>3</v>
      </c>
      <c r="NI33" s="163">
        <f t="shared" si="242"/>
        <v>0.375</v>
      </c>
      <c r="NJ33" s="6" t="s">
        <v>31</v>
      </c>
      <c r="NK33" s="120">
        <v>526.33333333333337</v>
      </c>
      <c r="NL33" s="120">
        <v>600</v>
      </c>
      <c r="NM33" s="60">
        <f t="shared" si="160"/>
        <v>0.87722222222222224</v>
      </c>
      <c r="NN33" s="47">
        <v>4</v>
      </c>
      <c r="NO33" s="40" t="s">
        <v>40</v>
      </c>
      <c r="NP33" s="118">
        <v>109012</v>
      </c>
      <c r="NQ33" s="118">
        <v>114000</v>
      </c>
      <c r="NR33" s="60">
        <f t="shared" si="31"/>
        <v>0.95624561403508768</v>
      </c>
      <c r="NS33" s="47">
        <v>4</v>
      </c>
      <c r="NT33" s="40" t="s">
        <v>40</v>
      </c>
      <c r="NU33" s="118">
        <v>73.45</v>
      </c>
      <c r="NV33" s="119">
        <v>78</v>
      </c>
      <c r="NW33" s="60">
        <v>0.94166666666666665</v>
      </c>
      <c r="NX33" s="113">
        <v>3</v>
      </c>
      <c r="NY33" s="43" t="s">
        <v>41</v>
      </c>
      <c r="NZ33" s="171">
        <f t="shared" si="161"/>
        <v>4</v>
      </c>
      <c r="OA33" s="169">
        <f t="shared" si="162"/>
        <v>4</v>
      </c>
      <c r="OB33" s="169">
        <f t="shared" si="163"/>
        <v>0.95624561403508768</v>
      </c>
      <c r="OC33" s="149">
        <f t="shared" si="32"/>
        <v>0</v>
      </c>
      <c r="OD33" s="149">
        <f t="shared" si="164"/>
        <v>12</v>
      </c>
      <c r="OE33" s="149">
        <f t="shared" si="33"/>
        <v>8.9562456140350868</v>
      </c>
      <c r="OF33" s="163">
        <f t="shared" si="243"/>
        <v>0.7463538011695906</v>
      </c>
      <c r="OG33" s="6" t="s">
        <v>31</v>
      </c>
      <c r="OH33" s="120">
        <v>39</v>
      </c>
      <c r="OI33" s="120">
        <v>593</v>
      </c>
      <c r="OJ33" s="60">
        <f t="shared" si="34"/>
        <v>6.5767284991568295E-2</v>
      </c>
      <c r="OK33" s="63">
        <v>1</v>
      </c>
      <c r="OL33" s="13" t="s">
        <v>43</v>
      </c>
      <c r="OM33" s="120">
        <v>102</v>
      </c>
      <c r="ON33" s="120">
        <v>170</v>
      </c>
      <c r="OO33" s="60">
        <f t="shared" si="35"/>
        <v>0.6</v>
      </c>
      <c r="OP33" s="47">
        <v>1</v>
      </c>
      <c r="OQ33" s="13" t="s">
        <v>43</v>
      </c>
      <c r="OR33" s="171">
        <f t="shared" si="166"/>
        <v>1</v>
      </c>
      <c r="OS33" s="169">
        <f t="shared" si="167"/>
        <v>1</v>
      </c>
      <c r="OT33" s="149">
        <f t="shared" si="36"/>
        <v>0</v>
      </c>
      <c r="OU33" s="149">
        <f t="shared" si="168"/>
        <v>8</v>
      </c>
      <c r="OV33" s="149">
        <f t="shared" si="37"/>
        <v>2</v>
      </c>
      <c r="OW33" s="163">
        <f t="shared" si="244"/>
        <v>0.25</v>
      </c>
      <c r="OX33" s="6" t="s">
        <v>31</v>
      </c>
      <c r="OY33" s="120">
        <v>33</v>
      </c>
      <c r="OZ33" s="120">
        <v>33</v>
      </c>
      <c r="PA33" s="121">
        <f t="shared" si="234"/>
        <v>1</v>
      </c>
      <c r="PB33" s="119">
        <v>4</v>
      </c>
      <c r="PC33" s="40" t="s">
        <v>40</v>
      </c>
      <c r="PD33" s="120">
        <v>8</v>
      </c>
      <c r="PE33" s="120">
        <v>8</v>
      </c>
      <c r="PF33" s="121">
        <f t="shared" si="228"/>
        <v>1</v>
      </c>
      <c r="PG33" s="119">
        <v>4</v>
      </c>
      <c r="PH33" s="40" t="s">
        <v>40</v>
      </c>
      <c r="PI33" s="120">
        <v>1</v>
      </c>
      <c r="PJ33" s="120">
        <v>1</v>
      </c>
      <c r="PK33" s="121">
        <f t="shared" si="269"/>
        <v>1</v>
      </c>
      <c r="PL33" s="119">
        <v>4</v>
      </c>
      <c r="PM33" s="40" t="s">
        <v>40</v>
      </c>
      <c r="PN33" s="119">
        <v>2</v>
      </c>
      <c r="PO33" s="119">
        <v>2</v>
      </c>
      <c r="PP33" s="121">
        <f t="shared" si="235"/>
        <v>1</v>
      </c>
      <c r="PQ33" s="122">
        <v>4</v>
      </c>
      <c r="PR33" s="40" t="s">
        <v>40</v>
      </c>
      <c r="PS33" s="120">
        <v>1</v>
      </c>
      <c r="PT33" s="120">
        <v>1</v>
      </c>
      <c r="PU33" s="121">
        <f t="shared" si="38"/>
        <v>1</v>
      </c>
      <c r="PV33" s="122">
        <v>4</v>
      </c>
      <c r="PW33" s="40" t="s">
        <v>40</v>
      </c>
      <c r="PX33" s="120">
        <v>1</v>
      </c>
      <c r="PY33" s="120">
        <v>1</v>
      </c>
      <c r="PZ33" s="121">
        <f t="shared" si="236"/>
        <v>1</v>
      </c>
      <c r="QA33" s="122">
        <v>4</v>
      </c>
      <c r="QB33" s="40" t="s">
        <v>40</v>
      </c>
      <c r="QC33" s="120">
        <v>3</v>
      </c>
      <c r="QD33" s="120">
        <v>202</v>
      </c>
      <c r="QE33" s="121">
        <f t="shared" si="170"/>
        <v>1.4851485148514851E-2</v>
      </c>
      <c r="QF33" s="119">
        <v>1</v>
      </c>
      <c r="QG33" s="13" t="s">
        <v>43</v>
      </c>
      <c r="QH33" s="171">
        <f t="shared" si="171"/>
        <v>4</v>
      </c>
      <c r="QI33" s="169">
        <f t="shared" si="172"/>
        <v>4</v>
      </c>
      <c r="QJ33" s="169">
        <f t="shared" si="173"/>
        <v>4</v>
      </c>
      <c r="QK33" s="169">
        <f t="shared" si="174"/>
        <v>4</v>
      </c>
      <c r="QL33" s="169">
        <f t="shared" si="175"/>
        <v>4</v>
      </c>
      <c r="QM33" s="169">
        <f t="shared" si="176"/>
        <v>4</v>
      </c>
      <c r="QN33" s="169">
        <f t="shared" si="177"/>
        <v>1</v>
      </c>
      <c r="QO33" s="149">
        <f t="shared" si="39"/>
        <v>0</v>
      </c>
      <c r="QP33" s="149">
        <f t="shared" si="178"/>
        <v>28</v>
      </c>
      <c r="QQ33" s="149">
        <f t="shared" si="40"/>
        <v>25</v>
      </c>
      <c r="QR33" s="163">
        <f t="shared" si="245"/>
        <v>0.8928571428571429</v>
      </c>
      <c r="QS33" s="6" t="s">
        <v>31</v>
      </c>
      <c r="QT33" s="123">
        <v>3238</v>
      </c>
      <c r="QU33" s="123">
        <v>3500</v>
      </c>
      <c r="QV33" s="124">
        <f t="shared" si="260"/>
        <v>0.92514285714285716</v>
      </c>
      <c r="QW33" s="123">
        <v>4</v>
      </c>
      <c r="QX33" s="40" t="s">
        <v>40</v>
      </c>
      <c r="QY33" s="123">
        <v>197540</v>
      </c>
      <c r="QZ33" s="123">
        <v>209879</v>
      </c>
      <c r="RA33" s="124">
        <f t="shared" si="42"/>
        <v>0.94120898231838346</v>
      </c>
      <c r="RB33" s="125">
        <v>2</v>
      </c>
      <c r="RC33" s="12" t="s">
        <v>42</v>
      </c>
      <c r="RD33" s="125">
        <v>0</v>
      </c>
      <c r="RE33" s="125">
        <v>0</v>
      </c>
      <c r="RF33" s="124" t="s">
        <v>60</v>
      </c>
      <c r="RG33" s="125" t="s">
        <v>60</v>
      </c>
      <c r="RH33" s="125" t="s">
        <v>60</v>
      </c>
      <c r="RI33" s="171">
        <f t="shared" si="180"/>
        <v>4</v>
      </c>
      <c r="RJ33" s="169">
        <f t="shared" si="181"/>
        <v>2</v>
      </c>
      <c r="RK33" s="169">
        <v>0</v>
      </c>
      <c r="RL33" s="149">
        <f t="shared" si="44"/>
        <v>1</v>
      </c>
      <c r="RM33" s="149">
        <f t="shared" si="183"/>
        <v>8</v>
      </c>
      <c r="RN33" s="149">
        <f t="shared" si="45"/>
        <v>6</v>
      </c>
      <c r="RO33" s="163">
        <f t="shared" si="246"/>
        <v>0.75</v>
      </c>
      <c r="RP33" s="6" t="s">
        <v>31</v>
      </c>
      <c r="RQ33" s="119">
        <v>66</v>
      </c>
      <c r="RR33" s="119">
        <v>73</v>
      </c>
      <c r="RS33" s="121">
        <f t="shared" si="185"/>
        <v>0.90410958904109584</v>
      </c>
      <c r="RT33" s="119">
        <v>3</v>
      </c>
      <c r="RU33" s="43" t="s">
        <v>41</v>
      </c>
      <c r="RV33" s="119">
        <v>81</v>
      </c>
      <c r="RW33" s="119">
        <v>76</v>
      </c>
      <c r="RX33" s="126">
        <f t="shared" si="186"/>
        <v>1.0657894736842106</v>
      </c>
      <c r="RY33" s="118">
        <v>4</v>
      </c>
      <c r="RZ33" s="40" t="s">
        <v>40</v>
      </c>
      <c r="SA33" s="171">
        <f t="shared" si="187"/>
        <v>3</v>
      </c>
      <c r="SB33" s="169">
        <f t="shared" si="188"/>
        <v>4</v>
      </c>
      <c r="SC33" s="149">
        <f t="shared" si="189"/>
        <v>0</v>
      </c>
      <c r="SD33" s="149">
        <f t="shared" si="190"/>
        <v>8</v>
      </c>
      <c r="SE33" s="149">
        <f t="shared" si="191"/>
        <v>7</v>
      </c>
      <c r="SF33" s="163">
        <f t="shared" si="192"/>
        <v>0.875</v>
      </c>
      <c r="SG33" s="6" t="s">
        <v>31</v>
      </c>
      <c r="SH33" s="127">
        <v>0.98522301015363989</v>
      </c>
      <c r="SI33" s="110">
        <v>4</v>
      </c>
      <c r="SJ33" s="9" t="s">
        <v>40</v>
      </c>
      <c r="SK33" s="120">
        <v>39</v>
      </c>
      <c r="SL33" s="120">
        <v>39</v>
      </c>
      <c r="SM33" s="121">
        <f t="shared" si="193"/>
        <v>1</v>
      </c>
      <c r="SN33" s="111">
        <v>4</v>
      </c>
      <c r="SO33" s="40" t="s">
        <v>40</v>
      </c>
      <c r="SP33" s="120">
        <v>39</v>
      </c>
      <c r="SQ33" s="120">
        <v>128</v>
      </c>
      <c r="SR33" s="60">
        <f t="shared" si="194"/>
        <v>0.3046875</v>
      </c>
      <c r="SS33" s="111">
        <v>1</v>
      </c>
      <c r="ST33" s="13" t="s">
        <v>43</v>
      </c>
      <c r="SU33" s="120">
        <v>88</v>
      </c>
      <c r="SV33" s="120">
        <v>88</v>
      </c>
      <c r="SW33" s="60">
        <f t="shared" si="262"/>
        <v>1</v>
      </c>
      <c r="SX33" s="111">
        <v>4</v>
      </c>
      <c r="SY33" s="40" t="s">
        <v>40</v>
      </c>
      <c r="SZ33" s="120">
        <v>5</v>
      </c>
      <c r="TA33" s="120">
        <v>5</v>
      </c>
      <c r="TB33" s="121">
        <f t="shared" si="272"/>
        <v>1</v>
      </c>
      <c r="TC33" s="63">
        <v>4</v>
      </c>
      <c r="TD33" s="40" t="s">
        <v>40</v>
      </c>
      <c r="TE33" s="171">
        <f t="shared" si="197"/>
        <v>4</v>
      </c>
      <c r="TF33" s="169">
        <f t="shared" si="198"/>
        <v>4</v>
      </c>
      <c r="TG33" s="169">
        <f t="shared" si="199"/>
        <v>1</v>
      </c>
      <c r="TH33" s="169">
        <f t="shared" si="200"/>
        <v>4</v>
      </c>
      <c r="TI33" s="169">
        <f t="shared" si="201"/>
        <v>4</v>
      </c>
      <c r="TJ33" s="149">
        <f t="shared" si="202"/>
        <v>0</v>
      </c>
      <c r="TK33" s="149">
        <f t="shared" si="203"/>
        <v>20</v>
      </c>
      <c r="TL33" s="149">
        <f t="shared" si="204"/>
        <v>17</v>
      </c>
      <c r="TM33" s="163">
        <f t="shared" si="205"/>
        <v>0.85</v>
      </c>
      <c r="TO33" s="25" t="s">
        <v>31</v>
      </c>
      <c r="TP33" s="61">
        <f>+KV33+MC33+NS33+OK33+QW33+RB33+RT33+RY33</f>
        <v>26</v>
      </c>
      <c r="TQ33" s="26">
        <f>8*4</f>
        <v>32</v>
      </c>
      <c r="TR33" s="27">
        <f t="shared" si="207"/>
        <v>0.8125</v>
      </c>
      <c r="TS33" s="28"/>
      <c r="TU33" s="25" t="s">
        <v>31</v>
      </c>
      <c r="TV33" s="87" t="e">
        <f>+#REF!+SI33</f>
        <v>#REF!</v>
      </c>
      <c r="TW33" s="26">
        <v>8</v>
      </c>
      <c r="TX33" s="27" t="e">
        <f t="shared" si="208"/>
        <v>#REF!</v>
      </c>
      <c r="TY33" s="28"/>
      <c r="UA33" s="25" t="s">
        <v>31</v>
      </c>
      <c r="UB33" s="363" t="e">
        <f>+(#REF!*0.25)+(#REF!*0.4)+(TR33*0.25)+(TX33*0.1)</f>
        <v>#REF!</v>
      </c>
      <c r="UC33" s="364"/>
      <c r="UD33" s="365"/>
      <c r="UE33" s="28"/>
      <c r="UF33" s="179">
        <f t="shared" si="209"/>
        <v>0.83333333333333337</v>
      </c>
      <c r="UG33" s="179">
        <f t="shared" si="210"/>
        <v>0.875</v>
      </c>
      <c r="UH33" s="179">
        <f t="shared" si="211"/>
        <v>1</v>
      </c>
      <c r="UI33" s="181">
        <f t="shared" si="229"/>
        <v>0.90277777777777779</v>
      </c>
      <c r="UJ33" s="179">
        <f t="shared" si="212"/>
        <v>0.71875</v>
      </c>
      <c r="UK33" s="179">
        <f t="shared" si="213"/>
        <v>0.8214285714285714</v>
      </c>
      <c r="UL33" s="179">
        <f t="shared" si="214"/>
        <v>1</v>
      </c>
      <c r="UM33" s="179">
        <f t="shared" si="215"/>
        <v>0.8125</v>
      </c>
      <c r="UN33" s="179">
        <f t="shared" si="216"/>
        <v>0.66666666666666663</v>
      </c>
      <c r="UO33" s="181">
        <f t="shared" si="217"/>
        <v>0.80386904761904765</v>
      </c>
      <c r="UP33" s="179">
        <f t="shared" si="218"/>
        <v>0.67427076023391819</v>
      </c>
      <c r="UQ33" s="179">
        <f t="shared" si="219"/>
        <v>0.8928571428571429</v>
      </c>
      <c r="UR33" s="179">
        <f t="shared" si="220"/>
        <v>0.75</v>
      </c>
      <c r="US33" s="179">
        <f t="shared" si="221"/>
        <v>0.875</v>
      </c>
      <c r="UT33" s="181">
        <f t="shared" si="222"/>
        <v>0.7980319757727653</v>
      </c>
      <c r="UU33" s="179">
        <f t="shared" si="223"/>
        <v>0.85</v>
      </c>
      <c r="UV33" s="183">
        <f t="shared" si="224"/>
        <v>0.85</v>
      </c>
      <c r="UW33" s="187"/>
      <c r="UX33" s="222">
        <f t="shared" si="230"/>
        <v>0.83175005743525476</v>
      </c>
    </row>
    <row r="34" spans="1:570" ht="15.75" customHeight="1">
      <c r="A34" s="6" t="s">
        <v>32</v>
      </c>
      <c r="B34" s="50">
        <v>277081</v>
      </c>
      <c r="C34" s="50">
        <v>260567</v>
      </c>
      <c r="D34" s="106">
        <f t="shared" si="46"/>
        <v>1.0633771736252096</v>
      </c>
      <c r="E34" s="32">
        <v>4</v>
      </c>
      <c r="F34" s="40" t="s">
        <v>40</v>
      </c>
      <c r="G34" s="3">
        <v>0.26860604810841082</v>
      </c>
      <c r="H34" s="3">
        <v>0.18017441780838633</v>
      </c>
      <c r="I34" s="51">
        <f t="shared" si="0"/>
        <v>0.49081124487978439</v>
      </c>
      <c r="J34" s="32">
        <v>4</v>
      </c>
      <c r="K34" s="52" t="s">
        <v>40</v>
      </c>
      <c r="L34" s="76">
        <v>49484</v>
      </c>
      <c r="M34" s="76">
        <v>61350</v>
      </c>
      <c r="N34" s="107">
        <f t="shared" si="47"/>
        <v>0.80658516707416461</v>
      </c>
      <c r="O34" s="108">
        <v>2</v>
      </c>
      <c r="P34" s="12" t="s">
        <v>42</v>
      </c>
      <c r="Q34" s="169">
        <f t="shared" si="48"/>
        <v>4</v>
      </c>
      <c r="R34" s="169">
        <f t="shared" si="49"/>
        <v>4</v>
      </c>
      <c r="S34" s="170">
        <f t="shared" si="50"/>
        <v>2</v>
      </c>
      <c r="T34" s="150">
        <f t="shared" si="51"/>
        <v>0</v>
      </c>
      <c r="U34" s="150">
        <f t="shared" si="52"/>
        <v>12</v>
      </c>
      <c r="V34" s="149">
        <f t="shared" si="53"/>
        <v>10</v>
      </c>
      <c r="W34" s="163">
        <f t="shared" si="54"/>
        <v>0.83333333333333337</v>
      </c>
      <c r="X34" s="6" t="s">
        <v>32</v>
      </c>
      <c r="Y34" s="109">
        <v>1</v>
      </c>
      <c r="Z34" s="45">
        <v>4</v>
      </c>
      <c r="AA34" s="16" t="s">
        <v>40</v>
      </c>
      <c r="AB34" s="110">
        <v>309</v>
      </c>
      <c r="AC34" s="110">
        <v>309</v>
      </c>
      <c r="AD34" s="106">
        <f t="shared" si="1"/>
        <v>1</v>
      </c>
      <c r="AE34" s="32">
        <v>4</v>
      </c>
      <c r="AF34" s="40" t="s">
        <v>40</v>
      </c>
      <c r="AG34" s="110">
        <v>1300</v>
      </c>
      <c r="AH34" s="110">
        <v>1932</v>
      </c>
      <c r="AI34" s="106">
        <f t="shared" si="55"/>
        <v>0.67287784679089024</v>
      </c>
      <c r="AJ34" s="32">
        <v>4</v>
      </c>
      <c r="AK34" s="40" t="s">
        <v>40</v>
      </c>
      <c r="AL34" s="110">
        <v>18</v>
      </c>
      <c r="AM34" s="110">
        <v>19</v>
      </c>
      <c r="AN34" s="106">
        <f t="shared" si="274"/>
        <v>0.94736842105263153</v>
      </c>
      <c r="AO34" s="32">
        <v>3</v>
      </c>
      <c r="AP34" s="154" t="s">
        <v>41</v>
      </c>
      <c r="AQ34" s="171">
        <f t="shared" si="56"/>
        <v>4</v>
      </c>
      <c r="AR34" s="169">
        <f t="shared" si="57"/>
        <v>4</v>
      </c>
      <c r="AS34" s="169">
        <f t="shared" si="58"/>
        <v>4</v>
      </c>
      <c r="AT34" s="169">
        <f t="shared" si="59"/>
        <v>3</v>
      </c>
      <c r="AU34" s="149">
        <f t="shared" si="3"/>
        <v>0</v>
      </c>
      <c r="AV34" s="149">
        <f t="shared" si="60"/>
        <v>16</v>
      </c>
      <c r="AW34" s="149">
        <f t="shared" si="61"/>
        <v>15</v>
      </c>
      <c r="AX34" s="163">
        <f t="shared" si="62"/>
        <v>0.9375</v>
      </c>
      <c r="AY34" s="159" t="s">
        <v>32</v>
      </c>
      <c r="AZ34" s="143">
        <v>1</v>
      </c>
      <c r="BA34" s="79">
        <v>4</v>
      </c>
      <c r="BB34" s="40" t="s">
        <v>40</v>
      </c>
      <c r="BC34" s="171">
        <f t="shared" si="63"/>
        <v>4</v>
      </c>
      <c r="BD34" s="149">
        <f t="shared" si="4"/>
        <v>0</v>
      </c>
      <c r="BE34" s="149">
        <f t="shared" si="64"/>
        <v>4</v>
      </c>
      <c r="BF34" s="149">
        <f t="shared" si="5"/>
        <v>4</v>
      </c>
      <c r="BG34" s="163">
        <f t="shared" si="6"/>
        <v>1</v>
      </c>
      <c r="BH34" s="6" t="s">
        <v>32</v>
      </c>
      <c r="BI34" s="39">
        <v>552</v>
      </c>
      <c r="BJ34" s="39">
        <v>136</v>
      </c>
      <c r="BK34" s="48">
        <f t="shared" si="258"/>
        <v>4.0588235294117645</v>
      </c>
      <c r="BL34" s="32">
        <v>4</v>
      </c>
      <c r="BM34" s="40" t="s">
        <v>40</v>
      </c>
      <c r="BN34" s="47">
        <v>4778</v>
      </c>
      <c r="BO34" s="47">
        <v>4778</v>
      </c>
      <c r="BP34" s="48">
        <f t="shared" si="66"/>
        <v>1</v>
      </c>
      <c r="BQ34" s="32">
        <v>4</v>
      </c>
      <c r="BR34" s="40" t="s">
        <v>40</v>
      </c>
      <c r="BS34" s="47">
        <v>39893</v>
      </c>
      <c r="BT34" s="47">
        <v>40376</v>
      </c>
      <c r="BU34" s="48">
        <f t="shared" si="67"/>
        <v>0.98803744798890425</v>
      </c>
      <c r="BV34" s="32">
        <v>2</v>
      </c>
      <c r="BW34" s="12" t="s">
        <v>42</v>
      </c>
      <c r="BX34" s="111">
        <v>214</v>
      </c>
      <c r="BY34" s="112">
        <v>96</v>
      </c>
      <c r="BZ34" s="48">
        <f t="shared" si="68"/>
        <v>2.2291666666666665</v>
      </c>
      <c r="CA34" s="32">
        <v>4</v>
      </c>
      <c r="CB34" s="40" t="s">
        <v>40</v>
      </c>
      <c r="CC34" s="49">
        <v>16302</v>
      </c>
      <c r="CD34" s="49">
        <v>16388</v>
      </c>
      <c r="CE34" s="166">
        <f t="shared" si="69"/>
        <v>0.99475225774957288</v>
      </c>
      <c r="CF34" s="112">
        <v>3</v>
      </c>
      <c r="CG34" s="43" t="s">
        <v>41</v>
      </c>
      <c r="CH34" s="113">
        <v>1274</v>
      </c>
      <c r="CI34" s="39">
        <v>3068</v>
      </c>
      <c r="CJ34" s="48">
        <f t="shared" si="70"/>
        <v>0.4152542372881356</v>
      </c>
      <c r="CK34" s="32">
        <v>1</v>
      </c>
      <c r="CL34" s="13" t="s">
        <v>43</v>
      </c>
      <c r="CM34" s="47">
        <v>5543</v>
      </c>
      <c r="CN34" s="39">
        <v>7174</v>
      </c>
      <c r="CO34" s="48">
        <f t="shared" si="71"/>
        <v>0.77265124059102319</v>
      </c>
      <c r="CP34" s="32">
        <v>2</v>
      </c>
      <c r="CQ34" s="12" t="s">
        <v>42</v>
      </c>
      <c r="CR34" s="49">
        <v>7903</v>
      </c>
      <c r="CS34" s="49">
        <v>5276</v>
      </c>
      <c r="CT34" s="48">
        <f t="shared" si="72"/>
        <v>1.4979150871872631</v>
      </c>
      <c r="CU34" s="32">
        <v>4</v>
      </c>
      <c r="CV34" s="40" t="s">
        <v>40</v>
      </c>
      <c r="CW34" s="171">
        <f t="shared" si="7"/>
        <v>4</v>
      </c>
      <c r="CX34" s="169">
        <f t="shared" si="73"/>
        <v>4</v>
      </c>
      <c r="CY34" s="169">
        <f t="shared" si="74"/>
        <v>2</v>
      </c>
      <c r="CZ34" s="169">
        <f t="shared" si="75"/>
        <v>4</v>
      </c>
      <c r="DA34" s="169">
        <f t="shared" si="76"/>
        <v>3</v>
      </c>
      <c r="DB34" s="169">
        <f t="shared" si="77"/>
        <v>1</v>
      </c>
      <c r="DC34" s="169">
        <f t="shared" si="78"/>
        <v>2</v>
      </c>
      <c r="DD34" s="169">
        <f t="shared" si="79"/>
        <v>4</v>
      </c>
      <c r="DE34" s="149">
        <f t="shared" si="80"/>
        <v>0</v>
      </c>
      <c r="DF34" s="149">
        <f t="shared" si="81"/>
        <v>32</v>
      </c>
      <c r="DG34" s="149">
        <f t="shared" si="82"/>
        <v>24</v>
      </c>
      <c r="DH34" s="163">
        <f t="shared" si="83"/>
        <v>0.75</v>
      </c>
      <c r="DI34" s="6" t="s">
        <v>32</v>
      </c>
      <c r="DJ34" s="47">
        <v>1951</v>
      </c>
      <c r="DK34" s="47">
        <v>294</v>
      </c>
      <c r="DL34" s="60">
        <f t="shared" si="84"/>
        <v>6.6360544217687076</v>
      </c>
      <c r="DM34" s="113">
        <v>4</v>
      </c>
      <c r="DN34" s="40" t="s">
        <v>40</v>
      </c>
      <c r="DO34" s="113">
        <v>1247</v>
      </c>
      <c r="DP34" s="113">
        <v>245</v>
      </c>
      <c r="DQ34" s="60">
        <f t="shared" si="85"/>
        <v>5.0897959183673471</v>
      </c>
      <c r="DR34" s="114">
        <v>4</v>
      </c>
      <c r="DS34" s="40" t="s">
        <v>40</v>
      </c>
      <c r="DT34" s="47">
        <v>1240</v>
      </c>
      <c r="DU34" s="47">
        <v>1240</v>
      </c>
      <c r="DV34" s="60">
        <f t="shared" ref="DV34:DV35" si="276">+DT34/DU34</f>
        <v>1</v>
      </c>
      <c r="DW34" s="113">
        <v>4</v>
      </c>
      <c r="DX34" s="9" t="s">
        <v>40</v>
      </c>
      <c r="DY34" s="113">
        <v>180</v>
      </c>
      <c r="DZ34" s="111">
        <v>4</v>
      </c>
      <c r="EA34" s="9" t="s">
        <v>40</v>
      </c>
      <c r="EB34" s="47">
        <v>5307</v>
      </c>
      <c r="EC34" s="47">
        <v>6240</v>
      </c>
      <c r="ED34" s="60">
        <f t="shared" si="87"/>
        <v>0.85048076923076921</v>
      </c>
      <c r="EE34" s="111">
        <v>2</v>
      </c>
      <c r="EF34" s="12" t="s">
        <v>42</v>
      </c>
      <c r="EG34" s="111">
        <v>107</v>
      </c>
      <c r="EH34" s="111">
        <v>112</v>
      </c>
      <c r="EI34" s="60">
        <f t="shared" si="88"/>
        <v>0.9553571428571429</v>
      </c>
      <c r="EJ34" s="111">
        <v>3</v>
      </c>
      <c r="EK34" s="43" t="s">
        <v>41</v>
      </c>
      <c r="EL34" s="111">
        <v>80</v>
      </c>
      <c r="EM34" s="111">
        <v>83</v>
      </c>
      <c r="EN34" s="60">
        <f t="shared" si="89"/>
        <v>0.96385542168674698</v>
      </c>
      <c r="EO34" s="111">
        <v>3</v>
      </c>
      <c r="EP34" s="43" t="s">
        <v>41</v>
      </c>
      <c r="EQ34" s="171">
        <f t="shared" si="90"/>
        <v>4</v>
      </c>
      <c r="ER34" s="169">
        <f t="shared" si="91"/>
        <v>4</v>
      </c>
      <c r="ES34" s="169">
        <f t="shared" si="92"/>
        <v>4</v>
      </c>
      <c r="ET34" s="169">
        <f t="shared" si="93"/>
        <v>4</v>
      </c>
      <c r="EU34" s="169">
        <f t="shared" si="225"/>
        <v>2</v>
      </c>
      <c r="EV34" s="169">
        <f t="shared" si="94"/>
        <v>3</v>
      </c>
      <c r="EW34" s="169">
        <f t="shared" si="95"/>
        <v>3</v>
      </c>
      <c r="EX34" s="149">
        <f t="shared" si="96"/>
        <v>0</v>
      </c>
      <c r="EY34" s="149">
        <f t="shared" si="97"/>
        <v>28</v>
      </c>
      <c r="EZ34" s="149">
        <f t="shared" si="8"/>
        <v>24</v>
      </c>
      <c r="FA34" s="163">
        <f t="shared" si="98"/>
        <v>0.8571428571428571</v>
      </c>
      <c r="FB34" s="6" t="s">
        <v>32</v>
      </c>
      <c r="FC34" s="47">
        <v>0</v>
      </c>
      <c r="FD34" s="47">
        <v>0</v>
      </c>
      <c r="FE34" s="60" t="s">
        <v>60</v>
      </c>
      <c r="FF34" s="113" t="s">
        <v>60</v>
      </c>
      <c r="FG34" s="77" t="s">
        <v>60</v>
      </c>
      <c r="FH34" s="47">
        <v>0</v>
      </c>
      <c r="FI34" s="47">
        <v>0</v>
      </c>
      <c r="FJ34" s="60" t="s">
        <v>60</v>
      </c>
      <c r="FK34" s="47" t="s">
        <v>60</v>
      </c>
      <c r="FL34" s="77" t="s">
        <v>60</v>
      </c>
      <c r="FM34" s="113">
        <v>23</v>
      </c>
      <c r="FN34" s="113">
        <v>23</v>
      </c>
      <c r="FO34" s="60">
        <f t="shared" si="271"/>
        <v>1</v>
      </c>
      <c r="FP34" s="113">
        <v>4</v>
      </c>
      <c r="FQ34" s="40" t="s">
        <v>40</v>
      </c>
      <c r="FR34" s="113">
        <v>90</v>
      </c>
      <c r="FS34" s="113">
        <v>90</v>
      </c>
      <c r="FT34" s="60">
        <f t="shared" si="226"/>
        <v>1</v>
      </c>
      <c r="FU34" s="113">
        <v>4</v>
      </c>
      <c r="FV34" s="40" t="s">
        <v>40</v>
      </c>
      <c r="FW34" s="47">
        <v>8244</v>
      </c>
      <c r="FX34" s="47">
        <v>8126</v>
      </c>
      <c r="FY34" s="60">
        <f t="shared" si="227"/>
        <v>1.0145212896874232</v>
      </c>
      <c r="FZ34" s="113">
        <v>4</v>
      </c>
      <c r="GA34" s="40" t="s">
        <v>40</v>
      </c>
      <c r="GB34" s="171">
        <v>0</v>
      </c>
      <c r="GC34" s="169">
        <v>0</v>
      </c>
      <c r="GD34" s="169">
        <f t="shared" si="104"/>
        <v>4</v>
      </c>
      <c r="GE34" s="169">
        <f t="shared" si="105"/>
        <v>4</v>
      </c>
      <c r="GF34" s="169">
        <f t="shared" si="106"/>
        <v>4</v>
      </c>
      <c r="GG34" s="149">
        <f t="shared" si="9"/>
        <v>2</v>
      </c>
      <c r="GH34" s="149">
        <f t="shared" si="107"/>
        <v>12</v>
      </c>
      <c r="GI34" s="149">
        <f t="shared" si="10"/>
        <v>12</v>
      </c>
      <c r="GJ34" s="163">
        <f t="shared" si="108"/>
        <v>1</v>
      </c>
      <c r="GK34" s="6" t="s">
        <v>32</v>
      </c>
      <c r="GL34" s="113">
        <v>271</v>
      </c>
      <c r="GM34" s="113">
        <v>576</v>
      </c>
      <c r="GN34" s="60">
        <f t="shared" si="231"/>
        <v>0.4704861111111111</v>
      </c>
      <c r="GO34" s="50">
        <v>4</v>
      </c>
      <c r="GP34" s="40" t="s">
        <v>40</v>
      </c>
      <c r="GQ34" s="113">
        <v>9</v>
      </c>
      <c r="GR34" s="113">
        <v>9</v>
      </c>
      <c r="GS34" s="60">
        <f t="shared" si="109"/>
        <v>1</v>
      </c>
      <c r="GT34" s="117">
        <v>4</v>
      </c>
      <c r="GU34" s="40" t="s">
        <v>40</v>
      </c>
      <c r="GV34" s="47">
        <v>45</v>
      </c>
      <c r="GW34" s="47">
        <v>59</v>
      </c>
      <c r="GX34" s="60">
        <f t="shared" si="232"/>
        <v>0.76271186440677963</v>
      </c>
      <c r="GY34" s="113">
        <v>3</v>
      </c>
      <c r="GZ34" s="43" t="s">
        <v>41</v>
      </c>
      <c r="HA34" s="113">
        <v>13</v>
      </c>
      <c r="HB34" s="113">
        <v>15</v>
      </c>
      <c r="HC34" s="60">
        <f t="shared" si="110"/>
        <v>0.8666666666666667</v>
      </c>
      <c r="HD34" s="117">
        <v>4</v>
      </c>
      <c r="HE34" s="40" t="s">
        <v>40</v>
      </c>
      <c r="HF34" s="47">
        <v>25</v>
      </c>
      <c r="HG34" s="47">
        <v>494</v>
      </c>
      <c r="HH34" s="60">
        <f t="shared" si="111"/>
        <v>5.0607287449392711E-2</v>
      </c>
      <c r="HI34" s="50">
        <v>3</v>
      </c>
      <c r="HJ34" s="43" t="s">
        <v>41</v>
      </c>
      <c r="HK34" s="171">
        <f t="shared" si="112"/>
        <v>4</v>
      </c>
      <c r="HL34" s="169">
        <f t="shared" si="113"/>
        <v>4</v>
      </c>
      <c r="HM34" s="169">
        <f t="shared" si="114"/>
        <v>3</v>
      </c>
      <c r="HN34" s="169">
        <f t="shared" si="115"/>
        <v>4</v>
      </c>
      <c r="HO34" s="169">
        <f t="shared" si="116"/>
        <v>3</v>
      </c>
      <c r="HP34" s="149">
        <f t="shared" si="11"/>
        <v>0</v>
      </c>
      <c r="HQ34" s="149">
        <f t="shared" si="117"/>
        <v>20</v>
      </c>
      <c r="HR34" s="149">
        <f t="shared" si="12"/>
        <v>18</v>
      </c>
      <c r="HS34" s="163">
        <f t="shared" si="118"/>
        <v>0.9</v>
      </c>
      <c r="HT34" s="6" t="s">
        <v>32</v>
      </c>
      <c r="HU34" s="113">
        <v>3</v>
      </c>
      <c r="HV34" s="50">
        <v>1</v>
      </c>
      <c r="HW34" s="13" t="s">
        <v>43</v>
      </c>
      <c r="HX34" s="113">
        <v>0</v>
      </c>
      <c r="HY34" s="50">
        <v>4</v>
      </c>
      <c r="HZ34" s="40" t="s">
        <v>40</v>
      </c>
      <c r="IA34" s="111">
        <v>6</v>
      </c>
      <c r="IB34" s="111">
        <v>355</v>
      </c>
      <c r="IC34" s="60">
        <f t="shared" si="119"/>
        <v>1.6901408450704224E-2</v>
      </c>
      <c r="ID34" s="32">
        <v>4</v>
      </c>
      <c r="IE34" s="16" t="s">
        <v>40</v>
      </c>
      <c r="IF34" s="111">
        <v>0</v>
      </c>
      <c r="IG34" s="111">
        <v>355</v>
      </c>
      <c r="IH34" s="60">
        <f t="shared" si="120"/>
        <v>0</v>
      </c>
      <c r="II34" s="32">
        <v>4</v>
      </c>
      <c r="IJ34" s="16" t="s">
        <v>40</v>
      </c>
      <c r="IK34" s="111">
        <v>92</v>
      </c>
      <c r="IL34" s="111">
        <v>93</v>
      </c>
      <c r="IM34" s="60">
        <f t="shared" si="121"/>
        <v>0.989247311827957</v>
      </c>
      <c r="IN34" s="108">
        <v>4</v>
      </c>
      <c r="IO34" s="40" t="s">
        <v>40</v>
      </c>
      <c r="IP34" s="111">
        <v>0</v>
      </c>
      <c r="IQ34" s="111">
        <v>20</v>
      </c>
      <c r="IR34" s="60">
        <f t="shared" si="122"/>
        <v>0</v>
      </c>
      <c r="IS34" s="50">
        <v>4</v>
      </c>
      <c r="IT34" s="40" t="s">
        <v>40</v>
      </c>
      <c r="IU34" s="171">
        <f t="shared" si="123"/>
        <v>1</v>
      </c>
      <c r="IV34" s="169">
        <f t="shared" si="124"/>
        <v>4</v>
      </c>
      <c r="IW34" s="169">
        <f t="shared" si="125"/>
        <v>4</v>
      </c>
      <c r="IX34" s="169">
        <f t="shared" si="126"/>
        <v>4</v>
      </c>
      <c r="IY34" s="169">
        <f t="shared" si="127"/>
        <v>4</v>
      </c>
      <c r="IZ34" s="169">
        <f t="shared" si="128"/>
        <v>4</v>
      </c>
      <c r="JA34" s="149">
        <f t="shared" si="13"/>
        <v>0</v>
      </c>
      <c r="JB34" s="149">
        <f t="shared" si="129"/>
        <v>24</v>
      </c>
      <c r="JC34" s="149">
        <f t="shared" si="14"/>
        <v>21</v>
      </c>
      <c r="JD34" s="163">
        <f t="shared" si="237"/>
        <v>0.875</v>
      </c>
      <c r="JE34" s="6" t="s">
        <v>32</v>
      </c>
      <c r="JF34" s="111">
        <v>18</v>
      </c>
      <c r="JG34" s="111">
        <v>18</v>
      </c>
      <c r="JH34" s="60">
        <f t="shared" si="131"/>
        <v>1</v>
      </c>
      <c r="JI34" s="76">
        <v>4</v>
      </c>
      <c r="JJ34" s="40" t="s">
        <v>40</v>
      </c>
      <c r="JK34" s="111">
        <v>18</v>
      </c>
      <c r="JL34" s="111">
        <v>16</v>
      </c>
      <c r="JM34" s="174">
        <f t="shared" si="132"/>
        <v>1.125</v>
      </c>
      <c r="JN34" s="108">
        <v>4</v>
      </c>
      <c r="JO34" s="40" t="s">
        <v>40</v>
      </c>
      <c r="JP34" s="171">
        <f t="shared" si="133"/>
        <v>4</v>
      </c>
      <c r="JQ34" s="169">
        <f t="shared" si="134"/>
        <v>4</v>
      </c>
      <c r="JR34" s="149">
        <f t="shared" si="15"/>
        <v>0</v>
      </c>
      <c r="JS34" s="149">
        <f t="shared" si="135"/>
        <v>8</v>
      </c>
      <c r="JT34" s="149">
        <f t="shared" si="16"/>
        <v>8</v>
      </c>
      <c r="JU34" s="163">
        <f t="shared" si="238"/>
        <v>1</v>
      </c>
      <c r="JV34" s="6" t="s">
        <v>32</v>
      </c>
      <c r="JW34" s="47">
        <v>499</v>
      </c>
      <c r="JX34" s="47">
        <v>513</v>
      </c>
      <c r="JY34" s="60">
        <f t="shared" si="137"/>
        <v>0.97270955165692008</v>
      </c>
      <c r="JZ34" s="76">
        <v>3</v>
      </c>
      <c r="KA34" s="11" t="s">
        <v>41</v>
      </c>
      <c r="KB34" s="117">
        <v>76</v>
      </c>
      <c r="KC34" s="117">
        <v>593</v>
      </c>
      <c r="KD34" s="60">
        <f t="shared" si="138"/>
        <v>0.12816188870151771</v>
      </c>
      <c r="KE34" s="76">
        <v>3</v>
      </c>
      <c r="KF34" s="11" t="s">
        <v>41</v>
      </c>
      <c r="KG34" s="171">
        <f t="shared" si="139"/>
        <v>3</v>
      </c>
      <c r="KH34" s="169">
        <f t="shared" si="140"/>
        <v>3</v>
      </c>
      <c r="KI34" s="149">
        <f t="shared" si="17"/>
        <v>0</v>
      </c>
      <c r="KJ34" s="149">
        <f t="shared" si="141"/>
        <v>8</v>
      </c>
      <c r="KK34" s="149">
        <f t="shared" si="142"/>
        <v>6</v>
      </c>
      <c r="KL34" s="163">
        <f t="shared" si="239"/>
        <v>0.75</v>
      </c>
      <c r="KM34" s="6" t="s">
        <v>32</v>
      </c>
      <c r="KN34" s="47">
        <v>61</v>
      </c>
      <c r="KO34" s="47">
        <v>61</v>
      </c>
      <c r="KP34" s="60">
        <v>1</v>
      </c>
      <c r="KQ34" s="47">
        <v>4</v>
      </c>
      <c r="KR34" s="40" t="s">
        <v>40</v>
      </c>
      <c r="KS34" s="47">
        <v>397</v>
      </c>
      <c r="KT34" s="47">
        <v>488</v>
      </c>
      <c r="KU34" s="60">
        <f t="shared" si="264"/>
        <v>0.81352459016393441</v>
      </c>
      <c r="KV34" s="113">
        <v>2</v>
      </c>
      <c r="KW34" s="12" t="s">
        <v>42</v>
      </c>
      <c r="KX34" s="47">
        <v>213</v>
      </c>
      <c r="KY34" s="47">
        <v>213</v>
      </c>
      <c r="KZ34" s="60">
        <f t="shared" si="19"/>
        <v>1</v>
      </c>
      <c r="LA34" s="47">
        <v>4</v>
      </c>
      <c r="LB34" s="40" t="s">
        <v>40</v>
      </c>
      <c r="LC34" s="171">
        <f t="shared" si="144"/>
        <v>4</v>
      </c>
      <c r="LD34" s="169">
        <f t="shared" si="145"/>
        <v>2</v>
      </c>
      <c r="LE34" s="169">
        <f t="shared" si="146"/>
        <v>4</v>
      </c>
      <c r="LF34" s="149">
        <f t="shared" si="20"/>
        <v>0</v>
      </c>
      <c r="LG34" s="149">
        <f t="shared" si="147"/>
        <v>12</v>
      </c>
      <c r="LH34" s="149">
        <f t="shared" si="21"/>
        <v>10</v>
      </c>
      <c r="LI34" s="163">
        <f t="shared" si="240"/>
        <v>0.83333333333333337</v>
      </c>
      <c r="LJ34" s="6" t="s">
        <v>32</v>
      </c>
      <c r="LK34" s="85">
        <v>1138.21</v>
      </c>
      <c r="LL34" s="85">
        <v>1139.8400000000001</v>
      </c>
      <c r="LM34" s="60">
        <f t="shared" si="22"/>
        <v>0.99856997473329578</v>
      </c>
      <c r="LN34" s="47" t="s">
        <v>60</v>
      </c>
      <c r="LO34" s="78" t="s">
        <v>60</v>
      </c>
      <c r="LP34" s="85">
        <v>68118.760000000009</v>
      </c>
      <c r="LQ34" s="85">
        <v>70814.548244000005</v>
      </c>
      <c r="LR34" s="60">
        <f t="shared" si="23"/>
        <v>0.96193171726929139</v>
      </c>
      <c r="LS34" s="47" t="s">
        <v>60</v>
      </c>
      <c r="LT34" s="78" t="s">
        <v>60</v>
      </c>
      <c r="LU34" s="47">
        <v>80576.37</v>
      </c>
      <c r="LV34" s="47">
        <v>95319.23</v>
      </c>
      <c r="LW34" s="60">
        <f t="shared" si="24"/>
        <v>0.84533173421564567</v>
      </c>
      <c r="LX34" s="47" t="s">
        <v>60</v>
      </c>
      <c r="LY34" s="78" t="s">
        <v>60</v>
      </c>
      <c r="LZ34" s="85">
        <v>519.04772800000001</v>
      </c>
      <c r="MA34" s="85">
        <v>404.495656</v>
      </c>
      <c r="MB34" s="60">
        <f t="shared" si="149"/>
        <v>1.2831972860544145</v>
      </c>
      <c r="MC34" s="84">
        <v>4</v>
      </c>
      <c r="MD34" s="40" t="s">
        <v>40</v>
      </c>
      <c r="ME34" s="171" t="str">
        <f t="shared" si="150"/>
        <v>NA</v>
      </c>
      <c r="MF34" s="169" t="str">
        <f t="shared" si="151"/>
        <v>NA</v>
      </c>
      <c r="MG34" s="169" t="str">
        <f t="shared" si="152"/>
        <v>NA</v>
      </c>
      <c r="MH34" s="169">
        <f t="shared" si="153"/>
        <v>4</v>
      </c>
      <c r="MI34" s="149">
        <f t="shared" si="25"/>
        <v>0</v>
      </c>
      <c r="MJ34" s="149">
        <f t="shared" si="154"/>
        <v>4</v>
      </c>
      <c r="MK34" s="149">
        <f t="shared" si="26"/>
        <v>4</v>
      </c>
      <c r="ML34" s="163">
        <f t="shared" si="241"/>
        <v>1</v>
      </c>
      <c r="MM34" s="6" t="s">
        <v>32</v>
      </c>
      <c r="MN34" s="85">
        <v>87704874937.559998</v>
      </c>
      <c r="MO34" s="47">
        <v>88312531311</v>
      </c>
      <c r="MP34" s="60">
        <f t="shared" si="27"/>
        <v>0.99311925086486208</v>
      </c>
      <c r="MQ34" s="47">
        <v>3</v>
      </c>
      <c r="MR34" s="43" t="s">
        <v>41</v>
      </c>
      <c r="MS34" s="47">
        <v>88357178478.635422</v>
      </c>
      <c r="MT34" s="47">
        <v>87704874937.559998</v>
      </c>
      <c r="MU34" s="83">
        <f t="shared" si="28"/>
        <v>1.0074374832817425</v>
      </c>
      <c r="MV34" s="47">
        <v>2</v>
      </c>
      <c r="MW34" s="12" t="s">
        <v>42</v>
      </c>
      <c r="MX34" s="47" t="s">
        <v>60</v>
      </c>
      <c r="MY34" s="47" t="s">
        <v>60</v>
      </c>
      <c r="MZ34" s="47" t="s">
        <v>60</v>
      </c>
      <c r="NA34" s="47" t="s">
        <v>60</v>
      </c>
      <c r="NB34" s="47" t="s">
        <v>60</v>
      </c>
      <c r="NC34" s="171">
        <f t="shared" si="156"/>
        <v>3</v>
      </c>
      <c r="ND34" s="169">
        <f t="shared" si="157"/>
        <v>2</v>
      </c>
      <c r="NE34" s="169">
        <v>0</v>
      </c>
      <c r="NF34" s="149">
        <f t="shared" si="29"/>
        <v>1</v>
      </c>
      <c r="NG34" s="149">
        <f t="shared" si="158"/>
        <v>8</v>
      </c>
      <c r="NH34" s="149">
        <f t="shared" si="30"/>
        <v>5</v>
      </c>
      <c r="NI34" s="163">
        <f t="shared" si="242"/>
        <v>0.625</v>
      </c>
      <c r="NJ34" s="6" t="s">
        <v>32</v>
      </c>
      <c r="NK34" s="120">
        <v>1166.6666666666667</v>
      </c>
      <c r="NL34" s="120">
        <v>1200</v>
      </c>
      <c r="NM34" s="60">
        <f t="shared" si="160"/>
        <v>0.97222222222222232</v>
      </c>
      <c r="NN34" s="47">
        <v>4</v>
      </c>
      <c r="NO34" s="40" t="s">
        <v>40</v>
      </c>
      <c r="NP34" s="118">
        <v>62699.666666666664</v>
      </c>
      <c r="NQ34" s="118">
        <v>63000</v>
      </c>
      <c r="NR34" s="60">
        <f t="shared" si="31"/>
        <v>0.99523280423280425</v>
      </c>
      <c r="NS34" s="47">
        <v>3</v>
      </c>
      <c r="NT34" s="43" t="s">
        <v>41</v>
      </c>
      <c r="NU34" s="118">
        <v>49</v>
      </c>
      <c r="NV34" s="119">
        <v>69</v>
      </c>
      <c r="NW34" s="60">
        <v>0.71014492753623193</v>
      </c>
      <c r="NX34" s="113">
        <v>1</v>
      </c>
      <c r="NY34" s="13" t="s">
        <v>43</v>
      </c>
      <c r="NZ34" s="171">
        <f t="shared" si="161"/>
        <v>4</v>
      </c>
      <c r="OA34" s="169">
        <f t="shared" si="162"/>
        <v>3</v>
      </c>
      <c r="OB34" s="169">
        <f t="shared" si="163"/>
        <v>0.99523280423280425</v>
      </c>
      <c r="OC34" s="149">
        <f t="shared" si="32"/>
        <v>0</v>
      </c>
      <c r="OD34" s="149">
        <f t="shared" si="164"/>
        <v>12</v>
      </c>
      <c r="OE34" s="149">
        <f t="shared" si="33"/>
        <v>7.9952328042328045</v>
      </c>
      <c r="OF34" s="163">
        <f t="shared" si="243"/>
        <v>0.66626940035273374</v>
      </c>
      <c r="OG34" s="6" t="s">
        <v>32</v>
      </c>
      <c r="OH34" s="120">
        <v>133</v>
      </c>
      <c r="OI34" s="120">
        <v>16</v>
      </c>
      <c r="OJ34" s="60">
        <v>1</v>
      </c>
      <c r="OK34" s="63">
        <v>4</v>
      </c>
      <c r="OL34" s="40" t="s">
        <v>40</v>
      </c>
      <c r="OM34" s="120">
        <v>138</v>
      </c>
      <c r="ON34" s="120">
        <v>138</v>
      </c>
      <c r="OO34" s="60">
        <f t="shared" si="35"/>
        <v>1</v>
      </c>
      <c r="OP34" s="47">
        <v>4</v>
      </c>
      <c r="OQ34" s="40" t="s">
        <v>40</v>
      </c>
      <c r="OR34" s="171">
        <f t="shared" si="166"/>
        <v>4</v>
      </c>
      <c r="OS34" s="169">
        <f t="shared" si="167"/>
        <v>4</v>
      </c>
      <c r="OT34" s="149">
        <f t="shared" si="36"/>
        <v>0</v>
      </c>
      <c r="OU34" s="149">
        <f t="shared" si="168"/>
        <v>8</v>
      </c>
      <c r="OV34" s="149">
        <f t="shared" si="37"/>
        <v>8</v>
      </c>
      <c r="OW34" s="163">
        <f t="shared" si="244"/>
        <v>1</v>
      </c>
      <c r="OX34" s="6" t="s">
        <v>32</v>
      </c>
      <c r="OY34" s="120">
        <v>2</v>
      </c>
      <c r="OZ34" s="120">
        <v>2</v>
      </c>
      <c r="PA34" s="121">
        <f t="shared" si="234"/>
        <v>1</v>
      </c>
      <c r="PB34" s="119">
        <v>4</v>
      </c>
      <c r="PC34" s="40" t="s">
        <v>40</v>
      </c>
      <c r="PD34" s="120">
        <v>2</v>
      </c>
      <c r="PE34" s="120">
        <v>2</v>
      </c>
      <c r="PF34" s="121">
        <f t="shared" si="228"/>
        <v>1</v>
      </c>
      <c r="PG34" s="119">
        <v>4</v>
      </c>
      <c r="PH34" s="40" t="s">
        <v>40</v>
      </c>
      <c r="PI34" s="120">
        <v>1</v>
      </c>
      <c r="PJ34" s="120">
        <v>1</v>
      </c>
      <c r="PK34" s="121">
        <f t="shared" si="269"/>
        <v>1</v>
      </c>
      <c r="PL34" s="119">
        <v>4</v>
      </c>
      <c r="PM34" s="40" t="s">
        <v>40</v>
      </c>
      <c r="PN34" s="119">
        <v>0</v>
      </c>
      <c r="PO34" s="119">
        <v>0</v>
      </c>
      <c r="PP34" s="121" t="s">
        <v>60</v>
      </c>
      <c r="PQ34" s="122" t="s">
        <v>60</v>
      </c>
      <c r="PR34" s="118" t="s">
        <v>60</v>
      </c>
      <c r="PS34" s="120">
        <v>1</v>
      </c>
      <c r="PT34" s="120">
        <v>1</v>
      </c>
      <c r="PU34" s="121">
        <f t="shared" si="38"/>
        <v>1</v>
      </c>
      <c r="PV34" s="122">
        <v>4</v>
      </c>
      <c r="PW34" s="40" t="s">
        <v>40</v>
      </c>
      <c r="PX34" s="120">
        <v>0</v>
      </c>
      <c r="PY34" s="120">
        <v>0</v>
      </c>
      <c r="PZ34" s="121" t="s">
        <v>60</v>
      </c>
      <c r="QA34" s="122" t="s">
        <v>60</v>
      </c>
      <c r="QB34" s="118" t="s">
        <v>60</v>
      </c>
      <c r="QC34" s="120">
        <v>341</v>
      </c>
      <c r="QD34" s="120">
        <v>409</v>
      </c>
      <c r="QE34" s="121">
        <f t="shared" si="170"/>
        <v>0.83374083129584353</v>
      </c>
      <c r="QF34" s="119">
        <v>4</v>
      </c>
      <c r="QG34" s="40" t="s">
        <v>40</v>
      </c>
      <c r="QH34" s="171">
        <f t="shared" si="171"/>
        <v>4</v>
      </c>
      <c r="QI34" s="169">
        <f t="shared" si="172"/>
        <v>4</v>
      </c>
      <c r="QJ34" s="169">
        <f t="shared" si="173"/>
        <v>4</v>
      </c>
      <c r="QK34" s="169">
        <v>0</v>
      </c>
      <c r="QL34" s="169">
        <f t="shared" si="175"/>
        <v>4</v>
      </c>
      <c r="QM34" s="169">
        <v>0</v>
      </c>
      <c r="QN34" s="169">
        <f t="shared" si="177"/>
        <v>4</v>
      </c>
      <c r="QO34" s="149">
        <f t="shared" si="39"/>
        <v>2</v>
      </c>
      <c r="QP34" s="149">
        <f t="shared" si="178"/>
        <v>20</v>
      </c>
      <c r="QQ34" s="149">
        <f t="shared" si="40"/>
        <v>20</v>
      </c>
      <c r="QR34" s="163">
        <f t="shared" si="245"/>
        <v>1</v>
      </c>
      <c r="QS34" s="6" t="s">
        <v>32</v>
      </c>
      <c r="QT34" s="123">
        <v>11555.840000000002</v>
      </c>
      <c r="QU34" s="123">
        <v>13056</v>
      </c>
      <c r="QV34" s="124">
        <f t="shared" si="260"/>
        <v>0.88509803921568642</v>
      </c>
      <c r="QW34" s="123">
        <v>4</v>
      </c>
      <c r="QX34" s="40" t="s">
        <v>40</v>
      </c>
      <c r="QY34" s="123">
        <v>224211</v>
      </c>
      <c r="QZ34" s="123">
        <v>224980</v>
      </c>
      <c r="RA34" s="124">
        <f t="shared" si="42"/>
        <v>0.99658191839274601</v>
      </c>
      <c r="RB34" s="125">
        <v>4</v>
      </c>
      <c r="RC34" s="40" t="s">
        <v>40</v>
      </c>
      <c r="RD34" s="125">
        <v>2</v>
      </c>
      <c r="RE34" s="125">
        <v>2</v>
      </c>
      <c r="RF34" s="124">
        <f t="shared" si="43"/>
        <v>1</v>
      </c>
      <c r="RG34" s="125">
        <v>4</v>
      </c>
      <c r="RH34" s="40" t="s">
        <v>40</v>
      </c>
      <c r="RI34" s="171">
        <f t="shared" si="180"/>
        <v>4</v>
      </c>
      <c r="RJ34" s="169">
        <f t="shared" si="181"/>
        <v>4</v>
      </c>
      <c r="RK34" s="169">
        <f t="shared" si="182"/>
        <v>4</v>
      </c>
      <c r="RL34" s="149">
        <f t="shared" si="44"/>
        <v>0</v>
      </c>
      <c r="RM34" s="149">
        <f t="shared" si="183"/>
        <v>12</v>
      </c>
      <c r="RN34" s="149">
        <f t="shared" si="45"/>
        <v>12</v>
      </c>
      <c r="RO34" s="163">
        <f t="shared" si="246"/>
        <v>1</v>
      </c>
      <c r="RP34" s="6" t="s">
        <v>32</v>
      </c>
      <c r="RQ34" s="119">
        <v>214</v>
      </c>
      <c r="RR34" s="119">
        <v>224</v>
      </c>
      <c r="RS34" s="121">
        <f t="shared" si="185"/>
        <v>0.9553571428571429</v>
      </c>
      <c r="RT34" s="119">
        <v>3</v>
      </c>
      <c r="RU34" s="43" t="s">
        <v>41</v>
      </c>
      <c r="RV34" s="119">
        <v>463</v>
      </c>
      <c r="RW34" s="119">
        <v>276</v>
      </c>
      <c r="RX34" s="126">
        <f t="shared" si="186"/>
        <v>1.6775362318840579</v>
      </c>
      <c r="RY34" s="118">
        <v>4</v>
      </c>
      <c r="RZ34" s="40" t="s">
        <v>40</v>
      </c>
      <c r="SA34" s="171">
        <f t="shared" si="187"/>
        <v>3</v>
      </c>
      <c r="SB34" s="169">
        <f t="shared" si="188"/>
        <v>4</v>
      </c>
      <c r="SC34" s="149">
        <f t="shared" si="189"/>
        <v>0</v>
      </c>
      <c r="SD34" s="149">
        <f t="shared" si="190"/>
        <v>8</v>
      </c>
      <c r="SE34" s="149">
        <f t="shared" si="191"/>
        <v>7</v>
      </c>
      <c r="SF34" s="163">
        <f t="shared" si="192"/>
        <v>0.875</v>
      </c>
      <c r="SG34" s="6" t="s">
        <v>32</v>
      </c>
      <c r="SH34" s="127">
        <v>0.99032273733706577</v>
      </c>
      <c r="SI34" s="110">
        <v>4</v>
      </c>
      <c r="SJ34" s="9" t="s">
        <v>40</v>
      </c>
      <c r="SK34" s="120">
        <v>54</v>
      </c>
      <c r="SL34" s="120">
        <v>56</v>
      </c>
      <c r="SM34" s="121">
        <f t="shared" si="193"/>
        <v>0.9642857142857143</v>
      </c>
      <c r="SN34" s="111">
        <v>4</v>
      </c>
      <c r="SO34" s="40" t="s">
        <v>40</v>
      </c>
      <c r="SP34" s="120">
        <v>56</v>
      </c>
      <c r="SQ34" s="120">
        <v>57</v>
      </c>
      <c r="SR34" s="60">
        <f t="shared" si="194"/>
        <v>0.98245614035087714</v>
      </c>
      <c r="SS34" s="111">
        <v>4</v>
      </c>
      <c r="ST34" s="40" t="s">
        <v>40</v>
      </c>
      <c r="SU34" s="120">
        <v>18</v>
      </c>
      <c r="SV34" s="120">
        <v>18</v>
      </c>
      <c r="SW34" s="60">
        <f t="shared" si="262"/>
        <v>1</v>
      </c>
      <c r="SX34" s="111">
        <v>4</v>
      </c>
      <c r="SY34" s="40" t="s">
        <v>40</v>
      </c>
      <c r="SZ34" s="120">
        <v>52</v>
      </c>
      <c r="TA34" s="120">
        <v>52</v>
      </c>
      <c r="TB34" s="121">
        <f t="shared" si="272"/>
        <v>1</v>
      </c>
      <c r="TC34" s="63">
        <v>4</v>
      </c>
      <c r="TD34" s="40" t="s">
        <v>40</v>
      </c>
      <c r="TE34" s="171">
        <f t="shared" si="197"/>
        <v>4</v>
      </c>
      <c r="TF34" s="169">
        <f t="shared" si="198"/>
        <v>4</v>
      </c>
      <c r="TG34" s="169">
        <f t="shared" si="199"/>
        <v>4</v>
      </c>
      <c r="TH34" s="169">
        <f t="shared" si="200"/>
        <v>4</v>
      </c>
      <c r="TI34" s="169">
        <f t="shared" si="201"/>
        <v>4</v>
      </c>
      <c r="TJ34" s="149">
        <f t="shared" si="202"/>
        <v>0</v>
      </c>
      <c r="TK34" s="149">
        <f t="shared" si="203"/>
        <v>20</v>
      </c>
      <c r="TL34" s="149">
        <f t="shared" si="204"/>
        <v>20</v>
      </c>
      <c r="TM34" s="163">
        <f t="shared" si="205"/>
        <v>1</v>
      </c>
      <c r="TO34" s="25" t="s">
        <v>32</v>
      </c>
      <c r="TP34" s="61">
        <f>+KV34+MC34+NS34+OK34+QW34+RB34+RT34+RY34</f>
        <v>28</v>
      </c>
      <c r="TQ34" s="26">
        <f>8*4</f>
        <v>32</v>
      </c>
      <c r="TR34" s="27">
        <f t="shared" si="207"/>
        <v>0.875</v>
      </c>
      <c r="TS34" s="28"/>
      <c r="TU34" s="25" t="s">
        <v>32</v>
      </c>
      <c r="TV34" s="87" t="e">
        <f>+#REF!+SI34</f>
        <v>#REF!</v>
      </c>
      <c r="TW34" s="26">
        <v>8</v>
      </c>
      <c r="TX34" s="27" t="e">
        <f t="shared" si="208"/>
        <v>#REF!</v>
      </c>
      <c r="TY34" s="28"/>
      <c r="UA34" s="25" t="s">
        <v>32</v>
      </c>
      <c r="UB34" s="363" t="e">
        <f>+(#REF!*0.25)+(#REF!*0.4)+(TR34*0.25)+(TX34*0.1)</f>
        <v>#REF!</v>
      </c>
      <c r="UC34" s="364"/>
      <c r="UD34" s="365"/>
      <c r="UE34" s="28"/>
      <c r="UF34" s="179">
        <f t="shared" si="209"/>
        <v>0.83333333333333337</v>
      </c>
      <c r="UG34" s="179">
        <f t="shared" si="210"/>
        <v>0.9375</v>
      </c>
      <c r="UH34" s="179">
        <f t="shared" si="211"/>
        <v>1</v>
      </c>
      <c r="UI34" s="181">
        <f t="shared" si="229"/>
        <v>0.92361111111111116</v>
      </c>
      <c r="UJ34" s="179">
        <f t="shared" si="212"/>
        <v>0.75</v>
      </c>
      <c r="UK34" s="179">
        <f t="shared" si="213"/>
        <v>0.8571428571428571</v>
      </c>
      <c r="UL34" s="179">
        <f t="shared" si="214"/>
        <v>1</v>
      </c>
      <c r="UM34" s="179">
        <f t="shared" si="215"/>
        <v>0.9</v>
      </c>
      <c r="UN34" s="179">
        <f t="shared" si="216"/>
        <v>0.875</v>
      </c>
      <c r="UO34" s="181">
        <f t="shared" si="217"/>
        <v>0.87642857142857145</v>
      </c>
      <c r="UP34" s="179">
        <f t="shared" si="218"/>
        <v>0.8249205467372136</v>
      </c>
      <c r="UQ34" s="179">
        <f t="shared" si="219"/>
        <v>1</v>
      </c>
      <c r="UR34" s="179">
        <f t="shared" si="220"/>
        <v>1</v>
      </c>
      <c r="US34" s="179">
        <f t="shared" si="221"/>
        <v>0.875</v>
      </c>
      <c r="UT34" s="181">
        <f t="shared" si="222"/>
        <v>0.92498013668430334</v>
      </c>
      <c r="UU34" s="179">
        <f t="shared" si="223"/>
        <v>1</v>
      </c>
      <c r="UV34" s="183">
        <f t="shared" si="224"/>
        <v>1</v>
      </c>
      <c r="UW34" s="187"/>
      <c r="UX34" s="222">
        <f t="shared" si="230"/>
        <v>0.9127192405202823</v>
      </c>
    </row>
    <row r="35" spans="1:570" ht="15.75" customHeight="1">
      <c r="A35" s="6" t="s">
        <v>33</v>
      </c>
      <c r="B35" s="50">
        <v>610376</v>
      </c>
      <c r="C35" s="50">
        <v>585662</v>
      </c>
      <c r="D35" s="106">
        <f t="shared" si="46"/>
        <v>1.0421984011255638</v>
      </c>
      <c r="E35" s="32">
        <v>4</v>
      </c>
      <c r="F35" s="40" t="s">
        <v>40</v>
      </c>
      <c r="G35" s="3">
        <v>0.2261950489407149</v>
      </c>
      <c r="H35" s="3">
        <v>0.13478617033498519</v>
      </c>
      <c r="I35" s="51">
        <f t="shared" si="0"/>
        <v>0.67817698491284728</v>
      </c>
      <c r="J35" s="32">
        <v>4</v>
      </c>
      <c r="K35" s="52" t="s">
        <v>40</v>
      </c>
      <c r="L35" s="76">
        <v>75876</v>
      </c>
      <c r="M35" s="76">
        <v>112740</v>
      </c>
      <c r="N35" s="107">
        <f t="shared" si="47"/>
        <v>0.67301756253326239</v>
      </c>
      <c r="O35" s="108">
        <v>2</v>
      </c>
      <c r="P35" s="12" t="s">
        <v>42</v>
      </c>
      <c r="Q35" s="169">
        <f t="shared" si="48"/>
        <v>4</v>
      </c>
      <c r="R35" s="169">
        <f t="shared" si="49"/>
        <v>4</v>
      </c>
      <c r="S35" s="170">
        <f t="shared" si="50"/>
        <v>2</v>
      </c>
      <c r="T35" s="150">
        <f t="shared" si="51"/>
        <v>0</v>
      </c>
      <c r="U35" s="150">
        <f t="shared" si="52"/>
        <v>12</v>
      </c>
      <c r="V35" s="149">
        <f t="shared" si="53"/>
        <v>10</v>
      </c>
      <c r="W35" s="163">
        <f t="shared" si="54"/>
        <v>0.83333333333333337</v>
      </c>
      <c r="X35" s="6" t="s">
        <v>33</v>
      </c>
      <c r="Y35" s="109">
        <v>1</v>
      </c>
      <c r="Z35" s="45">
        <v>4</v>
      </c>
      <c r="AA35" s="16" t="s">
        <v>40</v>
      </c>
      <c r="AB35" s="110">
        <v>500</v>
      </c>
      <c r="AC35" s="110">
        <v>647</v>
      </c>
      <c r="AD35" s="106">
        <f t="shared" si="1"/>
        <v>0.77279752704791349</v>
      </c>
      <c r="AE35" s="32">
        <v>4</v>
      </c>
      <c r="AF35" s="40" t="s">
        <v>40</v>
      </c>
      <c r="AG35" s="110">
        <v>2425</v>
      </c>
      <c r="AH35" s="110">
        <v>5378</v>
      </c>
      <c r="AI35" s="106">
        <f t="shared" si="55"/>
        <v>0.45091111937523243</v>
      </c>
      <c r="AJ35" s="32">
        <v>4</v>
      </c>
      <c r="AK35" s="40" t="s">
        <v>40</v>
      </c>
      <c r="AL35" s="110">
        <v>15</v>
      </c>
      <c r="AM35" s="110">
        <v>20</v>
      </c>
      <c r="AN35" s="106">
        <f>+AL35/AM35</f>
        <v>0.75</v>
      </c>
      <c r="AO35" s="32">
        <v>3</v>
      </c>
      <c r="AP35" s="154" t="s">
        <v>41</v>
      </c>
      <c r="AQ35" s="171">
        <f t="shared" si="56"/>
        <v>4</v>
      </c>
      <c r="AR35" s="169">
        <f t="shared" si="57"/>
        <v>4</v>
      </c>
      <c r="AS35" s="169">
        <f t="shared" si="58"/>
        <v>4</v>
      </c>
      <c r="AT35" s="169">
        <f t="shared" si="59"/>
        <v>3</v>
      </c>
      <c r="AU35" s="149">
        <f t="shared" si="3"/>
        <v>0</v>
      </c>
      <c r="AV35" s="149">
        <f t="shared" si="60"/>
        <v>16</v>
      </c>
      <c r="AW35" s="149">
        <f t="shared" si="61"/>
        <v>15</v>
      </c>
      <c r="AX35" s="163">
        <f t="shared" si="62"/>
        <v>0.9375</v>
      </c>
      <c r="AY35" s="159" t="s">
        <v>33</v>
      </c>
      <c r="AZ35" s="143">
        <v>1</v>
      </c>
      <c r="BA35" s="79">
        <v>4</v>
      </c>
      <c r="BB35" s="40" t="s">
        <v>40</v>
      </c>
      <c r="BC35" s="171">
        <f t="shared" si="63"/>
        <v>4</v>
      </c>
      <c r="BD35" s="149">
        <f t="shared" si="4"/>
        <v>0</v>
      </c>
      <c r="BE35" s="149">
        <f t="shared" si="64"/>
        <v>4</v>
      </c>
      <c r="BF35" s="149">
        <f t="shared" si="5"/>
        <v>4</v>
      </c>
      <c r="BG35" s="163">
        <f t="shared" si="6"/>
        <v>1</v>
      </c>
      <c r="BH35" s="6" t="s">
        <v>33</v>
      </c>
      <c r="BI35" s="39">
        <v>607</v>
      </c>
      <c r="BJ35" s="39">
        <v>302</v>
      </c>
      <c r="BK35" s="48">
        <f t="shared" si="258"/>
        <v>2.0099337748344372</v>
      </c>
      <c r="BL35" s="32">
        <v>4</v>
      </c>
      <c r="BM35" s="40" t="s">
        <v>40</v>
      </c>
      <c r="BN35" s="47">
        <v>10951</v>
      </c>
      <c r="BO35" s="47">
        <v>10951</v>
      </c>
      <c r="BP35" s="48">
        <f t="shared" si="66"/>
        <v>1</v>
      </c>
      <c r="BQ35" s="32">
        <v>4</v>
      </c>
      <c r="BR35" s="40" t="s">
        <v>40</v>
      </c>
      <c r="BS35" s="47">
        <v>44701</v>
      </c>
      <c r="BT35" s="47">
        <v>44701</v>
      </c>
      <c r="BU35" s="48">
        <f t="shared" si="67"/>
        <v>1</v>
      </c>
      <c r="BV35" s="32">
        <v>4</v>
      </c>
      <c r="BW35" s="40" t="s">
        <v>40</v>
      </c>
      <c r="BX35" s="111">
        <v>2707</v>
      </c>
      <c r="BY35" s="112">
        <v>138</v>
      </c>
      <c r="BZ35" s="48">
        <f t="shared" si="68"/>
        <v>19.615942028985508</v>
      </c>
      <c r="CA35" s="32">
        <v>4</v>
      </c>
      <c r="CB35" s="40" t="s">
        <v>40</v>
      </c>
      <c r="CC35" s="49">
        <v>25538</v>
      </c>
      <c r="CD35" s="49">
        <v>25895</v>
      </c>
      <c r="CE35" s="166">
        <f t="shared" si="69"/>
        <v>0.98621355474029737</v>
      </c>
      <c r="CF35" s="112">
        <v>3</v>
      </c>
      <c r="CG35" s="43" t="s">
        <v>41</v>
      </c>
      <c r="CH35" s="113">
        <v>947</v>
      </c>
      <c r="CI35" s="39">
        <v>6613</v>
      </c>
      <c r="CJ35" s="48">
        <f t="shared" si="70"/>
        <v>0.14320278239830636</v>
      </c>
      <c r="CK35" s="32">
        <v>1</v>
      </c>
      <c r="CL35" s="13" t="s">
        <v>43</v>
      </c>
      <c r="CM35" s="47">
        <v>5986</v>
      </c>
      <c r="CN35" s="39">
        <v>6626</v>
      </c>
      <c r="CO35" s="48">
        <f t="shared" si="71"/>
        <v>0.90341080591608813</v>
      </c>
      <c r="CP35" s="32">
        <v>3</v>
      </c>
      <c r="CQ35" s="43" t="s">
        <v>41</v>
      </c>
      <c r="CR35" s="49">
        <v>9555</v>
      </c>
      <c r="CS35" s="49">
        <v>6340</v>
      </c>
      <c r="CT35" s="48">
        <f t="shared" si="72"/>
        <v>1.5070977917981072</v>
      </c>
      <c r="CU35" s="32">
        <v>4</v>
      </c>
      <c r="CV35" s="40" t="s">
        <v>40</v>
      </c>
      <c r="CW35" s="171">
        <f t="shared" si="7"/>
        <v>4</v>
      </c>
      <c r="CX35" s="169">
        <f t="shared" si="73"/>
        <v>4</v>
      </c>
      <c r="CY35" s="169">
        <f t="shared" si="74"/>
        <v>4</v>
      </c>
      <c r="CZ35" s="169">
        <f t="shared" si="75"/>
        <v>4</v>
      </c>
      <c r="DA35" s="169">
        <f t="shared" si="76"/>
        <v>3</v>
      </c>
      <c r="DB35" s="169">
        <f t="shared" si="77"/>
        <v>1</v>
      </c>
      <c r="DC35" s="169">
        <f t="shared" si="78"/>
        <v>3</v>
      </c>
      <c r="DD35" s="169">
        <f t="shared" si="79"/>
        <v>4</v>
      </c>
      <c r="DE35" s="149">
        <f t="shared" si="80"/>
        <v>0</v>
      </c>
      <c r="DF35" s="149">
        <f t="shared" si="81"/>
        <v>32</v>
      </c>
      <c r="DG35" s="149">
        <f t="shared" si="82"/>
        <v>27</v>
      </c>
      <c r="DH35" s="163">
        <f t="shared" si="83"/>
        <v>0.84375</v>
      </c>
      <c r="DI35" s="6" t="s">
        <v>33</v>
      </c>
      <c r="DJ35" s="47">
        <v>1127</v>
      </c>
      <c r="DK35" s="47">
        <v>1247</v>
      </c>
      <c r="DL35" s="60">
        <f t="shared" si="84"/>
        <v>0.90376904570970329</v>
      </c>
      <c r="DM35" s="113">
        <v>3</v>
      </c>
      <c r="DN35" s="43" t="s">
        <v>41</v>
      </c>
      <c r="DO35" s="113">
        <v>1348</v>
      </c>
      <c r="DP35" s="113">
        <v>562</v>
      </c>
      <c r="DQ35" s="60">
        <f t="shared" si="85"/>
        <v>2.3985765124555161</v>
      </c>
      <c r="DR35" s="114">
        <v>4</v>
      </c>
      <c r="DS35" s="40" t="s">
        <v>40</v>
      </c>
      <c r="DT35" s="47">
        <v>100</v>
      </c>
      <c r="DU35" s="47">
        <v>100</v>
      </c>
      <c r="DV35" s="60">
        <f t="shared" si="276"/>
        <v>1</v>
      </c>
      <c r="DW35" s="113">
        <v>4</v>
      </c>
      <c r="DX35" s="9" t="s">
        <v>40</v>
      </c>
      <c r="DY35" s="113">
        <v>182</v>
      </c>
      <c r="DZ35" s="111">
        <v>4</v>
      </c>
      <c r="EA35" s="9" t="s">
        <v>40</v>
      </c>
      <c r="EB35" s="47">
        <v>8234</v>
      </c>
      <c r="EC35" s="47">
        <v>13088</v>
      </c>
      <c r="ED35" s="60">
        <f t="shared" si="87"/>
        <v>0.62912591687041564</v>
      </c>
      <c r="EE35" s="111">
        <v>1</v>
      </c>
      <c r="EF35" s="13" t="s">
        <v>43</v>
      </c>
      <c r="EG35" s="111">
        <v>228</v>
      </c>
      <c r="EH35" s="111">
        <v>253</v>
      </c>
      <c r="EI35" s="60">
        <f t="shared" si="88"/>
        <v>0.90118577075098816</v>
      </c>
      <c r="EJ35" s="111">
        <v>3</v>
      </c>
      <c r="EK35" s="43" t="s">
        <v>41</v>
      </c>
      <c r="EL35" s="111">
        <v>145</v>
      </c>
      <c r="EM35" s="111">
        <v>156</v>
      </c>
      <c r="EN35" s="60">
        <f t="shared" si="89"/>
        <v>0.92948717948717952</v>
      </c>
      <c r="EO35" s="111">
        <v>3</v>
      </c>
      <c r="EP35" s="43" t="s">
        <v>41</v>
      </c>
      <c r="EQ35" s="171">
        <f t="shared" si="90"/>
        <v>3</v>
      </c>
      <c r="ER35" s="169">
        <f t="shared" si="91"/>
        <v>4</v>
      </c>
      <c r="ES35" s="169">
        <f t="shared" si="92"/>
        <v>4</v>
      </c>
      <c r="ET35" s="169">
        <f t="shared" si="93"/>
        <v>4</v>
      </c>
      <c r="EU35" s="169">
        <f t="shared" si="225"/>
        <v>1</v>
      </c>
      <c r="EV35" s="169">
        <f t="shared" si="94"/>
        <v>3</v>
      </c>
      <c r="EW35" s="169">
        <f t="shared" si="95"/>
        <v>3</v>
      </c>
      <c r="EX35" s="149">
        <f t="shared" si="96"/>
        <v>0</v>
      </c>
      <c r="EY35" s="149">
        <f t="shared" si="97"/>
        <v>28</v>
      </c>
      <c r="EZ35" s="149">
        <f t="shared" si="8"/>
        <v>22</v>
      </c>
      <c r="FA35" s="163">
        <f t="shared" si="98"/>
        <v>0.7857142857142857</v>
      </c>
      <c r="FB35" s="6" t="s">
        <v>33</v>
      </c>
      <c r="FC35" s="47">
        <v>16589</v>
      </c>
      <c r="FD35" s="47">
        <v>14346</v>
      </c>
      <c r="FE35" s="60">
        <f t="shared" ref="FE35:FE37" si="277">+FC35/FD35</f>
        <v>1.1563502021469398</v>
      </c>
      <c r="FF35" s="113">
        <v>4</v>
      </c>
      <c r="FG35" s="40" t="s">
        <v>40</v>
      </c>
      <c r="FH35" s="47">
        <v>2352</v>
      </c>
      <c r="FI35" s="47">
        <v>1996</v>
      </c>
      <c r="FJ35" s="60">
        <f t="shared" si="100"/>
        <v>1.1783567134268538</v>
      </c>
      <c r="FK35" s="47">
        <v>4</v>
      </c>
      <c r="FL35" s="40" t="s">
        <v>40</v>
      </c>
      <c r="FM35" s="113">
        <v>13</v>
      </c>
      <c r="FN35" s="113">
        <v>7</v>
      </c>
      <c r="FO35" s="60">
        <f t="shared" si="271"/>
        <v>1.8571428571428572</v>
      </c>
      <c r="FP35" s="113">
        <v>4</v>
      </c>
      <c r="FQ35" s="40" t="s">
        <v>40</v>
      </c>
      <c r="FR35" s="113">
        <v>315</v>
      </c>
      <c r="FS35" s="113">
        <v>315</v>
      </c>
      <c r="FT35" s="60">
        <f t="shared" si="226"/>
        <v>1</v>
      </c>
      <c r="FU35" s="113">
        <v>4</v>
      </c>
      <c r="FV35" s="40" t="s">
        <v>40</v>
      </c>
      <c r="FW35" s="47">
        <v>8453</v>
      </c>
      <c r="FX35" s="47">
        <v>8453</v>
      </c>
      <c r="FY35" s="60">
        <f t="shared" si="227"/>
        <v>1</v>
      </c>
      <c r="FZ35" s="113">
        <v>4</v>
      </c>
      <c r="GA35" s="40" t="s">
        <v>40</v>
      </c>
      <c r="GB35" s="171">
        <f t="shared" si="102"/>
        <v>4</v>
      </c>
      <c r="GC35" s="169">
        <f t="shared" si="103"/>
        <v>4</v>
      </c>
      <c r="GD35" s="169">
        <f t="shared" si="104"/>
        <v>4</v>
      </c>
      <c r="GE35" s="169">
        <f t="shared" si="105"/>
        <v>4</v>
      </c>
      <c r="GF35" s="169">
        <f t="shared" si="106"/>
        <v>4</v>
      </c>
      <c r="GG35" s="149">
        <f t="shared" si="9"/>
        <v>0</v>
      </c>
      <c r="GH35" s="149">
        <f t="shared" si="107"/>
        <v>20</v>
      </c>
      <c r="GI35" s="149">
        <f t="shared" si="10"/>
        <v>20</v>
      </c>
      <c r="GJ35" s="163">
        <f t="shared" si="108"/>
        <v>1</v>
      </c>
      <c r="GK35" s="6" t="s">
        <v>33</v>
      </c>
      <c r="GL35" s="113">
        <v>654</v>
      </c>
      <c r="GM35" s="113">
        <v>1219</v>
      </c>
      <c r="GN35" s="60">
        <f t="shared" si="231"/>
        <v>0.53650533223954056</v>
      </c>
      <c r="GO35" s="50">
        <v>3</v>
      </c>
      <c r="GP35" s="43" t="s">
        <v>41</v>
      </c>
      <c r="GQ35" s="113">
        <v>18</v>
      </c>
      <c r="GR35" s="113">
        <v>22</v>
      </c>
      <c r="GS35" s="60">
        <f t="shared" si="109"/>
        <v>0.81818181818181823</v>
      </c>
      <c r="GT35" s="117">
        <v>4</v>
      </c>
      <c r="GU35" s="40" t="s">
        <v>40</v>
      </c>
      <c r="GV35" s="47">
        <v>51</v>
      </c>
      <c r="GW35" s="47">
        <v>66</v>
      </c>
      <c r="GX35" s="60">
        <f t="shared" si="232"/>
        <v>0.77272727272727271</v>
      </c>
      <c r="GY35" s="113">
        <v>3</v>
      </c>
      <c r="GZ35" s="43" t="s">
        <v>41</v>
      </c>
      <c r="HA35" s="113">
        <v>0</v>
      </c>
      <c r="HB35" s="113">
        <v>0</v>
      </c>
      <c r="HC35" s="60" t="s">
        <v>60</v>
      </c>
      <c r="HD35" s="117" t="s">
        <v>60</v>
      </c>
      <c r="HE35" s="78" t="s">
        <v>60</v>
      </c>
      <c r="HF35" s="47">
        <v>63</v>
      </c>
      <c r="HG35" s="47">
        <v>1836</v>
      </c>
      <c r="HH35" s="60">
        <f t="shared" si="111"/>
        <v>3.4313725490196081E-2</v>
      </c>
      <c r="HI35" s="50">
        <v>3</v>
      </c>
      <c r="HJ35" s="43" t="s">
        <v>41</v>
      </c>
      <c r="HK35" s="171">
        <f t="shared" si="112"/>
        <v>3</v>
      </c>
      <c r="HL35" s="169">
        <f t="shared" si="113"/>
        <v>4</v>
      </c>
      <c r="HM35" s="169">
        <f t="shared" si="114"/>
        <v>3</v>
      </c>
      <c r="HN35" s="169">
        <v>0</v>
      </c>
      <c r="HO35" s="169">
        <f t="shared" si="116"/>
        <v>3</v>
      </c>
      <c r="HP35" s="149">
        <f t="shared" si="11"/>
        <v>1</v>
      </c>
      <c r="HQ35" s="149">
        <f t="shared" si="117"/>
        <v>16</v>
      </c>
      <c r="HR35" s="149">
        <f t="shared" si="12"/>
        <v>13</v>
      </c>
      <c r="HS35" s="163">
        <f t="shared" si="118"/>
        <v>0.8125</v>
      </c>
      <c r="HT35" s="6" t="s">
        <v>33</v>
      </c>
      <c r="HU35" s="113">
        <v>0</v>
      </c>
      <c r="HV35" s="50">
        <v>4</v>
      </c>
      <c r="HW35" s="40" t="s">
        <v>40</v>
      </c>
      <c r="HX35" s="113">
        <v>83</v>
      </c>
      <c r="HY35" s="50">
        <v>1</v>
      </c>
      <c r="HZ35" s="13" t="s">
        <v>43</v>
      </c>
      <c r="IA35" s="111">
        <v>0</v>
      </c>
      <c r="IB35" s="111">
        <v>1298</v>
      </c>
      <c r="IC35" s="60">
        <f t="shared" si="119"/>
        <v>0</v>
      </c>
      <c r="ID35" s="32">
        <v>4</v>
      </c>
      <c r="IE35" s="16" t="s">
        <v>40</v>
      </c>
      <c r="IF35" s="111">
        <v>0</v>
      </c>
      <c r="IG35" s="111">
        <v>1298</v>
      </c>
      <c r="IH35" s="60">
        <f t="shared" si="120"/>
        <v>0</v>
      </c>
      <c r="II35" s="32">
        <v>5</v>
      </c>
      <c r="IJ35" s="16" t="s">
        <v>40</v>
      </c>
      <c r="IK35" s="111">
        <v>410</v>
      </c>
      <c r="IL35" s="111">
        <v>410</v>
      </c>
      <c r="IM35" s="60">
        <f t="shared" si="121"/>
        <v>1</v>
      </c>
      <c r="IN35" s="108">
        <v>4</v>
      </c>
      <c r="IO35" s="40" t="s">
        <v>40</v>
      </c>
      <c r="IP35" s="111">
        <v>0</v>
      </c>
      <c r="IQ35" s="111">
        <v>82</v>
      </c>
      <c r="IR35" s="60">
        <f t="shared" si="122"/>
        <v>0</v>
      </c>
      <c r="IS35" s="50">
        <v>4</v>
      </c>
      <c r="IT35" s="40" t="s">
        <v>40</v>
      </c>
      <c r="IU35" s="171">
        <f t="shared" si="123"/>
        <v>4</v>
      </c>
      <c r="IV35" s="169">
        <f t="shared" si="124"/>
        <v>1</v>
      </c>
      <c r="IW35" s="169">
        <f t="shared" si="125"/>
        <v>4</v>
      </c>
      <c r="IX35" s="169">
        <f t="shared" si="126"/>
        <v>5</v>
      </c>
      <c r="IY35" s="169">
        <f t="shared" si="127"/>
        <v>4</v>
      </c>
      <c r="IZ35" s="169">
        <f t="shared" si="128"/>
        <v>4</v>
      </c>
      <c r="JA35" s="149">
        <f t="shared" si="13"/>
        <v>0</v>
      </c>
      <c r="JB35" s="149">
        <f t="shared" si="129"/>
        <v>24</v>
      </c>
      <c r="JC35" s="149">
        <f t="shared" si="14"/>
        <v>22</v>
      </c>
      <c r="JD35" s="163">
        <f t="shared" si="237"/>
        <v>0.91666666666666663</v>
      </c>
      <c r="JE35" s="6" t="s">
        <v>33</v>
      </c>
      <c r="JF35" s="111">
        <v>28</v>
      </c>
      <c r="JG35" s="111">
        <v>28</v>
      </c>
      <c r="JH35" s="60">
        <f t="shared" si="131"/>
        <v>1</v>
      </c>
      <c r="JI35" s="76">
        <v>4</v>
      </c>
      <c r="JJ35" s="40" t="s">
        <v>40</v>
      </c>
      <c r="JK35" s="111">
        <v>15</v>
      </c>
      <c r="JL35" s="111">
        <v>16</v>
      </c>
      <c r="JM35" s="174">
        <f t="shared" si="132"/>
        <v>0.9375</v>
      </c>
      <c r="JN35" s="116">
        <v>4</v>
      </c>
      <c r="JO35" s="40" t="s">
        <v>40</v>
      </c>
      <c r="JP35" s="171">
        <f t="shared" si="133"/>
        <v>4</v>
      </c>
      <c r="JQ35" s="169">
        <f t="shared" si="134"/>
        <v>4</v>
      </c>
      <c r="JR35" s="149">
        <f t="shared" si="15"/>
        <v>0</v>
      </c>
      <c r="JS35" s="149">
        <f t="shared" si="135"/>
        <v>8</v>
      </c>
      <c r="JT35" s="149">
        <f t="shared" si="16"/>
        <v>8</v>
      </c>
      <c r="JU35" s="163">
        <f t="shared" si="238"/>
        <v>1</v>
      </c>
      <c r="JV35" s="6" t="s">
        <v>33</v>
      </c>
      <c r="JW35" s="47">
        <v>1292</v>
      </c>
      <c r="JX35" s="47">
        <v>1201</v>
      </c>
      <c r="JY35" s="60">
        <f t="shared" si="137"/>
        <v>1.0757701915070774</v>
      </c>
      <c r="JZ35" s="76">
        <v>4</v>
      </c>
      <c r="KA35" s="40" t="s">
        <v>40</v>
      </c>
      <c r="KB35" s="117">
        <v>185</v>
      </c>
      <c r="KC35" s="117">
        <v>1828</v>
      </c>
      <c r="KD35" s="60">
        <f t="shared" si="138"/>
        <v>0.1012035010940919</v>
      </c>
      <c r="KE35" s="76">
        <v>3</v>
      </c>
      <c r="KF35" s="11" t="s">
        <v>41</v>
      </c>
      <c r="KG35" s="171">
        <f t="shared" si="139"/>
        <v>4</v>
      </c>
      <c r="KH35" s="169">
        <f t="shared" si="140"/>
        <v>3</v>
      </c>
      <c r="KI35" s="149">
        <f t="shared" si="17"/>
        <v>0</v>
      </c>
      <c r="KJ35" s="149">
        <f t="shared" si="141"/>
        <v>8</v>
      </c>
      <c r="KK35" s="149">
        <f t="shared" si="142"/>
        <v>7</v>
      </c>
      <c r="KL35" s="163">
        <f t="shared" si="239"/>
        <v>0.875</v>
      </c>
      <c r="KM35" s="6" t="s">
        <v>33</v>
      </c>
      <c r="KN35" s="47">
        <v>61</v>
      </c>
      <c r="KO35" s="47">
        <v>61</v>
      </c>
      <c r="KP35" s="60">
        <v>1</v>
      </c>
      <c r="KQ35" s="47">
        <v>4</v>
      </c>
      <c r="KR35" s="40" t="s">
        <v>40</v>
      </c>
      <c r="KS35" s="47">
        <v>3181</v>
      </c>
      <c r="KT35" s="47">
        <v>3181</v>
      </c>
      <c r="KU35" s="60">
        <f t="shared" si="264"/>
        <v>1</v>
      </c>
      <c r="KV35" s="113">
        <v>4</v>
      </c>
      <c r="KW35" s="40" t="s">
        <v>40</v>
      </c>
      <c r="KX35" s="47">
        <v>222</v>
      </c>
      <c r="KY35" s="47">
        <v>222</v>
      </c>
      <c r="KZ35" s="60">
        <f t="shared" si="19"/>
        <v>1</v>
      </c>
      <c r="LA35" s="47">
        <v>4</v>
      </c>
      <c r="LB35" s="40" t="s">
        <v>40</v>
      </c>
      <c r="LC35" s="171">
        <f t="shared" si="144"/>
        <v>4</v>
      </c>
      <c r="LD35" s="169">
        <f t="shared" si="145"/>
        <v>4</v>
      </c>
      <c r="LE35" s="169">
        <f t="shared" si="146"/>
        <v>4</v>
      </c>
      <c r="LF35" s="149">
        <f t="shared" si="20"/>
        <v>0</v>
      </c>
      <c r="LG35" s="149">
        <f t="shared" si="147"/>
        <v>12</v>
      </c>
      <c r="LH35" s="149">
        <f t="shared" si="21"/>
        <v>12</v>
      </c>
      <c r="LI35" s="163">
        <f t="shared" si="240"/>
        <v>1</v>
      </c>
      <c r="LJ35" s="6" t="s">
        <v>33</v>
      </c>
      <c r="LK35" s="85">
        <v>5565.45</v>
      </c>
      <c r="LL35" s="85">
        <v>5654.59</v>
      </c>
      <c r="LM35" s="60">
        <f t="shared" si="22"/>
        <v>0.98423581550563344</v>
      </c>
      <c r="LN35" s="47" t="s">
        <v>60</v>
      </c>
      <c r="LO35" s="78" t="s">
        <v>60</v>
      </c>
      <c r="LP35" s="85">
        <v>192012.79999999999</v>
      </c>
      <c r="LQ35" s="85">
        <v>198652.032978</v>
      </c>
      <c r="LR35" s="60">
        <f t="shared" si="23"/>
        <v>0.96657858025175469</v>
      </c>
      <c r="LS35" s="47" t="s">
        <v>60</v>
      </c>
      <c r="LT35" s="78" t="s">
        <v>60</v>
      </c>
      <c r="LU35" s="47">
        <v>228298.7</v>
      </c>
      <c r="LV35" s="47">
        <v>263133.8</v>
      </c>
      <c r="LW35" s="60">
        <f t="shared" si="24"/>
        <v>0.86761449878350871</v>
      </c>
      <c r="LX35" s="47" t="s">
        <v>60</v>
      </c>
      <c r="LY35" s="78" t="s">
        <v>60</v>
      </c>
      <c r="LZ35" s="85">
        <v>4026.6052989999998</v>
      </c>
      <c r="MA35" s="85">
        <v>4944.2015240000001</v>
      </c>
      <c r="MB35" s="60">
        <f t="shared" si="149"/>
        <v>0.81440962296018249</v>
      </c>
      <c r="MC35" s="47">
        <v>2</v>
      </c>
      <c r="MD35" s="12" t="s">
        <v>42</v>
      </c>
      <c r="ME35" s="171" t="str">
        <f t="shared" si="150"/>
        <v>NA</v>
      </c>
      <c r="MF35" s="169" t="str">
        <f t="shared" si="151"/>
        <v>NA</v>
      </c>
      <c r="MG35" s="169" t="str">
        <f t="shared" si="152"/>
        <v>NA</v>
      </c>
      <c r="MH35" s="169">
        <f t="shared" si="153"/>
        <v>2</v>
      </c>
      <c r="MI35" s="149">
        <f t="shared" si="25"/>
        <v>0</v>
      </c>
      <c r="MJ35" s="149">
        <f t="shared" si="154"/>
        <v>4</v>
      </c>
      <c r="MK35" s="149">
        <f t="shared" si="26"/>
        <v>2</v>
      </c>
      <c r="ML35" s="163">
        <f t="shared" si="241"/>
        <v>0.5</v>
      </c>
      <c r="MM35" s="6" t="s">
        <v>33</v>
      </c>
      <c r="MN35" s="85">
        <v>230405152104.03</v>
      </c>
      <c r="MO35" s="47">
        <v>243660606280</v>
      </c>
      <c r="MP35" s="60">
        <f t="shared" si="27"/>
        <v>0.94559869821247333</v>
      </c>
      <c r="MQ35" s="47">
        <v>2</v>
      </c>
      <c r="MR35" s="12" t="s">
        <v>42</v>
      </c>
      <c r="MS35" s="47">
        <v>240675441741.22733</v>
      </c>
      <c r="MT35" s="47">
        <v>230405152104.03</v>
      </c>
      <c r="MU35" s="83">
        <f t="shared" si="28"/>
        <v>1.0445749131189574</v>
      </c>
      <c r="MV35" s="47">
        <v>2</v>
      </c>
      <c r="MW35" s="12" t="s">
        <v>42</v>
      </c>
      <c r="MX35" s="47" t="s">
        <v>60</v>
      </c>
      <c r="MY35" s="47" t="s">
        <v>60</v>
      </c>
      <c r="MZ35" s="47" t="s">
        <v>60</v>
      </c>
      <c r="NA35" s="47" t="s">
        <v>60</v>
      </c>
      <c r="NB35" s="47" t="s">
        <v>60</v>
      </c>
      <c r="NC35" s="171">
        <f t="shared" si="156"/>
        <v>2</v>
      </c>
      <c r="ND35" s="169">
        <f t="shared" si="157"/>
        <v>2</v>
      </c>
      <c r="NE35" s="169">
        <v>0</v>
      </c>
      <c r="NF35" s="149">
        <f t="shared" si="29"/>
        <v>1</v>
      </c>
      <c r="NG35" s="149">
        <f t="shared" si="158"/>
        <v>8</v>
      </c>
      <c r="NH35" s="149">
        <f t="shared" si="30"/>
        <v>4</v>
      </c>
      <c r="NI35" s="163">
        <f t="shared" si="242"/>
        <v>0.5</v>
      </c>
      <c r="NJ35" s="6" t="s">
        <v>33</v>
      </c>
      <c r="NK35" s="120">
        <v>5447.333333333333</v>
      </c>
      <c r="NL35" s="120">
        <v>5700</v>
      </c>
      <c r="NM35" s="60">
        <f t="shared" si="160"/>
        <v>0.95567251461988301</v>
      </c>
      <c r="NN35" s="47">
        <v>4</v>
      </c>
      <c r="NO35" s="40" t="s">
        <v>40</v>
      </c>
      <c r="NP35" s="118">
        <v>248942.33333333334</v>
      </c>
      <c r="NQ35" s="118">
        <v>240000</v>
      </c>
      <c r="NR35" s="60">
        <f t="shared" si="31"/>
        <v>1.0372597222222222</v>
      </c>
      <c r="NS35" s="47">
        <v>2</v>
      </c>
      <c r="NT35" s="12" t="s">
        <v>42</v>
      </c>
      <c r="NU35" s="118">
        <v>407.95</v>
      </c>
      <c r="NV35" s="119">
        <v>564</v>
      </c>
      <c r="NW35" s="60">
        <v>0.72331560283687946</v>
      </c>
      <c r="NX35" s="113">
        <v>1</v>
      </c>
      <c r="NY35" s="13" t="s">
        <v>43</v>
      </c>
      <c r="NZ35" s="171">
        <f t="shared" si="161"/>
        <v>4</v>
      </c>
      <c r="OA35" s="169">
        <f t="shared" si="162"/>
        <v>2</v>
      </c>
      <c r="OB35" s="169">
        <f t="shared" si="163"/>
        <v>1.0372597222222222</v>
      </c>
      <c r="OC35" s="149">
        <f t="shared" si="32"/>
        <v>0</v>
      </c>
      <c r="OD35" s="149">
        <f t="shared" si="164"/>
        <v>12</v>
      </c>
      <c r="OE35" s="149">
        <f t="shared" si="33"/>
        <v>7.0372597222222222</v>
      </c>
      <c r="OF35" s="163">
        <f t="shared" si="243"/>
        <v>0.58643831018518522</v>
      </c>
      <c r="OG35" s="6" t="s">
        <v>33</v>
      </c>
      <c r="OH35" s="120">
        <v>9</v>
      </c>
      <c r="OI35" s="120">
        <v>468</v>
      </c>
      <c r="OJ35" s="60">
        <f t="shared" si="34"/>
        <v>1.9230769230769232E-2</v>
      </c>
      <c r="OK35" s="63">
        <v>1</v>
      </c>
      <c r="OL35" s="13" t="s">
        <v>43</v>
      </c>
      <c r="OM35" s="120">
        <v>48</v>
      </c>
      <c r="ON35" s="120">
        <v>319</v>
      </c>
      <c r="OO35" s="60">
        <f t="shared" si="35"/>
        <v>0.15047021943573669</v>
      </c>
      <c r="OP35" s="47">
        <v>1</v>
      </c>
      <c r="OQ35" s="13" t="s">
        <v>43</v>
      </c>
      <c r="OR35" s="171">
        <f t="shared" si="166"/>
        <v>1</v>
      </c>
      <c r="OS35" s="169">
        <f t="shared" si="167"/>
        <v>1</v>
      </c>
      <c r="OT35" s="149">
        <f t="shared" si="36"/>
        <v>0</v>
      </c>
      <c r="OU35" s="149">
        <f t="shared" si="168"/>
        <v>8</v>
      </c>
      <c r="OV35" s="149">
        <f t="shared" si="37"/>
        <v>2</v>
      </c>
      <c r="OW35" s="163">
        <f t="shared" si="244"/>
        <v>0.25</v>
      </c>
      <c r="OX35" s="6" t="s">
        <v>33</v>
      </c>
      <c r="OY35" s="120">
        <v>19</v>
      </c>
      <c r="OZ35" s="120">
        <v>20</v>
      </c>
      <c r="PA35" s="121">
        <f t="shared" si="234"/>
        <v>0.95</v>
      </c>
      <c r="PB35" s="119">
        <v>3</v>
      </c>
      <c r="PC35" s="43" t="s">
        <v>41</v>
      </c>
      <c r="PD35" s="120">
        <v>12</v>
      </c>
      <c r="PE35" s="120">
        <v>12</v>
      </c>
      <c r="PF35" s="121">
        <f t="shared" si="228"/>
        <v>1</v>
      </c>
      <c r="PG35" s="119">
        <v>4</v>
      </c>
      <c r="PH35" s="40" t="s">
        <v>40</v>
      </c>
      <c r="PI35" s="120">
        <v>6</v>
      </c>
      <c r="PJ35" s="120">
        <v>6</v>
      </c>
      <c r="PK35" s="121">
        <f t="shared" si="269"/>
        <v>1</v>
      </c>
      <c r="PL35" s="119">
        <v>4</v>
      </c>
      <c r="PM35" s="40" t="s">
        <v>40</v>
      </c>
      <c r="PN35" s="119">
        <v>1</v>
      </c>
      <c r="PO35" s="119">
        <v>1</v>
      </c>
      <c r="PP35" s="121">
        <f t="shared" si="235"/>
        <v>1</v>
      </c>
      <c r="PQ35" s="122">
        <v>4</v>
      </c>
      <c r="PR35" s="40" t="s">
        <v>40</v>
      </c>
      <c r="PS35" s="120">
        <v>9</v>
      </c>
      <c r="PT35" s="120">
        <v>9</v>
      </c>
      <c r="PU35" s="121">
        <f t="shared" si="38"/>
        <v>1</v>
      </c>
      <c r="PV35" s="122">
        <v>4</v>
      </c>
      <c r="PW35" s="40" t="s">
        <v>40</v>
      </c>
      <c r="PX35" s="120">
        <v>10</v>
      </c>
      <c r="PY35" s="120">
        <v>10</v>
      </c>
      <c r="PZ35" s="121">
        <f t="shared" si="236"/>
        <v>1</v>
      </c>
      <c r="QA35" s="122">
        <v>4</v>
      </c>
      <c r="QB35" s="40" t="s">
        <v>40</v>
      </c>
      <c r="QC35" s="120">
        <v>301</v>
      </c>
      <c r="QD35" s="120">
        <v>648</v>
      </c>
      <c r="QE35" s="121">
        <f t="shared" si="170"/>
        <v>0.46450617283950618</v>
      </c>
      <c r="QF35" s="119">
        <v>2</v>
      </c>
      <c r="QG35" s="12" t="s">
        <v>42</v>
      </c>
      <c r="QH35" s="171">
        <f t="shared" si="171"/>
        <v>3</v>
      </c>
      <c r="QI35" s="169">
        <f t="shared" si="172"/>
        <v>4</v>
      </c>
      <c r="QJ35" s="169">
        <f t="shared" si="173"/>
        <v>4</v>
      </c>
      <c r="QK35" s="169">
        <f t="shared" si="174"/>
        <v>4</v>
      </c>
      <c r="QL35" s="169">
        <f t="shared" si="175"/>
        <v>4</v>
      </c>
      <c r="QM35" s="169">
        <f t="shared" si="176"/>
        <v>4</v>
      </c>
      <c r="QN35" s="169">
        <f t="shared" si="177"/>
        <v>2</v>
      </c>
      <c r="QO35" s="149">
        <f t="shared" si="39"/>
        <v>0</v>
      </c>
      <c r="QP35" s="149">
        <f t="shared" si="178"/>
        <v>28</v>
      </c>
      <c r="QQ35" s="149">
        <f t="shared" si="40"/>
        <v>25</v>
      </c>
      <c r="QR35" s="163">
        <f t="shared" si="245"/>
        <v>0.8928571428571429</v>
      </c>
      <c r="QS35" s="6" t="s">
        <v>33</v>
      </c>
      <c r="QT35" s="123">
        <v>239363.73</v>
      </c>
      <c r="QU35" s="123">
        <v>269577</v>
      </c>
      <c r="QV35" s="124">
        <f t="shared" si="260"/>
        <v>0.88792341334757796</v>
      </c>
      <c r="QW35" s="123">
        <v>4</v>
      </c>
      <c r="QX35" s="40" t="s">
        <v>40</v>
      </c>
      <c r="QY35" s="123">
        <v>507973</v>
      </c>
      <c r="QZ35" s="123">
        <v>505131</v>
      </c>
      <c r="RA35" s="124">
        <f t="shared" si="42"/>
        <v>1.0056262632861575</v>
      </c>
      <c r="RB35" s="125">
        <v>4</v>
      </c>
      <c r="RC35" s="40" t="s">
        <v>40</v>
      </c>
      <c r="RD35" s="125">
        <v>19</v>
      </c>
      <c r="RE35" s="125">
        <v>19</v>
      </c>
      <c r="RF35" s="124">
        <f t="shared" si="43"/>
        <v>1</v>
      </c>
      <c r="RG35" s="125">
        <v>4</v>
      </c>
      <c r="RH35" s="40" t="s">
        <v>40</v>
      </c>
      <c r="RI35" s="171">
        <f t="shared" si="180"/>
        <v>4</v>
      </c>
      <c r="RJ35" s="169">
        <f t="shared" si="181"/>
        <v>4</v>
      </c>
      <c r="RK35" s="169">
        <f t="shared" si="182"/>
        <v>4</v>
      </c>
      <c r="RL35" s="149">
        <f t="shared" si="44"/>
        <v>0</v>
      </c>
      <c r="RM35" s="149">
        <f t="shared" si="183"/>
        <v>12</v>
      </c>
      <c r="RN35" s="149">
        <f t="shared" si="45"/>
        <v>12</v>
      </c>
      <c r="RO35" s="163">
        <f t="shared" si="246"/>
        <v>1</v>
      </c>
      <c r="RP35" s="6" t="s">
        <v>33</v>
      </c>
      <c r="RQ35" s="119">
        <v>167</v>
      </c>
      <c r="RR35" s="119">
        <v>406</v>
      </c>
      <c r="RS35" s="121">
        <f t="shared" si="185"/>
        <v>0.41133004926108374</v>
      </c>
      <c r="RT35" s="119">
        <v>1</v>
      </c>
      <c r="RU35" s="13" t="s">
        <v>43</v>
      </c>
      <c r="RV35" s="119">
        <v>1600</v>
      </c>
      <c r="RW35" s="119">
        <v>546</v>
      </c>
      <c r="RX35" s="126">
        <f t="shared" si="186"/>
        <v>2.9304029304029302</v>
      </c>
      <c r="RY35" s="118">
        <v>4</v>
      </c>
      <c r="RZ35" s="40" t="s">
        <v>40</v>
      </c>
      <c r="SA35" s="171">
        <f t="shared" si="187"/>
        <v>1</v>
      </c>
      <c r="SB35" s="169">
        <f t="shared" si="188"/>
        <v>4</v>
      </c>
      <c r="SC35" s="149">
        <f t="shared" si="189"/>
        <v>0</v>
      </c>
      <c r="SD35" s="149">
        <f t="shared" si="190"/>
        <v>8</v>
      </c>
      <c r="SE35" s="149">
        <f t="shared" si="191"/>
        <v>5</v>
      </c>
      <c r="SF35" s="163">
        <f t="shared" si="192"/>
        <v>0.625</v>
      </c>
      <c r="SG35" s="6" t="s">
        <v>33</v>
      </c>
      <c r="SH35" s="127">
        <v>0.989524000907129</v>
      </c>
      <c r="SI35" s="110">
        <v>4</v>
      </c>
      <c r="SJ35" s="9" t="s">
        <v>40</v>
      </c>
      <c r="SK35" s="120">
        <v>121</v>
      </c>
      <c r="SL35" s="120">
        <v>128</v>
      </c>
      <c r="SM35" s="121">
        <f t="shared" si="193"/>
        <v>0.9453125</v>
      </c>
      <c r="SN35" s="111">
        <v>4</v>
      </c>
      <c r="SO35" s="40" t="s">
        <v>40</v>
      </c>
      <c r="SP35" s="120">
        <v>128</v>
      </c>
      <c r="SQ35" s="120">
        <v>129</v>
      </c>
      <c r="SR35" s="60">
        <f t="shared" si="194"/>
        <v>0.99224806201550386</v>
      </c>
      <c r="SS35" s="111">
        <v>4</v>
      </c>
      <c r="ST35" s="40" t="s">
        <v>40</v>
      </c>
      <c r="SU35" s="120">
        <v>15</v>
      </c>
      <c r="SV35" s="120">
        <v>20</v>
      </c>
      <c r="SW35" s="60">
        <f t="shared" si="262"/>
        <v>0.75</v>
      </c>
      <c r="SX35" s="111">
        <v>1</v>
      </c>
      <c r="SY35" s="13" t="s">
        <v>43</v>
      </c>
      <c r="SZ35" s="120">
        <v>133</v>
      </c>
      <c r="TA35" s="120">
        <v>133</v>
      </c>
      <c r="TB35" s="121">
        <f t="shared" si="272"/>
        <v>1</v>
      </c>
      <c r="TC35" s="63">
        <v>4</v>
      </c>
      <c r="TD35" s="40" t="s">
        <v>40</v>
      </c>
      <c r="TE35" s="171">
        <f t="shared" si="197"/>
        <v>4</v>
      </c>
      <c r="TF35" s="169">
        <f t="shared" si="198"/>
        <v>4</v>
      </c>
      <c r="TG35" s="169">
        <f t="shared" si="199"/>
        <v>4</v>
      </c>
      <c r="TH35" s="169">
        <f t="shared" si="200"/>
        <v>1</v>
      </c>
      <c r="TI35" s="169">
        <f t="shared" si="201"/>
        <v>4</v>
      </c>
      <c r="TJ35" s="149">
        <f t="shared" si="202"/>
        <v>0</v>
      </c>
      <c r="TK35" s="149">
        <f t="shared" si="203"/>
        <v>20</v>
      </c>
      <c r="TL35" s="149">
        <f t="shared" si="204"/>
        <v>17</v>
      </c>
      <c r="TM35" s="163">
        <f t="shared" si="205"/>
        <v>0.85</v>
      </c>
      <c r="TO35" s="25" t="s">
        <v>33</v>
      </c>
      <c r="TP35" s="61">
        <f>+KV35+MC35+NS35+OK35+QW35+RB35+RT35+RY35</f>
        <v>22</v>
      </c>
      <c r="TQ35" s="26">
        <f>8*4</f>
        <v>32</v>
      </c>
      <c r="TR35" s="27">
        <f t="shared" si="207"/>
        <v>0.6875</v>
      </c>
      <c r="TS35" s="28"/>
      <c r="TU35" s="25" t="s">
        <v>33</v>
      </c>
      <c r="TV35" s="26">
        <f>+SI35</f>
        <v>4</v>
      </c>
      <c r="TW35" s="26">
        <v>4</v>
      </c>
      <c r="TX35" s="27">
        <f t="shared" si="208"/>
        <v>1</v>
      </c>
      <c r="TY35" s="28"/>
      <c r="UA35" s="25" t="s">
        <v>33</v>
      </c>
      <c r="UB35" s="363" t="e">
        <f>+(#REF!*0.25)+(#REF!*0.4)+(TR35*0.25)+(TX35*0.1)</f>
        <v>#REF!</v>
      </c>
      <c r="UC35" s="364"/>
      <c r="UD35" s="365"/>
      <c r="UE35" s="28"/>
      <c r="UF35" s="179">
        <f t="shared" si="209"/>
        <v>0.83333333333333337</v>
      </c>
      <c r="UG35" s="179">
        <f t="shared" si="210"/>
        <v>0.9375</v>
      </c>
      <c r="UH35" s="179">
        <f t="shared" si="211"/>
        <v>1</v>
      </c>
      <c r="UI35" s="181">
        <f t="shared" si="229"/>
        <v>0.92361111111111116</v>
      </c>
      <c r="UJ35" s="179">
        <f t="shared" si="212"/>
        <v>0.84375</v>
      </c>
      <c r="UK35" s="179">
        <f t="shared" si="213"/>
        <v>0.7857142857142857</v>
      </c>
      <c r="UL35" s="179">
        <f t="shared" si="214"/>
        <v>1</v>
      </c>
      <c r="UM35" s="179">
        <f t="shared" si="215"/>
        <v>0.8125</v>
      </c>
      <c r="UN35" s="179">
        <f t="shared" si="216"/>
        <v>0.93055555555555547</v>
      </c>
      <c r="UO35" s="181">
        <f t="shared" si="217"/>
        <v>0.87450396825396814</v>
      </c>
      <c r="UP35" s="179">
        <f t="shared" si="218"/>
        <v>0.56728766203703707</v>
      </c>
      <c r="UQ35" s="179">
        <f t="shared" si="219"/>
        <v>0.8928571428571429</v>
      </c>
      <c r="UR35" s="179">
        <f t="shared" si="220"/>
        <v>1</v>
      </c>
      <c r="US35" s="179">
        <f t="shared" si="221"/>
        <v>0.625</v>
      </c>
      <c r="UT35" s="181">
        <f t="shared" si="222"/>
        <v>0.77128620122354496</v>
      </c>
      <c r="UU35" s="179">
        <f t="shared" si="223"/>
        <v>0.85</v>
      </c>
      <c r="UV35" s="183">
        <f t="shared" si="224"/>
        <v>0.85</v>
      </c>
      <c r="UW35" s="187"/>
      <c r="UX35" s="222">
        <f t="shared" si="230"/>
        <v>0.85852591538525125</v>
      </c>
    </row>
    <row r="36" spans="1:570" ht="15.75" customHeight="1">
      <c r="A36" s="6" t="s">
        <v>34</v>
      </c>
      <c r="B36" s="50">
        <v>9235</v>
      </c>
      <c r="C36" s="50">
        <v>8223</v>
      </c>
      <c r="D36" s="106">
        <f t="shared" si="46"/>
        <v>1.1230694393773561</v>
      </c>
      <c r="E36" s="32">
        <v>4</v>
      </c>
      <c r="F36" s="40" t="s">
        <v>40</v>
      </c>
      <c r="G36" s="3">
        <v>0.16167532540090043</v>
      </c>
      <c r="H36" s="3">
        <v>0.10359121094609805</v>
      </c>
      <c r="I36" s="51">
        <f t="shared" si="0"/>
        <v>0.5607050436453096</v>
      </c>
      <c r="J36" s="32">
        <v>4</v>
      </c>
      <c r="K36" s="52" t="s">
        <v>40</v>
      </c>
      <c r="L36" s="76">
        <v>2078</v>
      </c>
      <c r="M36" s="76">
        <v>3654</v>
      </c>
      <c r="N36" s="107">
        <f t="shared" si="47"/>
        <v>0.56869184455391353</v>
      </c>
      <c r="O36" s="108">
        <v>1</v>
      </c>
      <c r="P36" s="13" t="s">
        <v>43</v>
      </c>
      <c r="Q36" s="169">
        <f t="shared" si="48"/>
        <v>4</v>
      </c>
      <c r="R36" s="169">
        <f t="shared" si="49"/>
        <v>4</v>
      </c>
      <c r="S36" s="170">
        <f t="shared" si="50"/>
        <v>1</v>
      </c>
      <c r="T36" s="150">
        <f t="shared" si="51"/>
        <v>0</v>
      </c>
      <c r="U36" s="150">
        <f t="shared" si="52"/>
        <v>12</v>
      </c>
      <c r="V36" s="149">
        <f t="shared" si="53"/>
        <v>9</v>
      </c>
      <c r="W36" s="163">
        <f t="shared" si="54"/>
        <v>0.75</v>
      </c>
      <c r="X36" s="6" t="s">
        <v>34</v>
      </c>
      <c r="Y36" s="109">
        <v>1</v>
      </c>
      <c r="Z36" s="45">
        <v>4</v>
      </c>
      <c r="AA36" s="16" t="s">
        <v>40</v>
      </c>
      <c r="AB36" s="110">
        <v>36</v>
      </c>
      <c r="AC36" s="110">
        <v>36</v>
      </c>
      <c r="AD36" s="106">
        <f t="shared" si="1"/>
        <v>1</v>
      </c>
      <c r="AE36" s="32">
        <v>4</v>
      </c>
      <c r="AF36" s="40" t="s">
        <v>40</v>
      </c>
      <c r="AG36" s="110">
        <v>104</v>
      </c>
      <c r="AH36" s="110">
        <v>104</v>
      </c>
      <c r="AI36" s="106">
        <f t="shared" si="55"/>
        <v>1</v>
      </c>
      <c r="AJ36" s="32">
        <v>4</v>
      </c>
      <c r="AK36" s="40" t="s">
        <v>40</v>
      </c>
      <c r="AL36" s="110">
        <v>15</v>
      </c>
      <c r="AM36" s="110">
        <v>19</v>
      </c>
      <c r="AN36" s="106">
        <f>+AL36/AM36</f>
        <v>0.78947368421052633</v>
      </c>
      <c r="AO36" s="32">
        <v>3</v>
      </c>
      <c r="AP36" s="154" t="s">
        <v>41</v>
      </c>
      <c r="AQ36" s="171">
        <f t="shared" si="56"/>
        <v>4</v>
      </c>
      <c r="AR36" s="169">
        <f t="shared" si="57"/>
        <v>4</v>
      </c>
      <c r="AS36" s="169">
        <f t="shared" si="58"/>
        <v>4</v>
      </c>
      <c r="AT36" s="169">
        <f t="shared" si="59"/>
        <v>3</v>
      </c>
      <c r="AU36" s="149">
        <f t="shared" si="3"/>
        <v>0</v>
      </c>
      <c r="AV36" s="149">
        <f t="shared" si="60"/>
        <v>16</v>
      </c>
      <c r="AW36" s="149">
        <f t="shared" si="61"/>
        <v>15</v>
      </c>
      <c r="AX36" s="163">
        <f t="shared" si="62"/>
        <v>0.9375</v>
      </c>
      <c r="AY36" s="159" t="s">
        <v>34</v>
      </c>
      <c r="AZ36" s="143">
        <v>1</v>
      </c>
      <c r="BA36" s="79">
        <v>4</v>
      </c>
      <c r="BB36" s="40" t="s">
        <v>40</v>
      </c>
      <c r="BC36" s="171">
        <f t="shared" si="63"/>
        <v>4</v>
      </c>
      <c r="BD36" s="149">
        <f t="shared" si="4"/>
        <v>0</v>
      </c>
      <c r="BE36" s="149">
        <f t="shared" si="64"/>
        <v>4</v>
      </c>
      <c r="BF36" s="149">
        <f t="shared" si="5"/>
        <v>4</v>
      </c>
      <c r="BG36" s="163">
        <f t="shared" si="6"/>
        <v>1</v>
      </c>
      <c r="BH36" s="6" t="s">
        <v>34</v>
      </c>
      <c r="BI36" s="39">
        <v>1</v>
      </c>
      <c r="BJ36" s="39">
        <v>0</v>
      </c>
      <c r="BK36" s="48">
        <v>1</v>
      </c>
      <c r="BL36" s="32">
        <v>4</v>
      </c>
      <c r="BM36" s="40" t="s">
        <v>40</v>
      </c>
      <c r="BN36" s="47">
        <v>142</v>
      </c>
      <c r="BO36" s="47">
        <v>142</v>
      </c>
      <c r="BP36" s="48">
        <f t="shared" si="66"/>
        <v>1</v>
      </c>
      <c r="BQ36" s="32">
        <v>4</v>
      </c>
      <c r="BR36" s="40" t="s">
        <v>40</v>
      </c>
      <c r="BS36" s="47">
        <v>902</v>
      </c>
      <c r="BT36" s="47">
        <v>902</v>
      </c>
      <c r="BU36" s="48">
        <f t="shared" si="67"/>
        <v>1</v>
      </c>
      <c r="BV36" s="32">
        <v>4</v>
      </c>
      <c r="BW36" s="40" t="s">
        <v>40</v>
      </c>
      <c r="BX36" s="111">
        <v>0</v>
      </c>
      <c r="BY36" s="112">
        <v>0</v>
      </c>
      <c r="BZ36" s="48" t="s">
        <v>60</v>
      </c>
      <c r="CA36" s="32" t="s">
        <v>60</v>
      </c>
      <c r="CB36" s="33" t="s">
        <v>60</v>
      </c>
      <c r="CC36" s="49">
        <v>0</v>
      </c>
      <c r="CD36" s="49">
        <v>180</v>
      </c>
      <c r="CE36" s="166">
        <f t="shared" si="69"/>
        <v>0</v>
      </c>
      <c r="CF36" s="112">
        <v>1</v>
      </c>
      <c r="CG36" s="13" t="s">
        <v>43</v>
      </c>
      <c r="CH36" s="113">
        <v>3</v>
      </c>
      <c r="CI36" s="39">
        <v>0</v>
      </c>
      <c r="CJ36" s="48" t="s">
        <v>60</v>
      </c>
      <c r="CK36" s="32" t="s">
        <v>60</v>
      </c>
      <c r="CL36" s="33" t="s">
        <v>60</v>
      </c>
      <c r="CM36" s="47">
        <v>48</v>
      </c>
      <c r="CN36" s="39">
        <v>100</v>
      </c>
      <c r="CO36" s="48">
        <f t="shared" si="71"/>
        <v>0.48</v>
      </c>
      <c r="CP36" s="32">
        <v>1</v>
      </c>
      <c r="CQ36" s="13" t="s">
        <v>43</v>
      </c>
      <c r="CR36" s="49">
        <v>113</v>
      </c>
      <c r="CS36" s="49">
        <v>77</v>
      </c>
      <c r="CT36" s="48">
        <f t="shared" si="72"/>
        <v>1.4675324675324675</v>
      </c>
      <c r="CU36" s="32">
        <v>4</v>
      </c>
      <c r="CV36" s="40" t="s">
        <v>40</v>
      </c>
      <c r="CW36" s="171">
        <f t="shared" si="7"/>
        <v>4</v>
      </c>
      <c r="CX36" s="169">
        <f t="shared" si="73"/>
        <v>4</v>
      </c>
      <c r="CY36" s="169">
        <f t="shared" si="74"/>
        <v>4</v>
      </c>
      <c r="CZ36" s="169">
        <v>0</v>
      </c>
      <c r="DA36" s="169">
        <f t="shared" si="76"/>
        <v>1</v>
      </c>
      <c r="DB36" s="169">
        <v>0</v>
      </c>
      <c r="DC36" s="169">
        <f t="shared" si="78"/>
        <v>1</v>
      </c>
      <c r="DD36" s="169">
        <f t="shared" si="79"/>
        <v>4</v>
      </c>
      <c r="DE36" s="149">
        <f t="shared" si="80"/>
        <v>2</v>
      </c>
      <c r="DF36" s="149">
        <f t="shared" si="81"/>
        <v>24</v>
      </c>
      <c r="DG36" s="149">
        <f t="shared" si="82"/>
        <v>18</v>
      </c>
      <c r="DH36" s="163">
        <f t="shared" si="83"/>
        <v>0.75</v>
      </c>
      <c r="DI36" s="6" t="s">
        <v>34</v>
      </c>
      <c r="DJ36" s="47">
        <v>29</v>
      </c>
      <c r="DK36" s="47">
        <v>9</v>
      </c>
      <c r="DL36" s="60">
        <f t="shared" si="84"/>
        <v>3.2222222222222223</v>
      </c>
      <c r="DM36" s="113">
        <v>4</v>
      </c>
      <c r="DN36" s="40" t="s">
        <v>40</v>
      </c>
      <c r="DO36" s="113">
        <v>50</v>
      </c>
      <c r="DP36" s="113">
        <v>6</v>
      </c>
      <c r="DQ36" s="60">
        <f t="shared" si="85"/>
        <v>8.3333333333333339</v>
      </c>
      <c r="DR36" s="114">
        <v>4</v>
      </c>
      <c r="DS36" s="40" t="s">
        <v>40</v>
      </c>
      <c r="DT36" s="47">
        <v>226</v>
      </c>
      <c r="DU36" s="47">
        <v>0</v>
      </c>
      <c r="DV36" s="60" t="s">
        <v>60</v>
      </c>
      <c r="DW36" s="115" t="s">
        <v>60</v>
      </c>
      <c r="DX36" s="47" t="s">
        <v>60</v>
      </c>
      <c r="DY36" s="113">
        <v>134</v>
      </c>
      <c r="DZ36" s="111">
        <v>1</v>
      </c>
      <c r="EA36" s="13" t="s">
        <v>43</v>
      </c>
      <c r="EB36" s="47">
        <v>384</v>
      </c>
      <c r="EC36" s="47">
        <v>384</v>
      </c>
      <c r="ED36" s="60">
        <f t="shared" si="87"/>
        <v>1</v>
      </c>
      <c r="EE36" s="111">
        <v>4</v>
      </c>
      <c r="EF36" s="40" t="s">
        <v>40</v>
      </c>
      <c r="EG36" s="111">
        <v>0</v>
      </c>
      <c r="EH36" s="111">
        <v>4</v>
      </c>
      <c r="EI36" s="60">
        <f t="shared" si="88"/>
        <v>0</v>
      </c>
      <c r="EJ36" s="111">
        <v>1</v>
      </c>
      <c r="EK36" s="13" t="s">
        <v>43</v>
      </c>
      <c r="EL36" s="111">
        <v>0</v>
      </c>
      <c r="EM36" s="111">
        <v>8</v>
      </c>
      <c r="EN36" s="60">
        <f t="shared" si="89"/>
        <v>0</v>
      </c>
      <c r="EO36" s="111">
        <v>1</v>
      </c>
      <c r="EP36" s="13" t="s">
        <v>43</v>
      </c>
      <c r="EQ36" s="171">
        <f t="shared" si="90"/>
        <v>4</v>
      </c>
      <c r="ER36" s="169">
        <f t="shared" si="91"/>
        <v>4</v>
      </c>
      <c r="ES36" s="169">
        <v>0</v>
      </c>
      <c r="ET36" s="169">
        <f t="shared" si="93"/>
        <v>1</v>
      </c>
      <c r="EU36" s="169">
        <f t="shared" si="225"/>
        <v>4</v>
      </c>
      <c r="EV36" s="169">
        <f t="shared" si="94"/>
        <v>1</v>
      </c>
      <c r="EW36" s="169">
        <f t="shared" si="95"/>
        <v>1</v>
      </c>
      <c r="EX36" s="149">
        <f t="shared" si="96"/>
        <v>1</v>
      </c>
      <c r="EY36" s="149">
        <f t="shared" si="97"/>
        <v>24</v>
      </c>
      <c r="EZ36" s="149">
        <f t="shared" si="8"/>
        <v>15</v>
      </c>
      <c r="FA36" s="163">
        <f t="shared" si="98"/>
        <v>0.625</v>
      </c>
      <c r="FB36" s="6" t="s">
        <v>34</v>
      </c>
      <c r="FC36" s="47">
        <v>116</v>
      </c>
      <c r="FD36" s="47">
        <v>475</v>
      </c>
      <c r="FE36" s="60">
        <f t="shared" si="277"/>
        <v>0.24421052631578946</v>
      </c>
      <c r="FF36" s="113">
        <v>1</v>
      </c>
      <c r="FG36" s="13" t="s">
        <v>43</v>
      </c>
      <c r="FH36" s="47">
        <v>19</v>
      </c>
      <c r="FI36" s="47">
        <v>19</v>
      </c>
      <c r="FJ36" s="60">
        <f t="shared" si="100"/>
        <v>1</v>
      </c>
      <c r="FK36" s="47">
        <v>4</v>
      </c>
      <c r="FL36" s="40" t="s">
        <v>40</v>
      </c>
      <c r="FM36" s="113">
        <v>2</v>
      </c>
      <c r="FN36" s="113">
        <v>2</v>
      </c>
      <c r="FO36" s="60">
        <f t="shared" si="271"/>
        <v>1</v>
      </c>
      <c r="FP36" s="113">
        <v>4</v>
      </c>
      <c r="FQ36" s="40" t="s">
        <v>40</v>
      </c>
      <c r="FR36" s="113">
        <v>0</v>
      </c>
      <c r="FS36" s="113">
        <v>0</v>
      </c>
      <c r="FT36" s="47" t="s">
        <v>60</v>
      </c>
      <c r="FU36" s="47" t="s">
        <v>60</v>
      </c>
      <c r="FV36" s="47" t="s">
        <v>60</v>
      </c>
      <c r="FW36" s="47">
        <v>0</v>
      </c>
      <c r="FX36" s="47">
        <v>0</v>
      </c>
      <c r="FY36" s="81" t="s">
        <v>60</v>
      </c>
      <c r="FZ36" s="113" t="s">
        <v>60</v>
      </c>
      <c r="GA36" s="47" t="s">
        <v>60</v>
      </c>
      <c r="GB36" s="171">
        <f t="shared" si="102"/>
        <v>1</v>
      </c>
      <c r="GC36" s="169">
        <f t="shared" si="103"/>
        <v>4</v>
      </c>
      <c r="GD36" s="169">
        <f t="shared" si="104"/>
        <v>4</v>
      </c>
      <c r="GE36" s="169">
        <v>0</v>
      </c>
      <c r="GF36" s="169">
        <v>0</v>
      </c>
      <c r="GG36" s="149">
        <f t="shared" si="9"/>
        <v>2</v>
      </c>
      <c r="GH36" s="149">
        <f t="shared" si="107"/>
        <v>12</v>
      </c>
      <c r="GI36" s="149">
        <f t="shared" si="10"/>
        <v>9</v>
      </c>
      <c r="GJ36" s="163">
        <f t="shared" si="108"/>
        <v>0.75</v>
      </c>
      <c r="GK36" s="6" t="s">
        <v>34</v>
      </c>
      <c r="GL36" s="113">
        <v>1</v>
      </c>
      <c r="GM36" s="113">
        <v>2</v>
      </c>
      <c r="GN36" s="60">
        <f t="shared" si="231"/>
        <v>0.5</v>
      </c>
      <c r="GO36" s="50">
        <v>4</v>
      </c>
      <c r="GP36" s="40" t="s">
        <v>40</v>
      </c>
      <c r="GQ36" s="113">
        <v>0</v>
      </c>
      <c r="GR36" s="113">
        <v>0</v>
      </c>
      <c r="GS36" s="60" t="s">
        <v>60</v>
      </c>
      <c r="GT36" s="111" t="s">
        <v>60</v>
      </c>
      <c r="GU36" s="77" t="s">
        <v>60</v>
      </c>
      <c r="GV36" s="47">
        <v>0</v>
      </c>
      <c r="GW36" s="47">
        <v>2</v>
      </c>
      <c r="GX36" s="60">
        <f t="shared" si="232"/>
        <v>0</v>
      </c>
      <c r="GY36" s="113">
        <v>1</v>
      </c>
      <c r="GZ36" s="13" t="s">
        <v>43</v>
      </c>
      <c r="HA36" s="113">
        <v>0</v>
      </c>
      <c r="HB36" s="113">
        <v>0</v>
      </c>
      <c r="HC36" s="60" t="s">
        <v>60</v>
      </c>
      <c r="HD36" s="117" t="s">
        <v>60</v>
      </c>
      <c r="HE36" s="78" t="s">
        <v>60</v>
      </c>
      <c r="HF36" s="47">
        <v>0</v>
      </c>
      <c r="HG36" s="47">
        <v>0</v>
      </c>
      <c r="HH36" s="60" t="s">
        <v>60</v>
      </c>
      <c r="HI36" s="50" t="s">
        <v>60</v>
      </c>
      <c r="HJ36" s="78" t="s">
        <v>60</v>
      </c>
      <c r="HK36" s="171">
        <f t="shared" si="112"/>
        <v>4</v>
      </c>
      <c r="HL36" s="169">
        <v>0</v>
      </c>
      <c r="HM36" s="169">
        <f t="shared" si="114"/>
        <v>1</v>
      </c>
      <c r="HN36" s="169">
        <v>0</v>
      </c>
      <c r="HO36" s="169">
        <v>0</v>
      </c>
      <c r="HP36" s="149">
        <f t="shared" si="11"/>
        <v>3</v>
      </c>
      <c r="HQ36" s="149">
        <f t="shared" si="117"/>
        <v>8</v>
      </c>
      <c r="HR36" s="149">
        <f t="shared" si="12"/>
        <v>5</v>
      </c>
      <c r="HS36" s="163">
        <f t="shared" si="118"/>
        <v>0.625</v>
      </c>
      <c r="HT36" s="6" t="s">
        <v>34</v>
      </c>
      <c r="HU36" s="113">
        <v>49</v>
      </c>
      <c r="HV36" s="50">
        <v>1</v>
      </c>
      <c r="HW36" s="13" t="s">
        <v>43</v>
      </c>
      <c r="HX36" s="113">
        <v>0</v>
      </c>
      <c r="HY36" s="50">
        <v>4</v>
      </c>
      <c r="HZ36" s="40" t="s">
        <v>40</v>
      </c>
      <c r="IA36" s="111">
        <v>3</v>
      </c>
      <c r="IB36" s="111">
        <v>23</v>
      </c>
      <c r="IC36" s="60">
        <f t="shared" si="119"/>
        <v>0.13043478260869565</v>
      </c>
      <c r="ID36" s="32">
        <v>1</v>
      </c>
      <c r="IE36" s="18" t="s">
        <v>43</v>
      </c>
      <c r="IF36" s="111">
        <v>0</v>
      </c>
      <c r="IG36" s="111">
        <v>23</v>
      </c>
      <c r="IH36" s="60">
        <f t="shared" si="120"/>
        <v>0</v>
      </c>
      <c r="II36" s="32">
        <v>4</v>
      </c>
      <c r="IJ36" s="16" t="s">
        <v>40</v>
      </c>
      <c r="IK36" s="111">
        <v>6</v>
      </c>
      <c r="IL36" s="111">
        <v>6</v>
      </c>
      <c r="IM36" s="60">
        <f t="shared" si="121"/>
        <v>1</v>
      </c>
      <c r="IN36" s="108">
        <v>4</v>
      </c>
      <c r="IO36" s="40" t="s">
        <v>40</v>
      </c>
      <c r="IP36" s="111">
        <v>0</v>
      </c>
      <c r="IQ36" s="111">
        <v>1</v>
      </c>
      <c r="IR36" s="60">
        <f t="shared" si="122"/>
        <v>0</v>
      </c>
      <c r="IS36" s="50">
        <v>4</v>
      </c>
      <c r="IT36" s="40" t="s">
        <v>40</v>
      </c>
      <c r="IU36" s="171">
        <f t="shared" si="123"/>
        <v>1</v>
      </c>
      <c r="IV36" s="169">
        <f t="shared" si="124"/>
        <v>4</v>
      </c>
      <c r="IW36" s="169">
        <f t="shared" si="125"/>
        <v>1</v>
      </c>
      <c r="IX36" s="169">
        <f t="shared" si="126"/>
        <v>4</v>
      </c>
      <c r="IY36" s="169">
        <f t="shared" si="127"/>
        <v>4</v>
      </c>
      <c r="IZ36" s="169">
        <f t="shared" si="128"/>
        <v>4</v>
      </c>
      <c r="JA36" s="149">
        <f t="shared" si="13"/>
        <v>0</v>
      </c>
      <c r="JB36" s="149">
        <f t="shared" si="129"/>
        <v>24</v>
      </c>
      <c r="JC36" s="149">
        <f t="shared" si="14"/>
        <v>18</v>
      </c>
      <c r="JD36" s="163">
        <f t="shared" si="237"/>
        <v>0.75</v>
      </c>
      <c r="JE36" s="6" t="s">
        <v>34</v>
      </c>
      <c r="JF36" s="111">
        <v>0</v>
      </c>
      <c r="JG36" s="111">
        <v>0</v>
      </c>
      <c r="JH36" s="60" t="s">
        <v>60</v>
      </c>
      <c r="JI36" s="76" t="s">
        <v>60</v>
      </c>
      <c r="JJ36" s="78" t="s">
        <v>60</v>
      </c>
      <c r="JK36" s="111">
        <v>0</v>
      </c>
      <c r="JL36" s="111">
        <v>0</v>
      </c>
      <c r="JM36" s="174" t="s">
        <v>60</v>
      </c>
      <c r="JN36" s="108" t="s">
        <v>60</v>
      </c>
      <c r="JO36" s="78" t="s">
        <v>60</v>
      </c>
      <c r="JP36" s="171">
        <v>0</v>
      </c>
      <c r="JQ36" s="169">
        <v>0</v>
      </c>
      <c r="JR36" s="149">
        <f t="shared" si="15"/>
        <v>2</v>
      </c>
      <c r="JS36" s="149">
        <f t="shared" si="135"/>
        <v>0</v>
      </c>
      <c r="JT36" s="149">
        <f t="shared" si="16"/>
        <v>0</v>
      </c>
      <c r="JU36" s="163" t="str">
        <f t="shared" si="238"/>
        <v>NA</v>
      </c>
      <c r="JV36" s="6" t="s">
        <v>34</v>
      </c>
      <c r="JW36" s="47">
        <v>0</v>
      </c>
      <c r="JX36" s="47">
        <v>32</v>
      </c>
      <c r="JY36" s="60">
        <f t="shared" si="137"/>
        <v>0</v>
      </c>
      <c r="JZ36" s="76">
        <v>1</v>
      </c>
      <c r="KA36" s="13" t="s">
        <v>43</v>
      </c>
      <c r="KB36" s="117">
        <v>1</v>
      </c>
      <c r="KC36" s="117">
        <v>9</v>
      </c>
      <c r="KD36" s="60">
        <f t="shared" si="138"/>
        <v>0.1111111111111111</v>
      </c>
      <c r="KE36" s="76">
        <v>3</v>
      </c>
      <c r="KF36" s="11" t="s">
        <v>41</v>
      </c>
      <c r="KG36" s="171">
        <f t="shared" si="139"/>
        <v>1</v>
      </c>
      <c r="KH36" s="169">
        <f t="shared" si="140"/>
        <v>3</v>
      </c>
      <c r="KI36" s="149">
        <f t="shared" si="17"/>
        <v>0</v>
      </c>
      <c r="KJ36" s="149">
        <f t="shared" si="141"/>
        <v>8</v>
      </c>
      <c r="KK36" s="149">
        <f t="shared" si="142"/>
        <v>4</v>
      </c>
      <c r="KL36" s="163">
        <f t="shared" si="239"/>
        <v>0.5</v>
      </c>
      <c r="KM36" s="6" t="s">
        <v>34</v>
      </c>
      <c r="KN36" s="47">
        <v>61</v>
      </c>
      <c r="KO36" s="47">
        <v>61</v>
      </c>
      <c r="KP36" s="60">
        <v>1</v>
      </c>
      <c r="KQ36" s="47">
        <v>4</v>
      </c>
      <c r="KR36" s="40" t="s">
        <v>40</v>
      </c>
      <c r="KS36" s="47">
        <v>0</v>
      </c>
      <c r="KT36" s="47">
        <v>0</v>
      </c>
      <c r="KU36" s="81" t="s">
        <v>73</v>
      </c>
      <c r="KV36" s="113">
        <v>1</v>
      </c>
      <c r="KW36" s="13" t="s">
        <v>43</v>
      </c>
      <c r="KX36" s="47">
        <v>24</v>
      </c>
      <c r="KY36" s="47">
        <v>24</v>
      </c>
      <c r="KZ36" s="60">
        <f t="shared" si="19"/>
        <v>1</v>
      </c>
      <c r="LA36" s="47">
        <v>4</v>
      </c>
      <c r="LB36" s="40" t="s">
        <v>40</v>
      </c>
      <c r="LC36" s="171">
        <f t="shared" si="144"/>
        <v>4</v>
      </c>
      <c r="LD36" s="169">
        <f t="shared" si="145"/>
        <v>1</v>
      </c>
      <c r="LE36" s="169">
        <f t="shared" si="146"/>
        <v>4</v>
      </c>
      <c r="LF36" s="149">
        <f t="shared" si="20"/>
        <v>0</v>
      </c>
      <c r="LG36" s="149">
        <f t="shared" si="147"/>
        <v>12</v>
      </c>
      <c r="LH36" s="149">
        <f t="shared" si="21"/>
        <v>9</v>
      </c>
      <c r="LI36" s="163">
        <f t="shared" si="240"/>
        <v>0.75</v>
      </c>
      <c r="LJ36" s="6" t="s">
        <v>34</v>
      </c>
      <c r="LK36" s="85">
        <v>104.45</v>
      </c>
      <c r="LL36" s="85">
        <v>104.45</v>
      </c>
      <c r="LM36" s="60">
        <f t="shared" si="22"/>
        <v>1</v>
      </c>
      <c r="LN36" s="47" t="s">
        <v>60</v>
      </c>
      <c r="LO36" s="78" t="s">
        <v>60</v>
      </c>
      <c r="LP36" s="85">
        <v>3539.19</v>
      </c>
      <c r="LQ36" s="85">
        <v>3685.4611380000001</v>
      </c>
      <c r="LR36" s="60">
        <f t="shared" si="23"/>
        <v>0.96031130636765383</v>
      </c>
      <c r="LS36" s="47" t="s">
        <v>60</v>
      </c>
      <c r="LT36" s="78" t="s">
        <v>60</v>
      </c>
      <c r="LU36" s="47">
        <v>4159.6499999999996</v>
      </c>
      <c r="LV36" s="47">
        <v>4683.8</v>
      </c>
      <c r="LW36" s="60">
        <f t="shared" si="24"/>
        <v>0.88809300140911218</v>
      </c>
      <c r="LX36" s="47" t="s">
        <v>60</v>
      </c>
      <c r="LY36" s="78" t="s">
        <v>60</v>
      </c>
      <c r="LZ36" s="85">
        <v>22.964224999999999</v>
      </c>
      <c r="MA36" s="85">
        <v>3.4530123025892863</v>
      </c>
      <c r="MB36" s="60">
        <f t="shared" si="149"/>
        <v>6.6504903509263418</v>
      </c>
      <c r="MC36" s="84">
        <v>4</v>
      </c>
      <c r="MD36" s="40" t="s">
        <v>40</v>
      </c>
      <c r="ME36" s="171" t="str">
        <f t="shared" si="150"/>
        <v>NA</v>
      </c>
      <c r="MF36" s="169" t="str">
        <f t="shared" si="151"/>
        <v>NA</v>
      </c>
      <c r="MG36" s="169" t="str">
        <f t="shared" si="152"/>
        <v>NA</v>
      </c>
      <c r="MH36" s="169">
        <f t="shared" si="153"/>
        <v>4</v>
      </c>
      <c r="MI36" s="149">
        <f t="shared" si="25"/>
        <v>0</v>
      </c>
      <c r="MJ36" s="149">
        <f t="shared" si="154"/>
        <v>4</v>
      </c>
      <c r="MK36" s="149">
        <f t="shared" si="26"/>
        <v>4</v>
      </c>
      <c r="ML36" s="163">
        <f t="shared" si="241"/>
        <v>1</v>
      </c>
      <c r="MM36" s="6" t="s">
        <v>34</v>
      </c>
      <c r="MN36" s="85">
        <v>3006674848</v>
      </c>
      <c r="MO36" s="47">
        <v>3475458790</v>
      </c>
      <c r="MP36" s="60">
        <f t="shared" si="27"/>
        <v>0.86511595437447264</v>
      </c>
      <c r="MQ36" s="47">
        <v>1</v>
      </c>
      <c r="MR36" s="13" t="s">
        <v>43</v>
      </c>
      <c r="MS36" s="47">
        <v>3938145261.4535637</v>
      </c>
      <c r="MT36" s="47">
        <v>3006674848</v>
      </c>
      <c r="MU36" s="83">
        <f t="shared" si="28"/>
        <v>1.3098008466306776</v>
      </c>
      <c r="MV36" s="47">
        <v>2</v>
      </c>
      <c r="MW36" s="12" t="s">
        <v>42</v>
      </c>
      <c r="MX36" s="47" t="s">
        <v>60</v>
      </c>
      <c r="MY36" s="47" t="s">
        <v>60</v>
      </c>
      <c r="MZ36" s="47" t="s">
        <v>60</v>
      </c>
      <c r="NA36" s="47" t="s">
        <v>60</v>
      </c>
      <c r="NB36" s="47" t="s">
        <v>60</v>
      </c>
      <c r="NC36" s="171">
        <f t="shared" si="156"/>
        <v>1</v>
      </c>
      <c r="ND36" s="169">
        <f t="shared" si="157"/>
        <v>2</v>
      </c>
      <c r="NE36" s="169">
        <v>0</v>
      </c>
      <c r="NF36" s="149">
        <f t="shared" si="29"/>
        <v>1</v>
      </c>
      <c r="NG36" s="149">
        <f t="shared" si="158"/>
        <v>8</v>
      </c>
      <c r="NH36" s="149">
        <f t="shared" si="30"/>
        <v>3</v>
      </c>
      <c r="NI36" s="163">
        <f t="shared" si="242"/>
        <v>0.375</v>
      </c>
      <c r="NJ36" s="6" t="s">
        <v>34</v>
      </c>
      <c r="NK36" s="120">
        <v>0</v>
      </c>
      <c r="NL36" s="120">
        <v>0</v>
      </c>
      <c r="NM36" s="60" t="s">
        <v>60</v>
      </c>
      <c r="NN36" s="77" t="s">
        <v>60</v>
      </c>
      <c r="NO36" s="77" t="s">
        <v>60</v>
      </c>
      <c r="NP36" s="118">
        <v>0</v>
      </c>
      <c r="NQ36" s="118">
        <v>0</v>
      </c>
      <c r="NR36" s="60" t="s">
        <v>60</v>
      </c>
      <c r="NS36" s="47" t="s">
        <v>60</v>
      </c>
      <c r="NT36" s="77" t="s">
        <v>60</v>
      </c>
      <c r="NU36" s="118">
        <v>1</v>
      </c>
      <c r="NV36" s="119">
        <v>1</v>
      </c>
      <c r="NW36" s="60">
        <v>1</v>
      </c>
      <c r="NX36" s="113">
        <v>4</v>
      </c>
      <c r="NY36" s="40" t="s">
        <v>40</v>
      </c>
      <c r="NZ36" s="171">
        <v>0</v>
      </c>
      <c r="OA36" s="169">
        <v>0</v>
      </c>
      <c r="OB36" s="169">
        <v>0</v>
      </c>
      <c r="OC36" s="149">
        <f t="shared" si="32"/>
        <v>3</v>
      </c>
      <c r="OD36" s="149">
        <f t="shared" si="164"/>
        <v>0</v>
      </c>
      <c r="OE36" s="149">
        <f t="shared" si="33"/>
        <v>0</v>
      </c>
      <c r="OF36" s="163" t="str">
        <f t="shared" si="243"/>
        <v>NA</v>
      </c>
      <c r="OG36" s="6" t="s">
        <v>34</v>
      </c>
      <c r="OH36" s="120">
        <v>0</v>
      </c>
      <c r="OI36" s="120">
        <v>75</v>
      </c>
      <c r="OJ36" s="60">
        <f t="shared" si="34"/>
        <v>0</v>
      </c>
      <c r="OK36" s="63">
        <v>1</v>
      </c>
      <c r="OL36" s="13" t="s">
        <v>43</v>
      </c>
      <c r="OM36" s="120">
        <v>0</v>
      </c>
      <c r="ON36" s="120">
        <v>0</v>
      </c>
      <c r="OO36" s="60" t="s">
        <v>60</v>
      </c>
      <c r="OP36" s="47" t="s">
        <v>60</v>
      </c>
      <c r="OQ36" s="78" t="s">
        <v>60</v>
      </c>
      <c r="OR36" s="171">
        <f t="shared" si="166"/>
        <v>1</v>
      </c>
      <c r="OS36" s="169">
        <v>0</v>
      </c>
      <c r="OT36" s="149">
        <f t="shared" si="36"/>
        <v>1</v>
      </c>
      <c r="OU36" s="149">
        <f t="shared" si="168"/>
        <v>4</v>
      </c>
      <c r="OV36" s="149">
        <f t="shared" si="37"/>
        <v>1</v>
      </c>
      <c r="OW36" s="163">
        <f t="shared" si="244"/>
        <v>0.25</v>
      </c>
      <c r="OX36" s="6" t="s">
        <v>34</v>
      </c>
      <c r="OY36" s="120">
        <v>0</v>
      </c>
      <c r="OZ36" s="120">
        <v>0</v>
      </c>
      <c r="PA36" s="121" t="s">
        <v>60</v>
      </c>
      <c r="PB36" s="119" t="s">
        <v>60</v>
      </c>
      <c r="PC36" s="118" t="s">
        <v>60</v>
      </c>
      <c r="PD36" s="120">
        <v>0</v>
      </c>
      <c r="PE36" s="120">
        <v>0</v>
      </c>
      <c r="PF36" s="121" t="s">
        <v>60</v>
      </c>
      <c r="PG36" s="118" t="s">
        <v>60</v>
      </c>
      <c r="PH36" s="118" t="s">
        <v>60</v>
      </c>
      <c r="PI36" s="120">
        <v>0</v>
      </c>
      <c r="PJ36" s="120">
        <v>0</v>
      </c>
      <c r="PK36" s="121" t="s">
        <v>60</v>
      </c>
      <c r="PL36" s="118" t="s">
        <v>60</v>
      </c>
      <c r="PM36" s="118" t="s">
        <v>60</v>
      </c>
      <c r="PN36" s="119">
        <v>0</v>
      </c>
      <c r="PO36" s="119">
        <v>0</v>
      </c>
      <c r="PP36" s="121" t="s">
        <v>60</v>
      </c>
      <c r="PQ36" s="122" t="s">
        <v>60</v>
      </c>
      <c r="PR36" s="118" t="s">
        <v>60</v>
      </c>
      <c r="PS36" s="120">
        <v>0</v>
      </c>
      <c r="PT36" s="120">
        <v>0</v>
      </c>
      <c r="PU36" s="121" t="s">
        <v>60</v>
      </c>
      <c r="PV36" s="122" t="s">
        <v>60</v>
      </c>
      <c r="PW36" s="118" t="s">
        <v>60</v>
      </c>
      <c r="PX36" s="120">
        <v>0</v>
      </c>
      <c r="PY36" s="120">
        <v>0</v>
      </c>
      <c r="PZ36" s="121" t="s">
        <v>60</v>
      </c>
      <c r="QA36" s="122" t="s">
        <v>60</v>
      </c>
      <c r="QB36" s="118" t="s">
        <v>60</v>
      </c>
      <c r="QC36" s="120">
        <v>0</v>
      </c>
      <c r="QD36" s="120">
        <v>0</v>
      </c>
      <c r="QE36" s="121" t="s">
        <v>60</v>
      </c>
      <c r="QF36" s="119" t="s">
        <v>60</v>
      </c>
      <c r="QG36" s="118" t="s">
        <v>60</v>
      </c>
      <c r="QH36" s="171">
        <v>0</v>
      </c>
      <c r="QI36" s="169">
        <v>0</v>
      </c>
      <c r="QJ36" s="169">
        <v>0</v>
      </c>
      <c r="QK36" s="169">
        <v>0</v>
      </c>
      <c r="QL36" s="169">
        <v>0</v>
      </c>
      <c r="QM36" s="169">
        <v>0</v>
      </c>
      <c r="QN36" s="169">
        <v>0</v>
      </c>
      <c r="QO36" s="149">
        <f t="shared" si="39"/>
        <v>7</v>
      </c>
      <c r="QP36" s="149">
        <f t="shared" si="178"/>
        <v>0</v>
      </c>
      <c r="QQ36" s="149">
        <f t="shared" si="40"/>
        <v>0</v>
      </c>
      <c r="QR36" s="163" t="str">
        <f t="shared" si="245"/>
        <v>NA</v>
      </c>
      <c r="QS36" s="6" t="s">
        <v>34</v>
      </c>
      <c r="QT36" s="123">
        <v>21.5</v>
      </c>
      <c r="QU36" s="123">
        <v>24</v>
      </c>
      <c r="QV36" s="124">
        <f t="shared" si="260"/>
        <v>0.89583333333333337</v>
      </c>
      <c r="QW36" s="123">
        <v>4</v>
      </c>
      <c r="QX36" s="40" t="s">
        <v>40</v>
      </c>
      <c r="QY36" s="123">
        <v>8428</v>
      </c>
      <c r="QZ36" s="123">
        <v>8212</v>
      </c>
      <c r="RA36" s="124">
        <f t="shared" si="42"/>
        <v>1.0263029712615683</v>
      </c>
      <c r="RB36" s="125">
        <v>4</v>
      </c>
      <c r="RC36" s="40" t="s">
        <v>40</v>
      </c>
      <c r="RD36" s="125">
        <v>1</v>
      </c>
      <c r="RE36" s="125">
        <v>1</v>
      </c>
      <c r="RF36" s="124">
        <f t="shared" si="43"/>
        <v>1</v>
      </c>
      <c r="RG36" s="125">
        <v>4</v>
      </c>
      <c r="RH36" s="40" t="s">
        <v>40</v>
      </c>
      <c r="RI36" s="171">
        <f t="shared" si="180"/>
        <v>4</v>
      </c>
      <c r="RJ36" s="169">
        <f t="shared" si="181"/>
        <v>4</v>
      </c>
      <c r="RK36" s="169">
        <f t="shared" si="182"/>
        <v>4</v>
      </c>
      <c r="RL36" s="149">
        <f t="shared" si="44"/>
        <v>0</v>
      </c>
      <c r="RM36" s="149">
        <f t="shared" si="183"/>
        <v>12</v>
      </c>
      <c r="RN36" s="149">
        <f t="shared" si="45"/>
        <v>12</v>
      </c>
      <c r="RO36" s="163">
        <f t="shared" si="246"/>
        <v>1</v>
      </c>
      <c r="RP36" s="6" t="s">
        <v>34</v>
      </c>
      <c r="RQ36" s="119">
        <v>10</v>
      </c>
      <c r="RR36" s="119">
        <v>11</v>
      </c>
      <c r="RS36" s="121">
        <f t="shared" si="185"/>
        <v>0.90909090909090906</v>
      </c>
      <c r="RT36" s="119">
        <v>3</v>
      </c>
      <c r="RU36" s="43" t="s">
        <v>41</v>
      </c>
      <c r="RV36" s="119">
        <v>14</v>
      </c>
      <c r="RW36" s="119">
        <v>11</v>
      </c>
      <c r="RX36" s="126">
        <f t="shared" si="186"/>
        <v>1.2727272727272727</v>
      </c>
      <c r="RY36" s="118">
        <v>4</v>
      </c>
      <c r="RZ36" s="40" t="s">
        <v>40</v>
      </c>
      <c r="SA36" s="171">
        <f t="shared" si="187"/>
        <v>3</v>
      </c>
      <c r="SB36" s="169">
        <f t="shared" si="188"/>
        <v>4</v>
      </c>
      <c r="SC36" s="149">
        <f t="shared" si="189"/>
        <v>0</v>
      </c>
      <c r="SD36" s="149">
        <f t="shared" si="190"/>
        <v>8</v>
      </c>
      <c r="SE36" s="149">
        <f t="shared" si="191"/>
        <v>7</v>
      </c>
      <c r="SF36" s="163">
        <f t="shared" si="192"/>
        <v>0.875</v>
      </c>
      <c r="SG36" s="6" t="s">
        <v>34</v>
      </c>
      <c r="SH36" s="127">
        <v>0.90381447902452583</v>
      </c>
      <c r="SI36" s="110">
        <v>4</v>
      </c>
      <c r="SJ36" s="9" t="s">
        <v>40</v>
      </c>
      <c r="SK36" s="120">
        <v>3</v>
      </c>
      <c r="SL36" s="120">
        <v>3</v>
      </c>
      <c r="SM36" s="121">
        <f t="shared" si="193"/>
        <v>1</v>
      </c>
      <c r="SN36" s="111">
        <v>4</v>
      </c>
      <c r="SO36" s="40" t="s">
        <v>40</v>
      </c>
      <c r="SP36" s="120">
        <v>3</v>
      </c>
      <c r="SQ36" s="120">
        <v>3</v>
      </c>
      <c r="SR36" s="60">
        <f t="shared" si="194"/>
        <v>1</v>
      </c>
      <c r="SS36" s="111">
        <v>4</v>
      </c>
      <c r="ST36" s="40" t="s">
        <v>40</v>
      </c>
      <c r="SU36" s="120">
        <v>3</v>
      </c>
      <c r="SV36" s="120">
        <v>3</v>
      </c>
      <c r="SW36" s="60">
        <f t="shared" si="262"/>
        <v>1</v>
      </c>
      <c r="SX36" s="111">
        <v>4</v>
      </c>
      <c r="SY36" s="40" t="s">
        <v>40</v>
      </c>
      <c r="SZ36" s="120">
        <v>0</v>
      </c>
      <c r="TA36" s="120">
        <v>0</v>
      </c>
      <c r="TB36" s="60" t="s">
        <v>60</v>
      </c>
      <c r="TC36" s="47" t="s">
        <v>60</v>
      </c>
      <c r="TD36" s="80" t="s">
        <v>60</v>
      </c>
      <c r="TE36" s="171">
        <f t="shared" si="197"/>
        <v>4</v>
      </c>
      <c r="TF36" s="169">
        <f t="shared" si="198"/>
        <v>4</v>
      </c>
      <c r="TG36" s="169">
        <f t="shared" si="199"/>
        <v>4</v>
      </c>
      <c r="TH36" s="169">
        <f t="shared" si="200"/>
        <v>4</v>
      </c>
      <c r="TI36" s="169">
        <v>0</v>
      </c>
      <c r="TJ36" s="149">
        <f t="shared" si="202"/>
        <v>1</v>
      </c>
      <c r="TK36" s="149">
        <f t="shared" si="203"/>
        <v>16</v>
      </c>
      <c r="TL36" s="149">
        <f t="shared" si="204"/>
        <v>16</v>
      </c>
      <c r="TM36" s="163">
        <f t="shared" si="205"/>
        <v>1</v>
      </c>
      <c r="TO36" s="25" t="s">
        <v>34</v>
      </c>
      <c r="TP36" s="61">
        <f>+KV36+MC36+OK36+QW36+RB36+RT36+RY36</f>
        <v>21</v>
      </c>
      <c r="TQ36" s="26">
        <f>7*4</f>
        <v>28</v>
      </c>
      <c r="TR36" s="27">
        <f t="shared" si="207"/>
        <v>0.75</v>
      </c>
      <c r="TS36" s="28"/>
      <c r="TU36" s="25" t="s">
        <v>34</v>
      </c>
      <c r="TV36" s="26">
        <f>+SI36</f>
        <v>4</v>
      </c>
      <c r="TW36" s="26">
        <v>4</v>
      </c>
      <c r="TX36" s="27">
        <f t="shared" si="208"/>
        <v>1</v>
      </c>
      <c r="TY36" s="28"/>
      <c r="UA36" s="25" t="s">
        <v>34</v>
      </c>
      <c r="UB36" s="363" t="e">
        <f>+(#REF!*0.25)+(#REF!*0.4)+(TR36*0.25)+(TX36*0.1)</f>
        <v>#REF!</v>
      </c>
      <c r="UC36" s="364"/>
      <c r="UD36" s="365"/>
      <c r="UE36" s="28"/>
      <c r="UF36" s="179">
        <f t="shared" si="209"/>
        <v>0.75</v>
      </c>
      <c r="UG36" s="179">
        <f t="shared" si="210"/>
        <v>0.9375</v>
      </c>
      <c r="UH36" s="179">
        <f t="shared" si="211"/>
        <v>1</v>
      </c>
      <c r="UI36" s="181">
        <f t="shared" si="229"/>
        <v>0.89583333333333337</v>
      </c>
      <c r="UJ36" s="179">
        <f t="shared" si="212"/>
        <v>0.75</v>
      </c>
      <c r="UK36" s="179">
        <f t="shared" si="213"/>
        <v>0.625</v>
      </c>
      <c r="UL36" s="179">
        <f t="shared" si="214"/>
        <v>0.75</v>
      </c>
      <c r="UM36" s="179">
        <f t="shared" si="215"/>
        <v>0.625</v>
      </c>
      <c r="UN36" s="179">
        <f t="shared" si="216"/>
        <v>0.625</v>
      </c>
      <c r="UO36" s="181">
        <f t="shared" si="217"/>
        <v>0.67500000000000004</v>
      </c>
      <c r="UP36" s="179">
        <f t="shared" si="218"/>
        <v>0.59375</v>
      </c>
      <c r="UQ36" s="179" t="str">
        <f t="shared" si="219"/>
        <v>NA</v>
      </c>
      <c r="UR36" s="179">
        <f t="shared" si="220"/>
        <v>1</v>
      </c>
      <c r="US36" s="179">
        <f t="shared" si="221"/>
        <v>0.875</v>
      </c>
      <c r="UT36" s="181">
        <f t="shared" si="222"/>
        <v>0.82291666666666663</v>
      </c>
      <c r="UU36" s="179">
        <f t="shared" si="223"/>
        <v>1</v>
      </c>
      <c r="UV36" s="183">
        <f t="shared" si="224"/>
        <v>1</v>
      </c>
      <c r="UW36" s="187"/>
      <c r="UX36" s="222">
        <f t="shared" si="230"/>
        <v>0.7996875</v>
      </c>
    </row>
    <row r="37" spans="1:570" ht="15.75" customHeight="1" thickBot="1">
      <c r="A37" s="6" t="s">
        <v>35</v>
      </c>
      <c r="B37" s="50">
        <v>17927</v>
      </c>
      <c r="C37" s="50">
        <v>19187</v>
      </c>
      <c r="D37" s="106">
        <f t="shared" si="46"/>
        <v>0.93433053630062024</v>
      </c>
      <c r="E37" s="32">
        <v>2</v>
      </c>
      <c r="F37" s="12" t="s">
        <v>42</v>
      </c>
      <c r="G37" s="3">
        <v>0.29799947666424342</v>
      </c>
      <c r="H37" s="3">
        <v>0.1309568768201104</v>
      </c>
      <c r="I37" s="51">
        <f t="shared" si="0"/>
        <v>1.2755542427419979</v>
      </c>
      <c r="J37" s="32">
        <v>4</v>
      </c>
      <c r="K37" s="52" t="s">
        <v>40</v>
      </c>
      <c r="L37" s="76">
        <v>1696</v>
      </c>
      <c r="M37" s="76">
        <v>2852</v>
      </c>
      <c r="N37" s="107">
        <f t="shared" si="47"/>
        <v>0.5946704067321178</v>
      </c>
      <c r="O37" s="108">
        <v>1</v>
      </c>
      <c r="P37" s="13" t="s">
        <v>43</v>
      </c>
      <c r="Q37" s="169">
        <f t="shared" si="48"/>
        <v>2</v>
      </c>
      <c r="R37" s="169">
        <f t="shared" si="49"/>
        <v>4</v>
      </c>
      <c r="S37" s="170">
        <f t="shared" si="50"/>
        <v>1</v>
      </c>
      <c r="T37" s="150">
        <f t="shared" si="51"/>
        <v>0</v>
      </c>
      <c r="U37" s="150">
        <f t="shared" si="52"/>
        <v>12</v>
      </c>
      <c r="V37" s="149">
        <f t="shared" si="53"/>
        <v>7</v>
      </c>
      <c r="W37" s="163">
        <f t="shared" si="54"/>
        <v>0.58333333333333337</v>
      </c>
      <c r="X37" s="6" t="s">
        <v>35</v>
      </c>
      <c r="Y37" s="109">
        <v>1</v>
      </c>
      <c r="Z37" s="45">
        <v>4</v>
      </c>
      <c r="AA37" s="16" t="s">
        <v>40</v>
      </c>
      <c r="AB37" s="110">
        <v>31</v>
      </c>
      <c r="AC37" s="110">
        <v>51</v>
      </c>
      <c r="AD37" s="106">
        <f t="shared" si="1"/>
        <v>0.60784313725490191</v>
      </c>
      <c r="AE37" s="32">
        <v>4</v>
      </c>
      <c r="AF37" s="40" t="s">
        <v>40</v>
      </c>
      <c r="AG37" s="110">
        <v>72</v>
      </c>
      <c r="AH37" s="110">
        <v>110</v>
      </c>
      <c r="AI37" s="106">
        <f t="shared" si="55"/>
        <v>0.65454545454545454</v>
      </c>
      <c r="AJ37" s="32">
        <v>4</v>
      </c>
      <c r="AK37" s="40" t="s">
        <v>40</v>
      </c>
      <c r="AL37" s="110">
        <v>14</v>
      </c>
      <c r="AM37" s="110">
        <v>20</v>
      </c>
      <c r="AN37" s="106">
        <f>+AL37/AM37</f>
        <v>0.7</v>
      </c>
      <c r="AO37" s="32">
        <v>3</v>
      </c>
      <c r="AP37" s="154" t="s">
        <v>41</v>
      </c>
      <c r="AQ37" s="172">
        <f t="shared" si="56"/>
        <v>4</v>
      </c>
      <c r="AR37" s="173">
        <f t="shared" si="57"/>
        <v>4</v>
      </c>
      <c r="AS37" s="173">
        <f t="shared" si="58"/>
        <v>4</v>
      </c>
      <c r="AT37" s="173">
        <f t="shared" si="59"/>
        <v>3</v>
      </c>
      <c r="AU37" s="162">
        <f t="shared" si="3"/>
        <v>0</v>
      </c>
      <c r="AV37" s="162">
        <f t="shared" si="60"/>
        <v>16</v>
      </c>
      <c r="AW37" s="162">
        <f t="shared" si="61"/>
        <v>15</v>
      </c>
      <c r="AX37" s="163">
        <f t="shared" si="62"/>
        <v>0.9375</v>
      </c>
      <c r="AY37" s="159" t="s">
        <v>35</v>
      </c>
      <c r="AZ37" s="143">
        <v>1</v>
      </c>
      <c r="BA37" s="79">
        <v>4</v>
      </c>
      <c r="BB37" s="40" t="s">
        <v>40</v>
      </c>
      <c r="BC37" s="171">
        <f t="shared" si="63"/>
        <v>4</v>
      </c>
      <c r="BD37" s="162">
        <f t="shared" si="4"/>
        <v>0</v>
      </c>
      <c r="BE37" s="149">
        <f t="shared" si="64"/>
        <v>4</v>
      </c>
      <c r="BF37" s="162">
        <f t="shared" si="5"/>
        <v>4</v>
      </c>
      <c r="BG37" s="163">
        <f t="shared" si="6"/>
        <v>1</v>
      </c>
      <c r="BH37" s="6" t="s">
        <v>35</v>
      </c>
      <c r="BI37" s="39">
        <v>0</v>
      </c>
      <c r="BJ37" s="39">
        <v>0</v>
      </c>
      <c r="BK37" s="48" t="s">
        <v>60</v>
      </c>
      <c r="BL37" s="32" t="s">
        <v>60</v>
      </c>
      <c r="BM37" s="33" t="s">
        <v>60</v>
      </c>
      <c r="BN37" s="47">
        <v>189</v>
      </c>
      <c r="BO37" s="47">
        <v>189</v>
      </c>
      <c r="BP37" s="48">
        <f t="shared" si="66"/>
        <v>1</v>
      </c>
      <c r="BQ37" s="32">
        <v>4</v>
      </c>
      <c r="BR37" s="40" t="s">
        <v>40</v>
      </c>
      <c r="BS37" s="47">
        <v>2584</v>
      </c>
      <c r="BT37" s="165">
        <v>2584</v>
      </c>
      <c r="BU37" s="48">
        <f t="shared" si="67"/>
        <v>1</v>
      </c>
      <c r="BV37" s="32">
        <v>4</v>
      </c>
      <c r="BW37" s="40" t="s">
        <v>40</v>
      </c>
      <c r="BX37" s="111">
        <v>1</v>
      </c>
      <c r="BY37" s="112">
        <v>1</v>
      </c>
      <c r="BZ37" s="48">
        <f t="shared" si="68"/>
        <v>1</v>
      </c>
      <c r="CA37" s="32">
        <v>4</v>
      </c>
      <c r="CB37" s="40" t="s">
        <v>40</v>
      </c>
      <c r="CC37" s="49">
        <v>60</v>
      </c>
      <c r="CD37" s="49">
        <v>500</v>
      </c>
      <c r="CE37" s="166">
        <f t="shared" si="69"/>
        <v>0.12</v>
      </c>
      <c r="CF37" s="112">
        <v>1</v>
      </c>
      <c r="CG37" s="13" t="s">
        <v>43</v>
      </c>
      <c r="CH37" s="113">
        <v>10</v>
      </c>
      <c r="CI37" s="39">
        <v>21</v>
      </c>
      <c r="CJ37" s="48">
        <f t="shared" si="70"/>
        <v>0.47619047619047616</v>
      </c>
      <c r="CK37" s="32">
        <v>1</v>
      </c>
      <c r="CL37" s="13" t="s">
        <v>43</v>
      </c>
      <c r="CM37" s="47">
        <v>262</v>
      </c>
      <c r="CN37" s="39">
        <v>374</v>
      </c>
      <c r="CO37" s="48">
        <f t="shared" si="71"/>
        <v>0.70053475935828879</v>
      </c>
      <c r="CP37" s="32">
        <v>2</v>
      </c>
      <c r="CQ37" s="12" t="s">
        <v>42</v>
      </c>
      <c r="CR37" s="49">
        <v>228</v>
      </c>
      <c r="CS37" s="49">
        <v>154</v>
      </c>
      <c r="CT37" s="48">
        <f t="shared" si="72"/>
        <v>1.4805194805194806</v>
      </c>
      <c r="CU37" s="32">
        <v>4</v>
      </c>
      <c r="CV37" s="40" t="s">
        <v>40</v>
      </c>
      <c r="CW37" s="171">
        <v>0</v>
      </c>
      <c r="CX37" s="169">
        <f t="shared" si="73"/>
        <v>4</v>
      </c>
      <c r="CY37" s="169">
        <f t="shared" si="74"/>
        <v>4</v>
      </c>
      <c r="CZ37" s="169">
        <f t="shared" si="75"/>
        <v>4</v>
      </c>
      <c r="DA37" s="169">
        <f t="shared" si="76"/>
        <v>1</v>
      </c>
      <c r="DB37" s="169">
        <f t="shared" si="77"/>
        <v>1</v>
      </c>
      <c r="DC37" s="169">
        <f t="shared" si="78"/>
        <v>2</v>
      </c>
      <c r="DD37" s="169">
        <f t="shared" si="79"/>
        <v>4</v>
      </c>
      <c r="DE37" s="149">
        <f t="shared" si="80"/>
        <v>1</v>
      </c>
      <c r="DF37" s="149">
        <f t="shared" si="81"/>
        <v>28</v>
      </c>
      <c r="DG37" s="149">
        <f t="shared" si="82"/>
        <v>20</v>
      </c>
      <c r="DH37" s="163">
        <f t="shared" si="83"/>
        <v>0.7142857142857143</v>
      </c>
      <c r="DI37" s="6" t="s">
        <v>35</v>
      </c>
      <c r="DJ37" s="47">
        <v>0</v>
      </c>
      <c r="DK37" s="47">
        <v>5</v>
      </c>
      <c r="DL37" s="60">
        <f t="shared" si="84"/>
        <v>0</v>
      </c>
      <c r="DM37" s="113">
        <v>1</v>
      </c>
      <c r="DN37" s="13" t="s">
        <v>43</v>
      </c>
      <c r="DO37" s="113">
        <v>0</v>
      </c>
      <c r="DP37" s="113">
        <v>7</v>
      </c>
      <c r="DQ37" s="60">
        <f t="shared" si="85"/>
        <v>0</v>
      </c>
      <c r="DR37" s="114">
        <v>1</v>
      </c>
      <c r="DS37" s="13" t="s">
        <v>43</v>
      </c>
      <c r="DT37" s="47">
        <v>83</v>
      </c>
      <c r="DU37" s="47">
        <v>0</v>
      </c>
      <c r="DV37" s="60" t="s">
        <v>60</v>
      </c>
      <c r="DW37" s="115" t="s">
        <v>60</v>
      </c>
      <c r="DX37" s="47" t="s">
        <v>60</v>
      </c>
      <c r="DY37" s="113">
        <v>116</v>
      </c>
      <c r="DZ37" s="111">
        <v>1</v>
      </c>
      <c r="EA37" s="13" t="s">
        <v>43</v>
      </c>
      <c r="EB37" s="47">
        <v>160</v>
      </c>
      <c r="EC37" s="47">
        <v>416</v>
      </c>
      <c r="ED37" s="60">
        <f t="shared" si="87"/>
        <v>0.38461538461538464</v>
      </c>
      <c r="EE37" s="111">
        <v>1</v>
      </c>
      <c r="EF37" s="13" t="s">
        <v>43</v>
      </c>
      <c r="EG37" s="111">
        <v>0</v>
      </c>
      <c r="EH37" s="111">
        <v>8</v>
      </c>
      <c r="EI37" s="60">
        <f t="shared" si="88"/>
        <v>0</v>
      </c>
      <c r="EJ37" s="111">
        <v>1</v>
      </c>
      <c r="EK37" s="13" t="s">
        <v>43</v>
      </c>
      <c r="EL37" s="111">
        <v>0</v>
      </c>
      <c r="EM37" s="111">
        <v>5</v>
      </c>
      <c r="EN37" s="60">
        <f t="shared" si="89"/>
        <v>0</v>
      </c>
      <c r="EO37" s="111">
        <v>1</v>
      </c>
      <c r="EP37" s="13" t="s">
        <v>43</v>
      </c>
      <c r="EQ37" s="171">
        <f t="shared" si="90"/>
        <v>1</v>
      </c>
      <c r="ER37" s="169">
        <f t="shared" si="91"/>
        <v>1</v>
      </c>
      <c r="ES37" s="169">
        <v>0</v>
      </c>
      <c r="ET37" s="169">
        <f t="shared" si="93"/>
        <v>1</v>
      </c>
      <c r="EU37" s="169">
        <f t="shared" si="225"/>
        <v>1</v>
      </c>
      <c r="EV37" s="169">
        <f t="shared" si="94"/>
        <v>1</v>
      </c>
      <c r="EW37" s="169">
        <f t="shared" si="95"/>
        <v>1</v>
      </c>
      <c r="EX37" s="149">
        <f t="shared" si="96"/>
        <v>1</v>
      </c>
      <c r="EY37" s="149">
        <f t="shared" si="97"/>
        <v>24</v>
      </c>
      <c r="EZ37" s="149">
        <f t="shared" si="8"/>
        <v>6</v>
      </c>
      <c r="FA37" s="163">
        <f t="shared" si="98"/>
        <v>0.25</v>
      </c>
      <c r="FB37" s="6" t="s">
        <v>35</v>
      </c>
      <c r="FC37" s="47">
        <v>483</v>
      </c>
      <c r="FD37" s="47">
        <v>558</v>
      </c>
      <c r="FE37" s="60">
        <f t="shared" si="277"/>
        <v>0.86559139784946237</v>
      </c>
      <c r="FF37" s="113">
        <v>1</v>
      </c>
      <c r="FG37" s="13" t="s">
        <v>43</v>
      </c>
      <c r="FH37" s="47">
        <v>188</v>
      </c>
      <c r="FI37" s="47">
        <v>175</v>
      </c>
      <c r="FJ37" s="60">
        <f t="shared" si="100"/>
        <v>1.0742857142857143</v>
      </c>
      <c r="FK37" s="47">
        <v>4</v>
      </c>
      <c r="FL37" s="40" t="s">
        <v>40</v>
      </c>
      <c r="FM37" s="113">
        <v>3</v>
      </c>
      <c r="FN37" s="113">
        <v>2</v>
      </c>
      <c r="FO37" s="60">
        <f t="shared" si="271"/>
        <v>1.5</v>
      </c>
      <c r="FP37" s="113">
        <v>4</v>
      </c>
      <c r="FQ37" s="40" t="s">
        <v>40</v>
      </c>
      <c r="FR37" s="113">
        <v>80</v>
      </c>
      <c r="FS37" s="113">
        <v>80</v>
      </c>
      <c r="FT37" s="60">
        <f t="shared" si="226"/>
        <v>1</v>
      </c>
      <c r="FU37" s="113">
        <v>4</v>
      </c>
      <c r="FV37" s="40" t="s">
        <v>40</v>
      </c>
      <c r="FW37" s="47">
        <v>0</v>
      </c>
      <c r="FX37" s="47">
        <v>0</v>
      </c>
      <c r="FY37" s="81" t="s">
        <v>60</v>
      </c>
      <c r="FZ37" s="113" t="s">
        <v>60</v>
      </c>
      <c r="GA37" s="47" t="s">
        <v>60</v>
      </c>
      <c r="GB37" s="171">
        <f t="shared" si="102"/>
        <v>1</v>
      </c>
      <c r="GC37" s="169">
        <f t="shared" si="103"/>
        <v>4</v>
      </c>
      <c r="GD37" s="169">
        <f t="shared" si="104"/>
        <v>4</v>
      </c>
      <c r="GE37" s="169">
        <f t="shared" si="105"/>
        <v>4</v>
      </c>
      <c r="GF37" s="169">
        <v>0</v>
      </c>
      <c r="GG37" s="149">
        <f t="shared" si="9"/>
        <v>1</v>
      </c>
      <c r="GH37" s="149">
        <f t="shared" si="107"/>
        <v>16</v>
      </c>
      <c r="GI37" s="149">
        <f t="shared" si="10"/>
        <v>13</v>
      </c>
      <c r="GJ37" s="163">
        <f t="shared" si="108"/>
        <v>0.8125</v>
      </c>
      <c r="GK37" s="6" t="s">
        <v>35</v>
      </c>
      <c r="GL37" s="113">
        <v>3</v>
      </c>
      <c r="GM37" s="113">
        <v>5</v>
      </c>
      <c r="GN37" s="60">
        <f t="shared" si="231"/>
        <v>0.6</v>
      </c>
      <c r="GO37" s="50">
        <v>2</v>
      </c>
      <c r="GP37" s="12" t="s">
        <v>42</v>
      </c>
      <c r="GQ37" s="113">
        <v>0</v>
      </c>
      <c r="GR37" s="113">
        <v>0</v>
      </c>
      <c r="GS37" s="60" t="s">
        <v>60</v>
      </c>
      <c r="GT37" s="111" t="s">
        <v>60</v>
      </c>
      <c r="GU37" s="77" t="s">
        <v>60</v>
      </c>
      <c r="GV37" s="47">
        <v>3</v>
      </c>
      <c r="GW37" s="47">
        <v>4</v>
      </c>
      <c r="GX37" s="60">
        <f t="shared" si="232"/>
        <v>0.75</v>
      </c>
      <c r="GY37" s="113">
        <v>3</v>
      </c>
      <c r="GZ37" s="43" t="s">
        <v>41</v>
      </c>
      <c r="HA37" s="113">
        <v>0</v>
      </c>
      <c r="HB37" s="113">
        <v>0</v>
      </c>
      <c r="HC37" s="60" t="s">
        <v>60</v>
      </c>
      <c r="HD37" s="117" t="s">
        <v>60</v>
      </c>
      <c r="HE37" s="78" t="s">
        <v>60</v>
      </c>
      <c r="HF37" s="47">
        <v>0</v>
      </c>
      <c r="HG37" s="47">
        <v>0</v>
      </c>
      <c r="HH37" s="60" t="s">
        <v>60</v>
      </c>
      <c r="HI37" s="50" t="s">
        <v>60</v>
      </c>
      <c r="HJ37" s="78" t="s">
        <v>60</v>
      </c>
      <c r="HK37" s="171">
        <f t="shared" si="112"/>
        <v>2</v>
      </c>
      <c r="HL37" s="169">
        <v>0</v>
      </c>
      <c r="HM37" s="169">
        <f t="shared" si="114"/>
        <v>3</v>
      </c>
      <c r="HN37" s="169">
        <v>0</v>
      </c>
      <c r="HO37" s="169">
        <v>0</v>
      </c>
      <c r="HP37" s="149">
        <f t="shared" si="11"/>
        <v>3</v>
      </c>
      <c r="HQ37" s="149">
        <f t="shared" si="117"/>
        <v>8</v>
      </c>
      <c r="HR37" s="149">
        <f t="shared" si="12"/>
        <v>5</v>
      </c>
      <c r="HS37" s="163">
        <f t="shared" si="118"/>
        <v>0.625</v>
      </c>
      <c r="HT37" s="6" t="s">
        <v>35</v>
      </c>
      <c r="HU37" s="113">
        <v>1</v>
      </c>
      <c r="HV37" s="50">
        <v>1</v>
      </c>
      <c r="HW37" s="13" t="s">
        <v>43</v>
      </c>
      <c r="HX37" s="113">
        <v>0</v>
      </c>
      <c r="HY37" s="50">
        <v>4</v>
      </c>
      <c r="HZ37" s="40" t="s">
        <v>40</v>
      </c>
      <c r="IA37" s="111">
        <v>0</v>
      </c>
      <c r="IB37" s="111">
        <v>0</v>
      </c>
      <c r="IC37" s="60" t="s">
        <v>60</v>
      </c>
      <c r="ID37" s="50" t="s">
        <v>60</v>
      </c>
      <c r="IE37" s="77" t="s">
        <v>60</v>
      </c>
      <c r="IF37" s="111">
        <v>0</v>
      </c>
      <c r="IG37" s="111">
        <v>0</v>
      </c>
      <c r="IH37" s="60" t="s">
        <v>60</v>
      </c>
      <c r="II37" s="50" t="s">
        <v>60</v>
      </c>
      <c r="IJ37" s="78" t="s">
        <v>60</v>
      </c>
      <c r="IK37" s="111">
        <v>0</v>
      </c>
      <c r="IL37" s="111">
        <v>0</v>
      </c>
      <c r="IM37" s="60" t="s">
        <v>60</v>
      </c>
      <c r="IN37" s="108" t="s">
        <v>60</v>
      </c>
      <c r="IO37" s="78" t="s">
        <v>60</v>
      </c>
      <c r="IP37" s="111">
        <v>0</v>
      </c>
      <c r="IQ37" s="111">
        <v>0</v>
      </c>
      <c r="IR37" s="60" t="s">
        <v>60</v>
      </c>
      <c r="IS37" s="50" t="s">
        <v>60</v>
      </c>
      <c r="IT37" s="77" t="s">
        <v>60</v>
      </c>
      <c r="IU37" s="171">
        <f t="shared" si="123"/>
        <v>1</v>
      </c>
      <c r="IV37" s="169">
        <f t="shared" si="124"/>
        <v>4</v>
      </c>
      <c r="IW37" s="169">
        <v>0</v>
      </c>
      <c r="IX37" s="169">
        <v>0</v>
      </c>
      <c r="IY37" s="169">
        <v>0</v>
      </c>
      <c r="IZ37" s="169">
        <v>0</v>
      </c>
      <c r="JA37" s="149">
        <f t="shared" si="13"/>
        <v>4</v>
      </c>
      <c r="JB37" s="149">
        <f t="shared" si="129"/>
        <v>8</v>
      </c>
      <c r="JC37" s="149">
        <f t="shared" si="14"/>
        <v>5</v>
      </c>
      <c r="JD37" s="163">
        <f t="shared" si="237"/>
        <v>0.625</v>
      </c>
      <c r="JE37" s="6" t="s">
        <v>35</v>
      </c>
      <c r="JF37" s="111">
        <v>0</v>
      </c>
      <c r="JG37" s="111">
        <v>0</v>
      </c>
      <c r="JH37" s="60" t="s">
        <v>60</v>
      </c>
      <c r="JI37" s="76" t="s">
        <v>60</v>
      </c>
      <c r="JJ37" s="78" t="s">
        <v>60</v>
      </c>
      <c r="JK37" s="111">
        <v>0</v>
      </c>
      <c r="JL37" s="111">
        <v>0</v>
      </c>
      <c r="JM37" s="174" t="s">
        <v>60</v>
      </c>
      <c r="JN37" s="108" t="s">
        <v>60</v>
      </c>
      <c r="JO37" s="78" t="s">
        <v>60</v>
      </c>
      <c r="JP37" s="171">
        <v>0</v>
      </c>
      <c r="JQ37" s="169">
        <v>0</v>
      </c>
      <c r="JR37" s="149">
        <f t="shared" si="15"/>
        <v>2</v>
      </c>
      <c r="JS37" s="149">
        <f t="shared" si="135"/>
        <v>0</v>
      </c>
      <c r="JT37" s="149">
        <f t="shared" si="16"/>
        <v>0</v>
      </c>
      <c r="JU37" s="163" t="str">
        <f t="shared" si="238"/>
        <v>NA</v>
      </c>
      <c r="JV37" s="6" t="s">
        <v>35</v>
      </c>
      <c r="JW37" s="47">
        <v>0</v>
      </c>
      <c r="JX37" s="47">
        <v>47</v>
      </c>
      <c r="JY37" s="60">
        <f t="shared" si="137"/>
        <v>0</v>
      </c>
      <c r="JZ37" s="76">
        <v>1</v>
      </c>
      <c r="KA37" s="13" t="s">
        <v>43</v>
      </c>
      <c r="KB37" s="117">
        <v>0</v>
      </c>
      <c r="KC37" s="117">
        <v>3</v>
      </c>
      <c r="KD37" s="60">
        <f t="shared" si="138"/>
        <v>0</v>
      </c>
      <c r="KE37" s="76">
        <v>4</v>
      </c>
      <c r="KF37" s="40" t="s">
        <v>40</v>
      </c>
      <c r="KG37" s="171">
        <f t="shared" si="139"/>
        <v>1</v>
      </c>
      <c r="KH37" s="169">
        <f t="shared" si="140"/>
        <v>4</v>
      </c>
      <c r="KI37" s="149">
        <f t="shared" si="17"/>
        <v>0</v>
      </c>
      <c r="KJ37" s="149">
        <f t="shared" si="141"/>
        <v>8</v>
      </c>
      <c r="KK37" s="149">
        <f t="shared" si="142"/>
        <v>5</v>
      </c>
      <c r="KL37" s="163">
        <f t="shared" si="239"/>
        <v>0.625</v>
      </c>
      <c r="KM37" s="6" t="s">
        <v>35</v>
      </c>
      <c r="KN37" s="47">
        <v>61</v>
      </c>
      <c r="KO37" s="47">
        <v>61</v>
      </c>
      <c r="KP37" s="60">
        <v>1</v>
      </c>
      <c r="KQ37" s="47">
        <v>4</v>
      </c>
      <c r="KR37" s="40" t="s">
        <v>40</v>
      </c>
      <c r="KS37" s="47">
        <v>92</v>
      </c>
      <c r="KT37" s="47">
        <v>92</v>
      </c>
      <c r="KU37" s="60">
        <f>+KS37/KT37</f>
        <v>1</v>
      </c>
      <c r="KV37" s="113">
        <v>4</v>
      </c>
      <c r="KW37" s="40" t="s">
        <v>40</v>
      </c>
      <c r="KX37" s="47">
        <v>31</v>
      </c>
      <c r="KY37" s="47">
        <v>31</v>
      </c>
      <c r="KZ37" s="60">
        <f t="shared" si="19"/>
        <v>1</v>
      </c>
      <c r="LA37" s="47">
        <v>4</v>
      </c>
      <c r="LB37" s="40" t="s">
        <v>40</v>
      </c>
      <c r="LC37" s="171">
        <f t="shared" si="144"/>
        <v>4</v>
      </c>
      <c r="LD37" s="169">
        <f t="shared" si="145"/>
        <v>4</v>
      </c>
      <c r="LE37" s="169">
        <f t="shared" si="146"/>
        <v>4</v>
      </c>
      <c r="LF37" s="149">
        <f t="shared" si="20"/>
        <v>0</v>
      </c>
      <c r="LG37" s="149">
        <f t="shared" si="147"/>
        <v>12</v>
      </c>
      <c r="LH37" s="149">
        <f t="shared" si="21"/>
        <v>12</v>
      </c>
      <c r="LI37" s="163">
        <f t="shared" si="240"/>
        <v>1</v>
      </c>
      <c r="LJ37" s="6" t="s">
        <v>35</v>
      </c>
      <c r="LK37" s="85">
        <v>97.13</v>
      </c>
      <c r="LL37" s="85">
        <v>97.14</v>
      </c>
      <c r="LM37" s="60">
        <f t="shared" si="22"/>
        <v>0.9998970557957586</v>
      </c>
      <c r="LN37" s="47" t="s">
        <v>60</v>
      </c>
      <c r="LO37" s="78" t="s">
        <v>60</v>
      </c>
      <c r="LP37" s="85">
        <v>3707.48</v>
      </c>
      <c r="LQ37" s="85">
        <v>5112.1933079999999</v>
      </c>
      <c r="LR37" s="60">
        <f t="shared" si="23"/>
        <v>0.7252229672532563</v>
      </c>
      <c r="LS37" s="47" t="s">
        <v>60</v>
      </c>
      <c r="LT37" s="78" t="s">
        <v>60</v>
      </c>
      <c r="LU37" s="47">
        <v>5308.28</v>
      </c>
      <c r="LV37" s="47">
        <v>6585.68</v>
      </c>
      <c r="LW37" s="60">
        <f t="shared" si="24"/>
        <v>0.80603369735547425</v>
      </c>
      <c r="LX37" s="47" t="s">
        <v>60</v>
      </c>
      <c r="LY37" s="78" t="s">
        <v>60</v>
      </c>
      <c r="LZ37" s="85">
        <v>32.921253999999998</v>
      </c>
      <c r="MA37" s="85">
        <v>3.7262219999999999</v>
      </c>
      <c r="MB37" s="60">
        <f t="shared" si="149"/>
        <v>8.8350221752756539</v>
      </c>
      <c r="MC37" s="84">
        <v>4</v>
      </c>
      <c r="MD37" s="40" t="s">
        <v>40</v>
      </c>
      <c r="ME37" s="171" t="str">
        <f t="shared" si="150"/>
        <v>NA</v>
      </c>
      <c r="MF37" s="169" t="str">
        <f t="shared" si="151"/>
        <v>NA</v>
      </c>
      <c r="MG37" s="169" t="str">
        <f t="shared" si="152"/>
        <v>NA</v>
      </c>
      <c r="MH37" s="169">
        <f t="shared" si="153"/>
        <v>4</v>
      </c>
      <c r="MI37" s="149">
        <f t="shared" si="25"/>
        <v>0</v>
      </c>
      <c r="MJ37" s="149">
        <f t="shared" si="154"/>
        <v>4</v>
      </c>
      <c r="MK37" s="149">
        <f t="shared" si="26"/>
        <v>4</v>
      </c>
      <c r="ML37" s="163">
        <f t="shared" si="241"/>
        <v>1</v>
      </c>
      <c r="MM37" s="6" t="s">
        <v>35</v>
      </c>
      <c r="MN37" s="85">
        <v>4894203140</v>
      </c>
      <c r="MO37" s="47">
        <v>5165219011</v>
      </c>
      <c r="MP37" s="60">
        <f t="shared" si="27"/>
        <v>0.94753061381853576</v>
      </c>
      <c r="MQ37" s="47">
        <v>2</v>
      </c>
      <c r="MR37" s="12" t="s">
        <v>42</v>
      </c>
      <c r="MS37" s="47">
        <v>4989328153.6274595</v>
      </c>
      <c r="MT37" s="47">
        <v>4894203140</v>
      </c>
      <c r="MU37" s="83">
        <f t="shared" si="28"/>
        <v>1.0194362618196227</v>
      </c>
      <c r="MV37" s="47">
        <v>2</v>
      </c>
      <c r="MW37" s="12" t="s">
        <v>42</v>
      </c>
      <c r="MX37" s="47" t="s">
        <v>60</v>
      </c>
      <c r="MY37" s="47" t="s">
        <v>60</v>
      </c>
      <c r="MZ37" s="47" t="s">
        <v>60</v>
      </c>
      <c r="NA37" s="47" t="s">
        <v>60</v>
      </c>
      <c r="NB37" s="47" t="s">
        <v>60</v>
      </c>
      <c r="NC37" s="171">
        <f t="shared" si="156"/>
        <v>2</v>
      </c>
      <c r="ND37" s="169">
        <f t="shared" si="157"/>
        <v>2</v>
      </c>
      <c r="NE37" s="169">
        <v>0</v>
      </c>
      <c r="NF37" s="149">
        <f t="shared" si="29"/>
        <v>1</v>
      </c>
      <c r="NG37" s="149">
        <f t="shared" si="158"/>
        <v>8</v>
      </c>
      <c r="NH37" s="149">
        <f t="shared" si="30"/>
        <v>4</v>
      </c>
      <c r="NI37" s="163">
        <f t="shared" si="242"/>
        <v>0.5</v>
      </c>
      <c r="NJ37" s="6" t="s">
        <v>35</v>
      </c>
      <c r="NK37" s="120">
        <v>171.33333333333334</v>
      </c>
      <c r="NL37" s="120">
        <v>180</v>
      </c>
      <c r="NM37" s="60">
        <f t="shared" si="160"/>
        <v>0.95185185185185195</v>
      </c>
      <c r="NN37" s="47">
        <v>4</v>
      </c>
      <c r="NO37" s="40" t="s">
        <v>40</v>
      </c>
      <c r="NP37" s="118">
        <v>19179.333333333332</v>
      </c>
      <c r="NQ37" s="118">
        <v>20100</v>
      </c>
      <c r="NR37" s="60">
        <f t="shared" si="31"/>
        <v>0.95419568822553891</v>
      </c>
      <c r="NS37" s="47">
        <v>4</v>
      </c>
      <c r="NT37" s="40" t="s">
        <v>40</v>
      </c>
      <c r="NU37" s="118">
        <v>20</v>
      </c>
      <c r="NV37" s="119">
        <v>2</v>
      </c>
      <c r="NW37" s="60">
        <v>10</v>
      </c>
      <c r="NX37" s="113">
        <v>4</v>
      </c>
      <c r="NY37" s="40" t="s">
        <v>40</v>
      </c>
      <c r="NZ37" s="171">
        <f t="shared" si="161"/>
        <v>4</v>
      </c>
      <c r="OA37" s="169">
        <f t="shared" si="162"/>
        <v>4</v>
      </c>
      <c r="OB37" s="169">
        <f t="shared" si="163"/>
        <v>0.95419568822553891</v>
      </c>
      <c r="OC37" s="149">
        <f t="shared" si="32"/>
        <v>0</v>
      </c>
      <c r="OD37" s="149">
        <f t="shared" si="164"/>
        <v>12</v>
      </c>
      <c r="OE37" s="149">
        <f t="shared" si="33"/>
        <v>8.9541956882255391</v>
      </c>
      <c r="OF37" s="163">
        <f t="shared" si="243"/>
        <v>0.74618297401879496</v>
      </c>
      <c r="OG37" s="6" t="s">
        <v>35</v>
      </c>
      <c r="OH37" s="120">
        <v>3</v>
      </c>
      <c r="OI37" s="120">
        <v>24</v>
      </c>
      <c r="OJ37" s="60">
        <f t="shared" si="34"/>
        <v>0.125</v>
      </c>
      <c r="OK37" s="63">
        <v>1</v>
      </c>
      <c r="OL37" s="13" t="s">
        <v>43</v>
      </c>
      <c r="OM37" s="120">
        <v>5</v>
      </c>
      <c r="ON37" s="120">
        <v>5</v>
      </c>
      <c r="OO37" s="60">
        <f t="shared" si="35"/>
        <v>1</v>
      </c>
      <c r="OP37" s="47">
        <v>4</v>
      </c>
      <c r="OQ37" s="40" t="s">
        <v>40</v>
      </c>
      <c r="OR37" s="171">
        <f t="shared" si="166"/>
        <v>1</v>
      </c>
      <c r="OS37" s="169">
        <f t="shared" si="167"/>
        <v>4</v>
      </c>
      <c r="OT37" s="149">
        <f t="shared" si="36"/>
        <v>0</v>
      </c>
      <c r="OU37" s="149">
        <f t="shared" si="168"/>
        <v>8</v>
      </c>
      <c r="OV37" s="149">
        <f t="shared" si="37"/>
        <v>5</v>
      </c>
      <c r="OW37" s="163">
        <f t="shared" si="244"/>
        <v>0.625</v>
      </c>
      <c r="OX37" s="6" t="s">
        <v>35</v>
      </c>
      <c r="OY37" s="120">
        <v>0</v>
      </c>
      <c r="OZ37" s="120">
        <v>0</v>
      </c>
      <c r="PA37" s="121" t="s">
        <v>60</v>
      </c>
      <c r="PB37" s="119" t="s">
        <v>60</v>
      </c>
      <c r="PC37" s="118" t="s">
        <v>60</v>
      </c>
      <c r="PD37" s="120">
        <v>0</v>
      </c>
      <c r="PE37" s="120">
        <v>0</v>
      </c>
      <c r="PF37" s="121" t="s">
        <v>60</v>
      </c>
      <c r="PG37" s="118" t="s">
        <v>60</v>
      </c>
      <c r="PH37" s="118" t="s">
        <v>60</v>
      </c>
      <c r="PI37" s="120">
        <v>4</v>
      </c>
      <c r="PJ37" s="120">
        <v>4</v>
      </c>
      <c r="PK37" s="121">
        <f t="shared" si="269"/>
        <v>1</v>
      </c>
      <c r="PL37" s="119">
        <v>4</v>
      </c>
      <c r="PM37" s="40" t="s">
        <v>40</v>
      </c>
      <c r="PN37" s="119">
        <v>0</v>
      </c>
      <c r="PO37" s="119">
        <v>0</v>
      </c>
      <c r="PP37" s="121" t="s">
        <v>60</v>
      </c>
      <c r="PQ37" s="122" t="s">
        <v>60</v>
      </c>
      <c r="PR37" s="118" t="s">
        <v>60</v>
      </c>
      <c r="PS37" s="120">
        <v>1</v>
      </c>
      <c r="PT37" s="120">
        <v>1</v>
      </c>
      <c r="PU37" s="121">
        <f t="shared" si="38"/>
        <v>1</v>
      </c>
      <c r="PV37" s="122">
        <v>4</v>
      </c>
      <c r="PW37" s="40" t="s">
        <v>40</v>
      </c>
      <c r="PX37" s="120">
        <v>1</v>
      </c>
      <c r="PY37" s="120">
        <v>1</v>
      </c>
      <c r="PZ37" s="121">
        <f t="shared" si="236"/>
        <v>1</v>
      </c>
      <c r="QA37" s="122">
        <v>4</v>
      </c>
      <c r="QB37" s="40" t="s">
        <v>40</v>
      </c>
      <c r="QC37" s="120">
        <v>0</v>
      </c>
      <c r="QD37" s="120">
        <v>0</v>
      </c>
      <c r="QE37" s="121" t="s">
        <v>60</v>
      </c>
      <c r="QF37" s="119" t="s">
        <v>60</v>
      </c>
      <c r="QG37" s="118" t="s">
        <v>60</v>
      </c>
      <c r="QH37" s="171">
        <v>0</v>
      </c>
      <c r="QI37" s="169">
        <v>0</v>
      </c>
      <c r="QJ37" s="169">
        <f t="shared" si="173"/>
        <v>4</v>
      </c>
      <c r="QK37" s="169">
        <v>0</v>
      </c>
      <c r="QL37" s="169">
        <f t="shared" si="175"/>
        <v>4</v>
      </c>
      <c r="QM37" s="169">
        <f t="shared" si="176"/>
        <v>4</v>
      </c>
      <c r="QN37" s="169">
        <v>0</v>
      </c>
      <c r="QO37" s="149">
        <f t="shared" si="39"/>
        <v>4</v>
      </c>
      <c r="QP37" s="149">
        <f t="shared" si="178"/>
        <v>12</v>
      </c>
      <c r="QQ37" s="149">
        <f t="shared" si="40"/>
        <v>12</v>
      </c>
      <c r="QR37" s="163">
        <f t="shared" si="245"/>
        <v>1</v>
      </c>
      <c r="QS37" s="6" t="s">
        <v>35</v>
      </c>
      <c r="QT37" s="123">
        <v>50.000000000000007</v>
      </c>
      <c r="QU37" s="123">
        <v>56</v>
      </c>
      <c r="QV37" s="124">
        <f t="shared" si="260"/>
        <v>0.89285714285714302</v>
      </c>
      <c r="QW37" s="123">
        <v>4</v>
      </c>
      <c r="QX37" s="40" t="s">
        <v>40</v>
      </c>
      <c r="QY37" s="123">
        <v>16894</v>
      </c>
      <c r="QZ37" s="123">
        <v>16856</v>
      </c>
      <c r="RA37" s="124">
        <f t="shared" si="42"/>
        <v>1.0022543901281442</v>
      </c>
      <c r="RB37" s="125">
        <v>4</v>
      </c>
      <c r="RC37" s="40" t="s">
        <v>40</v>
      </c>
      <c r="RD37" s="125">
        <v>0</v>
      </c>
      <c r="RE37" s="125">
        <v>0</v>
      </c>
      <c r="RF37" s="124" t="s">
        <v>60</v>
      </c>
      <c r="RG37" s="125" t="s">
        <v>60</v>
      </c>
      <c r="RH37" s="125" t="s">
        <v>60</v>
      </c>
      <c r="RI37" s="171">
        <f t="shared" si="180"/>
        <v>4</v>
      </c>
      <c r="RJ37" s="169">
        <f t="shared" si="181"/>
        <v>4</v>
      </c>
      <c r="RK37" s="169">
        <v>0</v>
      </c>
      <c r="RL37" s="149">
        <f t="shared" si="44"/>
        <v>1</v>
      </c>
      <c r="RM37" s="149">
        <f t="shared" si="183"/>
        <v>8</v>
      </c>
      <c r="RN37" s="149">
        <f t="shared" si="45"/>
        <v>8</v>
      </c>
      <c r="RO37" s="163">
        <f t="shared" si="246"/>
        <v>1</v>
      </c>
      <c r="RP37" s="6" t="s">
        <v>35</v>
      </c>
      <c r="RQ37" s="119">
        <v>1</v>
      </c>
      <c r="RR37" s="119">
        <v>5</v>
      </c>
      <c r="RS37" s="121">
        <f t="shared" si="185"/>
        <v>0.2</v>
      </c>
      <c r="RT37" s="119">
        <v>1</v>
      </c>
      <c r="RU37" s="13" t="s">
        <v>43</v>
      </c>
      <c r="RV37" s="119">
        <v>38</v>
      </c>
      <c r="RW37" s="119">
        <v>14</v>
      </c>
      <c r="RX37" s="126">
        <f t="shared" si="186"/>
        <v>2.7142857142857144</v>
      </c>
      <c r="RY37" s="118">
        <v>4</v>
      </c>
      <c r="RZ37" s="40" t="s">
        <v>40</v>
      </c>
      <c r="SA37" s="171">
        <f t="shared" si="187"/>
        <v>1</v>
      </c>
      <c r="SB37" s="169">
        <f t="shared" si="188"/>
        <v>4</v>
      </c>
      <c r="SC37" s="149">
        <f t="shared" si="189"/>
        <v>0</v>
      </c>
      <c r="SD37" s="149">
        <f t="shared" si="190"/>
        <v>8</v>
      </c>
      <c r="SE37" s="149">
        <f t="shared" si="191"/>
        <v>5</v>
      </c>
      <c r="SF37" s="163">
        <f t="shared" si="192"/>
        <v>0.625</v>
      </c>
      <c r="SG37" s="6" t="s">
        <v>35</v>
      </c>
      <c r="SH37" s="127">
        <v>0.95146397869764865</v>
      </c>
      <c r="SI37" s="110">
        <v>4</v>
      </c>
      <c r="SJ37" s="9" t="s">
        <v>40</v>
      </c>
      <c r="SK37" s="120">
        <v>0</v>
      </c>
      <c r="SL37" s="120">
        <v>0</v>
      </c>
      <c r="SM37" s="121">
        <v>0</v>
      </c>
      <c r="SN37" s="111">
        <v>1</v>
      </c>
      <c r="SO37" s="13" t="s">
        <v>43</v>
      </c>
      <c r="SP37" s="120">
        <v>0</v>
      </c>
      <c r="SQ37" s="120">
        <v>12</v>
      </c>
      <c r="SR37" s="60">
        <f t="shared" si="194"/>
        <v>0</v>
      </c>
      <c r="SS37" s="111">
        <v>1</v>
      </c>
      <c r="ST37" s="13" t="s">
        <v>43</v>
      </c>
      <c r="SU37" s="120">
        <v>1</v>
      </c>
      <c r="SV37" s="120">
        <v>2</v>
      </c>
      <c r="SW37" s="60">
        <f t="shared" si="262"/>
        <v>0.5</v>
      </c>
      <c r="SX37" s="111">
        <v>1</v>
      </c>
      <c r="SY37" s="13" t="s">
        <v>43</v>
      </c>
      <c r="SZ37" s="120">
        <v>0</v>
      </c>
      <c r="TA37" s="120">
        <v>0</v>
      </c>
      <c r="TB37" s="60" t="s">
        <v>60</v>
      </c>
      <c r="TC37" s="47" t="s">
        <v>60</v>
      </c>
      <c r="TD37" s="80" t="s">
        <v>60</v>
      </c>
      <c r="TE37" s="171">
        <f t="shared" si="197"/>
        <v>4</v>
      </c>
      <c r="TF37" s="169">
        <f t="shared" si="198"/>
        <v>1</v>
      </c>
      <c r="TG37" s="169">
        <f t="shared" si="199"/>
        <v>1</v>
      </c>
      <c r="TH37" s="169">
        <f t="shared" si="200"/>
        <v>1</v>
      </c>
      <c r="TI37" s="169">
        <v>0</v>
      </c>
      <c r="TJ37" s="149">
        <f t="shared" si="202"/>
        <v>1</v>
      </c>
      <c r="TK37" s="149">
        <f t="shared" si="203"/>
        <v>16</v>
      </c>
      <c r="TL37" s="149">
        <f t="shared" si="204"/>
        <v>7</v>
      </c>
      <c r="TM37" s="163">
        <f t="shared" si="205"/>
        <v>0.4375</v>
      </c>
      <c r="TO37" s="133" t="s">
        <v>35</v>
      </c>
      <c r="TP37" s="61">
        <f>+KV37+MC37+NS37+OK37+QW37+RB37+RT37+RY37</f>
        <v>26</v>
      </c>
      <c r="TQ37" s="26">
        <f>8*4</f>
        <v>32</v>
      </c>
      <c r="TR37" s="27">
        <f t="shared" si="207"/>
        <v>0.8125</v>
      </c>
      <c r="TS37" s="28"/>
      <c r="TU37" s="25" t="s">
        <v>35</v>
      </c>
      <c r="TV37" s="87" t="e">
        <f>+#REF!+SI37</f>
        <v>#REF!</v>
      </c>
      <c r="TW37" s="26">
        <v>8</v>
      </c>
      <c r="TX37" s="27" t="e">
        <f t="shared" si="208"/>
        <v>#REF!</v>
      </c>
      <c r="TY37" s="28"/>
      <c r="UA37" s="25" t="s">
        <v>35</v>
      </c>
      <c r="UB37" s="363" t="e">
        <f>+(#REF!*0.25)+(#REF!*0.4)+(TR37*0.25)+(TX37*0.1)</f>
        <v>#REF!</v>
      </c>
      <c r="UC37" s="364"/>
      <c r="UD37" s="365"/>
      <c r="UE37" s="28"/>
      <c r="UF37" s="179">
        <f t="shared" si="209"/>
        <v>0.58333333333333337</v>
      </c>
      <c r="UG37" s="179">
        <f t="shared" si="210"/>
        <v>0.9375</v>
      </c>
      <c r="UH37" s="179">
        <f t="shared" si="211"/>
        <v>1</v>
      </c>
      <c r="UI37" s="181">
        <f t="shared" si="229"/>
        <v>0.84027777777777779</v>
      </c>
      <c r="UJ37" s="179">
        <f t="shared" si="212"/>
        <v>0.7142857142857143</v>
      </c>
      <c r="UK37" s="179">
        <f t="shared" si="213"/>
        <v>0.25</v>
      </c>
      <c r="UL37" s="179">
        <f t="shared" si="214"/>
        <v>0.8125</v>
      </c>
      <c r="UM37" s="179">
        <f t="shared" si="215"/>
        <v>0.625</v>
      </c>
      <c r="UN37" s="179">
        <f t="shared" si="216"/>
        <v>0.625</v>
      </c>
      <c r="UO37" s="181">
        <f t="shared" si="217"/>
        <v>0.60535714285714293</v>
      </c>
      <c r="UP37" s="179">
        <f t="shared" si="218"/>
        <v>0.77423659480375906</v>
      </c>
      <c r="UQ37" s="179">
        <f t="shared" si="219"/>
        <v>1</v>
      </c>
      <c r="UR37" s="179">
        <f t="shared" si="220"/>
        <v>1</v>
      </c>
      <c r="US37" s="179">
        <f t="shared" si="221"/>
        <v>0.625</v>
      </c>
      <c r="UT37" s="181">
        <f t="shared" si="222"/>
        <v>0.84980914870093982</v>
      </c>
      <c r="UU37" s="179">
        <f t="shared" si="223"/>
        <v>0.4375</v>
      </c>
      <c r="UV37" s="184">
        <f t="shared" si="224"/>
        <v>0.4375</v>
      </c>
      <c r="UW37" s="187"/>
      <c r="UX37" s="223">
        <f t="shared" si="230"/>
        <v>0.7084145887625366</v>
      </c>
    </row>
    <row r="38" spans="1:570" s="37" customFormat="1" ht="15" customHeight="1">
      <c r="L38" s="323"/>
      <c r="M38" s="323"/>
      <c r="N38" s="323"/>
      <c r="O38" s="323"/>
      <c r="P38" s="323"/>
      <c r="Q38" s="145"/>
      <c r="R38" s="145"/>
      <c r="S38" s="145"/>
      <c r="T38" s="145"/>
      <c r="U38" s="145"/>
      <c r="V38" s="145"/>
      <c r="W38" s="145"/>
      <c r="AQ38" s="145"/>
      <c r="AR38" s="145"/>
      <c r="AS38" s="145"/>
      <c r="AT38" s="145"/>
      <c r="AU38" s="145"/>
      <c r="AV38" s="145"/>
      <c r="AW38" s="145"/>
      <c r="AX38" s="164"/>
      <c r="BC38" s="145"/>
      <c r="BD38" s="145"/>
      <c r="BE38" s="145"/>
      <c r="BF38" s="145"/>
      <c r="BG38" s="145"/>
      <c r="CW38" s="145"/>
      <c r="CX38" s="145"/>
      <c r="CY38" s="145"/>
      <c r="CZ38" s="145"/>
      <c r="DA38" s="145"/>
      <c r="DB38" s="145"/>
      <c r="DC38" s="145"/>
      <c r="DD38" s="145"/>
      <c r="DE38" s="145"/>
      <c r="DF38" s="145"/>
      <c r="DG38" s="145"/>
      <c r="DH38" s="164"/>
      <c r="DI38" s="340"/>
      <c r="DJ38" s="340"/>
      <c r="DK38" s="340"/>
      <c r="DL38" s="340"/>
      <c r="DM38" s="340"/>
      <c r="DN38" s="340"/>
      <c r="DO38" s="340"/>
      <c r="DP38" s="340"/>
      <c r="DQ38" s="340"/>
      <c r="DR38" s="340"/>
      <c r="DS38" s="340"/>
      <c r="DY38" s="340"/>
      <c r="DZ38" s="340"/>
      <c r="EA38" s="340"/>
      <c r="EB38" s="340"/>
      <c r="EC38" s="340"/>
      <c r="ED38" s="340"/>
      <c r="EE38" s="340"/>
      <c r="EF38" s="340"/>
      <c r="EG38" s="340"/>
      <c r="EH38" s="340"/>
      <c r="EI38" s="340"/>
      <c r="EJ38" s="340"/>
      <c r="EK38" s="340"/>
      <c r="EL38" s="340"/>
      <c r="EM38" s="340"/>
      <c r="EN38" s="340"/>
      <c r="EO38" s="340"/>
      <c r="EP38" s="340"/>
      <c r="EQ38" s="145"/>
      <c r="ER38" s="145"/>
      <c r="ES38" s="145"/>
      <c r="ET38" s="145"/>
      <c r="EU38" s="145"/>
      <c r="EV38" s="145"/>
      <c r="EW38" s="145"/>
      <c r="EX38" s="145"/>
      <c r="EY38" s="145"/>
      <c r="EZ38" s="145"/>
      <c r="FA38" s="164"/>
      <c r="FB38" s="340"/>
      <c r="FC38" s="340"/>
      <c r="FD38" s="340"/>
      <c r="FE38" s="340"/>
      <c r="FF38" s="340"/>
      <c r="FG38" s="340"/>
      <c r="FH38" s="346"/>
      <c r="FI38" s="346"/>
      <c r="FJ38" s="346"/>
      <c r="FK38" s="346"/>
      <c r="FL38" s="346"/>
      <c r="FM38" s="346"/>
      <c r="FN38" s="346"/>
      <c r="FO38" s="346"/>
      <c r="FP38" s="346"/>
      <c r="FQ38" s="346"/>
      <c r="FR38" s="346"/>
      <c r="FS38" s="346"/>
      <c r="FT38" s="346"/>
      <c r="FU38" s="346"/>
      <c r="FV38" s="346"/>
      <c r="FW38" s="346"/>
      <c r="FX38" s="346"/>
      <c r="FY38" s="346"/>
      <c r="FZ38" s="346"/>
      <c r="GA38" s="346"/>
      <c r="GB38" s="145"/>
      <c r="GC38" s="145"/>
      <c r="GD38" s="145"/>
      <c r="GE38" s="145"/>
      <c r="GF38" s="145"/>
      <c r="GG38" s="145"/>
      <c r="GH38" s="145"/>
      <c r="GI38" s="145"/>
      <c r="GJ38" s="164"/>
      <c r="HK38" s="147"/>
      <c r="HL38" s="147"/>
      <c r="HM38" s="147"/>
      <c r="HN38" s="147"/>
      <c r="HO38" s="147"/>
      <c r="HP38" s="147"/>
      <c r="HQ38" s="147"/>
      <c r="HR38" s="147"/>
      <c r="HS38" s="164"/>
      <c r="IP38" s="82"/>
      <c r="IQ38" s="82"/>
      <c r="IR38" s="82"/>
      <c r="IS38" s="82"/>
      <c r="IT38" s="82"/>
      <c r="IU38" s="147"/>
      <c r="IV38" s="147"/>
      <c r="IW38" s="147"/>
      <c r="IX38" s="147"/>
      <c r="IY38" s="147"/>
      <c r="IZ38" s="147"/>
      <c r="JA38" s="147"/>
      <c r="JB38" s="147"/>
      <c r="JC38" s="147"/>
      <c r="JD38" s="164"/>
      <c r="JP38" s="147"/>
      <c r="JQ38" s="147"/>
      <c r="JR38" s="147"/>
      <c r="JS38" s="147"/>
      <c r="JT38" s="147"/>
      <c r="JU38" s="164"/>
      <c r="KG38" s="147"/>
      <c r="KH38" s="147"/>
      <c r="KI38" s="147"/>
      <c r="KJ38" s="147"/>
      <c r="KK38" s="147"/>
      <c r="KL38" s="164"/>
      <c r="KM38" s="346"/>
      <c r="KN38" s="346"/>
      <c r="KO38" s="346"/>
      <c r="KP38" s="346"/>
      <c r="KQ38" s="346"/>
      <c r="KR38" s="346"/>
      <c r="KS38" s="346"/>
      <c r="KT38" s="346"/>
      <c r="KU38" s="346"/>
      <c r="KV38" s="346"/>
      <c r="KW38" s="346"/>
      <c r="KX38" s="346"/>
      <c r="KY38" s="346"/>
      <c r="KZ38" s="346"/>
      <c r="LA38" s="346"/>
      <c r="LB38" s="346"/>
      <c r="LC38" s="147"/>
      <c r="LD38" s="147"/>
      <c r="LE38" s="147"/>
      <c r="LF38" s="147"/>
      <c r="LG38" s="147"/>
      <c r="LH38" s="147"/>
      <c r="LI38" s="164"/>
      <c r="LJ38" s="346"/>
      <c r="LK38" s="346"/>
      <c r="LL38" s="346"/>
      <c r="LM38" s="346"/>
      <c r="LN38" s="346"/>
      <c r="LO38" s="346"/>
      <c r="LP38" s="346"/>
      <c r="LQ38" s="346"/>
      <c r="LR38" s="346"/>
      <c r="LS38" s="346"/>
      <c r="LT38" s="346"/>
      <c r="LU38" s="346"/>
      <c r="LV38" s="346"/>
      <c r="LW38" s="346"/>
      <c r="LX38" s="346"/>
      <c r="LY38" s="346"/>
      <c r="LZ38" s="346"/>
      <c r="MA38" s="346"/>
      <c r="MB38" s="346"/>
      <c r="MC38" s="346"/>
      <c r="MD38" s="346"/>
      <c r="ME38" s="147"/>
      <c r="MF38" s="147"/>
      <c r="MG38" s="147"/>
      <c r="MH38" s="147"/>
      <c r="MI38" s="147"/>
      <c r="MJ38" s="147"/>
      <c r="MK38" s="147"/>
      <c r="ML38" s="164"/>
      <c r="MM38" s="346"/>
      <c r="MN38" s="346"/>
      <c r="MO38" s="346"/>
      <c r="MP38" s="346"/>
      <c r="MQ38" s="346"/>
      <c r="MR38" s="346"/>
      <c r="MS38" s="346"/>
      <c r="MT38" s="346"/>
      <c r="MU38" s="346"/>
      <c r="MV38" s="346"/>
      <c r="MW38" s="346"/>
      <c r="MX38" s="346"/>
      <c r="MY38" s="346"/>
      <c r="MZ38" s="346"/>
      <c r="NA38" s="346"/>
      <c r="NB38" s="346"/>
      <c r="NC38" s="147"/>
      <c r="ND38" s="147"/>
      <c r="NE38" s="147"/>
      <c r="NF38" s="147"/>
      <c r="NG38" s="147"/>
      <c r="NH38" s="147"/>
      <c r="NI38" s="164"/>
      <c r="NJ38" s="346"/>
      <c r="NK38" s="346"/>
      <c r="NL38" s="346"/>
      <c r="NM38" s="346"/>
      <c r="NN38" s="346"/>
      <c r="NO38" s="346"/>
      <c r="NU38" s="346"/>
      <c r="NV38" s="346"/>
      <c r="NW38" s="346"/>
      <c r="NX38" s="346"/>
      <c r="NY38" s="346"/>
      <c r="NZ38" s="147"/>
      <c r="OA38" s="147"/>
      <c r="OB38" s="147"/>
      <c r="OC38" s="147"/>
      <c r="OD38" s="147"/>
      <c r="OE38" s="147"/>
      <c r="OF38" s="164"/>
      <c r="OG38" s="346"/>
      <c r="OH38" s="346"/>
      <c r="OI38" s="346"/>
      <c r="OJ38" s="346"/>
      <c r="OK38" s="346"/>
      <c r="OL38" s="346"/>
      <c r="OM38" s="346"/>
      <c r="ON38" s="346"/>
      <c r="OO38" s="346"/>
      <c r="OP38" s="346"/>
      <c r="OQ38" s="346"/>
      <c r="OR38" s="147"/>
      <c r="OS38" s="147"/>
      <c r="OT38" s="147"/>
      <c r="OU38" s="147"/>
      <c r="OV38" s="147"/>
      <c r="OW38" s="164"/>
      <c r="OX38" s="144"/>
      <c r="OY38" s="144"/>
      <c r="OZ38" s="144"/>
      <c r="PA38" s="144"/>
      <c r="PB38" s="144"/>
      <c r="PC38" s="144"/>
      <c r="PD38" s="144"/>
      <c r="PE38" s="144"/>
      <c r="PF38" s="144"/>
      <c r="PG38" s="144"/>
      <c r="PH38" s="144"/>
      <c r="PI38" s="144"/>
      <c r="PJ38" s="144"/>
      <c r="PK38" s="144"/>
      <c r="PL38" s="144"/>
      <c r="PM38" s="144"/>
      <c r="PN38" s="144"/>
      <c r="PO38" s="144"/>
      <c r="PP38" s="144"/>
      <c r="PQ38" s="144"/>
      <c r="PR38" s="144"/>
      <c r="PS38" s="144"/>
      <c r="PT38" s="144"/>
      <c r="PU38" s="144"/>
      <c r="PV38" s="144"/>
      <c r="PW38" s="144"/>
      <c r="PX38" s="144"/>
      <c r="PY38" s="144"/>
      <c r="PZ38" s="144"/>
      <c r="QA38" s="144"/>
      <c r="QB38" s="144"/>
      <c r="QC38" s="144"/>
      <c r="QD38" s="144"/>
      <c r="QE38" s="144"/>
      <c r="QF38" s="144"/>
      <c r="QG38" s="144"/>
      <c r="QH38" s="147"/>
      <c r="QI38" s="147"/>
      <c r="QJ38" s="147"/>
      <c r="QK38" s="147"/>
      <c r="QL38" s="147"/>
      <c r="QM38" s="147"/>
      <c r="QN38" s="147"/>
      <c r="QO38" s="147"/>
      <c r="QP38" s="147"/>
      <c r="QQ38" s="147"/>
      <c r="QR38" s="164"/>
      <c r="QS38" s="144"/>
      <c r="QT38" s="144"/>
      <c r="QU38" s="144"/>
      <c r="QV38" s="144"/>
      <c r="QW38" s="144"/>
      <c r="QX38" s="144"/>
      <c r="QY38" s="144"/>
      <c r="QZ38" s="144"/>
      <c r="RA38" s="144"/>
      <c r="RB38" s="144"/>
      <c r="RC38" s="144"/>
      <c r="RD38" s="144"/>
      <c r="RE38" s="144"/>
      <c r="RF38" s="144"/>
      <c r="RG38" s="144"/>
      <c r="RH38" s="144"/>
      <c r="RI38" s="147"/>
      <c r="RJ38" s="147"/>
      <c r="RK38" s="147"/>
      <c r="RL38" s="147"/>
      <c r="RM38" s="147"/>
      <c r="RN38" s="147"/>
      <c r="RO38" s="164"/>
      <c r="RP38" s="144"/>
      <c r="RQ38" s="144"/>
      <c r="RR38" s="144"/>
      <c r="RS38" s="144"/>
      <c r="RT38" s="144"/>
      <c r="RU38" s="144"/>
      <c r="RV38" s="144"/>
      <c r="RW38" s="144"/>
      <c r="RX38" s="144"/>
      <c r="RY38" s="144"/>
      <c r="RZ38" s="144"/>
      <c r="SA38" s="147"/>
      <c r="SB38" s="147"/>
      <c r="SC38" s="147"/>
      <c r="SD38" s="147"/>
      <c r="SE38" s="164"/>
      <c r="SF38" s="164"/>
      <c r="SG38" s="144"/>
      <c r="SH38" s="144"/>
      <c r="SI38" s="144"/>
      <c r="SJ38" s="144"/>
      <c r="SK38" s="144"/>
      <c r="SL38" s="144"/>
      <c r="SM38" s="144"/>
      <c r="SN38" s="144"/>
      <c r="SO38" s="144"/>
      <c r="SP38" s="144"/>
      <c r="SQ38" s="144"/>
      <c r="SR38" s="144"/>
      <c r="SS38" s="144"/>
      <c r="ST38" s="144"/>
      <c r="SU38" s="144"/>
      <c r="SV38" s="144"/>
      <c r="SW38" s="144"/>
      <c r="SX38" s="144"/>
      <c r="SY38" s="144"/>
      <c r="SZ38" s="144"/>
      <c r="TA38" s="144"/>
      <c r="TB38" s="144"/>
      <c r="TC38" s="144"/>
      <c r="TD38" s="144"/>
      <c r="TE38" s="147"/>
      <c r="TF38" s="147"/>
      <c r="TG38" s="147"/>
      <c r="TH38" s="147"/>
      <c r="TI38" s="147"/>
      <c r="TJ38" s="147"/>
      <c r="TK38" s="147"/>
      <c r="TL38" s="164"/>
      <c r="TM38" s="164"/>
      <c r="TP38" s="66"/>
      <c r="TQ38" s="66"/>
      <c r="TV38" s="66"/>
      <c r="TW38" s="66"/>
      <c r="UB38" s="66"/>
      <c r="UC38" s="66"/>
    </row>
    <row r="39" spans="1:570" s="37" customFormat="1" ht="15" customHeight="1">
      <c r="L39" s="323"/>
      <c r="M39" s="323"/>
      <c r="N39" s="323"/>
      <c r="O39" s="323"/>
      <c r="P39" s="323"/>
      <c r="Q39" s="145"/>
      <c r="R39" s="145"/>
      <c r="S39" s="145"/>
      <c r="T39" s="145"/>
      <c r="U39" s="145"/>
      <c r="V39" s="145"/>
      <c r="W39" s="145"/>
      <c r="AQ39" s="145"/>
      <c r="AR39" s="145"/>
      <c r="AS39" s="145"/>
      <c r="AT39" s="145"/>
      <c r="AU39" s="145"/>
      <c r="AV39" s="145"/>
      <c r="AW39" s="145"/>
      <c r="AX39" s="145"/>
      <c r="BC39" s="145"/>
      <c r="BD39" s="145"/>
      <c r="BE39" s="145"/>
      <c r="BF39" s="145"/>
      <c r="BG39" s="145"/>
      <c r="CW39" s="145"/>
      <c r="CX39" s="145"/>
      <c r="CY39" s="145"/>
      <c r="CZ39" s="145"/>
      <c r="DA39" s="145"/>
      <c r="DB39" s="145"/>
      <c r="DC39" s="145"/>
      <c r="DD39" s="145"/>
      <c r="DE39" s="145"/>
      <c r="DF39" s="145"/>
      <c r="DG39" s="145"/>
      <c r="DH39" s="145"/>
      <c r="DI39" s="340"/>
      <c r="DJ39" s="340"/>
      <c r="DK39" s="340"/>
      <c r="DL39" s="340"/>
      <c r="DM39" s="340"/>
      <c r="DN39" s="340"/>
      <c r="DO39" s="340"/>
      <c r="DP39" s="340"/>
      <c r="DQ39" s="340"/>
      <c r="DR39" s="340"/>
      <c r="DS39" s="340"/>
      <c r="DY39" s="340"/>
      <c r="DZ39" s="340"/>
      <c r="EA39" s="340"/>
      <c r="EB39" s="340"/>
      <c r="EC39" s="340"/>
      <c r="ED39" s="340"/>
      <c r="EE39" s="340"/>
      <c r="EF39" s="340"/>
      <c r="EG39" s="340"/>
      <c r="EH39" s="340"/>
      <c r="EI39" s="340"/>
      <c r="EJ39" s="340"/>
      <c r="EK39" s="340"/>
      <c r="EL39" s="340"/>
      <c r="EM39" s="340"/>
      <c r="EN39" s="340"/>
      <c r="EO39" s="340"/>
      <c r="EP39" s="340"/>
      <c r="EQ39" s="145"/>
      <c r="ER39" s="145"/>
      <c r="ES39" s="145"/>
      <c r="ET39" s="145"/>
      <c r="EU39" s="145"/>
      <c r="EV39" s="145"/>
      <c r="EW39" s="145"/>
      <c r="EX39" s="145"/>
      <c r="EY39" s="145"/>
      <c r="EZ39" s="145"/>
      <c r="FA39" s="145"/>
      <c r="FB39" s="340"/>
      <c r="FC39" s="340"/>
      <c r="FD39" s="340"/>
      <c r="FE39" s="340"/>
      <c r="FF39" s="340"/>
      <c r="FG39" s="340"/>
      <c r="FH39" s="346"/>
      <c r="FI39" s="346"/>
      <c r="FJ39" s="346"/>
      <c r="FK39" s="346"/>
      <c r="FL39" s="346"/>
      <c r="FM39" s="346"/>
      <c r="FN39" s="346"/>
      <c r="FO39" s="346"/>
      <c r="FP39" s="346"/>
      <c r="FQ39" s="346"/>
      <c r="FR39" s="346"/>
      <c r="FS39" s="346"/>
      <c r="FT39" s="346"/>
      <c r="FU39" s="346"/>
      <c r="FV39" s="346"/>
      <c r="FW39" s="346"/>
      <c r="FX39" s="346"/>
      <c r="FY39" s="346"/>
      <c r="FZ39" s="346"/>
      <c r="GA39" s="346"/>
      <c r="GB39" s="145"/>
      <c r="GC39" s="145"/>
      <c r="GD39" s="145"/>
      <c r="GE39" s="145"/>
      <c r="GF39" s="145"/>
      <c r="GG39" s="145"/>
      <c r="GH39" s="145"/>
      <c r="GI39" s="145"/>
      <c r="GJ39" s="145"/>
      <c r="HK39" s="147"/>
      <c r="HL39" s="147"/>
      <c r="HM39" s="147"/>
      <c r="HN39" s="147"/>
      <c r="HO39" s="147"/>
      <c r="HP39" s="147"/>
      <c r="HQ39" s="147"/>
      <c r="HR39" s="147"/>
      <c r="HS39" s="147"/>
      <c r="IP39" s="82"/>
      <c r="IQ39" s="82"/>
      <c r="IR39" s="82"/>
      <c r="IS39" s="82"/>
      <c r="IT39" s="82"/>
      <c r="IU39" s="147"/>
      <c r="IV39" s="147"/>
      <c r="IW39" s="147"/>
      <c r="IX39" s="147"/>
      <c r="IY39" s="147"/>
      <c r="IZ39" s="147"/>
      <c r="JA39" s="147"/>
      <c r="JB39" s="147"/>
      <c r="JC39" s="147"/>
      <c r="JD39" s="147"/>
      <c r="JP39" s="147"/>
      <c r="JQ39" s="147"/>
      <c r="JR39" s="147"/>
      <c r="JS39" s="147"/>
      <c r="JT39" s="147"/>
      <c r="JU39" s="147"/>
      <c r="KG39" s="147"/>
      <c r="KH39" s="147"/>
      <c r="KI39" s="147"/>
      <c r="KJ39" s="147"/>
      <c r="KK39" s="147"/>
      <c r="KL39" s="147"/>
      <c r="KM39" s="346"/>
      <c r="KN39" s="346"/>
      <c r="KO39" s="346"/>
      <c r="KP39" s="346"/>
      <c r="KQ39" s="346"/>
      <c r="KR39" s="346"/>
      <c r="KS39" s="346"/>
      <c r="KT39" s="346"/>
      <c r="KU39" s="346"/>
      <c r="KV39" s="346"/>
      <c r="KW39" s="346"/>
      <c r="KX39" s="346"/>
      <c r="KY39" s="346"/>
      <c r="KZ39" s="346"/>
      <c r="LA39" s="346"/>
      <c r="LB39" s="346"/>
      <c r="LC39" s="147"/>
      <c r="LD39" s="147"/>
      <c r="LE39" s="147"/>
      <c r="LF39" s="147"/>
      <c r="LG39" s="147"/>
      <c r="LH39" s="147"/>
      <c r="LI39" s="147"/>
      <c r="LJ39" s="346"/>
      <c r="LK39" s="346"/>
      <c r="LL39" s="346"/>
      <c r="LM39" s="346"/>
      <c r="LN39" s="346"/>
      <c r="LO39" s="346"/>
      <c r="LP39" s="346"/>
      <c r="LQ39" s="346"/>
      <c r="LR39" s="346"/>
      <c r="LS39" s="346"/>
      <c r="LT39" s="346"/>
      <c r="LU39" s="346"/>
      <c r="LV39" s="346"/>
      <c r="LW39" s="346"/>
      <c r="LX39" s="346"/>
      <c r="LY39" s="346"/>
      <c r="LZ39" s="346"/>
      <c r="MA39" s="346"/>
      <c r="MB39" s="346"/>
      <c r="MC39" s="346"/>
      <c r="MD39" s="346"/>
      <c r="ME39" s="147"/>
      <c r="MF39" s="147"/>
      <c r="MG39" s="147"/>
      <c r="MH39" s="147"/>
      <c r="MI39" s="147"/>
      <c r="MJ39" s="147"/>
      <c r="MK39" s="147"/>
      <c r="ML39" s="147"/>
      <c r="MM39" s="346"/>
      <c r="MN39" s="346"/>
      <c r="MO39" s="346"/>
      <c r="MP39" s="346"/>
      <c r="MQ39" s="346"/>
      <c r="MR39" s="346"/>
      <c r="MS39" s="346"/>
      <c r="MT39" s="346"/>
      <c r="MU39" s="346"/>
      <c r="MV39" s="346"/>
      <c r="MW39" s="346"/>
      <c r="MX39" s="346"/>
      <c r="MY39" s="346"/>
      <c r="MZ39" s="346"/>
      <c r="NA39" s="346"/>
      <c r="NB39" s="346"/>
      <c r="NC39" s="147"/>
      <c r="ND39" s="147"/>
      <c r="NE39" s="147"/>
      <c r="NF39" s="147"/>
      <c r="NG39" s="147"/>
      <c r="NH39" s="147"/>
      <c r="NI39" s="147"/>
      <c r="NJ39" s="346"/>
      <c r="NK39" s="346"/>
      <c r="NL39" s="346"/>
      <c r="NM39" s="346"/>
      <c r="NN39" s="346"/>
      <c r="NO39" s="346"/>
      <c r="NU39" s="346"/>
      <c r="NV39" s="346"/>
      <c r="NW39" s="346"/>
      <c r="NX39" s="346"/>
      <c r="NY39" s="346"/>
      <c r="NZ39" s="147"/>
      <c r="OA39" s="147"/>
      <c r="OB39" s="147"/>
      <c r="OC39" s="147"/>
      <c r="OD39" s="147"/>
      <c r="OE39" s="147"/>
      <c r="OF39" s="147"/>
      <c r="OG39" s="346"/>
      <c r="OH39" s="346"/>
      <c r="OI39" s="346"/>
      <c r="OJ39" s="346"/>
      <c r="OK39" s="346"/>
      <c r="OL39" s="346"/>
      <c r="OM39" s="346"/>
      <c r="ON39" s="346"/>
      <c r="OO39" s="346"/>
      <c r="OP39" s="346"/>
      <c r="OQ39" s="346"/>
      <c r="OR39" s="147"/>
      <c r="OS39" s="147"/>
      <c r="OT39" s="147"/>
      <c r="OU39" s="147"/>
      <c r="OV39" s="147"/>
      <c r="OW39" s="147"/>
      <c r="OX39" s="144"/>
      <c r="OY39" s="144"/>
      <c r="OZ39" s="144"/>
      <c r="PA39" s="144"/>
      <c r="PB39" s="144"/>
      <c r="PC39" s="144"/>
      <c r="PD39" s="144"/>
      <c r="PE39" s="144"/>
      <c r="PF39" s="144"/>
      <c r="PG39" s="144"/>
      <c r="PH39" s="144"/>
      <c r="PI39" s="144"/>
      <c r="PJ39" s="144"/>
      <c r="PK39" s="144"/>
      <c r="PL39" s="144"/>
      <c r="PM39" s="144"/>
      <c r="PN39" s="144"/>
      <c r="PO39" s="144"/>
      <c r="PP39" s="144"/>
      <c r="PQ39" s="144"/>
      <c r="PR39" s="144"/>
      <c r="PS39" s="144"/>
      <c r="PT39" s="144"/>
      <c r="PU39" s="144"/>
      <c r="PV39" s="144"/>
      <c r="PW39" s="144"/>
      <c r="PX39" s="144"/>
      <c r="PY39" s="144"/>
      <c r="PZ39" s="144"/>
      <c r="QA39" s="144"/>
      <c r="QB39" s="144"/>
      <c r="QC39" s="144"/>
      <c r="QD39" s="144"/>
      <c r="QE39" s="144"/>
      <c r="QF39" s="144"/>
      <c r="QG39" s="144"/>
      <c r="QH39" s="147"/>
      <c r="QI39" s="147"/>
      <c r="QJ39" s="147"/>
      <c r="QK39" s="147"/>
      <c r="QL39" s="147"/>
      <c r="QM39" s="147"/>
      <c r="QN39" s="147"/>
      <c r="QO39" s="147"/>
      <c r="QP39" s="147"/>
      <c r="QQ39" s="147"/>
      <c r="QR39" s="147"/>
      <c r="QS39" s="144"/>
      <c r="QT39" s="144"/>
      <c r="QU39" s="144"/>
      <c r="QV39" s="144"/>
      <c r="QW39" s="144"/>
      <c r="QX39" s="144"/>
      <c r="QY39" s="144"/>
      <c r="QZ39" s="144"/>
      <c r="RA39" s="144"/>
      <c r="RB39" s="144"/>
      <c r="RC39" s="144"/>
      <c r="RD39" s="144"/>
      <c r="RE39" s="144"/>
      <c r="RF39" s="144"/>
      <c r="RG39" s="144"/>
      <c r="RH39" s="144"/>
      <c r="RI39" s="147"/>
      <c r="RJ39" s="147"/>
      <c r="RK39" s="147"/>
      <c r="RL39" s="147"/>
      <c r="RM39" s="147"/>
      <c r="RN39" s="147"/>
      <c r="RO39" s="147"/>
      <c r="RP39" s="144"/>
      <c r="RQ39" s="144"/>
      <c r="RR39" s="144"/>
      <c r="RS39" s="144"/>
      <c r="RT39" s="144"/>
      <c r="RU39" s="144"/>
      <c r="RV39" s="144"/>
      <c r="RW39" s="144"/>
      <c r="RX39" s="144"/>
      <c r="RY39" s="144"/>
      <c r="RZ39" s="144"/>
      <c r="SA39" s="147"/>
      <c r="SB39" s="147"/>
      <c r="SC39" s="147"/>
      <c r="SD39" s="147"/>
      <c r="SE39" s="147"/>
      <c r="SF39" s="147"/>
      <c r="SG39" s="144"/>
      <c r="SH39" s="144"/>
      <c r="SI39" s="144"/>
      <c r="SJ39" s="144"/>
      <c r="SK39" s="144"/>
      <c r="SL39" s="144"/>
      <c r="SM39" s="144"/>
      <c r="SN39" s="144"/>
      <c r="SO39" s="144"/>
      <c r="SP39" s="144"/>
      <c r="SQ39" s="144"/>
      <c r="SR39" s="144"/>
      <c r="SS39" s="144"/>
      <c r="ST39" s="144"/>
      <c r="SU39" s="144"/>
      <c r="SV39" s="144"/>
      <c r="SW39" s="144"/>
      <c r="SX39" s="144"/>
      <c r="SY39" s="144"/>
      <c r="SZ39" s="144"/>
      <c r="TA39" s="144"/>
      <c r="TB39" s="144"/>
      <c r="TC39" s="144"/>
      <c r="TD39" s="144"/>
      <c r="TE39" s="147"/>
      <c r="TF39" s="147"/>
      <c r="TG39" s="147"/>
      <c r="TH39" s="147"/>
      <c r="TI39" s="147"/>
      <c r="TJ39" s="147"/>
      <c r="TK39" s="147"/>
      <c r="TL39" s="147"/>
      <c r="TM39" s="147"/>
      <c r="TP39" s="66"/>
      <c r="TQ39" s="66"/>
      <c r="TV39" s="66"/>
      <c r="TW39" s="66"/>
      <c r="UB39" s="66"/>
      <c r="UC39" s="66"/>
    </row>
    <row r="40" spans="1:570" s="37" customFormat="1" ht="15" customHeight="1">
      <c r="L40" s="323"/>
      <c r="M40" s="323"/>
      <c r="N40" s="323"/>
      <c r="O40" s="323"/>
      <c r="P40" s="323"/>
      <c r="Q40" s="145"/>
      <c r="R40" s="145"/>
      <c r="S40" s="145"/>
      <c r="T40" s="145"/>
      <c r="U40" s="145"/>
      <c r="V40" s="145"/>
      <c r="W40" s="145"/>
      <c r="AQ40" s="145"/>
      <c r="AR40" s="145"/>
      <c r="AS40" s="145"/>
      <c r="AT40" s="145"/>
      <c r="AU40" s="145"/>
      <c r="AV40" s="145"/>
      <c r="AW40" s="145"/>
      <c r="AX40" s="145"/>
      <c r="BC40" s="145"/>
      <c r="BD40" s="145"/>
      <c r="BE40" s="145"/>
      <c r="BF40" s="145"/>
      <c r="BG40" s="145"/>
      <c r="CW40" s="145"/>
      <c r="CX40" s="145"/>
      <c r="CY40" s="145"/>
      <c r="CZ40" s="145"/>
      <c r="DA40" s="145"/>
      <c r="DB40" s="145"/>
      <c r="DC40" s="145"/>
      <c r="DD40" s="145"/>
      <c r="DE40" s="145"/>
      <c r="DF40" s="145"/>
      <c r="DG40" s="145"/>
      <c r="DH40" s="145"/>
      <c r="DI40" s="340"/>
      <c r="DJ40" s="340"/>
      <c r="DK40" s="340"/>
      <c r="DL40" s="340"/>
      <c r="DM40" s="340"/>
      <c r="DN40" s="340"/>
      <c r="DO40" s="340"/>
      <c r="DP40" s="340"/>
      <c r="DQ40" s="340"/>
      <c r="DR40" s="340"/>
      <c r="DS40" s="340"/>
      <c r="DY40" s="340"/>
      <c r="DZ40" s="340"/>
      <c r="EA40" s="340"/>
      <c r="EB40" s="340"/>
      <c r="EC40" s="340"/>
      <c r="ED40" s="340"/>
      <c r="EE40" s="340"/>
      <c r="EF40" s="340"/>
      <c r="EG40" s="340"/>
      <c r="EH40" s="340"/>
      <c r="EI40" s="340"/>
      <c r="EJ40" s="340"/>
      <c r="EK40" s="340"/>
      <c r="EL40" s="340"/>
      <c r="EM40" s="340"/>
      <c r="EN40" s="340"/>
      <c r="EO40" s="340"/>
      <c r="EP40" s="340"/>
      <c r="EQ40" s="145"/>
      <c r="ER40" s="145"/>
      <c r="ES40" s="145"/>
      <c r="ET40" s="145"/>
      <c r="EU40" s="145"/>
      <c r="EV40" s="145"/>
      <c r="EW40" s="145"/>
      <c r="EX40" s="145"/>
      <c r="EY40" s="145"/>
      <c r="EZ40" s="145"/>
      <c r="FA40" s="145"/>
      <c r="FB40" s="340"/>
      <c r="FC40" s="340"/>
      <c r="FD40" s="340"/>
      <c r="FE40" s="340"/>
      <c r="FF40" s="340"/>
      <c r="FG40" s="340"/>
      <c r="FH40" s="346"/>
      <c r="FI40" s="346"/>
      <c r="FJ40" s="346"/>
      <c r="FK40" s="346"/>
      <c r="FL40" s="346"/>
      <c r="FM40" s="346"/>
      <c r="FN40" s="346"/>
      <c r="FO40" s="346"/>
      <c r="FP40" s="346"/>
      <c r="FQ40" s="346"/>
      <c r="FR40" s="346"/>
      <c r="FS40" s="346"/>
      <c r="FT40" s="346"/>
      <c r="FU40" s="346"/>
      <c r="FV40" s="346"/>
      <c r="FW40" s="346"/>
      <c r="FX40" s="346"/>
      <c r="FY40" s="346"/>
      <c r="FZ40" s="346"/>
      <c r="GA40" s="346"/>
      <c r="GB40" s="145"/>
      <c r="GC40" s="145"/>
      <c r="GD40" s="145"/>
      <c r="GE40" s="145"/>
      <c r="GF40" s="145"/>
      <c r="GG40" s="145"/>
      <c r="GH40" s="145"/>
      <c r="GI40" s="145"/>
      <c r="GJ40" s="145"/>
      <c r="HK40" s="147"/>
      <c r="HL40" s="147"/>
      <c r="HM40" s="147"/>
      <c r="HN40" s="147"/>
      <c r="HO40" s="147"/>
      <c r="HP40" s="147"/>
      <c r="HQ40" s="147"/>
      <c r="HR40" s="147"/>
      <c r="HS40" s="147"/>
      <c r="IP40" s="82"/>
      <c r="IQ40" s="82"/>
      <c r="IR40" s="82"/>
      <c r="IS40" s="82"/>
      <c r="IT40" s="82"/>
      <c r="IU40" s="147"/>
      <c r="IV40" s="147"/>
      <c r="IW40" s="147"/>
      <c r="IX40" s="147"/>
      <c r="IY40" s="147"/>
      <c r="IZ40" s="147"/>
      <c r="JA40" s="147"/>
      <c r="JB40" s="147"/>
      <c r="JC40" s="147"/>
      <c r="JD40" s="147"/>
      <c r="JP40" s="147"/>
      <c r="JQ40" s="147"/>
      <c r="JR40" s="147"/>
      <c r="JS40" s="147"/>
      <c r="JT40" s="147"/>
      <c r="JU40" s="147"/>
      <c r="KG40" s="147"/>
      <c r="KH40" s="147"/>
      <c r="KI40" s="147"/>
      <c r="KJ40" s="147"/>
      <c r="KK40" s="147"/>
      <c r="KL40" s="147"/>
      <c r="KM40" s="346"/>
      <c r="KN40" s="346"/>
      <c r="KO40" s="346"/>
      <c r="KP40" s="346"/>
      <c r="KQ40" s="346"/>
      <c r="KR40" s="346"/>
      <c r="KS40" s="346"/>
      <c r="KT40" s="346"/>
      <c r="KU40" s="346"/>
      <c r="KV40" s="346"/>
      <c r="KW40" s="346"/>
      <c r="KX40" s="346"/>
      <c r="KY40" s="346"/>
      <c r="KZ40" s="346"/>
      <c r="LA40" s="346"/>
      <c r="LB40" s="346"/>
      <c r="LC40" s="147"/>
      <c r="LD40" s="147"/>
      <c r="LE40" s="147"/>
      <c r="LF40" s="147"/>
      <c r="LG40" s="147"/>
      <c r="LH40" s="147"/>
      <c r="LI40" s="147"/>
      <c r="LJ40" s="346"/>
      <c r="LK40" s="346"/>
      <c r="LL40" s="346"/>
      <c r="LM40" s="346"/>
      <c r="LN40" s="346"/>
      <c r="LO40" s="346"/>
      <c r="LP40" s="346"/>
      <c r="LQ40" s="346"/>
      <c r="LR40" s="346"/>
      <c r="LS40" s="346"/>
      <c r="LT40" s="346"/>
      <c r="LU40" s="346"/>
      <c r="LV40" s="346"/>
      <c r="LW40" s="346"/>
      <c r="LX40" s="346"/>
      <c r="LY40" s="346"/>
      <c r="LZ40" s="346"/>
      <c r="MA40" s="346"/>
      <c r="MB40" s="346"/>
      <c r="MC40" s="346"/>
      <c r="MD40" s="346"/>
      <c r="ME40" s="147"/>
      <c r="MF40" s="147"/>
      <c r="MG40" s="147"/>
      <c r="MH40" s="147"/>
      <c r="MI40" s="147"/>
      <c r="MJ40" s="147"/>
      <c r="MK40" s="147"/>
      <c r="ML40" s="147"/>
      <c r="MM40" s="346"/>
      <c r="MN40" s="346"/>
      <c r="MO40" s="346"/>
      <c r="MP40" s="346"/>
      <c r="MQ40" s="346"/>
      <c r="MR40" s="346"/>
      <c r="MS40" s="346"/>
      <c r="MT40" s="346"/>
      <c r="MU40" s="346"/>
      <c r="MV40" s="346"/>
      <c r="MW40" s="346"/>
      <c r="MX40" s="346"/>
      <c r="MY40" s="346"/>
      <c r="MZ40" s="346"/>
      <c r="NA40" s="346"/>
      <c r="NB40" s="346"/>
      <c r="NC40" s="147"/>
      <c r="ND40" s="147"/>
      <c r="NE40" s="147"/>
      <c r="NF40" s="147"/>
      <c r="NG40" s="147"/>
      <c r="NH40" s="147"/>
      <c r="NI40" s="147"/>
      <c r="NJ40" s="346"/>
      <c r="NK40" s="346"/>
      <c r="NL40" s="346"/>
      <c r="NM40" s="346"/>
      <c r="NN40" s="346"/>
      <c r="NO40" s="346"/>
      <c r="NU40" s="346"/>
      <c r="NV40" s="346"/>
      <c r="NW40" s="346"/>
      <c r="NX40" s="346"/>
      <c r="NY40" s="346"/>
      <c r="NZ40" s="147"/>
      <c r="OA40" s="147"/>
      <c r="OB40" s="147"/>
      <c r="OC40" s="147"/>
      <c r="OD40" s="147"/>
      <c r="OE40" s="147"/>
      <c r="OF40" s="147"/>
      <c r="OG40" s="346"/>
      <c r="OH40" s="346"/>
      <c r="OI40" s="346"/>
      <c r="OJ40" s="346"/>
      <c r="OK40" s="346"/>
      <c r="OL40" s="346"/>
      <c r="OM40" s="346"/>
      <c r="ON40" s="346"/>
      <c r="OO40" s="346"/>
      <c r="OP40" s="346"/>
      <c r="OQ40" s="346"/>
      <c r="OR40" s="147"/>
      <c r="OS40" s="147"/>
      <c r="OT40" s="147"/>
      <c r="OU40" s="147"/>
      <c r="OV40" s="147"/>
      <c r="OW40" s="147"/>
      <c r="OX40" s="144"/>
      <c r="OY40" s="144"/>
      <c r="OZ40" s="144"/>
      <c r="PA40" s="144"/>
      <c r="PB40" s="144"/>
      <c r="PC40" s="144"/>
      <c r="PD40" s="144"/>
      <c r="PE40" s="144"/>
      <c r="PF40" s="144"/>
      <c r="PG40" s="144"/>
      <c r="PH40" s="144"/>
      <c r="PI40" s="144"/>
      <c r="PJ40" s="144"/>
      <c r="PK40" s="144"/>
      <c r="PL40" s="144"/>
      <c r="PM40" s="144"/>
      <c r="PN40" s="144"/>
      <c r="PO40" s="144"/>
      <c r="PP40" s="144"/>
      <c r="PQ40" s="144"/>
      <c r="PR40" s="144"/>
      <c r="PS40" s="144"/>
      <c r="PT40" s="144"/>
      <c r="PU40" s="144"/>
      <c r="PV40" s="144"/>
      <c r="PW40" s="144"/>
      <c r="PX40" s="144"/>
      <c r="PY40" s="144"/>
      <c r="PZ40" s="144"/>
      <c r="QA40" s="144"/>
      <c r="QB40" s="144"/>
      <c r="QC40" s="144"/>
      <c r="QD40" s="144"/>
      <c r="QE40" s="144"/>
      <c r="QF40" s="144"/>
      <c r="QG40" s="144"/>
      <c r="QH40" s="147"/>
      <c r="QI40" s="147"/>
      <c r="QJ40" s="147"/>
      <c r="QK40" s="147"/>
      <c r="QL40" s="147"/>
      <c r="QM40" s="147"/>
      <c r="QN40" s="147"/>
      <c r="QO40" s="147"/>
      <c r="QP40" s="147"/>
      <c r="QQ40" s="147"/>
      <c r="QR40" s="147"/>
      <c r="QS40" s="144"/>
      <c r="QT40" s="144"/>
      <c r="QU40" s="144"/>
      <c r="QV40" s="144"/>
      <c r="QW40" s="144"/>
      <c r="QX40" s="144"/>
      <c r="QY40" s="144"/>
      <c r="QZ40" s="144"/>
      <c r="RA40" s="144"/>
      <c r="RB40" s="144"/>
      <c r="RC40" s="144"/>
      <c r="RD40" s="144"/>
      <c r="RE40" s="144"/>
      <c r="RF40" s="144"/>
      <c r="RG40" s="144"/>
      <c r="RH40" s="144"/>
      <c r="RI40" s="147"/>
      <c r="RJ40" s="147"/>
      <c r="RK40" s="147"/>
      <c r="RL40" s="147"/>
      <c r="RM40" s="147"/>
      <c r="RN40" s="147"/>
      <c r="RO40" s="147"/>
      <c r="RP40" s="144"/>
      <c r="RQ40" s="144"/>
      <c r="RR40" s="144"/>
      <c r="RS40" s="144"/>
      <c r="RT40" s="144"/>
      <c r="RU40" s="144"/>
      <c r="RV40" s="144"/>
      <c r="RW40" s="144"/>
      <c r="RX40" s="144"/>
      <c r="RY40" s="144"/>
      <c r="RZ40" s="144"/>
      <c r="SA40" s="147"/>
      <c r="SB40" s="147"/>
      <c r="SC40" s="147"/>
      <c r="SD40" s="147"/>
      <c r="SE40" s="147"/>
      <c r="SF40" s="147"/>
      <c r="SG40" s="144"/>
      <c r="SH40" s="144"/>
      <c r="SI40" s="144"/>
      <c r="SJ40" s="144"/>
      <c r="SK40" s="144"/>
      <c r="SL40" s="144"/>
      <c r="SM40" s="144"/>
      <c r="SN40" s="144"/>
      <c r="SO40" s="144"/>
      <c r="SP40" s="144"/>
      <c r="SQ40" s="144"/>
      <c r="SR40" s="144"/>
      <c r="SS40" s="144"/>
      <c r="ST40" s="144"/>
      <c r="SU40" s="144"/>
      <c r="SV40" s="144"/>
      <c r="SW40" s="144"/>
      <c r="SX40" s="144"/>
      <c r="SY40" s="144"/>
      <c r="SZ40" s="144"/>
      <c r="TA40" s="144"/>
      <c r="TB40" s="144"/>
      <c r="TC40" s="144"/>
      <c r="TD40" s="144"/>
      <c r="TE40" s="147"/>
      <c r="TF40" s="147"/>
      <c r="TG40" s="147"/>
      <c r="TH40" s="147"/>
      <c r="TI40" s="147"/>
      <c r="TJ40" s="147"/>
      <c r="TK40" s="147"/>
      <c r="TL40" s="147"/>
      <c r="TM40" s="147"/>
      <c r="TP40" s="66"/>
      <c r="TQ40" s="66"/>
      <c r="TV40" s="66"/>
      <c r="TW40" s="66"/>
      <c r="UB40" s="66"/>
      <c r="UC40" s="66"/>
    </row>
    <row r="41" spans="1:570" s="37" customFormat="1" ht="15" customHeight="1">
      <c r="DI41" s="340"/>
      <c r="DJ41" s="340"/>
      <c r="DK41" s="340"/>
      <c r="DL41" s="340"/>
      <c r="DM41" s="340"/>
      <c r="DN41" s="340"/>
      <c r="DO41" s="340"/>
      <c r="DP41" s="340"/>
      <c r="DQ41" s="340"/>
      <c r="DR41" s="340"/>
      <c r="DS41" s="340"/>
      <c r="DY41" s="340"/>
      <c r="DZ41" s="340"/>
      <c r="EA41" s="340"/>
      <c r="EB41" s="340"/>
      <c r="EC41" s="340"/>
      <c r="ED41" s="340"/>
      <c r="EE41" s="340"/>
      <c r="EF41" s="340"/>
      <c r="EG41" s="340"/>
      <c r="EH41" s="340"/>
      <c r="EI41" s="340"/>
      <c r="EJ41" s="340"/>
      <c r="EK41" s="340"/>
      <c r="EL41" s="340"/>
      <c r="EM41" s="340"/>
      <c r="EN41" s="340"/>
      <c r="EO41" s="340"/>
      <c r="EP41" s="340"/>
      <c r="FB41" s="340"/>
      <c r="FC41" s="340"/>
      <c r="FD41" s="340"/>
      <c r="FE41" s="340"/>
      <c r="FF41" s="340"/>
      <c r="FG41" s="340"/>
      <c r="FH41" s="346"/>
      <c r="FI41" s="346"/>
      <c r="FJ41" s="346"/>
      <c r="FK41" s="346"/>
      <c r="FL41" s="346"/>
      <c r="FM41" s="346"/>
      <c r="FN41" s="346"/>
      <c r="FO41" s="346"/>
      <c r="FP41" s="346"/>
      <c r="FQ41" s="346"/>
      <c r="FR41" s="346"/>
      <c r="FS41" s="346"/>
      <c r="FT41" s="346"/>
      <c r="FU41" s="346"/>
      <c r="FV41" s="346"/>
      <c r="FW41" s="346"/>
      <c r="FX41" s="346"/>
      <c r="FY41" s="346"/>
      <c r="FZ41" s="346"/>
      <c r="GA41" s="346"/>
      <c r="KM41" s="346"/>
      <c r="KN41" s="346"/>
      <c r="KO41" s="346"/>
      <c r="KP41" s="346"/>
      <c r="KQ41" s="346"/>
      <c r="KR41" s="346"/>
      <c r="KS41" s="346"/>
      <c r="KT41" s="346"/>
      <c r="KU41" s="346"/>
      <c r="KV41" s="346"/>
      <c r="KW41" s="346"/>
      <c r="KX41" s="346"/>
      <c r="KY41" s="346"/>
      <c r="KZ41" s="346"/>
      <c r="LA41" s="346"/>
      <c r="LB41" s="346"/>
      <c r="LJ41" s="346"/>
      <c r="LK41" s="346"/>
      <c r="LL41" s="346"/>
      <c r="LM41" s="346"/>
      <c r="LN41" s="346"/>
      <c r="LO41" s="346"/>
      <c r="LP41" s="346"/>
      <c r="LQ41" s="346"/>
      <c r="LR41" s="346"/>
      <c r="LS41" s="346"/>
      <c r="LT41" s="346"/>
      <c r="LU41" s="346"/>
      <c r="LV41" s="346"/>
      <c r="LW41" s="346"/>
      <c r="LX41" s="346"/>
      <c r="LY41" s="346"/>
      <c r="LZ41" s="346"/>
      <c r="MA41" s="346"/>
      <c r="MB41" s="346"/>
      <c r="MC41" s="346"/>
      <c r="MD41" s="346"/>
      <c r="MM41" s="346"/>
      <c r="MN41" s="346"/>
      <c r="MO41" s="346"/>
      <c r="MP41" s="346"/>
      <c r="MQ41" s="346"/>
      <c r="MR41" s="346"/>
      <c r="MS41" s="346"/>
      <c r="MT41" s="346"/>
      <c r="MU41" s="346"/>
      <c r="MV41" s="346"/>
      <c r="MW41" s="346"/>
      <c r="MX41" s="346"/>
      <c r="MY41" s="346"/>
      <c r="MZ41" s="346"/>
      <c r="NA41" s="346"/>
      <c r="NB41" s="346"/>
      <c r="NJ41" s="346"/>
      <c r="NK41" s="346"/>
      <c r="NL41" s="346"/>
      <c r="NM41" s="346"/>
      <c r="NN41" s="346"/>
      <c r="NO41" s="346"/>
      <c r="NU41" s="346"/>
      <c r="NV41" s="346"/>
      <c r="NW41" s="346"/>
      <c r="NX41" s="346"/>
      <c r="NY41" s="346"/>
      <c r="OG41" s="346"/>
      <c r="OH41" s="346"/>
      <c r="OI41" s="346"/>
      <c r="OJ41" s="346"/>
      <c r="OK41" s="346"/>
      <c r="OL41" s="346"/>
      <c r="OM41" s="346"/>
      <c r="ON41" s="346"/>
      <c r="OO41" s="346"/>
      <c r="OP41" s="346"/>
      <c r="OQ41" s="346"/>
      <c r="OX41" s="144"/>
      <c r="OY41" s="144"/>
      <c r="OZ41" s="144"/>
      <c r="PA41" s="144"/>
      <c r="PB41" s="144"/>
      <c r="PC41" s="144"/>
      <c r="PD41" s="144"/>
      <c r="PE41" s="144"/>
      <c r="PF41" s="144"/>
      <c r="PG41" s="144"/>
      <c r="PH41" s="144"/>
      <c r="PI41" s="144"/>
      <c r="PJ41" s="144"/>
      <c r="PK41" s="144"/>
      <c r="PL41" s="144"/>
      <c r="PM41" s="144"/>
      <c r="PN41" s="144"/>
      <c r="PO41" s="144"/>
      <c r="PP41" s="144"/>
      <c r="PQ41" s="144"/>
      <c r="PR41" s="144"/>
      <c r="PS41" s="144"/>
      <c r="PT41" s="144"/>
      <c r="PU41" s="144"/>
      <c r="PV41" s="144"/>
      <c r="PW41" s="144"/>
      <c r="PX41" s="144"/>
      <c r="PY41" s="144"/>
      <c r="PZ41" s="144"/>
      <c r="QA41" s="144"/>
      <c r="QB41" s="144"/>
      <c r="QC41" s="144"/>
      <c r="QD41" s="144"/>
      <c r="QE41" s="144"/>
      <c r="QF41" s="144"/>
      <c r="QG41" s="144"/>
      <c r="QS41" s="144"/>
      <c r="QT41" s="144"/>
      <c r="QU41" s="144"/>
      <c r="QV41" s="144"/>
      <c r="QW41" s="144"/>
      <c r="QX41" s="144"/>
      <c r="QY41" s="144"/>
      <c r="QZ41" s="144"/>
      <c r="RA41" s="144"/>
      <c r="RB41" s="144"/>
      <c r="RC41" s="144"/>
      <c r="RD41" s="144"/>
      <c r="RE41" s="144"/>
      <c r="RF41" s="144"/>
      <c r="RG41" s="144"/>
      <c r="RH41" s="144"/>
      <c r="RP41" s="144"/>
      <c r="RQ41" s="176"/>
      <c r="RR41" s="144"/>
      <c r="RS41" s="144"/>
      <c r="RT41" s="144"/>
      <c r="RU41" s="144"/>
      <c r="RV41" s="144"/>
      <c r="RW41" s="144"/>
      <c r="RX41" s="144"/>
      <c r="RY41" s="144"/>
      <c r="RZ41" s="144"/>
      <c r="SG41" s="144"/>
      <c r="SH41" s="144"/>
      <c r="SI41" s="144"/>
      <c r="SJ41" s="144"/>
      <c r="SK41" s="144"/>
      <c r="SL41" s="144"/>
      <c r="SM41" s="144"/>
      <c r="SN41" s="144"/>
      <c r="SO41" s="144"/>
      <c r="SP41" s="144"/>
      <c r="SQ41" s="144"/>
      <c r="SR41" s="144"/>
      <c r="SS41" s="144"/>
      <c r="ST41" s="144"/>
      <c r="SU41" s="144"/>
      <c r="SV41" s="144"/>
      <c r="SW41" s="144"/>
      <c r="SX41" s="144"/>
      <c r="SY41" s="144"/>
      <c r="SZ41" s="144"/>
      <c r="TA41" s="144"/>
      <c r="TB41" s="144"/>
      <c r="TC41" s="144"/>
      <c r="TD41" s="144"/>
      <c r="TP41" s="66"/>
      <c r="TQ41" s="66"/>
      <c r="TV41" s="66"/>
      <c r="TW41" s="66"/>
      <c r="UB41" s="66"/>
      <c r="UC41" s="66"/>
    </row>
    <row r="42" spans="1:570" s="37" customFormat="1">
      <c r="FF42" s="146"/>
      <c r="FK42" s="146"/>
      <c r="FP42" s="146"/>
      <c r="FU42" s="146"/>
      <c r="FZ42" s="146"/>
      <c r="KQ42" s="146"/>
      <c r="KV42" s="146"/>
      <c r="LA42" s="146"/>
      <c r="LN42" s="146"/>
      <c r="LS42" s="146"/>
      <c r="LX42" s="146"/>
      <c r="MC42" s="146"/>
      <c r="MQ42" s="146"/>
      <c r="MV42" s="146"/>
      <c r="NA42" s="146"/>
      <c r="NN42" s="146"/>
      <c r="NS42" s="146"/>
      <c r="NX42" s="146"/>
      <c r="OK42" s="146"/>
      <c r="OP42" s="146"/>
      <c r="PB42" s="146"/>
      <c r="PG42" s="146"/>
      <c r="PL42" s="146"/>
      <c r="PQ42" s="146"/>
      <c r="PV42" s="146"/>
      <c r="QA42" s="146"/>
      <c r="QF42" s="146"/>
      <c r="QW42" s="146"/>
      <c r="RB42" s="146"/>
      <c r="RG42" s="146"/>
      <c r="RT42" s="146"/>
      <c r="RY42" s="146"/>
      <c r="SI42" s="146"/>
      <c r="SN42" s="146"/>
      <c r="SS42" s="146"/>
      <c r="SX42" s="146"/>
      <c r="TC42" s="146"/>
      <c r="TP42" s="66"/>
      <c r="TQ42" s="66"/>
      <c r="TV42" s="66"/>
      <c r="TW42" s="66"/>
      <c r="UB42" s="66"/>
      <c r="UC42" s="66"/>
    </row>
    <row r="43" spans="1:570" s="37" customFormat="1">
      <c r="FF43" s="146"/>
      <c r="FK43" s="146"/>
      <c r="FP43" s="146"/>
      <c r="FU43" s="146"/>
      <c r="FZ43" s="146"/>
      <c r="KQ43" s="146"/>
      <c r="KV43" s="146"/>
      <c r="LA43" s="146"/>
      <c r="LN43" s="146"/>
      <c r="LS43" s="146"/>
      <c r="LX43" s="146"/>
      <c r="MC43" s="146"/>
      <c r="MQ43" s="146"/>
      <c r="MV43" s="146"/>
      <c r="NA43" s="146"/>
      <c r="NN43" s="146"/>
      <c r="NS43" s="146"/>
      <c r="NX43" s="146"/>
      <c r="OK43" s="146"/>
      <c r="OP43" s="146"/>
      <c r="PB43" s="146"/>
      <c r="PG43" s="146"/>
      <c r="PL43" s="146"/>
      <c r="PQ43" s="146"/>
      <c r="PV43" s="146"/>
      <c r="QA43" s="146"/>
      <c r="QF43" s="146"/>
      <c r="QW43" s="146"/>
      <c r="RB43" s="146"/>
      <c r="RG43" s="146"/>
      <c r="RT43" s="146"/>
      <c r="RY43" s="146"/>
      <c r="SI43" s="146"/>
      <c r="SN43" s="146"/>
      <c r="SS43" s="146"/>
      <c r="SX43" s="146"/>
      <c r="TC43" s="146"/>
      <c r="TP43" s="66"/>
      <c r="TQ43" s="66"/>
      <c r="TV43" s="66"/>
      <c r="TW43" s="66"/>
      <c r="UB43" s="66"/>
      <c r="UC43" s="66"/>
    </row>
    <row r="44" spans="1:570" s="37" customFormat="1">
      <c r="FF44" s="146"/>
      <c r="FK44" s="146"/>
      <c r="FP44" s="146"/>
      <c r="FU44" s="146"/>
      <c r="FZ44" s="146"/>
      <c r="KQ44" s="146"/>
      <c r="KV44" s="146"/>
      <c r="LA44" s="146"/>
      <c r="LN44" s="146"/>
      <c r="LS44" s="146"/>
      <c r="LX44" s="146"/>
      <c r="MC44" s="146"/>
      <c r="MQ44" s="146"/>
      <c r="MV44" s="146"/>
      <c r="NA44" s="146"/>
      <c r="NN44" s="146"/>
      <c r="NS44" s="146"/>
      <c r="NX44" s="146"/>
      <c r="OK44" s="146"/>
      <c r="OP44" s="146"/>
      <c r="PB44" s="146"/>
      <c r="PG44" s="146"/>
      <c r="PL44" s="146"/>
      <c r="PQ44" s="146"/>
      <c r="PV44" s="146"/>
      <c r="QA44" s="146"/>
      <c r="QF44" s="146"/>
      <c r="QW44" s="146"/>
      <c r="RB44" s="146"/>
      <c r="RG44" s="146"/>
      <c r="RT44" s="146"/>
      <c r="RY44" s="146"/>
      <c r="SI44" s="146"/>
      <c r="SN44" s="146"/>
      <c r="SS44" s="146"/>
      <c r="SX44" s="146"/>
      <c r="TC44" s="146"/>
      <c r="TP44" s="66"/>
      <c r="TQ44" s="66"/>
      <c r="TV44" s="66"/>
      <c r="TW44" s="66"/>
      <c r="UB44" s="66"/>
      <c r="UC44" s="66"/>
    </row>
    <row r="45" spans="1:570" s="37" customFormat="1">
      <c r="FF45" s="146"/>
      <c r="FK45" s="146"/>
      <c r="FP45" s="146"/>
      <c r="FU45" s="146"/>
      <c r="FZ45" s="146"/>
      <c r="KQ45" s="146"/>
      <c r="KV45" s="146"/>
      <c r="LA45" s="146"/>
      <c r="LN45" s="146"/>
      <c r="LS45" s="146"/>
      <c r="LX45" s="146"/>
      <c r="MC45" s="146"/>
      <c r="MQ45" s="146"/>
      <c r="MV45" s="146"/>
      <c r="NA45" s="146"/>
      <c r="NN45" s="146"/>
      <c r="NS45" s="146"/>
      <c r="NX45" s="146"/>
      <c r="OK45" s="146"/>
      <c r="OP45" s="146"/>
      <c r="PB45" s="146"/>
      <c r="PG45" s="146"/>
      <c r="PL45" s="146"/>
      <c r="PQ45" s="146"/>
      <c r="PV45" s="146"/>
      <c r="QA45" s="146"/>
      <c r="QF45" s="146"/>
      <c r="QW45" s="146"/>
      <c r="RB45" s="146"/>
      <c r="RG45" s="146"/>
      <c r="RT45" s="146"/>
      <c r="RY45" s="146"/>
      <c r="SI45" s="146"/>
      <c r="SN45" s="146"/>
      <c r="SS45" s="146"/>
      <c r="SX45" s="146"/>
      <c r="TC45" s="146"/>
      <c r="TP45" s="66"/>
      <c r="TQ45" s="66"/>
      <c r="TV45" s="66"/>
      <c r="TW45" s="66"/>
      <c r="UB45" s="66"/>
      <c r="UC45" s="66"/>
    </row>
    <row r="46" spans="1:570" s="37" customFormat="1">
      <c r="FF46" s="146"/>
      <c r="FK46" s="146"/>
      <c r="FP46" s="146"/>
      <c r="FU46" s="146"/>
      <c r="FZ46" s="146"/>
      <c r="KQ46" s="146"/>
      <c r="KV46" s="146"/>
      <c r="LA46" s="146"/>
      <c r="LN46" s="146"/>
      <c r="LS46" s="146"/>
      <c r="LX46" s="146"/>
      <c r="MC46" s="146"/>
      <c r="MQ46" s="146"/>
      <c r="MV46" s="146"/>
      <c r="NA46" s="146"/>
      <c r="NN46" s="146"/>
      <c r="NS46" s="146"/>
      <c r="NX46" s="146"/>
      <c r="OK46" s="146"/>
      <c r="OP46" s="146"/>
      <c r="PB46" s="146"/>
      <c r="PG46" s="146"/>
      <c r="PL46" s="146"/>
      <c r="PQ46" s="146"/>
      <c r="PV46" s="146"/>
      <c r="QA46" s="146"/>
      <c r="QF46" s="146"/>
      <c r="QW46" s="146"/>
      <c r="RB46" s="146"/>
      <c r="RG46" s="146"/>
      <c r="RT46" s="146"/>
      <c r="RY46" s="146"/>
      <c r="SI46" s="146"/>
      <c r="SN46" s="146"/>
      <c r="SS46" s="146"/>
      <c r="SX46" s="146"/>
      <c r="TC46" s="146"/>
      <c r="TP46" s="66"/>
      <c r="TQ46" s="66"/>
      <c r="TV46" s="66"/>
      <c r="TW46" s="66"/>
      <c r="UB46" s="66"/>
      <c r="UC46" s="66"/>
    </row>
    <row r="47" spans="1:570" s="37" customFormat="1">
      <c r="FF47" s="146"/>
      <c r="FK47" s="146"/>
      <c r="FP47" s="146"/>
      <c r="FU47" s="146"/>
      <c r="FZ47" s="146"/>
      <c r="KQ47" s="146"/>
      <c r="KV47" s="146"/>
      <c r="LA47" s="146"/>
      <c r="LN47" s="146"/>
      <c r="LS47" s="146"/>
      <c r="LX47" s="146"/>
      <c r="MC47" s="146"/>
      <c r="MQ47" s="146"/>
      <c r="MV47" s="146"/>
      <c r="NA47" s="146"/>
      <c r="NN47" s="146"/>
      <c r="NS47" s="146"/>
      <c r="NX47" s="146"/>
      <c r="OK47" s="146"/>
      <c r="OP47" s="146"/>
      <c r="PB47" s="146"/>
      <c r="PG47" s="146"/>
      <c r="PL47" s="146"/>
      <c r="PQ47" s="146"/>
      <c r="PV47" s="146"/>
      <c r="QA47" s="146"/>
      <c r="QF47" s="146"/>
      <c r="QW47" s="146"/>
      <c r="RB47" s="146"/>
      <c r="RG47" s="146"/>
      <c r="RT47" s="146"/>
      <c r="RY47" s="146"/>
      <c r="SI47" s="146"/>
      <c r="SN47" s="146"/>
      <c r="SS47" s="146"/>
      <c r="SX47" s="146"/>
      <c r="TC47" s="146"/>
      <c r="TP47" s="66"/>
      <c r="TQ47" s="66"/>
      <c r="TV47" s="66"/>
      <c r="TW47" s="66"/>
      <c r="UB47" s="66"/>
      <c r="UC47" s="66"/>
    </row>
    <row r="48" spans="1:570" s="37" customFormat="1">
      <c r="FF48" s="146"/>
      <c r="FK48" s="146"/>
      <c r="FP48" s="146"/>
      <c r="FU48" s="146"/>
      <c r="FZ48" s="146"/>
      <c r="KQ48" s="146"/>
      <c r="KV48" s="146"/>
      <c r="LA48" s="146"/>
      <c r="LN48" s="146"/>
      <c r="LS48" s="146"/>
      <c r="LX48" s="146"/>
      <c r="MC48" s="146"/>
      <c r="MQ48" s="146"/>
      <c r="MV48" s="146"/>
      <c r="NA48" s="146"/>
      <c r="NN48" s="146"/>
      <c r="NS48" s="146"/>
      <c r="NX48" s="146"/>
      <c r="OK48" s="146"/>
      <c r="OP48" s="146"/>
      <c r="PB48" s="146"/>
      <c r="PG48" s="146"/>
      <c r="PL48" s="146"/>
      <c r="PQ48" s="146"/>
      <c r="PV48" s="146"/>
      <c r="QA48" s="146"/>
      <c r="QF48" s="146"/>
      <c r="QW48" s="146"/>
      <c r="RB48" s="146"/>
      <c r="RG48" s="146"/>
      <c r="RT48" s="146"/>
      <c r="RY48" s="146"/>
      <c r="SI48" s="146"/>
      <c r="SN48" s="146"/>
      <c r="SS48" s="146"/>
      <c r="SX48" s="146"/>
      <c r="TC48" s="146"/>
      <c r="TP48" s="66"/>
      <c r="TQ48" s="66"/>
      <c r="TV48" s="66"/>
      <c r="TW48" s="66"/>
      <c r="UB48" s="66"/>
      <c r="UC48" s="66"/>
    </row>
    <row r="50" spans="535:570">
      <c r="TO50" s="37"/>
      <c r="UF50" s="37"/>
      <c r="UG50" s="37"/>
      <c r="UH50" s="37"/>
      <c r="UI50" s="37"/>
      <c r="UJ50" s="37"/>
      <c r="UK50" s="37"/>
      <c r="UL50" s="37"/>
      <c r="UM50" s="37"/>
      <c r="UN50" s="37"/>
      <c r="UO50" s="37"/>
      <c r="UP50" s="37"/>
      <c r="UQ50" s="37"/>
      <c r="UR50" s="37"/>
      <c r="US50" s="37"/>
      <c r="UT50" s="37"/>
      <c r="UU50" s="37"/>
      <c r="UV50" s="37"/>
      <c r="UW50" s="37"/>
      <c r="UX50" s="37"/>
    </row>
    <row r="51" spans="535:570">
      <c r="TP51" s="66"/>
      <c r="TQ51" s="66"/>
      <c r="TR51" s="37"/>
      <c r="TS51" s="37"/>
      <c r="TU51" s="37"/>
      <c r="TV51" s="66"/>
      <c r="TW51" s="66"/>
      <c r="TX51" s="37"/>
      <c r="TY51" s="37"/>
      <c r="UA51" s="37"/>
      <c r="UB51" s="66"/>
      <c r="UC51" s="66"/>
      <c r="UD51" s="37"/>
      <c r="UE51" s="37"/>
    </row>
  </sheetData>
  <mergeCells count="633">
    <mergeCell ref="CR3:CR4"/>
    <mergeCell ref="CR1:CV1"/>
    <mergeCell ref="CR2:CV2"/>
    <mergeCell ref="CM1:CQ1"/>
    <mergeCell ref="CM2:CQ2"/>
    <mergeCell ref="CM3:CM4"/>
    <mergeCell ref="HB3:HB4"/>
    <mergeCell ref="HA3:HA4"/>
    <mergeCell ref="CW1:DH3"/>
    <mergeCell ref="EQ1:FA3"/>
    <mergeCell ref="GB1:GJ3"/>
    <mergeCell ref="CV3:CV4"/>
    <mergeCell ref="CU3:CU4"/>
    <mergeCell ref="CT3:CT4"/>
    <mergeCell ref="CS3:CS4"/>
    <mergeCell ref="HA1:HE1"/>
    <mergeCell ref="HA2:HE2"/>
    <mergeCell ref="GV1:GZ1"/>
    <mergeCell ref="GV2:GZ2"/>
    <mergeCell ref="HE3:HE4"/>
    <mergeCell ref="GQ1:GU1"/>
    <mergeCell ref="GQ2:GU2"/>
    <mergeCell ref="GQ3:GQ4"/>
    <mergeCell ref="GR3:GR4"/>
    <mergeCell ref="LC1:LI3"/>
    <mergeCell ref="ME1:ML3"/>
    <mergeCell ref="NC1:NI3"/>
    <mergeCell ref="RB3:RB4"/>
    <mergeCell ref="RA3:RA4"/>
    <mergeCell ref="QZ3:QZ4"/>
    <mergeCell ref="QY3:QY4"/>
    <mergeCell ref="QX3:QX4"/>
    <mergeCell ref="QW3:QW4"/>
    <mergeCell ref="QV3:QV4"/>
    <mergeCell ref="QU3:QU4"/>
    <mergeCell ref="QT2:QX2"/>
    <mergeCell ref="PS1:PW1"/>
    <mergeCell ref="PS2:PW2"/>
    <mergeCell ref="PX1:QB1"/>
    <mergeCell ref="PX2:QB2"/>
    <mergeCell ref="QC1:QG1"/>
    <mergeCell ref="QC2:QG2"/>
    <mergeCell ref="PD1:PH1"/>
    <mergeCell ref="PD2:PH2"/>
    <mergeCell ref="PI1:PM1"/>
    <mergeCell ref="PI2:PM2"/>
    <mergeCell ref="PN1:PR1"/>
    <mergeCell ref="PN2:PR2"/>
    <mergeCell ref="UB5:UD5"/>
    <mergeCell ref="UB6:UD6"/>
    <mergeCell ref="UB7:UD7"/>
    <mergeCell ref="UB8:UD8"/>
    <mergeCell ref="UB9:UD9"/>
    <mergeCell ref="UB10:UD10"/>
    <mergeCell ref="UB11:UD11"/>
    <mergeCell ref="UB29:UD29"/>
    <mergeCell ref="UB20:UD20"/>
    <mergeCell ref="UB21:UD21"/>
    <mergeCell ref="UB22:UD22"/>
    <mergeCell ref="UB23:UD23"/>
    <mergeCell ref="UB24:UD24"/>
    <mergeCell ref="UB12:UD12"/>
    <mergeCell ref="UB13:UD13"/>
    <mergeCell ref="UB14:UD14"/>
    <mergeCell ref="UB15:UD15"/>
    <mergeCell ref="UB16:UD16"/>
    <mergeCell ref="UB17:UD17"/>
    <mergeCell ref="UB18:UD18"/>
    <mergeCell ref="UB28:UD28"/>
    <mergeCell ref="UB19:UD19"/>
    <mergeCell ref="UB35:UD35"/>
    <mergeCell ref="UB36:UD36"/>
    <mergeCell ref="UB37:UD37"/>
    <mergeCell ref="UB30:UD30"/>
    <mergeCell ref="UB31:UD31"/>
    <mergeCell ref="UB32:UD32"/>
    <mergeCell ref="UB33:UD33"/>
    <mergeCell ref="UB34:UD34"/>
    <mergeCell ref="UB25:UD25"/>
    <mergeCell ref="UB26:UD26"/>
    <mergeCell ref="UB27:UD27"/>
    <mergeCell ref="SH1:SJ1"/>
    <mergeCell ref="SH2:SJ2"/>
    <mergeCell ref="RV1:RZ1"/>
    <mergeCell ref="RV2:RZ2"/>
    <mergeCell ref="SP1:ST1"/>
    <mergeCell ref="SP2:ST2"/>
    <mergeCell ref="SK1:SO1"/>
    <mergeCell ref="SK2:SO2"/>
    <mergeCell ref="SZ1:TD1"/>
    <mergeCell ref="SZ2:TD2"/>
    <mergeCell ref="SU1:SY1"/>
    <mergeCell ref="SU2:SY2"/>
    <mergeCell ref="QT1:QX1"/>
    <mergeCell ref="OM38:OQ41"/>
    <mergeCell ref="OY1:PC1"/>
    <mergeCell ref="OY2:PC2"/>
    <mergeCell ref="OM1:OQ1"/>
    <mergeCell ref="OM2:OQ2"/>
    <mergeCell ref="OM3:OM4"/>
    <mergeCell ref="ON3:ON4"/>
    <mergeCell ref="OO3:OO4"/>
    <mergeCell ref="OP3:OP4"/>
    <mergeCell ref="OQ3:OQ4"/>
    <mergeCell ref="OR1:OW3"/>
    <mergeCell ref="QT3:QT4"/>
    <mergeCell ref="QS3:QS4"/>
    <mergeCell ref="QG3:QG4"/>
    <mergeCell ref="QF3:QF4"/>
    <mergeCell ref="QE3:QE4"/>
    <mergeCell ref="QD3:QD4"/>
    <mergeCell ref="QC3:QC4"/>
    <mergeCell ref="PG3:PG4"/>
    <mergeCell ref="PH3:PH4"/>
    <mergeCell ref="QH1:QR3"/>
    <mergeCell ref="PI3:PI4"/>
    <mergeCell ref="PJ3:PJ4"/>
    <mergeCell ref="NU38:NY41"/>
    <mergeCell ref="OH1:OL1"/>
    <mergeCell ref="OH2:OL2"/>
    <mergeCell ref="OG3:OG4"/>
    <mergeCell ref="OH3:OH4"/>
    <mergeCell ref="OI3:OI4"/>
    <mergeCell ref="OJ3:OJ4"/>
    <mergeCell ref="OK3:OK4"/>
    <mergeCell ref="OL3:OL4"/>
    <mergeCell ref="OG38:OL41"/>
    <mergeCell ref="NU1:NY1"/>
    <mergeCell ref="NU2:NY2"/>
    <mergeCell ref="NU3:NU4"/>
    <mergeCell ref="NV3:NV4"/>
    <mergeCell ref="NW3:NW4"/>
    <mergeCell ref="NX3:NX4"/>
    <mergeCell ref="NY3:NY4"/>
    <mergeCell ref="NZ1:OF3"/>
    <mergeCell ref="NP1:NT1"/>
    <mergeCell ref="NP2:NT2"/>
    <mergeCell ref="NP3:NP4"/>
    <mergeCell ref="NQ3:NQ4"/>
    <mergeCell ref="NR3:NR4"/>
    <mergeCell ref="NS3:NS4"/>
    <mergeCell ref="NT3:NT4"/>
    <mergeCell ref="MX38:NB41"/>
    <mergeCell ref="NK1:NO1"/>
    <mergeCell ref="NK2:NO2"/>
    <mergeCell ref="NJ3:NJ4"/>
    <mergeCell ref="NK3:NK4"/>
    <mergeCell ref="NL3:NL4"/>
    <mergeCell ref="NM3:NM4"/>
    <mergeCell ref="NN3:NN4"/>
    <mergeCell ref="NO3:NO4"/>
    <mergeCell ref="NJ38:NO41"/>
    <mergeCell ref="MX1:NB1"/>
    <mergeCell ref="MX2:NB2"/>
    <mergeCell ref="MX3:MX4"/>
    <mergeCell ref="MY3:MY4"/>
    <mergeCell ref="MZ3:MZ4"/>
    <mergeCell ref="NA3:NA4"/>
    <mergeCell ref="NB3:NB4"/>
    <mergeCell ref="MM38:MR41"/>
    <mergeCell ref="MS1:MW1"/>
    <mergeCell ref="MS2:MW2"/>
    <mergeCell ref="MS3:MS4"/>
    <mergeCell ref="MT3:MT4"/>
    <mergeCell ref="MU3:MU4"/>
    <mergeCell ref="MV3:MV4"/>
    <mergeCell ref="MW3:MW4"/>
    <mergeCell ref="MS38:MW41"/>
    <mergeCell ref="MN1:MR1"/>
    <mergeCell ref="MN2:MR2"/>
    <mergeCell ref="MM3:MM4"/>
    <mergeCell ref="MN3:MN4"/>
    <mergeCell ref="MO3:MO4"/>
    <mergeCell ref="MP3:MP4"/>
    <mergeCell ref="MQ3:MQ4"/>
    <mergeCell ref="MR3:MR4"/>
    <mergeCell ref="LU38:LY41"/>
    <mergeCell ref="LZ1:MD1"/>
    <mergeCell ref="LZ2:MD2"/>
    <mergeCell ref="LZ3:LZ4"/>
    <mergeCell ref="MA3:MA4"/>
    <mergeCell ref="MB3:MB4"/>
    <mergeCell ref="MC3:MC4"/>
    <mergeCell ref="MD3:MD4"/>
    <mergeCell ref="LZ38:MD41"/>
    <mergeCell ref="LU1:LY1"/>
    <mergeCell ref="LU2:LY2"/>
    <mergeCell ref="LU3:LU4"/>
    <mergeCell ref="LV3:LV4"/>
    <mergeCell ref="LW3:LW4"/>
    <mergeCell ref="LX3:LX4"/>
    <mergeCell ref="LY3:LY4"/>
    <mergeCell ref="LJ38:LO41"/>
    <mergeCell ref="LJ3:LJ4"/>
    <mergeCell ref="LP1:LT1"/>
    <mergeCell ref="LP2:LT2"/>
    <mergeCell ref="LP3:LP4"/>
    <mergeCell ref="LQ3:LQ4"/>
    <mergeCell ref="LR3:LR4"/>
    <mergeCell ref="LS3:LS4"/>
    <mergeCell ref="LT3:LT4"/>
    <mergeCell ref="LP38:LT41"/>
    <mergeCell ref="LK1:LO1"/>
    <mergeCell ref="LK2:LO2"/>
    <mergeCell ref="LK3:LK4"/>
    <mergeCell ref="LL3:LL4"/>
    <mergeCell ref="LM3:LM4"/>
    <mergeCell ref="LN3:LN4"/>
    <mergeCell ref="LO3:LO4"/>
    <mergeCell ref="KB3:KB4"/>
    <mergeCell ref="KX38:LB41"/>
    <mergeCell ref="KX1:LB1"/>
    <mergeCell ref="KX2:LB2"/>
    <mergeCell ref="KY3:KY4"/>
    <mergeCell ref="KX3:KX4"/>
    <mergeCell ref="KZ3:KZ4"/>
    <mergeCell ref="LA3:LA4"/>
    <mergeCell ref="LB3:LB4"/>
    <mergeCell ref="KG1:KL3"/>
    <mergeCell ref="KM38:KR41"/>
    <mergeCell ref="KS1:KW1"/>
    <mergeCell ref="KS2:KW2"/>
    <mergeCell ref="KS3:KS4"/>
    <mergeCell ref="KT3:KT4"/>
    <mergeCell ref="KU3:KU4"/>
    <mergeCell ref="KV3:KV4"/>
    <mergeCell ref="KW3:KW4"/>
    <mergeCell ref="KS38:KW41"/>
    <mergeCell ref="KN1:KR1"/>
    <mergeCell ref="KN2:KR2"/>
    <mergeCell ref="KM3:KM4"/>
    <mergeCell ref="KN3:KN4"/>
    <mergeCell ref="KP3:KP4"/>
    <mergeCell ref="KQ3:KQ4"/>
    <mergeCell ref="KR3:KR4"/>
    <mergeCell ref="IF1:IJ1"/>
    <mergeCell ref="IF2:IJ2"/>
    <mergeCell ref="IA1:IE1"/>
    <mergeCell ref="IA2:IE2"/>
    <mergeCell ref="IP1:IT1"/>
    <mergeCell ref="IP2:IT2"/>
    <mergeCell ref="IK1:IO1"/>
    <mergeCell ref="IK2:IO2"/>
    <mergeCell ref="JK1:JO1"/>
    <mergeCell ref="JK2:JO2"/>
    <mergeCell ref="JF1:JJ1"/>
    <mergeCell ref="JF2:JJ2"/>
    <mergeCell ref="IU1:JD3"/>
    <mergeCell ref="IL3:IL4"/>
    <mergeCell ref="IF3:IF4"/>
    <mergeCell ref="IE3:IE4"/>
    <mergeCell ref="ID3:ID4"/>
    <mergeCell ref="IC3:IC4"/>
    <mergeCell ref="IB3:IB4"/>
    <mergeCell ref="IA3:IA4"/>
    <mergeCell ref="KC3:KC4"/>
    <mergeCell ref="JO3:JO4"/>
    <mergeCell ref="JN3:JN4"/>
    <mergeCell ref="JM3:JM4"/>
    <mergeCell ref="JL3:JL4"/>
    <mergeCell ref="HX1:HZ1"/>
    <mergeCell ref="HX2:HZ2"/>
    <mergeCell ref="HX3:HX4"/>
    <mergeCell ref="HY3:HY4"/>
    <mergeCell ref="HZ3:HZ4"/>
    <mergeCell ref="JK3:JK4"/>
    <mergeCell ref="IT3:IT4"/>
    <mergeCell ref="IS3:IS4"/>
    <mergeCell ref="IR3:IR4"/>
    <mergeCell ref="IQ3:IQ4"/>
    <mergeCell ref="IP3:IP4"/>
    <mergeCell ref="IO3:IO4"/>
    <mergeCell ref="IN3:IN4"/>
    <mergeCell ref="IM3:IM4"/>
    <mergeCell ref="JI3:JI4"/>
    <mergeCell ref="JH3:JH4"/>
    <mergeCell ref="JG3:JG4"/>
    <mergeCell ref="JF3:JF4"/>
    <mergeCell ref="JE3:JE4"/>
    <mergeCell ref="IJ3:IJ4"/>
    <mergeCell ref="II3:II4"/>
    <mergeCell ref="HU1:HW1"/>
    <mergeCell ref="HU2:HW2"/>
    <mergeCell ref="HF1:HJ1"/>
    <mergeCell ref="HF2:HJ2"/>
    <mergeCell ref="HK1:HS3"/>
    <mergeCell ref="HW3:HW4"/>
    <mergeCell ref="HV3:HV4"/>
    <mergeCell ref="HU3:HU4"/>
    <mergeCell ref="HT3:HT4"/>
    <mergeCell ref="HJ3:HJ4"/>
    <mergeCell ref="HI3:HI4"/>
    <mergeCell ref="HH3:HH4"/>
    <mergeCell ref="HG3:HG4"/>
    <mergeCell ref="HF3:HF4"/>
    <mergeCell ref="GU3:GU4"/>
    <mergeCell ref="FW38:GA41"/>
    <mergeCell ref="GL1:GP1"/>
    <mergeCell ref="GL2:GP2"/>
    <mergeCell ref="GK3:GK4"/>
    <mergeCell ref="GL3:GL4"/>
    <mergeCell ref="GM3:GM4"/>
    <mergeCell ref="GN3:GN4"/>
    <mergeCell ref="GO3:GO4"/>
    <mergeCell ref="GP3:GP4"/>
    <mergeCell ref="FW1:GA1"/>
    <mergeCell ref="FW2:GA2"/>
    <mergeCell ref="FW3:FW4"/>
    <mergeCell ref="FX3:FX4"/>
    <mergeCell ref="FY3:FY4"/>
    <mergeCell ref="FZ3:FZ4"/>
    <mergeCell ref="GA3:GA4"/>
    <mergeCell ref="FM38:FQ41"/>
    <mergeCell ref="FR1:FV1"/>
    <mergeCell ref="FR2:FV2"/>
    <mergeCell ref="FR3:FR4"/>
    <mergeCell ref="FS3:FS4"/>
    <mergeCell ref="FT3:FT4"/>
    <mergeCell ref="FU3:FU4"/>
    <mergeCell ref="FV3:FV4"/>
    <mergeCell ref="FR38:FV41"/>
    <mergeCell ref="FM1:FQ1"/>
    <mergeCell ref="FM2:FQ2"/>
    <mergeCell ref="FM3:FM4"/>
    <mergeCell ref="FN3:FN4"/>
    <mergeCell ref="FO3:FO4"/>
    <mergeCell ref="FP3:FP4"/>
    <mergeCell ref="FQ3:FQ4"/>
    <mergeCell ref="FB38:FG41"/>
    <mergeCell ref="FH1:FL1"/>
    <mergeCell ref="FH2:FL2"/>
    <mergeCell ref="FH3:FH4"/>
    <mergeCell ref="FI3:FI4"/>
    <mergeCell ref="FJ3:FJ4"/>
    <mergeCell ref="FK3:FK4"/>
    <mergeCell ref="FL3:FL4"/>
    <mergeCell ref="FH38:FL41"/>
    <mergeCell ref="FC1:FG1"/>
    <mergeCell ref="FC2:FG2"/>
    <mergeCell ref="FB3:FB4"/>
    <mergeCell ref="FC3:FC4"/>
    <mergeCell ref="FD3:FD4"/>
    <mergeCell ref="FE3:FE4"/>
    <mergeCell ref="FF3:FF4"/>
    <mergeCell ref="FG3:FG4"/>
    <mergeCell ref="EL38:EP41"/>
    <mergeCell ref="EL1:EP1"/>
    <mergeCell ref="EL2:EP2"/>
    <mergeCell ref="EL3:EL4"/>
    <mergeCell ref="EM3:EM4"/>
    <mergeCell ref="EN3:EN4"/>
    <mergeCell ref="EO3:EO4"/>
    <mergeCell ref="EP3:EP4"/>
    <mergeCell ref="EB38:EF41"/>
    <mergeCell ref="EG1:EK1"/>
    <mergeCell ref="EG2:EK2"/>
    <mergeCell ref="EG3:EG4"/>
    <mergeCell ref="EH3:EH4"/>
    <mergeCell ref="EI3:EI4"/>
    <mergeCell ref="EJ3:EJ4"/>
    <mergeCell ref="EK3:EK4"/>
    <mergeCell ref="EG38:EK41"/>
    <mergeCell ref="EB1:EF1"/>
    <mergeCell ref="EB2:EF2"/>
    <mergeCell ref="EB3:EB4"/>
    <mergeCell ref="EC3:EC4"/>
    <mergeCell ref="ED3:ED4"/>
    <mergeCell ref="EE3:EE4"/>
    <mergeCell ref="EF3:EF4"/>
    <mergeCell ref="DY38:EA41"/>
    <mergeCell ref="DY1:EA1"/>
    <mergeCell ref="DY2:EA2"/>
    <mergeCell ref="DY3:DY4"/>
    <mergeCell ref="DZ3:DZ4"/>
    <mergeCell ref="EA3:EA4"/>
    <mergeCell ref="DT1:DX1"/>
    <mergeCell ref="DT2:DX2"/>
    <mergeCell ref="DT3:DT4"/>
    <mergeCell ref="DU3:DU4"/>
    <mergeCell ref="DV3:DV4"/>
    <mergeCell ref="DW3:DW4"/>
    <mergeCell ref="DX3:DX4"/>
    <mergeCell ref="DI38:DN41"/>
    <mergeCell ref="DO1:DS1"/>
    <mergeCell ref="DO2:DS2"/>
    <mergeCell ref="DO3:DO4"/>
    <mergeCell ref="DP3:DP4"/>
    <mergeCell ref="DQ3:DQ4"/>
    <mergeCell ref="DR3:DR4"/>
    <mergeCell ref="DS3:DS4"/>
    <mergeCell ref="DO38:DS41"/>
    <mergeCell ref="DJ1:DN1"/>
    <mergeCell ref="DJ2:DN2"/>
    <mergeCell ref="DI3:DI4"/>
    <mergeCell ref="DJ3:DJ4"/>
    <mergeCell ref="DK3:DK4"/>
    <mergeCell ref="DL3:DL4"/>
    <mergeCell ref="DM3:DM4"/>
    <mergeCell ref="DN3:DN4"/>
    <mergeCell ref="BS1:BW1"/>
    <mergeCell ref="BS2:BW2"/>
    <mergeCell ref="BN1:BR1"/>
    <mergeCell ref="BN2:BR2"/>
    <mergeCell ref="CC1:CG1"/>
    <mergeCell ref="CC2:CG2"/>
    <mergeCell ref="BX1:CB1"/>
    <mergeCell ref="BX2:CB2"/>
    <mergeCell ref="CN3:CN4"/>
    <mergeCell ref="CH1:CL1"/>
    <mergeCell ref="CH2:CL2"/>
    <mergeCell ref="CH3:CH4"/>
    <mergeCell ref="CI3:CI4"/>
    <mergeCell ref="CJ3:CJ4"/>
    <mergeCell ref="CK3:CK4"/>
    <mergeCell ref="CL3:CL4"/>
    <mergeCell ref="CF3:CF4"/>
    <mergeCell ref="CE3:CE4"/>
    <mergeCell ref="CD3:CD4"/>
    <mergeCell ref="BR3:BR4"/>
    <mergeCell ref="BQ3:BQ4"/>
    <mergeCell ref="BP3:BP4"/>
    <mergeCell ref="BO3:BO4"/>
    <mergeCell ref="BN3:BN4"/>
    <mergeCell ref="BI1:BM1"/>
    <mergeCell ref="BI2:BM2"/>
    <mergeCell ref="BH3:BH4"/>
    <mergeCell ref="BI3:BI4"/>
    <mergeCell ref="BJ3:BJ4"/>
    <mergeCell ref="BK3:BK4"/>
    <mergeCell ref="BL3:BL4"/>
    <mergeCell ref="BM3:BM4"/>
    <mergeCell ref="AZ1:BB1"/>
    <mergeCell ref="AZ2:BB2"/>
    <mergeCell ref="BC1:BG3"/>
    <mergeCell ref="AZ3:AZ4"/>
    <mergeCell ref="L38:P40"/>
    <mergeCell ref="Y1:AA1"/>
    <mergeCell ref="Y2:AA2"/>
    <mergeCell ref="AA3:AA4"/>
    <mergeCell ref="AB1:AF1"/>
    <mergeCell ref="AB2:AF2"/>
    <mergeCell ref="AB3:AB4"/>
    <mergeCell ref="AC3:AC4"/>
    <mergeCell ref="AD3:AD4"/>
    <mergeCell ref="AE3:AE4"/>
    <mergeCell ref="AF3:AF4"/>
    <mergeCell ref="M3:M4"/>
    <mergeCell ref="L3:L4"/>
    <mergeCell ref="N3:N4"/>
    <mergeCell ref="O3:O4"/>
    <mergeCell ref="L1:P1"/>
    <mergeCell ref="L2:P2"/>
    <mergeCell ref="P3:P4"/>
    <mergeCell ref="X3:X4"/>
    <mergeCell ref="Y3:Y4"/>
    <mergeCell ref="Q1:W3"/>
    <mergeCell ref="AL2:AP2"/>
    <mergeCell ref="AG1:AK1"/>
    <mergeCell ref="AG2:AK2"/>
    <mergeCell ref="AG3:AG4"/>
    <mergeCell ref="AH3:AH4"/>
    <mergeCell ref="AI3:AI4"/>
    <mergeCell ref="AJ3:AJ4"/>
    <mergeCell ref="AK3:AK4"/>
    <mergeCell ref="B1:F1"/>
    <mergeCell ref="B2:F2"/>
    <mergeCell ref="F3:F4"/>
    <mergeCell ref="Z3:Z4"/>
    <mergeCell ref="G1:K1"/>
    <mergeCell ref="G2:K2"/>
    <mergeCell ref="G3:G4"/>
    <mergeCell ref="H3:H4"/>
    <mergeCell ref="I3:I4"/>
    <mergeCell ref="J3:J4"/>
    <mergeCell ref="K3:K4"/>
    <mergeCell ref="AL1:AP1"/>
    <mergeCell ref="AP3:AP4"/>
    <mergeCell ref="AL3:AL4"/>
    <mergeCell ref="AM3:AM4"/>
    <mergeCell ref="AN3:AN4"/>
    <mergeCell ref="TD3:TD4"/>
    <mergeCell ref="TC3:TC4"/>
    <mergeCell ref="TB3:TB4"/>
    <mergeCell ref="TA3:TA4"/>
    <mergeCell ref="SZ3:SZ4"/>
    <mergeCell ref="SY3:SY4"/>
    <mergeCell ref="SX3:SX4"/>
    <mergeCell ref="SW3:SW4"/>
    <mergeCell ref="A3:A4"/>
    <mergeCell ref="B3:B4"/>
    <mergeCell ref="C3:C4"/>
    <mergeCell ref="D3:D4"/>
    <mergeCell ref="E3:E4"/>
    <mergeCell ref="AY3:AY4"/>
    <mergeCell ref="BA3:BA4"/>
    <mergeCell ref="BB3:BB4"/>
    <mergeCell ref="AO3:AO4"/>
    <mergeCell ref="CO3:CO4"/>
    <mergeCell ref="CP3:CP4"/>
    <mergeCell ref="CQ3:CQ4"/>
    <mergeCell ref="AQ1:AX3"/>
    <mergeCell ref="RD3:RD4"/>
    <mergeCell ref="JJ3:JJ4"/>
    <mergeCell ref="JP1:JU3"/>
    <mergeCell ref="SO3:SO4"/>
    <mergeCell ref="SN3:SN4"/>
    <mergeCell ref="SM3:SM4"/>
    <mergeCell ref="SL3:SL4"/>
    <mergeCell ref="SK3:SK4"/>
    <mergeCell ref="SJ3:SJ4"/>
    <mergeCell ref="SI3:SI4"/>
    <mergeCell ref="SH3:SH4"/>
    <mergeCell ref="SV3:SV4"/>
    <mergeCell ref="SU3:SU4"/>
    <mergeCell ref="ST3:ST4"/>
    <mergeCell ref="SS3:SS4"/>
    <mergeCell ref="SR3:SR4"/>
    <mergeCell ref="SQ3:SQ4"/>
    <mergeCell ref="SP3:SP4"/>
    <mergeCell ref="SG3:SG4"/>
    <mergeCell ref="RZ3:RZ4"/>
    <mergeCell ref="RY3:RY4"/>
    <mergeCell ref="RX3:RX4"/>
    <mergeCell ref="RW3:RW4"/>
    <mergeCell ref="RV3:RV4"/>
    <mergeCell ref="RU3:RU4"/>
    <mergeCell ref="RT3:RT4"/>
    <mergeCell ref="SA1:SF3"/>
    <mergeCell ref="RQ1:RU1"/>
    <mergeCell ref="RQ2:RU2"/>
    <mergeCell ref="RS3:RS4"/>
    <mergeCell ref="RR3:RR4"/>
    <mergeCell ref="RQ3:RQ4"/>
    <mergeCell ref="RP3:RP4"/>
    <mergeCell ref="RH3:RH4"/>
    <mergeCell ref="RG3:RG4"/>
    <mergeCell ref="RF3:RF4"/>
    <mergeCell ref="RE3:RE4"/>
    <mergeCell ref="RC3:RC4"/>
    <mergeCell ref="RI1:RO3"/>
    <mergeCell ref="RD1:RH1"/>
    <mergeCell ref="RD2:RH2"/>
    <mergeCell ref="QY1:RC1"/>
    <mergeCell ref="QY2:RC2"/>
    <mergeCell ref="PK3:PK4"/>
    <mergeCell ref="KB1:KF1"/>
    <mergeCell ref="KB2:KF2"/>
    <mergeCell ref="JZ3:JZ4"/>
    <mergeCell ref="JY3:JY4"/>
    <mergeCell ref="JX3:JX4"/>
    <mergeCell ref="JW3:JW4"/>
    <mergeCell ref="JV3:JV4"/>
    <mergeCell ref="OX3:OX4"/>
    <mergeCell ref="KA3:KA4"/>
    <mergeCell ref="OY3:OY4"/>
    <mergeCell ref="OZ3:OZ4"/>
    <mergeCell ref="PA3:PA4"/>
    <mergeCell ref="PB3:PB4"/>
    <mergeCell ref="PC3:PC4"/>
    <mergeCell ref="PD3:PD4"/>
    <mergeCell ref="PE3:PE4"/>
    <mergeCell ref="PF3:PF4"/>
    <mergeCell ref="JW1:KA1"/>
    <mergeCell ref="JW2:KA2"/>
    <mergeCell ref="KF3:KF4"/>
    <mergeCell ref="KE3:KE4"/>
    <mergeCell ref="KD3:KD4"/>
    <mergeCell ref="KO3:KO4"/>
    <mergeCell ref="IH3:IH4"/>
    <mergeCell ref="IG3:IG4"/>
    <mergeCell ref="IK3:IK4"/>
    <mergeCell ref="HD3:HD4"/>
    <mergeCell ref="HC3:HC4"/>
    <mergeCell ref="BT3:BT4"/>
    <mergeCell ref="BS3:BS4"/>
    <mergeCell ref="CC3:CC4"/>
    <mergeCell ref="CB3:CB4"/>
    <mergeCell ref="CA3:CA4"/>
    <mergeCell ref="BZ3:BZ4"/>
    <mergeCell ref="BY3:BY4"/>
    <mergeCell ref="BX3:BX4"/>
    <mergeCell ref="BW3:BW4"/>
    <mergeCell ref="BV3:BV4"/>
    <mergeCell ref="BU3:BU4"/>
    <mergeCell ref="GZ3:GZ4"/>
    <mergeCell ref="GY3:GY4"/>
    <mergeCell ref="GX3:GX4"/>
    <mergeCell ref="GW3:GW4"/>
    <mergeCell ref="GV3:GV4"/>
    <mergeCell ref="CG3:CG4"/>
    <mergeCell ref="GS3:GS4"/>
    <mergeCell ref="GT3:GT4"/>
    <mergeCell ref="PU3:PU4"/>
    <mergeCell ref="PV3:PV4"/>
    <mergeCell ref="PW3:PW4"/>
    <mergeCell ref="PX3:PX4"/>
    <mergeCell ref="PY3:PY4"/>
    <mergeCell ref="PZ3:PZ4"/>
    <mergeCell ref="QA3:QA4"/>
    <mergeCell ref="QB3:QB4"/>
    <mergeCell ref="PL3:PL4"/>
    <mergeCell ref="PM3:PM4"/>
    <mergeCell ref="PN3:PN4"/>
    <mergeCell ref="PO3:PO4"/>
    <mergeCell ref="PP3:PP4"/>
    <mergeCell ref="PQ3:PQ4"/>
    <mergeCell ref="PR3:PR4"/>
    <mergeCell ref="PS3:PS4"/>
    <mergeCell ref="PT3:PT4"/>
    <mergeCell ref="UT1:UT3"/>
    <mergeCell ref="UU1:UU4"/>
    <mergeCell ref="UV1:UV3"/>
    <mergeCell ref="TE1:TM3"/>
    <mergeCell ref="UI1:UI3"/>
    <mergeCell ref="UX1:UX3"/>
    <mergeCell ref="UF1:UF4"/>
    <mergeCell ref="UG1:UG4"/>
    <mergeCell ref="UH1:UH4"/>
    <mergeCell ref="TO1:TO4"/>
    <mergeCell ref="UJ1:UJ4"/>
    <mergeCell ref="UK1:UK4"/>
    <mergeCell ref="UL1:UL4"/>
    <mergeCell ref="UM1:UM4"/>
    <mergeCell ref="UN1:UN4"/>
    <mergeCell ref="UO1:UO3"/>
    <mergeCell ref="UP1:UP4"/>
    <mergeCell ref="UQ1:UQ4"/>
    <mergeCell ref="UR1:UR4"/>
    <mergeCell ref="US1:US4"/>
    <mergeCell ref="TU2:TY3"/>
    <mergeCell ref="TP1:TS3"/>
    <mergeCell ref="UA2:UE3"/>
    <mergeCell ref="UB4:UD4"/>
  </mergeCells>
  <pageMargins left="0.7" right="0.7" top="0.75" bottom="0.75" header="0.3" footer="0.3"/>
  <pageSetup paperSize="9" orientation="portrait" horizontalDpi="200" verticalDpi="200" r:id="rId1"/>
  <ignoredErrors>
    <ignoredError sqref="TQ10 TP12 TP18:TQ18 TP21:TQ21 TP25:TQ25 TP29:TQ29 TP31:TQ31 TP36:TQ36 TQ19 TQ17 TQ30 TP32:TQ32 TV8:TV10 TV6:TV7" 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S51"/>
  <sheetViews>
    <sheetView zoomScale="83" zoomScaleNormal="83" workbookViewId="0">
      <selection activeCell="ET13" sqref="ET13"/>
    </sheetView>
  </sheetViews>
  <sheetFormatPr baseColWidth="10" defaultRowHeight="15"/>
  <cols>
    <col min="1" max="1" width="16.42578125" style="37" customWidth="1"/>
    <col min="2" max="2" width="7.5703125" style="37" customWidth="1"/>
    <col min="3" max="3" width="7.7109375" customWidth="1"/>
    <col min="4" max="4" width="7.7109375" style="37" customWidth="1"/>
    <col min="5" max="6" width="11.42578125" style="37" customWidth="1"/>
    <col min="7" max="7" width="16.140625" style="37" customWidth="1"/>
    <col min="8" max="8" width="11.42578125" style="37" customWidth="1"/>
    <col min="9" max="9" width="15.85546875" style="37" customWidth="1"/>
    <col min="10" max="13" width="7.140625" style="37" bestFit="1" customWidth="1"/>
    <col min="14" max="15" width="11.42578125" style="37" customWidth="1"/>
    <col min="16" max="16" width="16.140625" style="37" customWidth="1"/>
    <col min="17" max="17" width="11.42578125" style="37" customWidth="1"/>
    <col min="18" max="18" width="16.85546875" style="37" customWidth="1"/>
    <col min="19" max="21" width="11.42578125" style="37" customWidth="1"/>
    <col min="22" max="22" width="16.140625" style="37" customWidth="1"/>
    <col min="23" max="23" width="11.42578125" style="37" customWidth="1"/>
    <col min="24" max="24" width="16.42578125" style="37" customWidth="1"/>
    <col min="25" max="31" width="7.5703125" style="37" customWidth="1"/>
    <col min="32" max="33" width="11.42578125" style="37" customWidth="1"/>
    <col min="34" max="34" width="16.140625" style="37" customWidth="1"/>
    <col min="35" max="35" width="11.42578125" style="37" customWidth="1"/>
    <col min="36" max="36" width="16.42578125" style="37" customWidth="1"/>
    <col min="37" max="43" width="7.5703125" style="37" customWidth="1"/>
    <col min="44" max="45" width="11.42578125" style="37" customWidth="1"/>
    <col min="46" max="46" width="16.140625" style="37" customWidth="1"/>
    <col min="47" max="47" width="11.42578125" style="37" customWidth="1"/>
    <col min="48" max="48" width="16.42578125" style="37" customWidth="1"/>
    <col min="49" max="53" width="7.5703125" style="38" customWidth="1"/>
    <col min="54" max="55" width="11.42578125" style="37" customWidth="1"/>
    <col min="56" max="56" width="16.140625" style="37" customWidth="1"/>
    <col min="57" max="57" width="11.42578125" style="37" customWidth="1"/>
    <col min="58" max="58" width="17" style="37" customWidth="1"/>
    <col min="59" max="59" width="10.28515625" style="37" customWidth="1"/>
    <col min="60" max="62" width="8.28515625" style="37" customWidth="1"/>
    <col min="63" max="64" width="11.42578125" style="37" customWidth="1"/>
    <col min="65" max="65" width="16.140625" style="37" customWidth="1"/>
    <col min="66" max="66" width="11.42578125" style="37" customWidth="1"/>
    <col min="67" max="67" width="17" style="37" customWidth="1"/>
    <col min="68" max="68" width="11.5703125" style="37" customWidth="1"/>
    <col min="69" max="69" width="9.42578125" style="37" customWidth="1"/>
    <col min="70" max="75" width="8.28515625" style="37" customWidth="1"/>
    <col min="76" max="76" width="7.85546875" style="37" customWidth="1"/>
    <col min="77" max="77" width="8.28515625" style="37" customWidth="1"/>
    <col min="78" max="79" width="11.42578125" style="37" customWidth="1"/>
    <col min="80" max="80" width="16.140625" style="37" customWidth="1"/>
    <col min="81" max="81" width="11.42578125" style="37" customWidth="1"/>
    <col min="82" max="82" width="16.42578125" style="37" customWidth="1"/>
    <col min="83" max="93" width="7.5703125" style="38" customWidth="1"/>
    <col min="94" max="95" width="11.42578125" style="37" customWidth="1"/>
    <col min="96" max="96" width="16.140625" style="37" customWidth="1"/>
    <col min="97" max="97" width="11.42578125" style="37" customWidth="1"/>
    <col min="98" max="98" width="16.42578125" style="37" customWidth="1"/>
    <col min="99" max="105" width="7.5703125" style="38" customWidth="1"/>
    <col min="106" max="107" width="11.42578125" style="37" customWidth="1"/>
    <col min="108" max="108" width="16.140625" style="37" customWidth="1"/>
    <col min="109" max="109" width="11.42578125" style="37" customWidth="1"/>
    <col min="110" max="110" width="16.42578125" style="37" customWidth="1"/>
    <col min="111" max="113" width="7.5703125" style="38" customWidth="1"/>
    <col min="114" max="115" width="11.42578125" style="37" customWidth="1"/>
    <col min="116" max="116" width="16.140625" style="37" customWidth="1"/>
    <col min="117" max="117" width="11.42578125" style="37" customWidth="1"/>
    <col min="118" max="118" width="16.42578125" style="37" customWidth="1"/>
    <col min="119" max="120" width="7.5703125" style="38" customWidth="1"/>
    <col min="121" max="122" width="11.42578125" style="37" customWidth="1"/>
    <col min="123" max="123" width="16.140625" style="37" customWidth="1"/>
    <col min="124" max="124" width="11.42578125" style="37" customWidth="1"/>
    <col min="125" max="125" width="16.42578125" style="37" customWidth="1"/>
    <col min="126" max="130" width="7.5703125" style="38" customWidth="1"/>
    <col min="131" max="132" width="11.42578125" style="37" customWidth="1"/>
    <col min="133" max="133" width="16.140625" style="37" customWidth="1"/>
    <col min="134" max="134" width="11.42578125" style="37" customWidth="1"/>
    <col min="135" max="135" width="2.5703125" customWidth="1"/>
    <col min="136" max="136" width="17.140625" customWidth="1"/>
    <col min="137" max="137" width="11.140625" customWidth="1"/>
    <col min="138" max="138" width="2.28515625" customWidth="1"/>
    <col min="139" max="139" width="15.140625" customWidth="1"/>
    <col min="140" max="140" width="11.140625" customWidth="1"/>
    <col min="141" max="141" width="2" customWidth="1"/>
    <col min="142" max="142" width="15.140625" customWidth="1"/>
    <col min="143" max="143" width="11.140625" customWidth="1"/>
    <col min="144" max="144" width="2.28515625" customWidth="1"/>
    <col min="145" max="145" width="15.140625" customWidth="1"/>
    <col min="146" max="146" width="11.140625" bestFit="1" customWidth="1"/>
    <col min="147" max="147" width="1.42578125" customWidth="1"/>
    <col min="148" max="148" width="15.140625" customWidth="1"/>
    <col min="149" max="149" width="11.28515625" style="19" customWidth="1"/>
  </cols>
  <sheetData>
    <row r="1" spans="1:149" ht="15.75" customHeight="1" thickBot="1">
      <c r="A1" s="376"/>
      <c r="B1" s="376"/>
      <c r="C1" s="376"/>
      <c r="D1" s="377"/>
      <c r="E1" s="372" t="s">
        <v>177</v>
      </c>
      <c r="F1" s="373"/>
      <c r="G1" s="373"/>
      <c r="H1" s="373"/>
      <c r="I1" s="376"/>
      <c r="J1" s="376"/>
      <c r="K1" s="376"/>
      <c r="L1" s="376"/>
      <c r="M1" s="377"/>
      <c r="N1" s="372" t="s">
        <v>180</v>
      </c>
      <c r="O1" s="373"/>
      <c r="P1" s="373"/>
      <c r="Q1" s="373"/>
      <c r="R1" s="376"/>
      <c r="S1" s="377"/>
      <c r="T1" s="372" t="s">
        <v>181</v>
      </c>
      <c r="U1" s="373"/>
      <c r="V1" s="373"/>
      <c r="W1" s="373"/>
      <c r="X1" s="376"/>
      <c r="Y1" s="376"/>
      <c r="Z1" s="376"/>
      <c r="AA1" s="376"/>
      <c r="AB1" s="376"/>
      <c r="AC1" s="376"/>
      <c r="AD1" s="376"/>
      <c r="AE1" s="377"/>
      <c r="AF1" s="372" t="s">
        <v>182</v>
      </c>
      <c r="AG1" s="373"/>
      <c r="AH1" s="373"/>
      <c r="AI1" s="373"/>
      <c r="AJ1" s="376"/>
      <c r="AK1" s="376"/>
      <c r="AL1" s="376"/>
      <c r="AM1" s="376"/>
      <c r="AN1" s="376"/>
      <c r="AO1" s="376"/>
      <c r="AP1" s="376"/>
      <c r="AQ1" s="377"/>
      <c r="AR1" s="372" t="s">
        <v>183</v>
      </c>
      <c r="AS1" s="373"/>
      <c r="AT1" s="373"/>
      <c r="AU1" s="373"/>
      <c r="AV1" s="376"/>
      <c r="AW1" s="376"/>
      <c r="AX1" s="376"/>
      <c r="AY1" s="376"/>
      <c r="AZ1" s="376"/>
      <c r="BA1" s="377"/>
      <c r="BB1" s="372" t="s">
        <v>184</v>
      </c>
      <c r="BC1" s="373"/>
      <c r="BD1" s="373"/>
      <c r="BE1" s="373"/>
      <c r="BF1" s="376"/>
      <c r="BG1" s="376"/>
      <c r="BH1" s="376"/>
      <c r="BI1" s="376"/>
      <c r="BJ1" s="377"/>
      <c r="BK1" s="372" t="s">
        <v>185</v>
      </c>
      <c r="BL1" s="373"/>
      <c r="BM1" s="373"/>
      <c r="BN1" s="373"/>
      <c r="BO1" s="376"/>
      <c r="BP1" s="376"/>
      <c r="BQ1" s="376"/>
      <c r="BR1" s="376"/>
      <c r="BS1" s="376"/>
      <c r="BT1" s="376"/>
      <c r="BU1" s="376"/>
      <c r="BV1" s="376"/>
      <c r="BW1" s="376"/>
      <c r="BX1" s="376"/>
      <c r="BY1" s="377"/>
      <c r="BZ1" s="372" t="s">
        <v>186</v>
      </c>
      <c r="CA1" s="373"/>
      <c r="CB1" s="373"/>
      <c r="CC1" s="373"/>
      <c r="CD1" s="376"/>
      <c r="CE1" s="376"/>
      <c r="CF1" s="376"/>
      <c r="CG1" s="376"/>
      <c r="CH1" s="376"/>
      <c r="CI1" s="376"/>
      <c r="CJ1" s="376"/>
      <c r="CK1" s="376"/>
      <c r="CL1" s="376"/>
      <c r="CM1" s="376"/>
      <c r="CN1" s="376"/>
      <c r="CO1" s="377"/>
      <c r="CP1" s="372" t="s">
        <v>187</v>
      </c>
      <c r="CQ1" s="373"/>
      <c r="CR1" s="373"/>
      <c r="CS1" s="373"/>
      <c r="CT1" s="376"/>
      <c r="CU1" s="376"/>
      <c r="CV1" s="376"/>
      <c r="CW1" s="376"/>
      <c r="CX1" s="376"/>
      <c r="CY1" s="376"/>
      <c r="CZ1" s="376"/>
      <c r="DA1" s="377"/>
      <c r="DB1" s="372" t="s">
        <v>188</v>
      </c>
      <c r="DC1" s="373"/>
      <c r="DD1" s="373"/>
      <c r="DE1" s="373"/>
      <c r="DF1" s="376"/>
      <c r="DG1" s="376"/>
      <c r="DH1" s="376"/>
      <c r="DI1" s="377"/>
      <c r="DJ1" s="372" t="s">
        <v>189</v>
      </c>
      <c r="DK1" s="373"/>
      <c r="DL1" s="373"/>
      <c r="DM1" s="373"/>
      <c r="DN1" s="376"/>
      <c r="DO1" s="376"/>
      <c r="DP1" s="377"/>
      <c r="DQ1" s="372" t="s">
        <v>190</v>
      </c>
      <c r="DR1" s="373"/>
      <c r="DS1" s="373"/>
      <c r="DT1" s="373"/>
      <c r="DV1" s="101"/>
      <c r="DW1" s="101"/>
      <c r="DX1" s="101"/>
      <c r="DY1" s="101"/>
      <c r="DZ1" s="101"/>
      <c r="EA1" s="372" t="s">
        <v>191</v>
      </c>
      <c r="EB1" s="373"/>
      <c r="EC1" s="373"/>
      <c r="ED1" s="373"/>
      <c r="EF1" s="384" t="s">
        <v>152</v>
      </c>
      <c r="EG1" s="385"/>
      <c r="EI1" s="384" t="s">
        <v>153</v>
      </c>
      <c r="EJ1" s="385"/>
      <c r="EL1" s="384" t="s">
        <v>154</v>
      </c>
      <c r="EM1" s="385"/>
      <c r="EO1" s="384" t="s">
        <v>155</v>
      </c>
      <c r="EP1" s="385"/>
    </row>
    <row r="2" spans="1:149" s="86" customFormat="1" ht="32.25" customHeight="1" thickBot="1">
      <c r="A2" s="378"/>
      <c r="B2" s="378"/>
      <c r="C2" s="378"/>
      <c r="D2" s="379"/>
      <c r="E2" s="372"/>
      <c r="F2" s="373"/>
      <c r="G2" s="373"/>
      <c r="H2" s="373"/>
      <c r="I2" s="378"/>
      <c r="J2" s="378"/>
      <c r="K2" s="378"/>
      <c r="L2" s="378"/>
      <c r="M2" s="379"/>
      <c r="N2" s="372"/>
      <c r="O2" s="373"/>
      <c r="P2" s="373"/>
      <c r="Q2" s="373"/>
      <c r="R2" s="378"/>
      <c r="S2" s="379"/>
      <c r="T2" s="372"/>
      <c r="U2" s="373"/>
      <c r="V2" s="373"/>
      <c r="W2" s="373"/>
      <c r="X2" s="378"/>
      <c r="Y2" s="378"/>
      <c r="Z2" s="378"/>
      <c r="AA2" s="378"/>
      <c r="AB2" s="378"/>
      <c r="AC2" s="378"/>
      <c r="AD2" s="378"/>
      <c r="AE2" s="379"/>
      <c r="AF2" s="372"/>
      <c r="AG2" s="373"/>
      <c r="AH2" s="373"/>
      <c r="AI2" s="373"/>
      <c r="AJ2" s="378"/>
      <c r="AK2" s="378"/>
      <c r="AL2" s="378"/>
      <c r="AM2" s="378"/>
      <c r="AN2" s="378"/>
      <c r="AO2" s="378"/>
      <c r="AP2" s="378"/>
      <c r="AQ2" s="379"/>
      <c r="AR2" s="372"/>
      <c r="AS2" s="373"/>
      <c r="AT2" s="373"/>
      <c r="AU2" s="373"/>
      <c r="AV2" s="378"/>
      <c r="AW2" s="378"/>
      <c r="AX2" s="378"/>
      <c r="AY2" s="378"/>
      <c r="AZ2" s="378"/>
      <c r="BA2" s="379"/>
      <c r="BB2" s="372"/>
      <c r="BC2" s="373"/>
      <c r="BD2" s="373"/>
      <c r="BE2" s="373"/>
      <c r="BF2" s="378"/>
      <c r="BG2" s="378"/>
      <c r="BH2" s="378"/>
      <c r="BI2" s="378"/>
      <c r="BJ2" s="379"/>
      <c r="BK2" s="372"/>
      <c r="BL2" s="373"/>
      <c r="BM2" s="373"/>
      <c r="BN2" s="373"/>
      <c r="BO2" s="378"/>
      <c r="BP2" s="378"/>
      <c r="BQ2" s="378"/>
      <c r="BR2" s="378"/>
      <c r="BS2" s="378"/>
      <c r="BT2" s="378"/>
      <c r="BU2" s="378"/>
      <c r="BV2" s="378"/>
      <c r="BW2" s="378"/>
      <c r="BX2" s="378"/>
      <c r="BY2" s="379"/>
      <c r="BZ2" s="372"/>
      <c r="CA2" s="373"/>
      <c r="CB2" s="373"/>
      <c r="CC2" s="373"/>
      <c r="CD2" s="378"/>
      <c r="CE2" s="378"/>
      <c r="CF2" s="378"/>
      <c r="CG2" s="378"/>
      <c r="CH2" s="378"/>
      <c r="CI2" s="378"/>
      <c r="CJ2" s="378"/>
      <c r="CK2" s="378"/>
      <c r="CL2" s="378"/>
      <c r="CM2" s="378"/>
      <c r="CN2" s="378"/>
      <c r="CO2" s="379"/>
      <c r="CP2" s="372"/>
      <c r="CQ2" s="373"/>
      <c r="CR2" s="373"/>
      <c r="CS2" s="373"/>
      <c r="CT2" s="378"/>
      <c r="CU2" s="378"/>
      <c r="CV2" s="378"/>
      <c r="CW2" s="378"/>
      <c r="CX2" s="378"/>
      <c r="CY2" s="378"/>
      <c r="CZ2" s="378"/>
      <c r="DA2" s="379"/>
      <c r="DB2" s="372"/>
      <c r="DC2" s="373"/>
      <c r="DD2" s="373"/>
      <c r="DE2" s="373"/>
      <c r="DF2" s="378"/>
      <c r="DG2" s="378"/>
      <c r="DH2" s="378"/>
      <c r="DI2" s="379"/>
      <c r="DJ2" s="372"/>
      <c r="DK2" s="373"/>
      <c r="DL2" s="373"/>
      <c r="DM2" s="373"/>
      <c r="DN2" s="378"/>
      <c r="DO2" s="378"/>
      <c r="DP2" s="379"/>
      <c r="DQ2" s="372"/>
      <c r="DR2" s="373"/>
      <c r="DS2" s="373"/>
      <c r="DT2" s="373"/>
      <c r="DU2" s="82"/>
      <c r="DV2" s="95"/>
      <c r="DW2" s="95"/>
      <c r="DX2" s="95"/>
      <c r="DY2" s="95"/>
      <c r="DZ2" s="95"/>
      <c r="EA2" s="372"/>
      <c r="EB2" s="373"/>
      <c r="EC2" s="373"/>
      <c r="ED2" s="373"/>
      <c r="EF2" s="386"/>
      <c r="EG2" s="387"/>
      <c r="EI2" s="386"/>
      <c r="EJ2" s="387"/>
      <c r="EL2" s="386"/>
      <c r="EM2" s="387"/>
      <c r="EO2" s="386"/>
      <c r="EP2" s="387"/>
      <c r="ER2" s="294" t="s">
        <v>156</v>
      </c>
      <c r="ES2" s="294"/>
    </row>
    <row r="3" spans="1:149" ht="15.75" customHeight="1" thickBot="1">
      <c r="A3" s="368" t="s">
        <v>37</v>
      </c>
      <c r="B3" s="370" t="s">
        <v>39</v>
      </c>
      <c r="C3" s="366" t="s">
        <v>39</v>
      </c>
      <c r="D3" s="366" t="s">
        <v>39</v>
      </c>
      <c r="E3" s="374"/>
      <c r="F3" s="375"/>
      <c r="G3" s="375"/>
      <c r="H3" s="375"/>
      <c r="I3" s="368" t="s">
        <v>37</v>
      </c>
      <c r="J3" s="366" t="s">
        <v>39</v>
      </c>
      <c r="K3" s="366" t="s">
        <v>39</v>
      </c>
      <c r="L3" s="366" t="s">
        <v>39</v>
      </c>
      <c r="M3" s="366" t="s">
        <v>39</v>
      </c>
      <c r="N3" s="374"/>
      <c r="O3" s="375"/>
      <c r="P3" s="375"/>
      <c r="Q3" s="375"/>
      <c r="R3" s="382" t="s">
        <v>37</v>
      </c>
      <c r="S3" s="390" t="s">
        <v>39</v>
      </c>
      <c r="T3" s="374"/>
      <c r="U3" s="375"/>
      <c r="V3" s="375"/>
      <c r="W3" s="375"/>
      <c r="X3" s="299" t="s">
        <v>37</v>
      </c>
      <c r="Y3" s="241" t="s">
        <v>39</v>
      </c>
      <c r="Z3" s="241" t="s">
        <v>39</v>
      </c>
      <c r="AA3" s="241" t="s">
        <v>39</v>
      </c>
      <c r="AB3" s="253" t="s">
        <v>39</v>
      </c>
      <c r="AC3" s="241" t="s">
        <v>39</v>
      </c>
      <c r="AD3" s="241" t="s">
        <v>39</v>
      </c>
      <c r="AE3" s="241" t="s">
        <v>39</v>
      </c>
      <c r="AF3" s="374"/>
      <c r="AG3" s="375"/>
      <c r="AH3" s="375"/>
      <c r="AI3" s="375"/>
      <c r="AJ3" s="261" t="s">
        <v>37</v>
      </c>
      <c r="AK3" s="241" t="s">
        <v>39</v>
      </c>
      <c r="AL3" s="241" t="s">
        <v>39</v>
      </c>
      <c r="AM3" s="241" t="s">
        <v>39</v>
      </c>
      <c r="AN3" s="241" t="s">
        <v>39</v>
      </c>
      <c r="AO3" s="241" t="s">
        <v>39</v>
      </c>
      <c r="AP3" s="241" t="s">
        <v>39</v>
      </c>
      <c r="AQ3" s="241" t="s">
        <v>39</v>
      </c>
      <c r="AR3" s="374"/>
      <c r="AS3" s="375"/>
      <c r="AT3" s="375"/>
      <c r="AU3" s="375"/>
      <c r="AV3" s="261" t="s">
        <v>37</v>
      </c>
      <c r="AW3" s="241" t="s">
        <v>39</v>
      </c>
      <c r="AX3" s="241" t="s">
        <v>39</v>
      </c>
      <c r="AY3" s="241" t="s">
        <v>39</v>
      </c>
      <c r="AZ3" s="241" t="s">
        <v>39</v>
      </c>
      <c r="BA3" s="241" t="s">
        <v>39</v>
      </c>
      <c r="BB3" s="374"/>
      <c r="BC3" s="375"/>
      <c r="BD3" s="375"/>
      <c r="BE3" s="375"/>
      <c r="BF3" s="261" t="s">
        <v>37</v>
      </c>
      <c r="BG3" s="241" t="s">
        <v>39</v>
      </c>
      <c r="BH3" s="241" t="s">
        <v>39</v>
      </c>
      <c r="BI3" s="241" t="s">
        <v>39</v>
      </c>
      <c r="BJ3" s="241" t="s">
        <v>39</v>
      </c>
      <c r="BK3" s="374"/>
      <c r="BL3" s="375"/>
      <c r="BM3" s="375"/>
      <c r="BN3" s="375"/>
      <c r="BO3" s="299" t="s">
        <v>37</v>
      </c>
      <c r="BP3" s="241" t="s">
        <v>39</v>
      </c>
      <c r="BQ3" s="241" t="s">
        <v>39</v>
      </c>
      <c r="BR3" s="241" t="s">
        <v>39</v>
      </c>
      <c r="BS3" s="241" t="s">
        <v>39</v>
      </c>
      <c r="BT3" s="241" t="s">
        <v>39</v>
      </c>
      <c r="BU3" s="241" t="s">
        <v>39</v>
      </c>
      <c r="BV3" s="241" t="s">
        <v>39</v>
      </c>
      <c r="BW3" s="241" t="s">
        <v>39</v>
      </c>
      <c r="BX3" s="241" t="s">
        <v>39</v>
      </c>
      <c r="BY3" s="241" t="s">
        <v>39</v>
      </c>
      <c r="BZ3" s="374"/>
      <c r="CA3" s="375"/>
      <c r="CB3" s="375"/>
      <c r="CC3" s="375"/>
      <c r="CD3" s="368" t="s">
        <v>37</v>
      </c>
      <c r="CE3" s="380" t="s">
        <v>39</v>
      </c>
      <c r="CF3" s="380" t="s">
        <v>39</v>
      </c>
      <c r="CG3" s="380" t="s">
        <v>39</v>
      </c>
      <c r="CH3" s="380" t="s">
        <v>39</v>
      </c>
      <c r="CI3" s="380" t="s">
        <v>39</v>
      </c>
      <c r="CJ3" s="380" t="s">
        <v>39</v>
      </c>
      <c r="CK3" s="380" t="s">
        <v>39</v>
      </c>
      <c r="CL3" s="380" t="s">
        <v>39</v>
      </c>
      <c r="CM3" s="380" t="s">
        <v>39</v>
      </c>
      <c r="CN3" s="380" t="s">
        <v>39</v>
      </c>
      <c r="CO3" s="380" t="s">
        <v>39</v>
      </c>
      <c r="CP3" s="374"/>
      <c r="CQ3" s="375"/>
      <c r="CR3" s="375"/>
      <c r="CS3" s="375"/>
      <c r="CT3" s="99" t="s">
        <v>37</v>
      </c>
      <c r="CU3" s="96" t="s">
        <v>39</v>
      </c>
      <c r="CV3" s="96" t="s">
        <v>39</v>
      </c>
      <c r="CW3" s="96" t="s">
        <v>39</v>
      </c>
      <c r="CX3" s="96" t="s">
        <v>39</v>
      </c>
      <c r="CY3" s="96" t="s">
        <v>39</v>
      </c>
      <c r="CZ3" s="96" t="s">
        <v>39</v>
      </c>
      <c r="DA3" s="96" t="s">
        <v>39</v>
      </c>
      <c r="DB3" s="374"/>
      <c r="DC3" s="375"/>
      <c r="DD3" s="375"/>
      <c r="DE3" s="375"/>
      <c r="DF3" s="382" t="s">
        <v>37</v>
      </c>
      <c r="DG3" s="381" t="s">
        <v>39</v>
      </c>
      <c r="DH3" s="381" t="s">
        <v>39</v>
      </c>
      <c r="DI3" s="381" t="s">
        <v>39</v>
      </c>
      <c r="DJ3" s="374"/>
      <c r="DK3" s="375"/>
      <c r="DL3" s="375"/>
      <c r="DM3" s="375"/>
      <c r="DN3" s="382" t="s">
        <v>37</v>
      </c>
      <c r="DO3" s="381" t="s">
        <v>39</v>
      </c>
      <c r="DP3" s="381" t="s">
        <v>39</v>
      </c>
      <c r="DQ3" s="374"/>
      <c r="DR3" s="375"/>
      <c r="DS3" s="375"/>
      <c r="DT3" s="375"/>
      <c r="DU3" s="299" t="s">
        <v>37</v>
      </c>
      <c r="DV3" s="253" t="s">
        <v>39</v>
      </c>
      <c r="DW3" s="253" t="s">
        <v>39</v>
      </c>
      <c r="DX3" s="253" t="s">
        <v>39</v>
      </c>
      <c r="DY3" s="253" t="s">
        <v>39</v>
      </c>
      <c r="DZ3" s="253" t="s">
        <v>39</v>
      </c>
      <c r="EA3" s="374"/>
      <c r="EB3" s="375"/>
      <c r="EC3" s="375"/>
      <c r="ED3" s="375"/>
      <c r="EF3" s="388"/>
      <c r="EG3" s="389"/>
      <c r="EI3" s="388"/>
      <c r="EJ3" s="389"/>
      <c r="EL3" s="388"/>
      <c r="EM3" s="389"/>
      <c r="EO3" s="388"/>
      <c r="EP3" s="389"/>
      <c r="ER3" s="295"/>
      <c r="ES3" s="295"/>
    </row>
    <row r="4" spans="1:149" ht="27.75" customHeight="1">
      <c r="A4" s="369"/>
      <c r="B4" s="371"/>
      <c r="C4" s="367"/>
      <c r="D4" s="367"/>
      <c r="E4" s="129" t="s">
        <v>60</v>
      </c>
      <c r="F4" s="129" t="s">
        <v>178</v>
      </c>
      <c r="G4" s="129" t="s">
        <v>179</v>
      </c>
      <c r="H4" s="129" t="s">
        <v>89</v>
      </c>
      <c r="I4" s="391"/>
      <c r="J4" s="367"/>
      <c r="K4" s="367"/>
      <c r="L4" s="367"/>
      <c r="M4" s="367"/>
      <c r="N4" s="129" t="s">
        <v>60</v>
      </c>
      <c r="O4" s="129" t="s">
        <v>178</v>
      </c>
      <c r="P4" s="129" t="s">
        <v>179</v>
      </c>
      <c r="Q4" s="129" t="s">
        <v>89</v>
      </c>
      <c r="R4" s="383"/>
      <c r="S4" s="371"/>
      <c r="T4" s="129" t="s">
        <v>60</v>
      </c>
      <c r="U4" s="129" t="s">
        <v>178</v>
      </c>
      <c r="V4" s="129" t="s">
        <v>179</v>
      </c>
      <c r="W4" s="129" t="s">
        <v>89</v>
      </c>
      <c r="X4" s="300"/>
      <c r="Y4" s="242"/>
      <c r="Z4" s="242"/>
      <c r="AA4" s="242"/>
      <c r="AB4" s="254"/>
      <c r="AC4" s="242"/>
      <c r="AD4" s="242"/>
      <c r="AE4" s="242"/>
      <c r="AF4" s="129" t="s">
        <v>60</v>
      </c>
      <c r="AG4" s="129" t="s">
        <v>178</v>
      </c>
      <c r="AH4" s="129" t="s">
        <v>179</v>
      </c>
      <c r="AI4" s="129" t="s">
        <v>89</v>
      </c>
      <c r="AJ4" s="262"/>
      <c r="AK4" s="242"/>
      <c r="AL4" s="242"/>
      <c r="AM4" s="242"/>
      <c r="AN4" s="242"/>
      <c r="AO4" s="242"/>
      <c r="AP4" s="242"/>
      <c r="AQ4" s="242"/>
      <c r="AR4" s="129" t="s">
        <v>60</v>
      </c>
      <c r="AS4" s="129" t="s">
        <v>178</v>
      </c>
      <c r="AT4" s="129" t="s">
        <v>179</v>
      </c>
      <c r="AU4" s="129" t="s">
        <v>89</v>
      </c>
      <c r="AV4" s="262"/>
      <c r="AW4" s="242"/>
      <c r="AX4" s="242"/>
      <c r="AY4" s="242"/>
      <c r="AZ4" s="242"/>
      <c r="BA4" s="242"/>
      <c r="BB4" s="129" t="s">
        <v>60</v>
      </c>
      <c r="BC4" s="129" t="s">
        <v>178</v>
      </c>
      <c r="BD4" s="129" t="s">
        <v>179</v>
      </c>
      <c r="BE4" s="129" t="s">
        <v>89</v>
      </c>
      <c r="BF4" s="262"/>
      <c r="BG4" s="242"/>
      <c r="BH4" s="242"/>
      <c r="BI4" s="242"/>
      <c r="BJ4" s="242"/>
      <c r="BK4" s="129" t="s">
        <v>60</v>
      </c>
      <c r="BL4" s="129" t="s">
        <v>178</v>
      </c>
      <c r="BM4" s="129" t="s">
        <v>179</v>
      </c>
      <c r="BN4" s="129" t="s">
        <v>89</v>
      </c>
      <c r="BO4" s="300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129" t="s">
        <v>60</v>
      </c>
      <c r="CA4" s="129" t="s">
        <v>178</v>
      </c>
      <c r="CB4" s="129" t="s">
        <v>179</v>
      </c>
      <c r="CC4" s="129" t="s">
        <v>89</v>
      </c>
      <c r="CD4" s="369"/>
      <c r="CE4" s="367"/>
      <c r="CF4" s="367"/>
      <c r="CG4" s="367"/>
      <c r="CH4" s="367"/>
      <c r="CI4" s="367"/>
      <c r="CJ4" s="367"/>
      <c r="CK4" s="367"/>
      <c r="CL4" s="367"/>
      <c r="CM4" s="367"/>
      <c r="CN4" s="367"/>
      <c r="CO4" s="367"/>
      <c r="CP4" s="129" t="s">
        <v>60</v>
      </c>
      <c r="CQ4" s="129" t="s">
        <v>178</v>
      </c>
      <c r="CR4" s="129" t="s">
        <v>179</v>
      </c>
      <c r="CS4" s="129" t="s">
        <v>89</v>
      </c>
      <c r="CT4" s="100"/>
      <c r="CU4" s="97"/>
      <c r="CV4" s="97"/>
      <c r="CW4" s="97"/>
      <c r="CX4" s="97"/>
      <c r="CY4" s="97"/>
      <c r="CZ4" s="97"/>
      <c r="DA4" s="97"/>
      <c r="DB4" s="129" t="s">
        <v>60</v>
      </c>
      <c r="DC4" s="129" t="s">
        <v>178</v>
      </c>
      <c r="DD4" s="129" t="s">
        <v>179</v>
      </c>
      <c r="DE4" s="129" t="s">
        <v>89</v>
      </c>
      <c r="DF4" s="383"/>
      <c r="DG4" s="366"/>
      <c r="DH4" s="366"/>
      <c r="DI4" s="366"/>
      <c r="DJ4" s="129" t="s">
        <v>60</v>
      </c>
      <c r="DK4" s="129" t="s">
        <v>178</v>
      </c>
      <c r="DL4" s="129" t="s">
        <v>179</v>
      </c>
      <c r="DM4" s="129" t="s">
        <v>89</v>
      </c>
      <c r="DN4" s="383"/>
      <c r="DO4" s="366"/>
      <c r="DP4" s="366"/>
      <c r="DQ4" s="129" t="s">
        <v>60</v>
      </c>
      <c r="DR4" s="129" t="s">
        <v>178</v>
      </c>
      <c r="DS4" s="129" t="s">
        <v>179</v>
      </c>
      <c r="DT4" s="129" t="s">
        <v>89</v>
      </c>
      <c r="DU4" s="300"/>
      <c r="DV4" s="254"/>
      <c r="DW4" s="254"/>
      <c r="DX4" s="254"/>
      <c r="DY4" s="254"/>
      <c r="DZ4" s="254"/>
      <c r="EA4" s="129" t="s">
        <v>60</v>
      </c>
      <c r="EB4" s="129" t="s">
        <v>178</v>
      </c>
      <c r="EC4" s="129" t="s">
        <v>179</v>
      </c>
      <c r="ED4" s="129" t="s">
        <v>89</v>
      </c>
      <c r="EF4" s="31" t="s">
        <v>37</v>
      </c>
      <c r="EG4" s="24" t="s">
        <v>46</v>
      </c>
      <c r="EI4" s="31" t="s">
        <v>37</v>
      </c>
      <c r="EJ4" s="24" t="s">
        <v>46</v>
      </c>
      <c r="EL4" s="31" t="s">
        <v>37</v>
      </c>
      <c r="EM4" s="24" t="s">
        <v>46</v>
      </c>
      <c r="EO4" s="31" t="s">
        <v>37</v>
      </c>
      <c r="EP4" s="24" t="s">
        <v>46</v>
      </c>
      <c r="ER4" s="31" t="s">
        <v>37</v>
      </c>
      <c r="ES4" s="94" t="s">
        <v>36</v>
      </c>
    </row>
    <row r="5" spans="1:149" ht="15.75" customHeight="1">
      <c r="A5" s="75" t="s">
        <v>3</v>
      </c>
      <c r="B5" s="32">
        <v>4</v>
      </c>
      <c r="C5" s="32">
        <v>4</v>
      </c>
      <c r="D5" s="108">
        <v>1</v>
      </c>
      <c r="E5" s="128">
        <v>0</v>
      </c>
      <c r="F5" s="128">
        <f>3*4</f>
        <v>12</v>
      </c>
      <c r="G5" s="130">
        <f>+SUM(B5:D5)</f>
        <v>9</v>
      </c>
      <c r="H5" s="131">
        <f>+G5/F5</f>
        <v>0.75</v>
      </c>
      <c r="I5" s="75" t="s">
        <v>3</v>
      </c>
      <c r="J5" s="45">
        <v>4</v>
      </c>
      <c r="K5" s="32">
        <v>4</v>
      </c>
      <c r="L5" s="32">
        <v>4</v>
      </c>
      <c r="M5" s="32">
        <v>3</v>
      </c>
      <c r="N5" s="128">
        <v>0</v>
      </c>
      <c r="O5" s="128">
        <f>4*4</f>
        <v>16</v>
      </c>
      <c r="P5" s="130">
        <f>+SUM(J5:M5)</f>
        <v>15</v>
      </c>
      <c r="Q5" s="131">
        <f>+P5/O5</f>
        <v>0.9375</v>
      </c>
      <c r="R5" s="75" t="s">
        <v>3</v>
      </c>
      <c r="S5" s="79">
        <v>4</v>
      </c>
      <c r="T5" s="128">
        <f>+COUNTIF(S5,"NA")</f>
        <v>0</v>
      </c>
      <c r="U5" s="128">
        <f>+(1-T5)*4</f>
        <v>4</v>
      </c>
      <c r="V5" s="130">
        <f t="shared" ref="V5:V37" si="0">+SUM(S5:S5)</f>
        <v>4</v>
      </c>
      <c r="W5" s="131">
        <f>+V5/U5</f>
        <v>1</v>
      </c>
      <c r="X5" s="6" t="s">
        <v>3</v>
      </c>
      <c r="Y5" s="32">
        <v>4</v>
      </c>
      <c r="Z5" s="32">
        <v>4</v>
      </c>
      <c r="AA5" s="32">
        <v>4</v>
      </c>
      <c r="AB5" s="32">
        <v>4</v>
      </c>
      <c r="AC5" s="32">
        <v>1</v>
      </c>
      <c r="AD5" s="32">
        <v>2</v>
      </c>
      <c r="AE5" s="32">
        <v>4</v>
      </c>
      <c r="AF5" s="128">
        <f>+COUNTIF(Y5:AE5,"NA")</f>
        <v>0</v>
      </c>
      <c r="AG5" s="128">
        <f>+(7-AF5)*4</f>
        <v>28</v>
      </c>
      <c r="AH5" s="130">
        <f>+SUM(Y5:AE5)</f>
        <v>23</v>
      </c>
      <c r="AI5" s="131">
        <f>+AH5/AG5</f>
        <v>0.8214285714285714</v>
      </c>
      <c r="AJ5" s="6" t="s">
        <v>3</v>
      </c>
      <c r="AK5" s="113">
        <v>4</v>
      </c>
      <c r="AL5" s="114">
        <v>4</v>
      </c>
      <c r="AM5" s="113">
        <v>4</v>
      </c>
      <c r="AN5" s="111">
        <v>2</v>
      </c>
      <c r="AO5" s="111">
        <v>1</v>
      </c>
      <c r="AP5" s="111">
        <v>1</v>
      </c>
      <c r="AQ5" s="111">
        <v>1</v>
      </c>
      <c r="AR5" s="128">
        <f>+COUNTIF(AK5:AQ5,"NA")</f>
        <v>0</v>
      </c>
      <c r="AS5" s="128">
        <f>+(7-AR5)*4</f>
        <v>28</v>
      </c>
      <c r="AT5" s="130">
        <f>+SUM(AK5:AQ5)</f>
        <v>17</v>
      </c>
      <c r="AU5" s="131">
        <f>+AT5/AS5</f>
        <v>0.6071428571428571</v>
      </c>
      <c r="AV5" s="6" t="s">
        <v>3</v>
      </c>
      <c r="AW5" s="113">
        <v>4</v>
      </c>
      <c r="AX5" s="47">
        <v>4</v>
      </c>
      <c r="AY5" s="113">
        <v>4</v>
      </c>
      <c r="AZ5" s="47" t="s">
        <v>60</v>
      </c>
      <c r="BA5" s="113" t="s">
        <v>60</v>
      </c>
      <c r="BB5" s="128">
        <f>+COUNTIF(AW5:BA5,"NA")</f>
        <v>2</v>
      </c>
      <c r="BC5" s="128">
        <f>+(5-BB5)*4</f>
        <v>12</v>
      </c>
      <c r="BD5" s="130">
        <f>+SUM(AW5:BA5)</f>
        <v>12</v>
      </c>
      <c r="BE5" s="131">
        <f>+BD5/BC5</f>
        <v>1</v>
      </c>
      <c r="BF5" s="6" t="s">
        <v>3</v>
      </c>
      <c r="BG5" s="50">
        <v>4</v>
      </c>
      <c r="BH5" s="50" t="s">
        <v>60</v>
      </c>
      <c r="BI5" s="50">
        <v>4</v>
      </c>
      <c r="BJ5" s="50" t="s">
        <v>60</v>
      </c>
      <c r="BK5" s="128">
        <f>+COUNTIF(BG5:BJ5,"NA")</f>
        <v>2</v>
      </c>
      <c r="BL5" s="128">
        <f>+(4-BK5)*4</f>
        <v>8</v>
      </c>
      <c r="BM5" s="130">
        <f>+SUM(BG5:BJ5)</f>
        <v>8</v>
      </c>
      <c r="BN5" s="131">
        <f>+BM5/BL5</f>
        <v>1</v>
      </c>
      <c r="BO5" s="6" t="s">
        <v>3</v>
      </c>
      <c r="BP5" s="50">
        <v>4</v>
      </c>
      <c r="BQ5" s="50">
        <v>4</v>
      </c>
      <c r="BR5" s="32">
        <v>4</v>
      </c>
      <c r="BS5" s="32">
        <v>4</v>
      </c>
      <c r="BT5" s="108">
        <v>4</v>
      </c>
      <c r="BU5" s="50">
        <v>4</v>
      </c>
      <c r="BV5" s="76">
        <v>4</v>
      </c>
      <c r="BW5" s="108" t="s">
        <v>60</v>
      </c>
      <c r="BX5" s="76">
        <v>2</v>
      </c>
      <c r="BY5" s="76">
        <v>3</v>
      </c>
      <c r="BZ5" s="128">
        <f>+COUNTIF(BP5:BY5,"NA")</f>
        <v>1</v>
      </c>
      <c r="CA5" s="128">
        <f>+(10-BZ5)*4</f>
        <v>36</v>
      </c>
      <c r="CB5" s="130">
        <f>+SUM(BP5:BY5)</f>
        <v>33</v>
      </c>
      <c r="CC5" s="131">
        <f>+CB5/CA5</f>
        <v>0.91666666666666663</v>
      </c>
      <c r="CD5" s="6" t="s">
        <v>3</v>
      </c>
      <c r="CE5" s="47">
        <v>4</v>
      </c>
      <c r="CF5" s="113">
        <v>4</v>
      </c>
      <c r="CG5" s="47">
        <v>4</v>
      </c>
      <c r="CH5" s="84">
        <v>1</v>
      </c>
      <c r="CI5" s="47">
        <v>1</v>
      </c>
      <c r="CJ5" s="47">
        <v>2</v>
      </c>
      <c r="CK5" s="77" t="s">
        <v>60</v>
      </c>
      <c r="CL5" s="47">
        <v>2</v>
      </c>
      <c r="CM5" s="113">
        <v>1</v>
      </c>
      <c r="CN5" s="63">
        <v>1</v>
      </c>
      <c r="CO5" s="47">
        <v>2</v>
      </c>
      <c r="CP5" s="128">
        <f>+COUNTIF(CE5:CO5,"NA")</f>
        <v>1</v>
      </c>
      <c r="CQ5" s="128">
        <f>+(11-CP5)*4</f>
        <v>40</v>
      </c>
      <c r="CR5" s="130">
        <f>+SUM(CE5:CO5)</f>
        <v>22</v>
      </c>
      <c r="CS5" s="131">
        <f>+CR5/CQ5</f>
        <v>0.55000000000000004</v>
      </c>
      <c r="CT5" s="6" t="s">
        <v>3</v>
      </c>
      <c r="CU5" s="119">
        <v>1</v>
      </c>
      <c r="CV5" s="118" t="s">
        <v>60</v>
      </c>
      <c r="CW5" s="119">
        <v>4</v>
      </c>
      <c r="CX5" s="122" t="s">
        <v>60</v>
      </c>
      <c r="CY5" s="122">
        <v>4</v>
      </c>
      <c r="CZ5" s="122" t="s">
        <v>60</v>
      </c>
      <c r="DA5" s="119" t="s">
        <v>60</v>
      </c>
      <c r="DB5" s="128">
        <f>+COUNTIF(CU5:DA5,"NA")</f>
        <v>4</v>
      </c>
      <c r="DC5" s="128">
        <f>+(7-DB5)*4</f>
        <v>12</v>
      </c>
      <c r="DD5" s="130">
        <f>+SUM(CU5:DA5)</f>
        <v>9</v>
      </c>
      <c r="DE5" s="131">
        <f>+DD5/DC5</f>
        <v>0.75</v>
      </c>
      <c r="DF5" s="6" t="s">
        <v>3</v>
      </c>
      <c r="DG5" s="123">
        <v>4</v>
      </c>
      <c r="DH5" s="125">
        <v>4</v>
      </c>
      <c r="DI5" s="125">
        <v>4</v>
      </c>
      <c r="DJ5" s="128">
        <f>+COUNTIF(DG5:DI5,"NA")</f>
        <v>0</v>
      </c>
      <c r="DK5" s="128">
        <f>+(3-DJ5)*4</f>
        <v>12</v>
      </c>
      <c r="DL5" s="130">
        <f>+SUM(DG5:DI5)</f>
        <v>12</v>
      </c>
      <c r="DM5" s="131">
        <f>+DL5/DK5</f>
        <v>1</v>
      </c>
      <c r="DN5" s="6" t="s">
        <v>3</v>
      </c>
      <c r="DO5" s="118">
        <v>1</v>
      </c>
      <c r="DP5" s="118">
        <v>4</v>
      </c>
      <c r="DQ5" s="128">
        <f>+COUNTIF(DO5:DP5,"NA")</f>
        <v>0</v>
      </c>
      <c r="DR5" s="128">
        <f>+(2-DQ5)*4</f>
        <v>8</v>
      </c>
      <c r="DS5" s="130">
        <f>+SUM(DO5:DP5)</f>
        <v>5</v>
      </c>
      <c r="DT5" s="131">
        <f>+DS5/DR5</f>
        <v>0.625</v>
      </c>
      <c r="DU5" s="6" t="s">
        <v>3</v>
      </c>
      <c r="DV5" s="110">
        <v>4</v>
      </c>
      <c r="DW5" s="111">
        <v>4</v>
      </c>
      <c r="DX5" s="111">
        <v>3</v>
      </c>
      <c r="DY5" s="111">
        <v>2</v>
      </c>
      <c r="DZ5" s="63">
        <v>4</v>
      </c>
      <c r="EA5" s="128">
        <f>+COUNTIF(DV5:DZ5,"NA")</f>
        <v>0</v>
      </c>
      <c r="EB5" s="128">
        <f>+(5-EA5)*4</f>
        <v>20</v>
      </c>
      <c r="EC5" s="130">
        <f>+SUM(DV5:DZ5)</f>
        <v>17</v>
      </c>
      <c r="ED5" s="131">
        <f>+EC5/EB5</f>
        <v>0.85</v>
      </c>
      <c r="EF5" s="25" t="s">
        <v>3</v>
      </c>
      <c r="EG5" s="132">
        <f>+AVERAGE(H5,Q5,W5)</f>
        <v>0.89583333333333337</v>
      </c>
      <c r="EI5" s="25" t="s">
        <v>3</v>
      </c>
      <c r="EJ5" s="132">
        <f>+AVERAGE(AI5,AU5,BE5,BN5,CC5)</f>
        <v>0.86904761904761896</v>
      </c>
      <c r="EL5" s="25" t="s">
        <v>3</v>
      </c>
      <c r="EM5" s="27">
        <f>+AVERAGE(CS5,DE5,DM5,DT5)</f>
        <v>0.73124999999999996</v>
      </c>
      <c r="EO5" s="25" t="s">
        <v>3</v>
      </c>
      <c r="EP5" s="27">
        <f>+ED5</f>
        <v>0.85</v>
      </c>
      <c r="ER5" s="25" t="s">
        <v>3</v>
      </c>
      <c r="ES5" s="93">
        <f t="shared" ref="ES5:ES37" si="1">+(EG5*0.25)+(EJ5*0.4)+(EM5*0.25)+(EP5*0.1)</f>
        <v>0.83938988095238098</v>
      </c>
    </row>
    <row r="6" spans="1:149" ht="15.75" customHeight="1">
      <c r="A6" s="6" t="s">
        <v>4</v>
      </c>
      <c r="B6" s="32">
        <v>4</v>
      </c>
      <c r="C6" s="32">
        <v>1</v>
      </c>
      <c r="D6" s="108">
        <v>2</v>
      </c>
      <c r="E6" s="128">
        <v>0</v>
      </c>
      <c r="F6" s="128">
        <f t="shared" ref="F6:F37" si="2">3*4</f>
        <v>12</v>
      </c>
      <c r="G6" s="130">
        <f t="shared" ref="G6:G37" si="3">+SUM(B6:D6)</f>
        <v>7</v>
      </c>
      <c r="H6" s="131">
        <f t="shared" ref="H6:H37" si="4">+G6/F6</f>
        <v>0.58333333333333337</v>
      </c>
      <c r="I6" s="6" t="s">
        <v>4</v>
      </c>
      <c r="J6" s="45">
        <v>4</v>
      </c>
      <c r="K6" s="32">
        <v>4</v>
      </c>
      <c r="L6" s="32">
        <v>4</v>
      </c>
      <c r="M6" s="32">
        <v>3</v>
      </c>
      <c r="N6" s="128">
        <v>0</v>
      </c>
      <c r="O6" s="128">
        <f t="shared" ref="O6:O37" si="5">4*4</f>
        <v>16</v>
      </c>
      <c r="P6" s="130">
        <f t="shared" ref="P6:P37" si="6">+SUM(J6:M6)</f>
        <v>15</v>
      </c>
      <c r="Q6" s="131">
        <f t="shared" ref="Q6:Q37" si="7">+P6/O6</f>
        <v>0.9375</v>
      </c>
      <c r="R6" s="6" t="s">
        <v>4</v>
      </c>
      <c r="S6" s="79">
        <v>4</v>
      </c>
      <c r="T6" s="128">
        <f t="shared" ref="T6:T37" si="8">+COUNTIF(S6,"NA")</f>
        <v>0</v>
      </c>
      <c r="U6" s="128">
        <f t="shared" ref="U6:U37" si="9">+(1-T6)*4</f>
        <v>4</v>
      </c>
      <c r="V6" s="130">
        <f t="shared" si="0"/>
        <v>4</v>
      </c>
      <c r="W6" s="131">
        <f t="shared" ref="W6:W37" si="10">+V6/U6</f>
        <v>1</v>
      </c>
      <c r="X6" s="6" t="s">
        <v>4</v>
      </c>
      <c r="Y6" s="32">
        <v>4</v>
      </c>
      <c r="Z6" s="32">
        <v>4</v>
      </c>
      <c r="AA6" s="32">
        <v>4</v>
      </c>
      <c r="AB6" s="32">
        <v>4</v>
      </c>
      <c r="AC6" s="32">
        <v>1</v>
      </c>
      <c r="AD6" s="32">
        <v>2</v>
      </c>
      <c r="AE6" s="32">
        <v>4</v>
      </c>
      <c r="AF6" s="128">
        <f t="shared" ref="AF6:AF37" si="11">+COUNTIF(Y6:AE6,"NA")</f>
        <v>0</v>
      </c>
      <c r="AG6" s="128">
        <f t="shared" ref="AG6:AG37" si="12">+(7-AF6)*4</f>
        <v>28</v>
      </c>
      <c r="AH6" s="130">
        <f t="shared" ref="AH6:AH37" si="13">+SUM(Y6:AE6)</f>
        <v>23</v>
      </c>
      <c r="AI6" s="131">
        <f t="shared" ref="AI6:AI37" si="14">+AH6/AG6</f>
        <v>0.8214285714285714</v>
      </c>
      <c r="AJ6" s="6" t="s">
        <v>4</v>
      </c>
      <c r="AK6" s="113">
        <v>1</v>
      </c>
      <c r="AL6" s="114">
        <v>1</v>
      </c>
      <c r="AM6" s="113">
        <v>4</v>
      </c>
      <c r="AN6" s="111">
        <v>1</v>
      </c>
      <c r="AO6" s="111">
        <v>1</v>
      </c>
      <c r="AP6" s="111">
        <v>1</v>
      </c>
      <c r="AQ6" s="111">
        <v>1</v>
      </c>
      <c r="AR6" s="128">
        <f t="shared" ref="AR6:AR37" si="15">+COUNTIF(AK6:AQ6,"NA")</f>
        <v>0</v>
      </c>
      <c r="AS6" s="128">
        <f t="shared" ref="AS6:AS37" si="16">+(7-AR6)*4</f>
        <v>28</v>
      </c>
      <c r="AT6" s="130">
        <f t="shared" ref="AT6:AT37" si="17">+SUM(AK6:AQ6)</f>
        <v>10</v>
      </c>
      <c r="AU6" s="131">
        <f t="shared" ref="AU6:AU37" si="18">+AT6/AS6</f>
        <v>0.35714285714285715</v>
      </c>
      <c r="AV6" s="6" t="s">
        <v>4</v>
      </c>
      <c r="AW6" s="113">
        <v>2</v>
      </c>
      <c r="AX6" s="47">
        <v>4</v>
      </c>
      <c r="AY6" s="113">
        <v>1</v>
      </c>
      <c r="AZ6" s="113">
        <v>4</v>
      </c>
      <c r="BA6" s="113">
        <v>4</v>
      </c>
      <c r="BB6" s="128">
        <f t="shared" ref="BB6:BB37" si="19">+COUNTIF(AW6:BA6,"NA")</f>
        <v>0</v>
      </c>
      <c r="BC6" s="128">
        <f t="shared" ref="BC6:BC37" si="20">+(5-BB6)*4</f>
        <v>20</v>
      </c>
      <c r="BD6" s="130">
        <f t="shared" ref="BD6:BD37" si="21">+SUM(AW6:BA6)</f>
        <v>15</v>
      </c>
      <c r="BE6" s="131">
        <f t="shared" ref="BE6:BE37" si="22">+BD6/BC6</f>
        <v>0.75</v>
      </c>
      <c r="BF6" s="6" t="s">
        <v>4</v>
      </c>
      <c r="BG6" s="50">
        <v>3</v>
      </c>
      <c r="BH6" s="50">
        <v>4</v>
      </c>
      <c r="BI6" s="50">
        <v>2</v>
      </c>
      <c r="BJ6" s="50" t="s">
        <v>60</v>
      </c>
      <c r="BK6" s="128">
        <f t="shared" ref="BK6:BK37" si="23">+COUNTIF(BG6:BJ6,"NA")</f>
        <v>1</v>
      </c>
      <c r="BL6" s="128">
        <f t="shared" ref="BL6:BL37" si="24">+(4-BK6)*4</f>
        <v>12</v>
      </c>
      <c r="BM6" s="130">
        <f t="shared" ref="BM6:BM37" si="25">+SUM(BG6:BJ6)</f>
        <v>9</v>
      </c>
      <c r="BN6" s="131">
        <f t="shared" ref="BN6:BN37" si="26">+BM6/BL6</f>
        <v>0.75</v>
      </c>
      <c r="BO6" s="6" t="s">
        <v>4</v>
      </c>
      <c r="BP6" s="50">
        <v>1</v>
      </c>
      <c r="BQ6" s="50">
        <v>1</v>
      </c>
      <c r="BR6" s="32">
        <v>1</v>
      </c>
      <c r="BS6" s="32">
        <v>1</v>
      </c>
      <c r="BT6" s="108">
        <v>3</v>
      </c>
      <c r="BU6" s="50">
        <v>4</v>
      </c>
      <c r="BV6" s="76">
        <v>4</v>
      </c>
      <c r="BW6" s="108">
        <v>2</v>
      </c>
      <c r="BX6" s="76">
        <v>4</v>
      </c>
      <c r="BY6" s="76">
        <v>2</v>
      </c>
      <c r="BZ6" s="128">
        <f t="shared" ref="BZ6:BZ37" si="27">+COUNTIF(BP6:BY6,"NA")</f>
        <v>0</v>
      </c>
      <c r="CA6" s="128">
        <f t="shared" ref="CA6:CA37" si="28">+(10-BZ6)*4</f>
        <v>40</v>
      </c>
      <c r="CB6" s="130">
        <f t="shared" ref="CB6:CB37" si="29">+SUM(BP6:BY6)</f>
        <v>23</v>
      </c>
      <c r="CC6" s="131">
        <f t="shared" ref="CC6:CC37" si="30">+CB6/CA6</f>
        <v>0.57499999999999996</v>
      </c>
      <c r="CD6" s="6" t="s">
        <v>4</v>
      </c>
      <c r="CE6" s="47">
        <v>4</v>
      </c>
      <c r="CF6" s="113">
        <v>4</v>
      </c>
      <c r="CG6" s="47">
        <v>4</v>
      </c>
      <c r="CH6" s="84">
        <v>1</v>
      </c>
      <c r="CI6" s="47">
        <v>1</v>
      </c>
      <c r="CJ6" s="47">
        <v>2</v>
      </c>
      <c r="CK6" s="47">
        <v>4</v>
      </c>
      <c r="CL6" s="47">
        <v>4</v>
      </c>
      <c r="CM6" s="113">
        <v>1</v>
      </c>
      <c r="CN6" s="63">
        <v>1</v>
      </c>
      <c r="CO6" s="47">
        <v>4</v>
      </c>
      <c r="CP6" s="128">
        <f t="shared" ref="CP6:CP37" si="31">+COUNTIF(CE6:CO6,"NA")</f>
        <v>0</v>
      </c>
      <c r="CQ6" s="128">
        <f t="shared" ref="CQ6:CQ37" si="32">+(11-CP6)*4</f>
        <v>44</v>
      </c>
      <c r="CR6" s="130">
        <f t="shared" ref="CR6:CR37" si="33">+SUM(CE6:CO6)</f>
        <v>30</v>
      </c>
      <c r="CS6" s="131">
        <f t="shared" ref="CS6:CS37" si="34">+CR6/CQ6</f>
        <v>0.68181818181818177</v>
      </c>
      <c r="CT6" s="6" t="s">
        <v>4</v>
      </c>
      <c r="CU6" s="119">
        <v>1</v>
      </c>
      <c r="CV6" s="119">
        <v>1</v>
      </c>
      <c r="CW6" s="119">
        <v>1</v>
      </c>
      <c r="CX6" s="122">
        <v>1</v>
      </c>
      <c r="CY6" s="122">
        <v>1</v>
      </c>
      <c r="CZ6" s="122">
        <v>1</v>
      </c>
      <c r="DA6" s="119">
        <v>2</v>
      </c>
      <c r="DB6" s="128">
        <f t="shared" ref="DB6:DB37" si="35">+COUNTIF(CU6:DA6,"NA")</f>
        <v>0</v>
      </c>
      <c r="DC6" s="128">
        <f t="shared" ref="DC6:DC37" si="36">+(7-DB6)*4</f>
        <v>28</v>
      </c>
      <c r="DD6" s="130">
        <f t="shared" ref="DD6:DD37" si="37">+SUM(CU6:DA6)</f>
        <v>8</v>
      </c>
      <c r="DE6" s="131">
        <f t="shared" ref="DE6:DE37" si="38">+DD6/DC6</f>
        <v>0.2857142857142857</v>
      </c>
      <c r="DF6" s="6" t="s">
        <v>4</v>
      </c>
      <c r="DG6" s="123">
        <v>4</v>
      </c>
      <c r="DH6" s="125">
        <v>4</v>
      </c>
      <c r="DI6" s="125">
        <v>4</v>
      </c>
      <c r="DJ6" s="128">
        <f t="shared" ref="DJ6:DJ37" si="39">+COUNTIF(DG6:DI6,"NA")</f>
        <v>0</v>
      </c>
      <c r="DK6" s="128">
        <f t="shared" ref="DK6:DK37" si="40">+(3-DJ6)*4</f>
        <v>12</v>
      </c>
      <c r="DL6" s="130">
        <f t="shared" ref="DL6:DL37" si="41">+SUM(DG6:DI6)</f>
        <v>12</v>
      </c>
      <c r="DM6" s="131">
        <f t="shared" ref="DM6:DM37" si="42">+DL6/DK6</f>
        <v>1</v>
      </c>
      <c r="DN6" s="6" t="s">
        <v>4</v>
      </c>
      <c r="DO6" s="118">
        <v>1</v>
      </c>
      <c r="DP6" s="118">
        <v>1</v>
      </c>
      <c r="DQ6" s="128">
        <f t="shared" ref="DQ6:DQ37" si="43">+COUNTIF(DO6:DP6,"NA")</f>
        <v>0</v>
      </c>
      <c r="DR6" s="128">
        <f t="shared" ref="DR6:DR37" si="44">+(2-DQ6)*4</f>
        <v>8</v>
      </c>
      <c r="DS6" s="130">
        <f t="shared" ref="DS6:DS37" si="45">+SUM(DO6:DP6)</f>
        <v>2</v>
      </c>
      <c r="DT6" s="131">
        <f t="shared" ref="DT6:DT37" si="46">+DS6/DR6</f>
        <v>0.25</v>
      </c>
      <c r="DU6" s="6" t="s">
        <v>4</v>
      </c>
      <c r="DV6" s="110">
        <v>4</v>
      </c>
      <c r="DW6" s="111">
        <v>2</v>
      </c>
      <c r="DX6" s="111">
        <v>1</v>
      </c>
      <c r="DY6" s="111">
        <v>1</v>
      </c>
      <c r="DZ6" s="63">
        <v>1</v>
      </c>
      <c r="EA6" s="128">
        <f t="shared" ref="EA6:EA37" si="47">+COUNTIF(DV6:DZ6,"NA")</f>
        <v>0</v>
      </c>
      <c r="EB6" s="128">
        <f t="shared" ref="EB6:EB37" si="48">+(5-EA6)*4</f>
        <v>20</v>
      </c>
      <c r="EC6" s="130">
        <f t="shared" ref="EC6:EC37" si="49">+SUM(DV6:DZ6)</f>
        <v>9</v>
      </c>
      <c r="ED6" s="131">
        <f t="shared" ref="ED6:ED37" si="50">+EC6/EB6</f>
        <v>0.45</v>
      </c>
      <c r="EF6" s="25" t="s">
        <v>4</v>
      </c>
      <c r="EG6" s="132">
        <f t="shared" ref="EG6:EG37" si="51">+AVERAGE(H6,Q6,W6)</f>
        <v>0.84027777777777779</v>
      </c>
      <c r="EI6" s="25" t="s">
        <v>4</v>
      </c>
      <c r="EJ6" s="132">
        <f t="shared" ref="EJ6:EJ37" si="52">+AVERAGE(AI6,AU6,BE6,BN6,CC6)</f>
        <v>0.6507142857142858</v>
      </c>
      <c r="EL6" s="25" t="s">
        <v>4</v>
      </c>
      <c r="EM6" s="27">
        <f t="shared" ref="EM6:EM37" si="53">+AVERAGE(CS6,DE6,DM6,DT6)</f>
        <v>0.55438311688311681</v>
      </c>
      <c r="EO6" s="25" t="s">
        <v>4</v>
      </c>
      <c r="EP6" s="27">
        <f t="shared" ref="EP6:EP37" si="54">+ED6</f>
        <v>0.45</v>
      </c>
      <c r="ER6" s="25" t="s">
        <v>4</v>
      </c>
      <c r="ES6" s="93">
        <f t="shared" si="1"/>
        <v>0.65395093795093795</v>
      </c>
    </row>
    <row r="7" spans="1:149" ht="15.75" customHeight="1">
      <c r="A7" s="6" t="s">
        <v>5</v>
      </c>
      <c r="B7" s="32">
        <v>4</v>
      </c>
      <c r="C7" s="32">
        <v>1</v>
      </c>
      <c r="D7" s="108">
        <v>3</v>
      </c>
      <c r="E7" s="128">
        <v>0</v>
      </c>
      <c r="F7" s="128">
        <f t="shared" si="2"/>
        <v>12</v>
      </c>
      <c r="G7" s="130">
        <f t="shared" si="3"/>
        <v>8</v>
      </c>
      <c r="H7" s="131">
        <f t="shared" si="4"/>
        <v>0.66666666666666663</v>
      </c>
      <c r="I7" s="6" t="s">
        <v>5</v>
      </c>
      <c r="J7" s="45">
        <v>4</v>
      </c>
      <c r="K7" s="32">
        <v>4</v>
      </c>
      <c r="L7" s="32">
        <v>4</v>
      </c>
      <c r="M7" s="32">
        <v>3</v>
      </c>
      <c r="N7" s="128">
        <v>0</v>
      </c>
      <c r="O7" s="128">
        <f t="shared" si="5"/>
        <v>16</v>
      </c>
      <c r="P7" s="130">
        <f t="shared" si="6"/>
        <v>15</v>
      </c>
      <c r="Q7" s="131">
        <f t="shared" si="7"/>
        <v>0.9375</v>
      </c>
      <c r="R7" s="6" t="s">
        <v>5</v>
      </c>
      <c r="S7" s="79">
        <v>4</v>
      </c>
      <c r="T7" s="128">
        <f t="shared" si="8"/>
        <v>0</v>
      </c>
      <c r="U7" s="128">
        <f t="shared" si="9"/>
        <v>4</v>
      </c>
      <c r="V7" s="130">
        <f t="shared" si="0"/>
        <v>4</v>
      </c>
      <c r="W7" s="131">
        <f t="shared" si="10"/>
        <v>1</v>
      </c>
      <c r="X7" s="6" t="s">
        <v>5</v>
      </c>
      <c r="Y7" s="32">
        <v>4</v>
      </c>
      <c r="Z7" s="32">
        <v>4</v>
      </c>
      <c r="AA7" s="32">
        <v>4</v>
      </c>
      <c r="AB7" s="32">
        <v>4</v>
      </c>
      <c r="AC7" s="32">
        <v>4</v>
      </c>
      <c r="AD7" s="32">
        <v>2</v>
      </c>
      <c r="AE7" s="32">
        <v>4</v>
      </c>
      <c r="AF7" s="128">
        <f t="shared" si="11"/>
        <v>0</v>
      </c>
      <c r="AG7" s="128">
        <f t="shared" si="12"/>
        <v>28</v>
      </c>
      <c r="AH7" s="130">
        <f t="shared" si="13"/>
        <v>26</v>
      </c>
      <c r="AI7" s="131">
        <f t="shared" si="14"/>
        <v>0.9285714285714286</v>
      </c>
      <c r="AJ7" s="6" t="s">
        <v>5</v>
      </c>
      <c r="AK7" s="113">
        <v>1</v>
      </c>
      <c r="AL7" s="114">
        <v>1</v>
      </c>
      <c r="AM7" s="113">
        <v>4</v>
      </c>
      <c r="AN7" s="111">
        <v>3</v>
      </c>
      <c r="AO7" s="111">
        <v>3</v>
      </c>
      <c r="AP7" s="111">
        <v>4</v>
      </c>
      <c r="AQ7" s="111">
        <v>3</v>
      </c>
      <c r="AR7" s="128">
        <f t="shared" si="15"/>
        <v>0</v>
      </c>
      <c r="AS7" s="128">
        <f t="shared" si="16"/>
        <v>28</v>
      </c>
      <c r="AT7" s="130">
        <f t="shared" si="17"/>
        <v>19</v>
      </c>
      <c r="AU7" s="131">
        <f t="shared" si="18"/>
        <v>0.6785714285714286</v>
      </c>
      <c r="AV7" s="6" t="s">
        <v>5</v>
      </c>
      <c r="AW7" s="113">
        <v>4</v>
      </c>
      <c r="AX7" s="47">
        <v>4</v>
      </c>
      <c r="AY7" s="113">
        <v>4</v>
      </c>
      <c r="AZ7" s="113">
        <v>4</v>
      </c>
      <c r="BA7" s="113">
        <v>1</v>
      </c>
      <c r="BB7" s="128">
        <f t="shared" si="19"/>
        <v>0</v>
      </c>
      <c r="BC7" s="128">
        <f t="shared" si="20"/>
        <v>20</v>
      </c>
      <c r="BD7" s="130">
        <f t="shared" si="21"/>
        <v>17</v>
      </c>
      <c r="BE7" s="131">
        <f t="shared" si="22"/>
        <v>0.85</v>
      </c>
      <c r="BF7" s="6" t="s">
        <v>5</v>
      </c>
      <c r="BG7" s="50">
        <v>4</v>
      </c>
      <c r="BH7" s="50" t="s">
        <v>60</v>
      </c>
      <c r="BI7" s="50">
        <v>4</v>
      </c>
      <c r="BJ7" s="50" t="s">
        <v>60</v>
      </c>
      <c r="BK7" s="128">
        <f t="shared" si="23"/>
        <v>2</v>
      </c>
      <c r="BL7" s="128">
        <f t="shared" si="24"/>
        <v>8</v>
      </c>
      <c r="BM7" s="130">
        <f t="shared" si="25"/>
        <v>8</v>
      </c>
      <c r="BN7" s="131">
        <f t="shared" si="26"/>
        <v>1</v>
      </c>
      <c r="BO7" s="6" t="s">
        <v>5</v>
      </c>
      <c r="BP7" s="50">
        <v>1</v>
      </c>
      <c r="BQ7" s="50">
        <v>1</v>
      </c>
      <c r="BR7" s="32">
        <v>1</v>
      </c>
      <c r="BS7" s="32">
        <v>1</v>
      </c>
      <c r="BT7" s="108">
        <v>4</v>
      </c>
      <c r="BU7" s="50" t="s">
        <v>60</v>
      </c>
      <c r="BV7" s="76">
        <v>4</v>
      </c>
      <c r="BW7" s="108">
        <v>1</v>
      </c>
      <c r="BX7" s="76">
        <v>1</v>
      </c>
      <c r="BY7" s="76" t="s">
        <v>60</v>
      </c>
      <c r="BZ7" s="128">
        <f t="shared" si="27"/>
        <v>2</v>
      </c>
      <c r="CA7" s="128">
        <f t="shared" si="28"/>
        <v>32</v>
      </c>
      <c r="CB7" s="130">
        <f t="shared" si="29"/>
        <v>14</v>
      </c>
      <c r="CC7" s="131">
        <f t="shared" si="30"/>
        <v>0.4375</v>
      </c>
      <c r="CD7" s="6" t="s">
        <v>5</v>
      </c>
      <c r="CE7" s="47">
        <v>4</v>
      </c>
      <c r="CF7" s="113">
        <v>4</v>
      </c>
      <c r="CG7" s="47">
        <v>4</v>
      </c>
      <c r="CH7" s="84">
        <v>4</v>
      </c>
      <c r="CI7" s="47">
        <v>1</v>
      </c>
      <c r="CJ7" s="47">
        <v>2</v>
      </c>
      <c r="CK7" s="47">
        <v>4</v>
      </c>
      <c r="CL7" s="47">
        <v>4</v>
      </c>
      <c r="CM7" s="113">
        <v>1</v>
      </c>
      <c r="CN7" s="63">
        <v>1</v>
      </c>
      <c r="CO7" s="47">
        <v>2</v>
      </c>
      <c r="CP7" s="128">
        <f t="shared" si="31"/>
        <v>0</v>
      </c>
      <c r="CQ7" s="128">
        <f t="shared" si="32"/>
        <v>44</v>
      </c>
      <c r="CR7" s="130">
        <f t="shared" si="33"/>
        <v>31</v>
      </c>
      <c r="CS7" s="131">
        <f t="shared" si="34"/>
        <v>0.70454545454545459</v>
      </c>
      <c r="CT7" s="6" t="s">
        <v>5</v>
      </c>
      <c r="CU7" s="119" t="s">
        <v>60</v>
      </c>
      <c r="CV7" s="119">
        <v>4</v>
      </c>
      <c r="CW7" s="118" t="s">
        <v>60</v>
      </c>
      <c r="CX7" s="122" t="s">
        <v>60</v>
      </c>
      <c r="CY7" s="122" t="s">
        <v>60</v>
      </c>
      <c r="CZ7" s="122" t="s">
        <v>60</v>
      </c>
      <c r="DA7" s="119" t="s">
        <v>60</v>
      </c>
      <c r="DB7" s="128">
        <f t="shared" si="35"/>
        <v>6</v>
      </c>
      <c r="DC7" s="128">
        <f t="shared" si="36"/>
        <v>4</v>
      </c>
      <c r="DD7" s="130">
        <f t="shared" si="37"/>
        <v>4</v>
      </c>
      <c r="DE7" s="131">
        <f t="shared" si="38"/>
        <v>1</v>
      </c>
      <c r="DF7" s="6" t="s">
        <v>5</v>
      </c>
      <c r="DG7" s="123">
        <v>4</v>
      </c>
      <c r="DH7" s="125">
        <v>4</v>
      </c>
      <c r="DI7" s="125">
        <v>4</v>
      </c>
      <c r="DJ7" s="128">
        <f t="shared" si="39"/>
        <v>0</v>
      </c>
      <c r="DK7" s="128">
        <f t="shared" si="40"/>
        <v>12</v>
      </c>
      <c r="DL7" s="130">
        <f t="shared" si="41"/>
        <v>12</v>
      </c>
      <c r="DM7" s="131">
        <f t="shared" si="42"/>
        <v>1</v>
      </c>
      <c r="DN7" s="6" t="s">
        <v>5</v>
      </c>
      <c r="DO7" s="118">
        <v>1</v>
      </c>
      <c r="DP7" s="118">
        <v>4</v>
      </c>
      <c r="DQ7" s="128">
        <f t="shared" si="43"/>
        <v>0</v>
      </c>
      <c r="DR7" s="128">
        <f t="shared" si="44"/>
        <v>8</v>
      </c>
      <c r="DS7" s="130">
        <f t="shared" si="45"/>
        <v>5</v>
      </c>
      <c r="DT7" s="131">
        <f t="shared" si="46"/>
        <v>0.625</v>
      </c>
      <c r="DU7" s="6" t="s">
        <v>5</v>
      </c>
      <c r="DV7" s="110">
        <v>4</v>
      </c>
      <c r="DW7" s="111">
        <v>2</v>
      </c>
      <c r="DX7" s="111">
        <v>4</v>
      </c>
      <c r="DY7" s="111">
        <v>4</v>
      </c>
      <c r="DZ7" s="63">
        <v>4</v>
      </c>
      <c r="EA7" s="128">
        <f t="shared" si="47"/>
        <v>0</v>
      </c>
      <c r="EB7" s="128">
        <f t="shared" si="48"/>
        <v>20</v>
      </c>
      <c r="EC7" s="130">
        <f t="shared" si="49"/>
        <v>18</v>
      </c>
      <c r="ED7" s="131">
        <f t="shared" si="50"/>
        <v>0.9</v>
      </c>
      <c r="EF7" s="25" t="s">
        <v>5</v>
      </c>
      <c r="EG7" s="132">
        <f t="shared" si="51"/>
        <v>0.86805555555555547</v>
      </c>
      <c r="EI7" s="25" t="s">
        <v>5</v>
      </c>
      <c r="EJ7" s="132">
        <f t="shared" si="52"/>
        <v>0.77892857142857141</v>
      </c>
      <c r="EL7" s="25" t="s">
        <v>5</v>
      </c>
      <c r="EM7" s="27">
        <f t="shared" si="53"/>
        <v>0.83238636363636365</v>
      </c>
      <c r="EO7" s="25" t="s">
        <v>5</v>
      </c>
      <c r="EP7" s="27">
        <f t="shared" si="54"/>
        <v>0.9</v>
      </c>
      <c r="ER7" s="25" t="s">
        <v>5</v>
      </c>
      <c r="ES7" s="93">
        <f t="shared" si="1"/>
        <v>0.82668190836940836</v>
      </c>
    </row>
    <row r="8" spans="1:149" ht="15.75" customHeight="1">
      <c r="A8" s="6" t="s">
        <v>6</v>
      </c>
      <c r="B8" s="32">
        <v>4</v>
      </c>
      <c r="C8" s="32">
        <v>1</v>
      </c>
      <c r="D8" s="108">
        <v>1</v>
      </c>
      <c r="E8" s="128">
        <v>0</v>
      </c>
      <c r="F8" s="128">
        <f t="shared" si="2"/>
        <v>12</v>
      </c>
      <c r="G8" s="130">
        <f t="shared" si="3"/>
        <v>6</v>
      </c>
      <c r="H8" s="131">
        <f t="shared" si="4"/>
        <v>0.5</v>
      </c>
      <c r="I8" s="6" t="s">
        <v>6</v>
      </c>
      <c r="J8" s="45">
        <v>4</v>
      </c>
      <c r="K8" s="32">
        <v>4</v>
      </c>
      <c r="L8" s="32">
        <v>4</v>
      </c>
      <c r="M8" s="32">
        <v>2</v>
      </c>
      <c r="N8" s="128">
        <v>0</v>
      </c>
      <c r="O8" s="128">
        <f t="shared" si="5"/>
        <v>16</v>
      </c>
      <c r="P8" s="130">
        <f t="shared" si="6"/>
        <v>14</v>
      </c>
      <c r="Q8" s="131">
        <f t="shared" si="7"/>
        <v>0.875</v>
      </c>
      <c r="R8" s="6" t="s">
        <v>6</v>
      </c>
      <c r="S8" s="79">
        <v>4</v>
      </c>
      <c r="T8" s="128">
        <f t="shared" si="8"/>
        <v>0</v>
      </c>
      <c r="U8" s="128">
        <f t="shared" si="9"/>
        <v>4</v>
      </c>
      <c r="V8" s="130">
        <f t="shared" si="0"/>
        <v>4</v>
      </c>
      <c r="W8" s="131">
        <f t="shared" si="10"/>
        <v>1</v>
      </c>
      <c r="X8" s="6" t="s">
        <v>6</v>
      </c>
      <c r="Y8" s="32">
        <v>1</v>
      </c>
      <c r="Z8" s="32">
        <v>4</v>
      </c>
      <c r="AA8" s="32">
        <v>4</v>
      </c>
      <c r="AB8" s="32">
        <v>4</v>
      </c>
      <c r="AC8" s="32">
        <v>1</v>
      </c>
      <c r="AD8" s="32">
        <v>4</v>
      </c>
      <c r="AE8" s="32">
        <v>4</v>
      </c>
      <c r="AF8" s="128">
        <f t="shared" si="11"/>
        <v>0</v>
      </c>
      <c r="AG8" s="128">
        <f t="shared" si="12"/>
        <v>28</v>
      </c>
      <c r="AH8" s="130">
        <f t="shared" si="13"/>
        <v>22</v>
      </c>
      <c r="AI8" s="131">
        <f t="shared" si="14"/>
        <v>0.7857142857142857</v>
      </c>
      <c r="AJ8" s="6" t="s">
        <v>6</v>
      </c>
      <c r="AK8" s="113">
        <v>1</v>
      </c>
      <c r="AL8" s="114">
        <v>1</v>
      </c>
      <c r="AM8" s="113">
        <v>4</v>
      </c>
      <c r="AN8" s="111">
        <v>2</v>
      </c>
      <c r="AO8" s="111">
        <v>1</v>
      </c>
      <c r="AP8" s="111">
        <v>1</v>
      </c>
      <c r="AQ8" s="111">
        <v>2</v>
      </c>
      <c r="AR8" s="128">
        <f t="shared" si="15"/>
        <v>0</v>
      </c>
      <c r="AS8" s="128">
        <f t="shared" si="16"/>
        <v>28</v>
      </c>
      <c r="AT8" s="130">
        <f t="shared" si="17"/>
        <v>12</v>
      </c>
      <c r="AU8" s="131">
        <f t="shared" si="18"/>
        <v>0.42857142857142855</v>
      </c>
      <c r="AV8" s="6" t="s">
        <v>6</v>
      </c>
      <c r="AW8" s="113" t="s">
        <v>60</v>
      </c>
      <c r="AX8" s="47" t="s">
        <v>60</v>
      </c>
      <c r="AY8" s="113">
        <v>1</v>
      </c>
      <c r="AZ8" s="113">
        <v>4</v>
      </c>
      <c r="BA8" s="113">
        <v>4</v>
      </c>
      <c r="BB8" s="128">
        <f t="shared" si="19"/>
        <v>2</v>
      </c>
      <c r="BC8" s="128">
        <f t="shared" si="20"/>
        <v>12</v>
      </c>
      <c r="BD8" s="130">
        <f t="shared" si="21"/>
        <v>9</v>
      </c>
      <c r="BE8" s="131">
        <f t="shared" si="22"/>
        <v>0.75</v>
      </c>
      <c r="BF8" s="6" t="s">
        <v>6</v>
      </c>
      <c r="BG8" s="50">
        <v>3</v>
      </c>
      <c r="BH8" s="50">
        <v>3</v>
      </c>
      <c r="BI8" s="50">
        <v>3</v>
      </c>
      <c r="BJ8" s="50">
        <v>4</v>
      </c>
      <c r="BK8" s="128">
        <f t="shared" si="23"/>
        <v>0</v>
      </c>
      <c r="BL8" s="128">
        <f t="shared" si="24"/>
        <v>16</v>
      </c>
      <c r="BM8" s="130">
        <f t="shared" si="25"/>
        <v>13</v>
      </c>
      <c r="BN8" s="131">
        <f t="shared" si="26"/>
        <v>0.8125</v>
      </c>
      <c r="BO8" s="6" t="s">
        <v>6</v>
      </c>
      <c r="BP8" s="50">
        <v>4</v>
      </c>
      <c r="BQ8" s="50">
        <v>4</v>
      </c>
      <c r="BR8" s="32">
        <v>4</v>
      </c>
      <c r="BS8" s="32">
        <v>4</v>
      </c>
      <c r="BT8" s="108">
        <v>4</v>
      </c>
      <c r="BU8" s="50">
        <v>4</v>
      </c>
      <c r="BV8" s="76">
        <v>4</v>
      </c>
      <c r="BW8" s="116">
        <v>4</v>
      </c>
      <c r="BX8" s="76">
        <v>4</v>
      </c>
      <c r="BY8" s="76">
        <v>3</v>
      </c>
      <c r="BZ8" s="128">
        <f t="shared" si="27"/>
        <v>0</v>
      </c>
      <c r="CA8" s="128">
        <f t="shared" si="28"/>
        <v>40</v>
      </c>
      <c r="CB8" s="130">
        <f t="shared" si="29"/>
        <v>39</v>
      </c>
      <c r="CC8" s="131">
        <f t="shared" si="30"/>
        <v>0.97499999999999998</v>
      </c>
      <c r="CD8" s="6" t="s">
        <v>6</v>
      </c>
      <c r="CE8" s="47">
        <v>4</v>
      </c>
      <c r="CF8" s="113">
        <v>4</v>
      </c>
      <c r="CG8" s="47">
        <v>4</v>
      </c>
      <c r="CH8" s="84">
        <v>1</v>
      </c>
      <c r="CI8" s="47">
        <v>1</v>
      </c>
      <c r="CJ8" s="47">
        <v>2</v>
      </c>
      <c r="CK8" s="47">
        <v>1</v>
      </c>
      <c r="CL8" s="47">
        <v>4</v>
      </c>
      <c r="CM8" s="113">
        <v>4</v>
      </c>
      <c r="CN8" s="63">
        <v>1</v>
      </c>
      <c r="CO8" s="47">
        <v>4</v>
      </c>
      <c r="CP8" s="128">
        <f t="shared" si="31"/>
        <v>0</v>
      </c>
      <c r="CQ8" s="128">
        <f t="shared" si="32"/>
        <v>44</v>
      </c>
      <c r="CR8" s="130">
        <f t="shared" si="33"/>
        <v>30</v>
      </c>
      <c r="CS8" s="131">
        <f t="shared" si="34"/>
        <v>0.68181818181818177</v>
      </c>
      <c r="CT8" s="6" t="s">
        <v>6</v>
      </c>
      <c r="CU8" s="119">
        <v>4</v>
      </c>
      <c r="CV8" s="118" t="s">
        <v>60</v>
      </c>
      <c r="CW8" s="119">
        <v>4</v>
      </c>
      <c r="CX8" s="122" t="s">
        <v>60</v>
      </c>
      <c r="CY8" s="122">
        <v>4</v>
      </c>
      <c r="CZ8" s="122" t="s">
        <v>60</v>
      </c>
      <c r="DA8" s="119">
        <v>2</v>
      </c>
      <c r="DB8" s="128">
        <f t="shared" si="35"/>
        <v>3</v>
      </c>
      <c r="DC8" s="128">
        <f t="shared" si="36"/>
        <v>16</v>
      </c>
      <c r="DD8" s="130">
        <f t="shared" si="37"/>
        <v>14</v>
      </c>
      <c r="DE8" s="131">
        <f t="shared" si="38"/>
        <v>0.875</v>
      </c>
      <c r="DF8" s="6" t="s">
        <v>6</v>
      </c>
      <c r="DG8" s="123">
        <v>4</v>
      </c>
      <c r="DH8" s="125">
        <v>4</v>
      </c>
      <c r="DI8" s="125">
        <v>4</v>
      </c>
      <c r="DJ8" s="128">
        <f t="shared" si="39"/>
        <v>0</v>
      </c>
      <c r="DK8" s="128">
        <f t="shared" si="40"/>
        <v>12</v>
      </c>
      <c r="DL8" s="130">
        <f t="shared" si="41"/>
        <v>12</v>
      </c>
      <c r="DM8" s="131">
        <f t="shared" si="42"/>
        <v>1</v>
      </c>
      <c r="DN8" s="6" t="s">
        <v>6</v>
      </c>
      <c r="DO8" s="118">
        <v>1</v>
      </c>
      <c r="DP8" s="118">
        <v>4</v>
      </c>
      <c r="DQ8" s="128">
        <f t="shared" si="43"/>
        <v>0</v>
      </c>
      <c r="DR8" s="128">
        <f t="shared" si="44"/>
        <v>8</v>
      </c>
      <c r="DS8" s="130">
        <f t="shared" si="45"/>
        <v>5</v>
      </c>
      <c r="DT8" s="131">
        <f t="shared" si="46"/>
        <v>0.625</v>
      </c>
      <c r="DU8" s="6" t="s">
        <v>6</v>
      </c>
      <c r="DV8" s="110">
        <v>4</v>
      </c>
      <c r="DW8" s="111">
        <v>4</v>
      </c>
      <c r="DX8" s="111">
        <v>4</v>
      </c>
      <c r="DY8" s="111">
        <v>4</v>
      </c>
      <c r="DZ8" s="63">
        <v>4</v>
      </c>
      <c r="EA8" s="128">
        <f t="shared" si="47"/>
        <v>0</v>
      </c>
      <c r="EB8" s="128">
        <f t="shared" si="48"/>
        <v>20</v>
      </c>
      <c r="EC8" s="130">
        <f t="shared" si="49"/>
        <v>20</v>
      </c>
      <c r="ED8" s="131">
        <f t="shared" si="50"/>
        <v>1</v>
      </c>
      <c r="EF8" s="25" t="s">
        <v>6</v>
      </c>
      <c r="EG8" s="132">
        <f t="shared" si="51"/>
        <v>0.79166666666666663</v>
      </c>
      <c r="EI8" s="25" t="s">
        <v>6</v>
      </c>
      <c r="EJ8" s="132">
        <f t="shared" si="52"/>
        <v>0.75035714285714294</v>
      </c>
      <c r="EL8" s="25" t="s">
        <v>6</v>
      </c>
      <c r="EM8" s="27">
        <f t="shared" si="53"/>
        <v>0.79545454545454541</v>
      </c>
      <c r="EO8" s="25" t="s">
        <v>6</v>
      </c>
      <c r="EP8" s="27">
        <f t="shared" si="54"/>
        <v>1</v>
      </c>
      <c r="ER8" s="25" t="s">
        <v>6</v>
      </c>
      <c r="ES8" s="93">
        <f t="shared" si="1"/>
        <v>0.79692316017316023</v>
      </c>
    </row>
    <row r="9" spans="1:149" ht="15.75" customHeight="1">
      <c r="A9" s="6" t="s">
        <v>7</v>
      </c>
      <c r="B9" s="32">
        <v>4</v>
      </c>
      <c r="C9" s="32">
        <v>1</v>
      </c>
      <c r="D9" s="108">
        <v>2</v>
      </c>
      <c r="E9" s="128">
        <v>0</v>
      </c>
      <c r="F9" s="128">
        <f t="shared" si="2"/>
        <v>12</v>
      </c>
      <c r="G9" s="130">
        <f t="shared" si="3"/>
        <v>7</v>
      </c>
      <c r="H9" s="131">
        <f t="shared" si="4"/>
        <v>0.58333333333333337</v>
      </c>
      <c r="I9" s="6" t="s">
        <v>7</v>
      </c>
      <c r="J9" s="45">
        <v>4</v>
      </c>
      <c r="K9" s="32">
        <v>4</v>
      </c>
      <c r="L9" s="32">
        <v>1</v>
      </c>
      <c r="M9" s="32">
        <v>3</v>
      </c>
      <c r="N9" s="128">
        <v>0</v>
      </c>
      <c r="O9" s="128">
        <f t="shared" si="5"/>
        <v>16</v>
      </c>
      <c r="P9" s="130">
        <f t="shared" si="6"/>
        <v>12</v>
      </c>
      <c r="Q9" s="131">
        <f t="shared" si="7"/>
        <v>0.75</v>
      </c>
      <c r="R9" s="6" t="s">
        <v>7</v>
      </c>
      <c r="S9" s="79" t="s">
        <v>60</v>
      </c>
      <c r="T9" s="128">
        <f t="shared" si="8"/>
        <v>1</v>
      </c>
      <c r="U9" s="128">
        <f t="shared" si="9"/>
        <v>0</v>
      </c>
      <c r="V9" s="130">
        <f t="shared" si="0"/>
        <v>0</v>
      </c>
      <c r="W9" s="131" t="s">
        <v>60</v>
      </c>
      <c r="X9" s="6" t="s">
        <v>7</v>
      </c>
      <c r="Y9" s="32">
        <v>1</v>
      </c>
      <c r="Z9" s="32">
        <v>4</v>
      </c>
      <c r="AA9" s="32">
        <v>4</v>
      </c>
      <c r="AB9" s="32">
        <v>4</v>
      </c>
      <c r="AC9" s="32">
        <v>1</v>
      </c>
      <c r="AD9" s="32">
        <v>4</v>
      </c>
      <c r="AE9" s="32">
        <v>4</v>
      </c>
      <c r="AF9" s="128">
        <f t="shared" si="11"/>
        <v>0</v>
      </c>
      <c r="AG9" s="128">
        <f t="shared" si="12"/>
        <v>28</v>
      </c>
      <c r="AH9" s="130">
        <f t="shared" si="13"/>
        <v>22</v>
      </c>
      <c r="AI9" s="131">
        <f t="shared" si="14"/>
        <v>0.7857142857142857</v>
      </c>
      <c r="AJ9" s="6" t="s">
        <v>7</v>
      </c>
      <c r="AK9" s="113">
        <v>4</v>
      </c>
      <c r="AL9" s="114">
        <v>4</v>
      </c>
      <c r="AM9" s="113">
        <v>1</v>
      </c>
      <c r="AN9" s="111">
        <v>1</v>
      </c>
      <c r="AO9" s="111">
        <v>1</v>
      </c>
      <c r="AP9" s="111">
        <v>2</v>
      </c>
      <c r="AQ9" s="111">
        <v>2</v>
      </c>
      <c r="AR9" s="128">
        <f t="shared" si="15"/>
        <v>0</v>
      </c>
      <c r="AS9" s="128">
        <f t="shared" si="16"/>
        <v>28</v>
      </c>
      <c r="AT9" s="130">
        <f t="shared" si="17"/>
        <v>15</v>
      </c>
      <c r="AU9" s="131">
        <f t="shared" si="18"/>
        <v>0.5357142857142857</v>
      </c>
      <c r="AV9" s="6" t="s">
        <v>7</v>
      </c>
      <c r="AW9" s="113" t="s">
        <v>60</v>
      </c>
      <c r="AX9" s="47" t="s">
        <v>60</v>
      </c>
      <c r="AY9" s="113">
        <v>1</v>
      </c>
      <c r="AZ9" s="113">
        <v>4</v>
      </c>
      <c r="BA9" s="113">
        <v>4</v>
      </c>
      <c r="BB9" s="128">
        <f t="shared" si="19"/>
        <v>2</v>
      </c>
      <c r="BC9" s="128">
        <f t="shared" si="20"/>
        <v>12</v>
      </c>
      <c r="BD9" s="130">
        <f t="shared" si="21"/>
        <v>9</v>
      </c>
      <c r="BE9" s="131">
        <f t="shared" si="22"/>
        <v>0.75</v>
      </c>
      <c r="BF9" s="6" t="s">
        <v>7</v>
      </c>
      <c r="BG9" s="50">
        <v>3</v>
      </c>
      <c r="BH9" s="50">
        <v>3</v>
      </c>
      <c r="BI9" s="50">
        <v>2</v>
      </c>
      <c r="BJ9" s="50" t="s">
        <v>60</v>
      </c>
      <c r="BK9" s="128">
        <f t="shared" si="23"/>
        <v>1</v>
      </c>
      <c r="BL9" s="128">
        <f t="shared" si="24"/>
        <v>12</v>
      </c>
      <c r="BM9" s="130">
        <f t="shared" si="25"/>
        <v>8</v>
      </c>
      <c r="BN9" s="131">
        <f t="shared" si="26"/>
        <v>0.66666666666666663</v>
      </c>
      <c r="BO9" s="6" t="s">
        <v>7</v>
      </c>
      <c r="BP9" s="50">
        <v>1</v>
      </c>
      <c r="BQ9" s="50">
        <v>1</v>
      </c>
      <c r="BR9" s="32">
        <v>4</v>
      </c>
      <c r="BS9" s="32">
        <v>2</v>
      </c>
      <c r="BT9" s="108">
        <v>4</v>
      </c>
      <c r="BU9" s="50">
        <v>4</v>
      </c>
      <c r="BV9" s="76">
        <v>4</v>
      </c>
      <c r="BW9" s="116">
        <v>4</v>
      </c>
      <c r="BX9" s="76">
        <v>4</v>
      </c>
      <c r="BY9" s="76">
        <v>2</v>
      </c>
      <c r="BZ9" s="128">
        <f t="shared" si="27"/>
        <v>0</v>
      </c>
      <c r="CA9" s="128">
        <f t="shared" si="28"/>
        <v>40</v>
      </c>
      <c r="CB9" s="130">
        <f t="shared" si="29"/>
        <v>30</v>
      </c>
      <c r="CC9" s="131">
        <f t="shared" si="30"/>
        <v>0.75</v>
      </c>
      <c r="CD9" s="6" t="s">
        <v>7</v>
      </c>
      <c r="CE9" s="47">
        <v>4</v>
      </c>
      <c r="CF9" s="113">
        <v>4</v>
      </c>
      <c r="CG9" s="47">
        <v>4</v>
      </c>
      <c r="CH9" s="84">
        <v>4</v>
      </c>
      <c r="CI9" s="47">
        <v>1</v>
      </c>
      <c r="CJ9" s="47">
        <v>2</v>
      </c>
      <c r="CK9" s="47">
        <v>2</v>
      </c>
      <c r="CL9" s="47">
        <v>4</v>
      </c>
      <c r="CM9" s="113">
        <v>2</v>
      </c>
      <c r="CN9" s="63">
        <v>2</v>
      </c>
      <c r="CO9" s="47">
        <v>4</v>
      </c>
      <c r="CP9" s="128">
        <f t="shared" si="31"/>
        <v>0</v>
      </c>
      <c r="CQ9" s="128">
        <f t="shared" si="32"/>
        <v>44</v>
      </c>
      <c r="CR9" s="130">
        <f t="shared" si="33"/>
        <v>33</v>
      </c>
      <c r="CS9" s="131">
        <f t="shared" si="34"/>
        <v>0.75</v>
      </c>
      <c r="CT9" s="6" t="s">
        <v>7</v>
      </c>
      <c r="CU9" s="119">
        <v>4</v>
      </c>
      <c r="CV9" s="119">
        <v>1</v>
      </c>
      <c r="CW9" s="119">
        <v>4</v>
      </c>
      <c r="CX9" s="122">
        <v>4</v>
      </c>
      <c r="CY9" s="122">
        <v>2</v>
      </c>
      <c r="CZ9" s="122">
        <v>1</v>
      </c>
      <c r="DA9" s="119">
        <v>3</v>
      </c>
      <c r="DB9" s="128">
        <f t="shared" si="35"/>
        <v>0</v>
      </c>
      <c r="DC9" s="128">
        <f t="shared" si="36"/>
        <v>28</v>
      </c>
      <c r="DD9" s="130">
        <f t="shared" si="37"/>
        <v>19</v>
      </c>
      <c r="DE9" s="131">
        <f t="shared" si="38"/>
        <v>0.6785714285714286</v>
      </c>
      <c r="DF9" s="6" t="s">
        <v>7</v>
      </c>
      <c r="DG9" s="123">
        <v>4</v>
      </c>
      <c r="DH9" s="125">
        <v>4</v>
      </c>
      <c r="DI9" s="125">
        <v>3</v>
      </c>
      <c r="DJ9" s="128">
        <f t="shared" si="39"/>
        <v>0</v>
      </c>
      <c r="DK9" s="128">
        <f t="shared" si="40"/>
        <v>12</v>
      </c>
      <c r="DL9" s="130">
        <f t="shared" si="41"/>
        <v>11</v>
      </c>
      <c r="DM9" s="131">
        <f t="shared" si="42"/>
        <v>0.91666666666666663</v>
      </c>
      <c r="DN9" s="6" t="s">
        <v>7</v>
      </c>
      <c r="DO9" s="118">
        <v>1</v>
      </c>
      <c r="DP9" s="118">
        <v>1</v>
      </c>
      <c r="DQ9" s="128">
        <f t="shared" si="43"/>
        <v>0</v>
      </c>
      <c r="DR9" s="128">
        <f t="shared" si="44"/>
        <v>8</v>
      </c>
      <c r="DS9" s="130">
        <f t="shared" si="45"/>
        <v>2</v>
      </c>
      <c r="DT9" s="131">
        <f t="shared" si="46"/>
        <v>0.25</v>
      </c>
      <c r="DU9" s="6" t="s">
        <v>7</v>
      </c>
      <c r="DV9" s="110">
        <v>4</v>
      </c>
      <c r="DW9" s="111">
        <v>4</v>
      </c>
      <c r="DX9" s="111">
        <v>4</v>
      </c>
      <c r="DY9" s="111">
        <v>2</v>
      </c>
      <c r="DZ9" s="63">
        <v>4</v>
      </c>
      <c r="EA9" s="128">
        <f t="shared" si="47"/>
        <v>0</v>
      </c>
      <c r="EB9" s="128">
        <f t="shared" si="48"/>
        <v>20</v>
      </c>
      <c r="EC9" s="130">
        <f t="shared" si="49"/>
        <v>18</v>
      </c>
      <c r="ED9" s="131">
        <f t="shared" si="50"/>
        <v>0.9</v>
      </c>
      <c r="EF9" s="25" t="s">
        <v>7</v>
      </c>
      <c r="EG9" s="132">
        <f t="shared" si="51"/>
        <v>0.66666666666666674</v>
      </c>
      <c r="EI9" s="25" t="s">
        <v>7</v>
      </c>
      <c r="EJ9" s="132">
        <f t="shared" si="52"/>
        <v>0.69761904761904758</v>
      </c>
      <c r="EL9" s="25" t="s">
        <v>7</v>
      </c>
      <c r="EM9" s="27">
        <f t="shared" si="53"/>
        <v>0.64880952380952384</v>
      </c>
      <c r="EO9" s="25" t="s">
        <v>7</v>
      </c>
      <c r="EP9" s="27">
        <f t="shared" si="54"/>
        <v>0.9</v>
      </c>
      <c r="ER9" s="25" t="s">
        <v>7</v>
      </c>
      <c r="ES9" s="93">
        <f t="shared" si="1"/>
        <v>0.69791666666666663</v>
      </c>
    </row>
    <row r="10" spans="1:149" ht="15.75" customHeight="1">
      <c r="A10" s="6" t="s">
        <v>8</v>
      </c>
      <c r="B10" s="32">
        <v>4</v>
      </c>
      <c r="C10" s="32">
        <v>1</v>
      </c>
      <c r="D10" s="108">
        <v>2</v>
      </c>
      <c r="E10" s="128">
        <v>0</v>
      </c>
      <c r="F10" s="128">
        <f t="shared" si="2"/>
        <v>12</v>
      </c>
      <c r="G10" s="130">
        <f t="shared" si="3"/>
        <v>7</v>
      </c>
      <c r="H10" s="131">
        <f t="shared" si="4"/>
        <v>0.58333333333333337</v>
      </c>
      <c r="I10" s="6" t="s">
        <v>8</v>
      </c>
      <c r="J10" s="45">
        <v>4</v>
      </c>
      <c r="K10" s="32">
        <v>4</v>
      </c>
      <c r="L10" s="32">
        <v>4</v>
      </c>
      <c r="M10" s="32">
        <v>3</v>
      </c>
      <c r="N10" s="128">
        <v>0</v>
      </c>
      <c r="O10" s="128">
        <f t="shared" si="5"/>
        <v>16</v>
      </c>
      <c r="P10" s="130">
        <f t="shared" si="6"/>
        <v>15</v>
      </c>
      <c r="Q10" s="131">
        <f t="shared" si="7"/>
        <v>0.9375</v>
      </c>
      <c r="R10" s="6" t="s">
        <v>8</v>
      </c>
      <c r="S10" s="79">
        <v>4</v>
      </c>
      <c r="T10" s="128">
        <f t="shared" si="8"/>
        <v>0</v>
      </c>
      <c r="U10" s="128">
        <f t="shared" si="9"/>
        <v>4</v>
      </c>
      <c r="V10" s="130">
        <f t="shared" si="0"/>
        <v>4</v>
      </c>
      <c r="W10" s="131">
        <f t="shared" si="10"/>
        <v>1</v>
      </c>
      <c r="X10" s="6" t="s">
        <v>8</v>
      </c>
      <c r="Y10" s="32">
        <v>4</v>
      </c>
      <c r="Z10" s="32">
        <v>4</v>
      </c>
      <c r="AA10" s="32">
        <v>4</v>
      </c>
      <c r="AB10" s="32">
        <v>4</v>
      </c>
      <c r="AC10" s="32">
        <v>1</v>
      </c>
      <c r="AD10" s="32">
        <v>2</v>
      </c>
      <c r="AE10" s="32">
        <v>4</v>
      </c>
      <c r="AF10" s="128">
        <f t="shared" si="11"/>
        <v>0</v>
      </c>
      <c r="AG10" s="128">
        <f t="shared" si="12"/>
        <v>28</v>
      </c>
      <c r="AH10" s="130">
        <f t="shared" si="13"/>
        <v>23</v>
      </c>
      <c r="AI10" s="131">
        <f t="shared" si="14"/>
        <v>0.8214285714285714</v>
      </c>
      <c r="AJ10" s="6" t="s">
        <v>8</v>
      </c>
      <c r="AK10" s="113">
        <v>1</v>
      </c>
      <c r="AL10" s="114">
        <v>1</v>
      </c>
      <c r="AM10" s="113">
        <v>3</v>
      </c>
      <c r="AN10" s="111">
        <v>4</v>
      </c>
      <c r="AO10" s="111">
        <v>1</v>
      </c>
      <c r="AP10" s="111">
        <v>4</v>
      </c>
      <c r="AQ10" s="111">
        <v>4</v>
      </c>
      <c r="AR10" s="128">
        <f t="shared" si="15"/>
        <v>0</v>
      </c>
      <c r="AS10" s="128">
        <f t="shared" si="16"/>
        <v>28</v>
      </c>
      <c r="AT10" s="130">
        <f t="shared" si="17"/>
        <v>18</v>
      </c>
      <c r="AU10" s="131">
        <f t="shared" si="18"/>
        <v>0.6428571428571429</v>
      </c>
      <c r="AV10" s="6" t="s">
        <v>8</v>
      </c>
      <c r="AW10" s="113" t="s">
        <v>60</v>
      </c>
      <c r="AX10" s="47" t="s">
        <v>60</v>
      </c>
      <c r="AY10" s="113">
        <v>1</v>
      </c>
      <c r="AZ10" s="113">
        <v>4</v>
      </c>
      <c r="BA10" s="113">
        <v>4</v>
      </c>
      <c r="BB10" s="128">
        <f t="shared" si="19"/>
        <v>2</v>
      </c>
      <c r="BC10" s="128">
        <f t="shared" si="20"/>
        <v>12</v>
      </c>
      <c r="BD10" s="130">
        <f t="shared" si="21"/>
        <v>9</v>
      </c>
      <c r="BE10" s="131">
        <f t="shared" si="22"/>
        <v>0.75</v>
      </c>
      <c r="BF10" s="6" t="s">
        <v>8</v>
      </c>
      <c r="BG10" s="50">
        <v>3</v>
      </c>
      <c r="BH10" s="50" t="s">
        <v>60</v>
      </c>
      <c r="BI10" s="50">
        <v>4</v>
      </c>
      <c r="BJ10" s="50">
        <v>4</v>
      </c>
      <c r="BK10" s="128">
        <f t="shared" si="23"/>
        <v>1</v>
      </c>
      <c r="BL10" s="128">
        <f t="shared" si="24"/>
        <v>12</v>
      </c>
      <c r="BM10" s="130">
        <f t="shared" si="25"/>
        <v>11</v>
      </c>
      <c r="BN10" s="131">
        <f t="shared" si="26"/>
        <v>0.91666666666666663</v>
      </c>
      <c r="BO10" s="6" t="s">
        <v>8</v>
      </c>
      <c r="BP10" s="50">
        <v>1</v>
      </c>
      <c r="BQ10" s="50">
        <v>1</v>
      </c>
      <c r="BR10" s="32">
        <v>3</v>
      </c>
      <c r="BS10" s="32">
        <v>2</v>
      </c>
      <c r="BT10" s="108">
        <v>4</v>
      </c>
      <c r="BU10" s="50">
        <v>4</v>
      </c>
      <c r="BV10" s="76">
        <v>4</v>
      </c>
      <c r="BW10" s="108">
        <v>1</v>
      </c>
      <c r="BX10" s="76">
        <v>4</v>
      </c>
      <c r="BY10" s="76">
        <v>3</v>
      </c>
      <c r="BZ10" s="128">
        <f t="shared" si="27"/>
        <v>0</v>
      </c>
      <c r="CA10" s="128">
        <f t="shared" si="28"/>
        <v>40</v>
      </c>
      <c r="CB10" s="130">
        <f t="shared" si="29"/>
        <v>27</v>
      </c>
      <c r="CC10" s="131">
        <f t="shared" si="30"/>
        <v>0.67500000000000004</v>
      </c>
      <c r="CD10" s="6" t="s">
        <v>8</v>
      </c>
      <c r="CE10" s="47">
        <v>4</v>
      </c>
      <c r="CF10" s="113">
        <v>4</v>
      </c>
      <c r="CG10" s="47">
        <v>4</v>
      </c>
      <c r="CH10" s="84">
        <v>1</v>
      </c>
      <c r="CI10" s="47">
        <v>1</v>
      </c>
      <c r="CJ10" s="47">
        <v>2</v>
      </c>
      <c r="CK10" s="47">
        <v>2</v>
      </c>
      <c r="CL10" s="47">
        <v>2</v>
      </c>
      <c r="CM10" s="113">
        <v>4</v>
      </c>
      <c r="CN10" s="63">
        <v>1</v>
      </c>
      <c r="CO10" s="47">
        <v>2</v>
      </c>
      <c r="CP10" s="128">
        <f t="shared" si="31"/>
        <v>0</v>
      </c>
      <c r="CQ10" s="128">
        <f t="shared" si="32"/>
        <v>44</v>
      </c>
      <c r="CR10" s="130">
        <f t="shared" si="33"/>
        <v>27</v>
      </c>
      <c r="CS10" s="131">
        <f t="shared" si="34"/>
        <v>0.61363636363636365</v>
      </c>
      <c r="CT10" s="6" t="s">
        <v>8</v>
      </c>
      <c r="CU10" s="119">
        <v>4</v>
      </c>
      <c r="CV10" s="119">
        <v>4</v>
      </c>
      <c r="CW10" s="118" t="s">
        <v>60</v>
      </c>
      <c r="CX10" s="122" t="s">
        <v>60</v>
      </c>
      <c r="CY10" s="122">
        <v>4</v>
      </c>
      <c r="CZ10" s="122">
        <v>4</v>
      </c>
      <c r="DA10" s="119">
        <v>3</v>
      </c>
      <c r="DB10" s="128">
        <f t="shared" si="35"/>
        <v>2</v>
      </c>
      <c r="DC10" s="128">
        <f t="shared" si="36"/>
        <v>20</v>
      </c>
      <c r="DD10" s="130">
        <f t="shared" si="37"/>
        <v>19</v>
      </c>
      <c r="DE10" s="131">
        <f t="shared" si="38"/>
        <v>0.95</v>
      </c>
      <c r="DF10" s="6" t="s">
        <v>8</v>
      </c>
      <c r="DG10" s="123">
        <v>2</v>
      </c>
      <c r="DH10" s="125">
        <v>4</v>
      </c>
      <c r="DI10" s="125">
        <v>4</v>
      </c>
      <c r="DJ10" s="128">
        <f t="shared" si="39"/>
        <v>0</v>
      </c>
      <c r="DK10" s="128">
        <f t="shared" si="40"/>
        <v>12</v>
      </c>
      <c r="DL10" s="130">
        <f t="shared" si="41"/>
        <v>10</v>
      </c>
      <c r="DM10" s="131">
        <f t="shared" si="42"/>
        <v>0.83333333333333337</v>
      </c>
      <c r="DN10" s="6" t="s">
        <v>8</v>
      </c>
      <c r="DO10" s="118">
        <v>4</v>
      </c>
      <c r="DP10" s="118">
        <v>4</v>
      </c>
      <c r="DQ10" s="128">
        <f t="shared" si="43"/>
        <v>0</v>
      </c>
      <c r="DR10" s="128">
        <f t="shared" si="44"/>
        <v>8</v>
      </c>
      <c r="DS10" s="130">
        <f t="shared" si="45"/>
        <v>8</v>
      </c>
      <c r="DT10" s="131">
        <f t="shared" si="46"/>
        <v>1</v>
      </c>
      <c r="DU10" s="6" t="s">
        <v>8</v>
      </c>
      <c r="DV10" s="110">
        <v>4</v>
      </c>
      <c r="DW10" s="111">
        <v>1</v>
      </c>
      <c r="DX10" s="111">
        <v>1</v>
      </c>
      <c r="DY10" s="111">
        <v>1</v>
      </c>
      <c r="DZ10" s="63">
        <v>4</v>
      </c>
      <c r="EA10" s="128">
        <f t="shared" si="47"/>
        <v>0</v>
      </c>
      <c r="EB10" s="128">
        <f t="shared" si="48"/>
        <v>20</v>
      </c>
      <c r="EC10" s="130">
        <f t="shared" si="49"/>
        <v>11</v>
      </c>
      <c r="ED10" s="131">
        <f t="shared" si="50"/>
        <v>0.55000000000000004</v>
      </c>
      <c r="EF10" s="25" t="s">
        <v>8</v>
      </c>
      <c r="EG10" s="132">
        <f t="shared" si="51"/>
        <v>0.84027777777777779</v>
      </c>
      <c r="EI10" s="25" t="s">
        <v>8</v>
      </c>
      <c r="EJ10" s="132">
        <f t="shared" si="52"/>
        <v>0.7611904761904762</v>
      </c>
      <c r="EL10" s="25" t="s">
        <v>8</v>
      </c>
      <c r="EM10" s="27">
        <f t="shared" si="53"/>
        <v>0.84924242424242424</v>
      </c>
      <c r="EO10" s="25" t="s">
        <v>8</v>
      </c>
      <c r="EP10" s="27">
        <f t="shared" si="54"/>
        <v>0.55000000000000004</v>
      </c>
      <c r="ER10" s="25" t="s">
        <v>8</v>
      </c>
      <c r="ES10" s="93">
        <f t="shared" si="1"/>
        <v>0.78185624098124107</v>
      </c>
    </row>
    <row r="11" spans="1:149" ht="15.75" customHeight="1">
      <c r="A11" s="6" t="s">
        <v>9</v>
      </c>
      <c r="B11" s="32">
        <v>4</v>
      </c>
      <c r="C11" s="32">
        <v>1</v>
      </c>
      <c r="D11" s="108">
        <v>2</v>
      </c>
      <c r="E11" s="128">
        <v>0</v>
      </c>
      <c r="F11" s="128">
        <f t="shared" si="2"/>
        <v>12</v>
      </c>
      <c r="G11" s="130">
        <f t="shared" si="3"/>
        <v>7</v>
      </c>
      <c r="H11" s="131">
        <f t="shared" si="4"/>
        <v>0.58333333333333337</v>
      </c>
      <c r="I11" s="6" t="s">
        <v>9</v>
      </c>
      <c r="J11" s="45">
        <v>4</v>
      </c>
      <c r="K11" s="32">
        <v>4</v>
      </c>
      <c r="L11" s="32">
        <v>4</v>
      </c>
      <c r="M11" s="32">
        <v>1</v>
      </c>
      <c r="N11" s="128">
        <v>0</v>
      </c>
      <c r="O11" s="128">
        <f t="shared" si="5"/>
        <v>16</v>
      </c>
      <c r="P11" s="130">
        <f t="shared" si="6"/>
        <v>13</v>
      </c>
      <c r="Q11" s="131">
        <f t="shared" si="7"/>
        <v>0.8125</v>
      </c>
      <c r="R11" s="6" t="s">
        <v>9</v>
      </c>
      <c r="S11" s="79">
        <v>4</v>
      </c>
      <c r="T11" s="128">
        <f t="shared" si="8"/>
        <v>0</v>
      </c>
      <c r="U11" s="128">
        <f t="shared" si="9"/>
        <v>4</v>
      </c>
      <c r="V11" s="130">
        <f t="shared" si="0"/>
        <v>4</v>
      </c>
      <c r="W11" s="131">
        <f t="shared" si="10"/>
        <v>1</v>
      </c>
      <c r="X11" s="6" t="s">
        <v>9</v>
      </c>
      <c r="Y11" s="32">
        <v>2</v>
      </c>
      <c r="Z11" s="32">
        <v>4</v>
      </c>
      <c r="AA11" s="32">
        <v>4</v>
      </c>
      <c r="AB11" s="32">
        <v>4</v>
      </c>
      <c r="AC11" s="32">
        <v>1</v>
      </c>
      <c r="AD11" s="32">
        <v>3</v>
      </c>
      <c r="AE11" s="32">
        <v>4</v>
      </c>
      <c r="AF11" s="128">
        <f t="shared" si="11"/>
        <v>0</v>
      </c>
      <c r="AG11" s="128">
        <f t="shared" si="12"/>
        <v>28</v>
      </c>
      <c r="AH11" s="130">
        <f t="shared" si="13"/>
        <v>22</v>
      </c>
      <c r="AI11" s="131">
        <f t="shared" si="14"/>
        <v>0.7857142857142857</v>
      </c>
      <c r="AJ11" s="6" t="s">
        <v>9</v>
      </c>
      <c r="AK11" s="113">
        <v>4</v>
      </c>
      <c r="AL11" s="114">
        <v>4</v>
      </c>
      <c r="AM11" s="115" t="s">
        <v>60</v>
      </c>
      <c r="AN11" s="111">
        <v>1</v>
      </c>
      <c r="AO11" s="111">
        <v>1</v>
      </c>
      <c r="AP11" s="111">
        <v>1</v>
      </c>
      <c r="AQ11" s="111">
        <v>1</v>
      </c>
      <c r="AR11" s="128">
        <f t="shared" si="15"/>
        <v>1</v>
      </c>
      <c r="AS11" s="128">
        <f t="shared" si="16"/>
        <v>24</v>
      </c>
      <c r="AT11" s="130">
        <f t="shared" si="17"/>
        <v>12</v>
      </c>
      <c r="AU11" s="131">
        <f t="shared" si="18"/>
        <v>0.5</v>
      </c>
      <c r="AV11" s="6" t="s">
        <v>9</v>
      </c>
      <c r="AW11" s="113" t="s">
        <v>60</v>
      </c>
      <c r="AX11" s="47" t="s">
        <v>60</v>
      </c>
      <c r="AY11" s="113" t="s">
        <v>60</v>
      </c>
      <c r="AZ11" s="113">
        <v>4</v>
      </c>
      <c r="BA11" s="113">
        <v>4</v>
      </c>
      <c r="BB11" s="128">
        <f t="shared" si="19"/>
        <v>3</v>
      </c>
      <c r="BC11" s="128">
        <f t="shared" si="20"/>
        <v>8</v>
      </c>
      <c r="BD11" s="130">
        <f t="shared" si="21"/>
        <v>8</v>
      </c>
      <c r="BE11" s="131">
        <f t="shared" si="22"/>
        <v>1</v>
      </c>
      <c r="BF11" s="6" t="s">
        <v>9</v>
      </c>
      <c r="BG11" s="50">
        <v>3</v>
      </c>
      <c r="BH11" s="50" t="s">
        <v>60</v>
      </c>
      <c r="BI11" s="50">
        <v>2</v>
      </c>
      <c r="BJ11" s="50" t="s">
        <v>60</v>
      </c>
      <c r="BK11" s="128">
        <f t="shared" si="23"/>
        <v>2</v>
      </c>
      <c r="BL11" s="128">
        <f t="shared" si="24"/>
        <v>8</v>
      </c>
      <c r="BM11" s="130">
        <f t="shared" si="25"/>
        <v>5</v>
      </c>
      <c r="BN11" s="131">
        <f t="shared" si="26"/>
        <v>0.625</v>
      </c>
      <c r="BO11" s="6" t="s">
        <v>9</v>
      </c>
      <c r="BP11" s="50">
        <v>1</v>
      </c>
      <c r="BQ11" s="50">
        <v>1</v>
      </c>
      <c r="BR11" s="32">
        <v>4</v>
      </c>
      <c r="BS11" s="32">
        <v>4</v>
      </c>
      <c r="BT11" s="108">
        <v>4</v>
      </c>
      <c r="BU11" s="50">
        <v>1</v>
      </c>
      <c r="BV11" s="76">
        <v>4</v>
      </c>
      <c r="BW11" s="108" t="s">
        <v>60</v>
      </c>
      <c r="BX11" s="76">
        <v>2</v>
      </c>
      <c r="BY11" s="76">
        <v>3</v>
      </c>
      <c r="BZ11" s="128">
        <f t="shared" si="27"/>
        <v>1</v>
      </c>
      <c r="CA11" s="128">
        <f t="shared" si="28"/>
        <v>36</v>
      </c>
      <c r="CB11" s="130">
        <f t="shared" si="29"/>
        <v>24</v>
      </c>
      <c r="CC11" s="131">
        <f t="shared" si="30"/>
        <v>0.66666666666666663</v>
      </c>
      <c r="CD11" s="6" t="s">
        <v>9</v>
      </c>
      <c r="CE11" s="47">
        <v>4</v>
      </c>
      <c r="CF11" s="113">
        <v>4</v>
      </c>
      <c r="CG11" s="47">
        <v>4</v>
      </c>
      <c r="CH11" s="84">
        <v>4</v>
      </c>
      <c r="CI11" s="47">
        <v>1</v>
      </c>
      <c r="CJ11" s="47">
        <v>2</v>
      </c>
      <c r="CK11" s="47">
        <v>4</v>
      </c>
      <c r="CL11" s="47">
        <v>4</v>
      </c>
      <c r="CM11" s="113">
        <v>1</v>
      </c>
      <c r="CN11" s="63">
        <v>1</v>
      </c>
      <c r="CO11" s="47">
        <v>1</v>
      </c>
      <c r="CP11" s="128">
        <f t="shared" si="31"/>
        <v>0</v>
      </c>
      <c r="CQ11" s="128">
        <f t="shared" si="32"/>
        <v>44</v>
      </c>
      <c r="CR11" s="130">
        <f t="shared" si="33"/>
        <v>30</v>
      </c>
      <c r="CS11" s="131">
        <f t="shared" si="34"/>
        <v>0.68181818181818177</v>
      </c>
      <c r="CT11" s="6" t="s">
        <v>9</v>
      </c>
      <c r="CU11" s="119">
        <v>4</v>
      </c>
      <c r="CV11" s="119">
        <v>4</v>
      </c>
      <c r="CW11" s="118" t="s">
        <v>60</v>
      </c>
      <c r="CX11" s="122" t="s">
        <v>60</v>
      </c>
      <c r="CY11" s="122" t="s">
        <v>60</v>
      </c>
      <c r="CZ11" s="122" t="s">
        <v>60</v>
      </c>
      <c r="DA11" s="119" t="s">
        <v>60</v>
      </c>
      <c r="DB11" s="128">
        <f t="shared" si="35"/>
        <v>5</v>
      </c>
      <c r="DC11" s="128">
        <f t="shared" si="36"/>
        <v>8</v>
      </c>
      <c r="DD11" s="130">
        <f t="shared" si="37"/>
        <v>8</v>
      </c>
      <c r="DE11" s="131">
        <f t="shared" si="38"/>
        <v>1</v>
      </c>
      <c r="DF11" s="6" t="s">
        <v>9</v>
      </c>
      <c r="DG11" s="123">
        <v>4</v>
      </c>
      <c r="DH11" s="125">
        <v>4</v>
      </c>
      <c r="DI11" s="125">
        <v>3</v>
      </c>
      <c r="DJ11" s="128">
        <f t="shared" si="39"/>
        <v>0</v>
      </c>
      <c r="DK11" s="128">
        <f t="shared" si="40"/>
        <v>12</v>
      </c>
      <c r="DL11" s="130">
        <f t="shared" si="41"/>
        <v>11</v>
      </c>
      <c r="DM11" s="131">
        <f t="shared" si="42"/>
        <v>0.91666666666666663</v>
      </c>
      <c r="DN11" s="6" t="s">
        <v>9</v>
      </c>
      <c r="DO11" s="118">
        <v>3</v>
      </c>
      <c r="DP11" s="118">
        <v>4</v>
      </c>
      <c r="DQ11" s="128">
        <f t="shared" si="43"/>
        <v>0</v>
      </c>
      <c r="DR11" s="128">
        <f t="shared" si="44"/>
        <v>8</v>
      </c>
      <c r="DS11" s="130">
        <f t="shared" si="45"/>
        <v>7</v>
      </c>
      <c r="DT11" s="131">
        <f t="shared" si="46"/>
        <v>0.875</v>
      </c>
      <c r="DU11" s="6" t="s">
        <v>9</v>
      </c>
      <c r="DV11" s="110">
        <v>4</v>
      </c>
      <c r="DW11" s="111">
        <v>4</v>
      </c>
      <c r="DX11" s="111">
        <v>4</v>
      </c>
      <c r="DY11" s="111">
        <v>4</v>
      </c>
      <c r="DZ11" s="63">
        <v>4</v>
      </c>
      <c r="EA11" s="128">
        <f t="shared" si="47"/>
        <v>0</v>
      </c>
      <c r="EB11" s="128">
        <f t="shared" si="48"/>
        <v>20</v>
      </c>
      <c r="EC11" s="130">
        <f t="shared" si="49"/>
        <v>20</v>
      </c>
      <c r="ED11" s="131">
        <f t="shared" si="50"/>
        <v>1</v>
      </c>
      <c r="EF11" s="25" t="s">
        <v>9</v>
      </c>
      <c r="EG11" s="132">
        <f t="shared" si="51"/>
        <v>0.79861111111111116</v>
      </c>
      <c r="EI11" s="25" t="s">
        <v>9</v>
      </c>
      <c r="EJ11" s="132">
        <f t="shared" si="52"/>
        <v>0.71547619047619038</v>
      </c>
      <c r="EL11" s="25" t="s">
        <v>9</v>
      </c>
      <c r="EM11" s="27">
        <f t="shared" si="53"/>
        <v>0.86837121212121204</v>
      </c>
      <c r="EO11" s="25" t="s">
        <v>9</v>
      </c>
      <c r="EP11" s="27">
        <f t="shared" si="54"/>
        <v>1</v>
      </c>
      <c r="ER11" s="25" t="s">
        <v>9</v>
      </c>
      <c r="ES11" s="93">
        <f t="shared" si="1"/>
        <v>0.80293605699855697</v>
      </c>
    </row>
    <row r="12" spans="1:149" ht="15.75" customHeight="1">
      <c r="A12" s="6" t="s">
        <v>10</v>
      </c>
      <c r="B12" s="32">
        <v>4</v>
      </c>
      <c r="C12" s="32">
        <v>4</v>
      </c>
      <c r="D12" s="108">
        <v>2</v>
      </c>
      <c r="E12" s="128">
        <v>0</v>
      </c>
      <c r="F12" s="128">
        <f t="shared" si="2"/>
        <v>12</v>
      </c>
      <c r="G12" s="130">
        <f t="shared" si="3"/>
        <v>10</v>
      </c>
      <c r="H12" s="131">
        <f t="shared" si="4"/>
        <v>0.83333333333333337</v>
      </c>
      <c r="I12" s="6" t="s">
        <v>10</v>
      </c>
      <c r="J12" s="45">
        <v>2</v>
      </c>
      <c r="K12" s="32">
        <v>4</v>
      </c>
      <c r="L12" s="32">
        <v>4</v>
      </c>
      <c r="M12" s="32">
        <v>1</v>
      </c>
      <c r="N12" s="128">
        <v>0</v>
      </c>
      <c r="O12" s="128">
        <f t="shared" si="5"/>
        <v>16</v>
      </c>
      <c r="P12" s="130">
        <f t="shared" si="6"/>
        <v>11</v>
      </c>
      <c r="Q12" s="131">
        <f t="shared" si="7"/>
        <v>0.6875</v>
      </c>
      <c r="R12" s="6" t="s">
        <v>10</v>
      </c>
      <c r="S12" s="79">
        <v>4</v>
      </c>
      <c r="T12" s="128">
        <f t="shared" si="8"/>
        <v>0</v>
      </c>
      <c r="U12" s="128">
        <f t="shared" si="9"/>
        <v>4</v>
      </c>
      <c r="V12" s="130">
        <f t="shared" si="0"/>
        <v>4</v>
      </c>
      <c r="W12" s="131">
        <f t="shared" si="10"/>
        <v>1</v>
      </c>
      <c r="X12" s="6" t="s">
        <v>10</v>
      </c>
      <c r="Y12" s="32">
        <v>4</v>
      </c>
      <c r="Z12" s="32">
        <v>4</v>
      </c>
      <c r="AA12" s="32">
        <v>2</v>
      </c>
      <c r="AB12" s="32">
        <v>4</v>
      </c>
      <c r="AC12" s="32">
        <v>1</v>
      </c>
      <c r="AD12" s="32">
        <v>3</v>
      </c>
      <c r="AE12" s="32">
        <v>4</v>
      </c>
      <c r="AF12" s="128">
        <f t="shared" si="11"/>
        <v>0</v>
      </c>
      <c r="AG12" s="128">
        <f t="shared" si="12"/>
        <v>28</v>
      </c>
      <c r="AH12" s="130">
        <f t="shared" si="13"/>
        <v>22</v>
      </c>
      <c r="AI12" s="131">
        <f t="shared" si="14"/>
        <v>0.7857142857142857</v>
      </c>
      <c r="AJ12" s="6" t="s">
        <v>10</v>
      </c>
      <c r="AK12" s="113">
        <v>4</v>
      </c>
      <c r="AL12" s="114">
        <v>4</v>
      </c>
      <c r="AM12" s="113">
        <v>4</v>
      </c>
      <c r="AN12" s="111">
        <v>4</v>
      </c>
      <c r="AO12" s="111">
        <v>1</v>
      </c>
      <c r="AP12" s="111">
        <v>1</v>
      </c>
      <c r="AQ12" s="111">
        <v>1</v>
      </c>
      <c r="AR12" s="128">
        <f t="shared" si="15"/>
        <v>0</v>
      </c>
      <c r="AS12" s="128">
        <f t="shared" si="16"/>
        <v>28</v>
      </c>
      <c r="AT12" s="130">
        <f t="shared" si="17"/>
        <v>19</v>
      </c>
      <c r="AU12" s="131">
        <f t="shared" si="18"/>
        <v>0.6785714285714286</v>
      </c>
      <c r="AV12" s="6" t="s">
        <v>10</v>
      </c>
      <c r="AW12" s="113">
        <v>1</v>
      </c>
      <c r="AX12" s="47">
        <v>4</v>
      </c>
      <c r="AY12" s="113">
        <v>4</v>
      </c>
      <c r="AZ12" s="113">
        <v>4</v>
      </c>
      <c r="BA12" s="113">
        <v>4</v>
      </c>
      <c r="BB12" s="128">
        <f t="shared" si="19"/>
        <v>0</v>
      </c>
      <c r="BC12" s="128">
        <f t="shared" si="20"/>
        <v>20</v>
      </c>
      <c r="BD12" s="130">
        <f t="shared" si="21"/>
        <v>17</v>
      </c>
      <c r="BE12" s="131">
        <f t="shared" si="22"/>
        <v>0.85</v>
      </c>
      <c r="BF12" s="6" t="s">
        <v>10</v>
      </c>
      <c r="BG12" s="50">
        <v>3</v>
      </c>
      <c r="BH12" s="50">
        <v>4</v>
      </c>
      <c r="BI12" s="50">
        <v>2</v>
      </c>
      <c r="BJ12" s="50" t="s">
        <v>60</v>
      </c>
      <c r="BK12" s="128">
        <f t="shared" si="23"/>
        <v>1</v>
      </c>
      <c r="BL12" s="128">
        <f t="shared" si="24"/>
        <v>12</v>
      </c>
      <c r="BM12" s="130">
        <f t="shared" si="25"/>
        <v>9</v>
      </c>
      <c r="BN12" s="131">
        <f t="shared" si="26"/>
        <v>0.75</v>
      </c>
      <c r="BO12" s="6" t="s">
        <v>10</v>
      </c>
      <c r="BP12" s="50">
        <v>1</v>
      </c>
      <c r="BQ12" s="50">
        <v>1</v>
      </c>
      <c r="BR12" s="32">
        <v>4</v>
      </c>
      <c r="BS12" s="32">
        <v>4</v>
      </c>
      <c r="BT12" s="108">
        <v>4</v>
      </c>
      <c r="BU12" s="50">
        <v>4</v>
      </c>
      <c r="BV12" s="76">
        <v>4</v>
      </c>
      <c r="BW12" s="116">
        <v>4</v>
      </c>
      <c r="BX12" s="76">
        <v>4</v>
      </c>
      <c r="BY12" s="76">
        <v>2</v>
      </c>
      <c r="BZ12" s="128">
        <f t="shared" si="27"/>
        <v>0</v>
      </c>
      <c r="CA12" s="128">
        <f t="shared" si="28"/>
        <v>40</v>
      </c>
      <c r="CB12" s="130">
        <f t="shared" si="29"/>
        <v>32</v>
      </c>
      <c r="CC12" s="131">
        <f t="shared" si="30"/>
        <v>0.8</v>
      </c>
      <c r="CD12" s="6" t="s">
        <v>10</v>
      </c>
      <c r="CE12" s="47">
        <v>4</v>
      </c>
      <c r="CF12" s="113">
        <v>4</v>
      </c>
      <c r="CG12" s="47">
        <v>4</v>
      </c>
      <c r="CH12" s="84">
        <v>4</v>
      </c>
      <c r="CI12" s="47">
        <v>1</v>
      </c>
      <c r="CJ12" s="47">
        <v>2</v>
      </c>
      <c r="CK12" s="47">
        <v>4</v>
      </c>
      <c r="CL12" s="47">
        <v>4</v>
      </c>
      <c r="CM12" s="113">
        <v>1</v>
      </c>
      <c r="CN12" s="63">
        <v>1</v>
      </c>
      <c r="CO12" s="47">
        <v>4</v>
      </c>
      <c r="CP12" s="128">
        <f t="shared" si="31"/>
        <v>0</v>
      </c>
      <c r="CQ12" s="128">
        <f t="shared" si="32"/>
        <v>44</v>
      </c>
      <c r="CR12" s="130">
        <f t="shared" si="33"/>
        <v>33</v>
      </c>
      <c r="CS12" s="131">
        <f t="shared" si="34"/>
        <v>0.75</v>
      </c>
      <c r="CT12" s="6" t="s">
        <v>10</v>
      </c>
      <c r="CU12" s="119">
        <v>4</v>
      </c>
      <c r="CV12" s="119">
        <v>1</v>
      </c>
      <c r="CW12" s="119">
        <v>1</v>
      </c>
      <c r="CX12" s="122">
        <v>4</v>
      </c>
      <c r="CY12" s="122" t="s">
        <v>60</v>
      </c>
      <c r="CZ12" s="122">
        <v>4</v>
      </c>
      <c r="DA12" s="119">
        <v>1</v>
      </c>
      <c r="DB12" s="128">
        <f t="shared" si="35"/>
        <v>1</v>
      </c>
      <c r="DC12" s="128">
        <f t="shared" si="36"/>
        <v>24</v>
      </c>
      <c r="DD12" s="130">
        <f t="shared" si="37"/>
        <v>15</v>
      </c>
      <c r="DE12" s="131">
        <f t="shared" si="38"/>
        <v>0.625</v>
      </c>
      <c r="DF12" s="6" t="s">
        <v>10</v>
      </c>
      <c r="DG12" s="123">
        <v>4</v>
      </c>
      <c r="DH12" s="125">
        <v>4</v>
      </c>
      <c r="DI12" s="125">
        <v>3</v>
      </c>
      <c r="DJ12" s="128">
        <f t="shared" si="39"/>
        <v>0</v>
      </c>
      <c r="DK12" s="128">
        <f t="shared" si="40"/>
        <v>12</v>
      </c>
      <c r="DL12" s="130">
        <f t="shared" si="41"/>
        <v>11</v>
      </c>
      <c r="DM12" s="131">
        <f t="shared" si="42"/>
        <v>0.91666666666666663</v>
      </c>
      <c r="DN12" s="6" t="s">
        <v>10</v>
      </c>
      <c r="DO12" s="118">
        <v>3</v>
      </c>
      <c r="DP12" s="118">
        <v>4</v>
      </c>
      <c r="DQ12" s="128">
        <f t="shared" si="43"/>
        <v>0</v>
      </c>
      <c r="DR12" s="128">
        <f t="shared" si="44"/>
        <v>8</v>
      </c>
      <c r="DS12" s="130">
        <f t="shared" si="45"/>
        <v>7</v>
      </c>
      <c r="DT12" s="131">
        <f t="shared" si="46"/>
        <v>0.875</v>
      </c>
      <c r="DU12" s="6" t="s">
        <v>10</v>
      </c>
      <c r="DV12" s="110">
        <v>4</v>
      </c>
      <c r="DW12" s="111">
        <v>4</v>
      </c>
      <c r="DX12" s="111">
        <v>4</v>
      </c>
      <c r="DY12" s="111">
        <v>4</v>
      </c>
      <c r="DZ12" s="63">
        <v>4</v>
      </c>
      <c r="EA12" s="128">
        <f t="shared" si="47"/>
        <v>0</v>
      </c>
      <c r="EB12" s="128">
        <f t="shared" si="48"/>
        <v>20</v>
      </c>
      <c r="EC12" s="130">
        <f t="shared" si="49"/>
        <v>20</v>
      </c>
      <c r="ED12" s="131">
        <f t="shared" si="50"/>
        <v>1</v>
      </c>
      <c r="EF12" s="25" t="s">
        <v>10</v>
      </c>
      <c r="EG12" s="132">
        <f t="shared" si="51"/>
        <v>0.84027777777777779</v>
      </c>
      <c r="EI12" s="25" t="s">
        <v>10</v>
      </c>
      <c r="EJ12" s="132">
        <f t="shared" si="52"/>
        <v>0.77285714285714291</v>
      </c>
      <c r="EL12" s="25" t="s">
        <v>10</v>
      </c>
      <c r="EM12" s="27">
        <f t="shared" si="53"/>
        <v>0.79166666666666663</v>
      </c>
      <c r="EO12" s="25" t="s">
        <v>10</v>
      </c>
      <c r="EP12" s="27">
        <f t="shared" si="54"/>
        <v>1</v>
      </c>
      <c r="ER12" s="25" t="s">
        <v>10</v>
      </c>
      <c r="ES12" s="93">
        <f t="shared" si="1"/>
        <v>0.81712896825396819</v>
      </c>
    </row>
    <row r="13" spans="1:149" ht="15.75" customHeight="1">
      <c r="A13" s="6" t="s">
        <v>11</v>
      </c>
      <c r="B13" s="32">
        <v>4</v>
      </c>
      <c r="C13" s="32">
        <v>1</v>
      </c>
      <c r="D13" s="108">
        <v>3</v>
      </c>
      <c r="E13" s="128">
        <v>0</v>
      </c>
      <c r="F13" s="128">
        <f t="shared" si="2"/>
        <v>12</v>
      </c>
      <c r="G13" s="130">
        <f t="shared" si="3"/>
        <v>8</v>
      </c>
      <c r="H13" s="131">
        <f t="shared" si="4"/>
        <v>0.66666666666666663</v>
      </c>
      <c r="I13" s="6" t="s">
        <v>11</v>
      </c>
      <c r="J13" s="45">
        <v>4</v>
      </c>
      <c r="K13" s="32">
        <v>4</v>
      </c>
      <c r="L13" s="32">
        <v>4</v>
      </c>
      <c r="M13" s="32">
        <v>1</v>
      </c>
      <c r="N13" s="128">
        <v>0</v>
      </c>
      <c r="O13" s="128">
        <f t="shared" si="5"/>
        <v>16</v>
      </c>
      <c r="P13" s="130">
        <f t="shared" si="6"/>
        <v>13</v>
      </c>
      <c r="Q13" s="131">
        <f t="shared" si="7"/>
        <v>0.8125</v>
      </c>
      <c r="R13" s="6" t="s">
        <v>11</v>
      </c>
      <c r="S13" s="79">
        <v>4</v>
      </c>
      <c r="T13" s="128">
        <f t="shared" si="8"/>
        <v>0</v>
      </c>
      <c r="U13" s="128">
        <f t="shared" si="9"/>
        <v>4</v>
      </c>
      <c r="V13" s="130">
        <f t="shared" si="0"/>
        <v>4</v>
      </c>
      <c r="W13" s="131">
        <f t="shared" si="10"/>
        <v>1</v>
      </c>
      <c r="X13" s="6" t="s">
        <v>11</v>
      </c>
      <c r="Y13" s="32">
        <v>4</v>
      </c>
      <c r="Z13" s="32">
        <v>4</v>
      </c>
      <c r="AA13" s="32">
        <v>4</v>
      </c>
      <c r="AB13" s="32">
        <v>4</v>
      </c>
      <c r="AC13" s="32">
        <v>2</v>
      </c>
      <c r="AD13" s="32">
        <v>2</v>
      </c>
      <c r="AE13" s="32">
        <v>4</v>
      </c>
      <c r="AF13" s="128">
        <f t="shared" si="11"/>
        <v>0</v>
      </c>
      <c r="AG13" s="128">
        <f t="shared" si="12"/>
        <v>28</v>
      </c>
      <c r="AH13" s="130">
        <f t="shared" si="13"/>
        <v>24</v>
      </c>
      <c r="AI13" s="131">
        <f t="shared" si="14"/>
        <v>0.8571428571428571</v>
      </c>
      <c r="AJ13" s="6" t="s">
        <v>11</v>
      </c>
      <c r="AK13" s="113">
        <v>4</v>
      </c>
      <c r="AL13" s="114">
        <v>4</v>
      </c>
      <c r="AM13" s="113">
        <v>4</v>
      </c>
      <c r="AN13" s="111">
        <v>1</v>
      </c>
      <c r="AO13" s="111">
        <v>3</v>
      </c>
      <c r="AP13" s="111">
        <v>1</v>
      </c>
      <c r="AQ13" s="111">
        <v>4</v>
      </c>
      <c r="AR13" s="128">
        <f t="shared" si="15"/>
        <v>0</v>
      </c>
      <c r="AS13" s="128">
        <f t="shared" si="16"/>
        <v>28</v>
      </c>
      <c r="AT13" s="130">
        <f t="shared" si="17"/>
        <v>21</v>
      </c>
      <c r="AU13" s="131">
        <f t="shared" si="18"/>
        <v>0.75</v>
      </c>
      <c r="AV13" s="6" t="s">
        <v>11</v>
      </c>
      <c r="AW13" s="113" t="s">
        <v>60</v>
      </c>
      <c r="AX13" s="47" t="s">
        <v>60</v>
      </c>
      <c r="AY13" s="113">
        <v>4</v>
      </c>
      <c r="AZ13" s="113">
        <v>4</v>
      </c>
      <c r="BA13" s="113">
        <v>4</v>
      </c>
      <c r="BB13" s="128">
        <f t="shared" si="19"/>
        <v>2</v>
      </c>
      <c r="BC13" s="128">
        <f t="shared" si="20"/>
        <v>12</v>
      </c>
      <c r="BD13" s="130">
        <f t="shared" si="21"/>
        <v>12</v>
      </c>
      <c r="BE13" s="131">
        <f t="shared" si="22"/>
        <v>1</v>
      </c>
      <c r="BF13" s="6" t="s">
        <v>11</v>
      </c>
      <c r="BG13" s="50">
        <v>4</v>
      </c>
      <c r="BH13" s="50">
        <v>3</v>
      </c>
      <c r="BI13" s="50">
        <v>4</v>
      </c>
      <c r="BJ13" s="50" t="s">
        <v>60</v>
      </c>
      <c r="BK13" s="128">
        <f t="shared" si="23"/>
        <v>1</v>
      </c>
      <c r="BL13" s="128">
        <f t="shared" si="24"/>
        <v>12</v>
      </c>
      <c r="BM13" s="130">
        <f t="shared" si="25"/>
        <v>11</v>
      </c>
      <c r="BN13" s="131">
        <f t="shared" si="26"/>
        <v>0.91666666666666663</v>
      </c>
      <c r="BO13" s="6" t="s">
        <v>11</v>
      </c>
      <c r="BP13" s="50">
        <v>1</v>
      </c>
      <c r="BQ13" s="50">
        <v>4</v>
      </c>
      <c r="BR13" s="32">
        <v>4</v>
      </c>
      <c r="BS13" s="32">
        <v>3</v>
      </c>
      <c r="BT13" s="108">
        <v>4</v>
      </c>
      <c r="BU13" s="50">
        <v>4</v>
      </c>
      <c r="BV13" s="76">
        <v>4</v>
      </c>
      <c r="BW13" s="108">
        <v>2</v>
      </c>
      <c r="BX13" s="76">
        <v>4</v>
      </c>
      <c r="BY13" s="76">
        <v>2</v>
      </c>
      <c r="BZ13" s="128">
        <f t="shared" si="27"/>
        <v>0</v>
      </c>
      <c r="CA13" s="128">
        <f t="shared" si="28"/>
        <v>40</v>
      </c>
      <c r="CB13" s="130">
        <f t="shared" si="29"/>
        <v>32</v>
      </c>
      <c r="CC13" s="131">
        <f t="shared" si="30"/>
        <v>0.8</v>
      </c>
      <c r="CD13" s="6" t="s">
        <v>11</v>
      </c>
      <c r="CE13" s="47">
        <v>4</v>
      </c>
      <c r="CF13" s="113">
        <v>4</v>
      </c>
      <c r="CG13" s="47">
        <v>4</v>
      </c>
      <c r="CH13" s="84">
        <v>4</v>
      </c>
      <c r="CI13" s="47">
        <v>1</v>
      </c>
      <c r="CJ13" s="47">
        <v>2</v>
      </c>
      <c r="CK13" s="47">
        <v>4</v>
      </c>
      <c r="CL13" s="47">
        <v>4</v>
      </c>
      <c r="CM13" s="113">
        <v>3</v>
      </c>
      <c r="CN13" s="63">
        <v>4</v>
      </c>
      <c r="CO13" s="47">
        <v>2</v>
      </c>
      <c r="CP13" s="128">
        <f t="shared" si="31"/>
        <v>0</v>
      </c>
      <c r="CQ13" s="128">
        <f t="shared" si="32"/>
        <v>44</v>
      </c>
      <c r="CR13" s="130">
        <f t="shared" si="33"/>
        <v>36</v>
      </c>
      <c r="CS13" s="131">
        <f t="shared" si="34"/>
        <v>0.81818181818181823</v>
      </c>
      <c r="CT13" s="6" t="s">
        <v>11</v>
      </c>
      <c r="CU13" s="119">
        <v>4</v>
      </c>
      <c r="CV13" s="119">
        <v>1</v>
      </c>
      <c r="CW13" s="119">
        <v>1</v>
      </c>
      <c r="CX13" s="122">
        <v>1</v>
      </c>
      <c r="CY13" s="122" t="s">
        <v>60</v>
      </c>
      <c r="CZ13" s="122">
        <v>1</v>
      </c>
      <c r="DA13" s="119" t="s">
        <v>60</v>
      </c>
      <c r="DB13" s="128">
        <f t="shared" si="35"/>
        <v>2</v>
      </c>
      <c r="DC13" s="128">
        <f t="shared" si="36"/>
        <v>20</v>
      </c>
      <c r="DD13" s="130">
        <f t="shared" si="37"/>
        <v>8</v>
      </c>
      <c r="DE13" s="131">
        <f t="shared" si="38"/>
        <v>0.4</v>
      </c>
      <c r="DF13" s="6" t="s">
        <v>11</v>
      </c>
      <c r="DG13" s="123">
        <v>4</v>
      </c>
      <c r="DH13" s="125">
        <v>4</v>
      </c>
      <c r="DI13" s="125">
        <v>4</v>
      </c>
      <c r="DJ13" s="128">
        <f t="shared" si="39"/>
        <v>0</v>
      </c>
      <c r="DK13" s="128">
        <f t="shared" si="40"/>
        <v>12</v>
      </c>
      <c r="DL13" s="130">
        <f t="shared" si="41"/>
        <v>12</v>
      </c>
      <c r="DM13" s="131">
        <f t="shared" si="42"/>
        <v>1</v>
      </c>
      <c r="DN13" s="6" t="s">
        <v>11</v>
      </c>
      <c r="DO13" s="118">
        <v>2</v>
      </c>
      <c r="DP13" s="118">
        <v>4</v>
      </c>
      <c r="DQ13" s="128">
        <f t="shared" si="43"/>
        <v>0</v>
      </c>
      <c r="DR13" s="128">
        <f t="shared" si="44"/>
        <v>8</v>
      </c>
      <c r="DS13" s="130">
        <f t="shared" si="45"/>
        <v>6</v>
      </c>
      <c r="DT13" s="131">
        <f t="shared" si="46"/>
        <v>0.75</v>
      </c>
      <c r="DU13" s="6" t="s">
        <v>11</v>
      </c>
      <c r="DV13" s="110">
        <v>4</v>
      </c>
      <c r="DW13" s="111">
        <v>4</v>
      </c>
      <c r="DX13" s="111">
        <v>4</v>
      </c>
      <c r="DY13" s="111">
        <v>4</v>
      </c>
      <c r="DZ13" s="63">
        <v>4</v>
      </c>
      <c r="EA13" s="128">
        <f t="shared" si="47"/>
        <v>0</v>
      </c>
      <c r="EB13" s="128">
        <f t="shared" si="48"/>
        <v>20</v>
      </c>
      <c r="EC13" s="130">
        <f t="shared" si="49"/>
        <v>20</v>
      </c>
      <c r="ED13" s="131">
        <f t="shared" si="50"/>
        <v>1</v>
      </c>
      <c r="EF13" s="25" t="s">
        <v>11</v>
      </c>
      <c r="EG13" s="132">
        <f t="shared" si="51"/>
        <v>0.82638888888888884</v>
      </c>
      <c r="EI13" s="25" t="s">
        <v>11</v>
      </c>
      <c r="EJ13" s="132">
        <f t="shared" si="52"/>
        <v>0.86476190476190473</v>
      </c>
      <c r="EL13" s="25" t="s">
        <v>11</v>
      </c>
      <c r="EM13" s="27">
        <f t="shared" si="53"/>
        <v>0.74204545454545456</v>
      </c>
      <c r="EO13" s="25" t="s">
        <v>11</v>
      </c>
      <c r="EP13" s="27">
        <f t="shared" si="54"/>
        <v>1</v>
      </c>
      <c r="ER13" s="25" t="s">
        <v>11</v>
      </c>
      <c r="ES13" s="93">
        <f t="shared" si="1"/>
        <v>0.83801334776334779</v>
      </c>
    </row>
    <row r="14" spans="1:149" ht="15.75" customHeight="1">
      <c r="A14" s="6" t="s">
        <v>12</v>
      </c>
      <c r="B14" s="32">
        <v>4</v>
      </c>
      <c r="C14" s="32">
        <v>4</v>
      </c>
      <c r="D14" s="108">
        <v>3</v>
      </c>
      <c r="E14" s="128">
        <v>0</v>
      </c>
      <c r="F14" s="128">
        <f t="shared" si="2"/>
        <v>12</v>
      </c>
      <c r="G14" s="130">
        <f t="shared" si="3"/>
        <v>11</v>
      </c>
      <c r="H14" s="131">
        <f t="shared" si="4"/>
        <v>0.91666666666666663</v>
      </c>
      <c r="I14" s="6" t="s">
        <v>12</v>
      </c>
      <c r="J14" s="45">
        <v>4</v>
      </c>
      <c r="K14" s="32">
        <v>4</v>
      </c>
      <c r="L14" s="32">
        <v>4</v>
      </c>
      <c r="M14" s="32">
        <v>1</v>
      </c>
      <c r="N14" s="128">
        <v>0</v>
      </c>
      <c r="O14" s="128">
        <f t="shared" si="5"/>
        <v>16</v>
      </c>
      <c r="P14" s="130">
        <f t="shared" si="6"/>
        <v>13</v>
      </c>
      <c r="Q14" s="131">
        <f t="shared" si="7"/>
        <v>0.8125</v>
      </c>
      <c r="R14" s="6" t="s">
        <v>12</v>
      </c>
      <c r="S14" s="79">
        <v>4</v>
      </c>
      <c r="T14" s="128">
        <f t="shared" si="8"/>
        <v>0</v>
      </c>
      <c r="U14" s="128">
        <f t="shared" si="9"/>
        <v>4</v>
      </c>
      <c r="V14" s="130">
        <f t="shared" si="0"/>
        <v>4</v>
      </c>
      <c r="W14" s="131">
        <f t="shared" si="10"/>
        <v>1</v>
      </c>
      <c r="X14" s="6" t="s">
        <v>12</v>
      </c>
      <c r="Y14" s="32">
        <v>4</v>
      </c>
      <c r="Z14" s="32">
        <v>4</v>
      </c>
      <c r="AA14" s="32">
        <v>4</v>
      </c>
      <c r="AB14" s="32">
        <v>4</v>
      </c>
      <c r="AC14" s="32">
        <v>3</v>
      </c>
      <c r="AD14" s="32">
        <v>2</v>
      </c>
      <c r="AE14" s="32">
        <v>4</v>
      </c>
      <c r="AF14" s="128">
        <f t="shared" si="11"/>
        <v>0</v>
      </c>
      <c r="AG14" s="128">
        <f t="shared" si="12"/>
        <v>28</v>
      </c>
      <c r="AH14" s="130">
        <f t="shared" si="13"/>
        <v>25</v>
      </c>
      <c r="AI14" s="131">
        <f t="shared" si="14"/>
        <v>0.8928571428571429</v>
      </c>
      <c r="AJ14" s="6" t="s">
        <v>12</v>
      </c>
      <c r="AK14" s="113">
        <v>4</v>
      </c>
      <c r="AL14" s="114">
        <v>4</v>
      </c>
      <c r="AM14" s="113">
        <v>4</v>
      </c>
      <c r="AN14" s="111">
        <v>1</v>
      </c>
      <c r="AO14" s="111">
        <v>1</v>
      </c>
      <c r="AP14" s="111">
        <v>2</v>
      </c>
      <c r="AQ14" s="111">
        <v>4</v>
      </c>
      <c r="AR14" s="128">
        <f t="shared" si="15"/>
        <v>0</v>
      </c>
      <c r="AS14" s="128">
        <f t="shared" si="16"/>
        <v>28</v>
      </c>
      <c r="AT14" s="130">
        <f t="shared" si="17"/>
        <v>20</v>
      </c>
      <c r="AU14" s="131">
        <f t="shared" si="18"/>
        <v>0.7142857142857143</v>
      </c>
      <c r="AV14" s="6" t="s">
        <v>12</v>
      </c>
      <c r="AW14" s="113" t="s">
        <v>60</v>
      </c>
      <c r="AX14" s="47" t="s">
        <v>60</v>
      </c>
      <c r="AY14" s="113" t="s">
        <v>60</v>
      </c>
      <c r="AZ14" s="113">
        <v>4</v>
      </c>
      <c r="BA14" s="113">
        <v>4</v>
      </c>
      <c r="BB14" s="128">
        <f t="shared" si="19"/>
        <v>3</v>
      </c>
      <c r="BC14" s="128">
        <f t="shared" si="20"/>
        <v>8</v>
      </c>
      <c r="BD14" s="130">
        <f t="shared" si="21"/>
        <v>8</v>
      </c>
      <c r="BE14" s="131">
        <f t="shared" si="22"/>
        <v>1</v>
      </c>
      <c r="BF14" s="6" t="s">
        <v>12</v>
      </c>
      <c r="BG14" s="50">
        <v>3</v>
      </c>
      <c r="BH14" s="50">
        <v>4</v>
      </c>
      <c r="BI14" s="50">
        <v>1</v>
      </c>
      <c r="BJ14" s="50" t="s">
        <v>60</v>
      </c>
      <c r="BK14" s="128">
        <f t="shared" si="23"/>
        <v>1</v>
      </c>
      <c r="BL14" s="128">
        <f t="shared" si="24"/>
        <v>12</v>
      </c>
      <c r="BM14" s="130">
        <f t="shared" si="25"/>
        <v>8</v>
      </c>
      <c r="BN14" s="131">
        <f t="shared" si="26"/>
        <v>0.66666666666666663</v>
      </c>
      <c r="BO14" s="6" t="s">
        <v>12</v>
      </c>
      <c r="BP14" s="50">
        <v>1</v>
      </c>
      <c r="BQ14" s="50">
        <v>4</v>
      </c>
      <c r="BR14" s="32">
        <v>1</v>
      </c>
      <c r="BS14" s="32">
        <v>1</v>
      </c>
      <c r="BT14" s="108">
        <v>1</v>
      </c>
      <c r="BU14" s="50">
        <v>4</v>
      </c>
      <c r="BV14" s="76">
        <v>4</v>
      </c>
      <c r="BW14" s="108">
        <v>1</v>
      </c>
      <c r="BX14" s="76">
        <v>2</v>
      </c>
      <c r="BY14" s="76" t="s">
        <v>60</v>
      </c>
      <c r="BZ14" s="128">
        <f t="shared" si="27"/>
        <v>1</v>
      </c>
      <c r="CA14" s="128">
        <f t="shared" si="28"/>
        <v>36</v>
      </c>
      <c r="CB14" s="130">
        <f t="shared" si="29"/>
        <v>19</v>
      </c>
      <c r="CC14" s="131">
        <f t="shared" si="30"/>
        <v>0.52777777777777779</v>
      </c>
      <c r="CD14" s="6" t="s">
        <v>12</v>
      </c>
      <c r="CE14" s="47">
        <v>4</v>
      </c>
      <c r="CF14" s="113">
        <v>4</v>
      </c>
      <c r="CG14" s="47">
        <v>4</v>
      </c>
      <c r="CH14" s="84">
        <v>4</v>
      </c>
      <c r="CI14" s="47">
        <v>1</v>
      </c>
      <c r="CJ14" s="47">
        <v>2</v>
      </c>
      <c r="CK14" s="47">
        <v>1</v>
      </c>
      <c r="CL14" s="47">
        <v>4</v>
      </c>
      <c r="CM14" s="113">
        <v>1</v>
      </c>
      <c r="CN14" s="63">
        <v>1</v>
      </c>
      <c r="CO14" s="47">
        <v>4</v>
      </c>
      <c r="CP14" s="128">
        <f t="shared" si="31"/>
        <v>0</v>
      </c>
      <c r="CQ14" s="128">
        <f t="shared" si="32"/>
        <v>44</v>
      </c>
      <c r="CR14" s="130">
        <f t="shared" si="33"/>
        <v>30</v>
      </c>
      <c r="CS14" s="131">
        <f t="shared" si="34"/>
        <v>0.68181818181818177</v>
      </c>
      <c r="CT14" s="6" t="s">
        <v>12</v>
      </c>
      <c r="CU14" s="119">
        <v>4</v>
      </c>
      <c r="CV14" s="118" t="s">
        <v>60</v>
      </c>
      <c r="CW14" s="118" t="s">
        <v>60</v>
      </c>
      <c r="CX14" s="122" t="s">
        <v>60</v>
      </c>
      <c r="CY14" s="122" t="s">
        <v>60</v>
      </c>
      <c r="CZ14" s="122" t="s">
        <v>60</v>
      </c>
      <c r="DA14" s="119" t="s">
        <v>60</v>
      </c>
      <c r="DB14" s="128">
        <f t="shared" si="35"/>
        <v>6</v>
      </c>
      <c r="DC14" s="128">
        <f t="shared" si="36"/>
        <v>4</v>
      </c>
      <c r="DD14" s="130">
        <f t="shared" si="37"/>
        <v>4</v>
      </c>
      <c r="DE14" s="131">
        <f t="shared" si="38"/>
        <v>1</v>
      </c>
      <c r="DF14" s="6" t="s">
        <v>12</v>
      </c>
      <c r="DG14" s="123">
        <v>4</v>
      </c>
      <c r="DH14" s="125">
        <v>4</v>
      </c>
      <c r="DI14" s="125">
        <v>3</v>
      </c>
      <c r="DJ14" s="128">
        <f t="shared" si="39"/>
        <v>0</v>
      </c>
      <c r="DK14" s="128">
        <f t="shared" si="40"/>
        <v>12</v>
      </c>
      <c r="DL14" s="130">
        <f t="shared" si="41"/>
        <v>11</v>
      </c>
      <c r="DM14" s="131">
        <f t="shared" si="42"/>
        <v>0.91666666666666663</v>
      </c>
      <c r="DN14" s="6" t="s">
        <v>12</v>
      </c>
      <c r="DO14" s="118">
        <v>1</v>
      </c>
      <c r="DP14" s="118">
        <v>4</v>
      </c>
      <c r="DQ14" s="128">
        <f t="shared" si="43"/>
        <v>0</v>
      </c>
      <c r="DR14" s="128">
        <f t="shared" si="44"/>
        <v>8</v>
      </c>
      <c r="DS14" s="130">
        <f t="shared" si="45"/>
        <v>5</v>
      </c>
      <c r="DT14" s="131">
        <f t="shared" si="46"/>
        <v>0.625</v>
      </c>
      <c r="DU14" s="6" t="s">
        <v>12</v>
      </c>
      <c r="DV14" s="110">
        <v>4</v>
      </c>
      <c r="DW14" s="111">
        <v>4</v>
      </c>
      <c r="DX14" s="111">
        <v>4</v>
      </c>
      <c r="DY14" s="111">
        <v>4</v>
      </c>
      <c r="DZ14" s="63">
        <v>4</v>
      </c>
      <c r="EA14" s="128">
        <f t="shared" si="47"/>
        <v>0</v>
      </c>
      <c r="EB14" s="128">
        <f t="shared" si="48"/>
        <v>20</v>
      </c>
      <c r="EC14" s="130">
        <f t="shared" si="49"/>
        <v>20</v>
      </c>
      <c r="ED14" s="131">
        <f t="shared" si="50"/>
        <v>1</v>
      </c>
      <c r="EF14" s="25" t="s">
        <v>12</v>
      </c>
      <c r="EG14" s="132">
        <f t="shared" si="51"/>
        <v>0.90972222222222221</v>
      </c>
      <c r="EI14" s="25" t="s">
        <v>12</v>
      </c>
      <c r="EJ14" s="132">
        <f t="shared" si="52"/>
        <v>0.76031746031746028</v>
      </c>
      <c r="EL14" s="25" t="s">
        <v>12</v>
      </c>
      <c r="EM14" s="27">
        <f t="shared" si="53"/>
        <v>0.80587121212121204</v>
      </c>
      <c r="EO14" s="25" t="s">
        <v>12</v>
      </c>
      <c r="EP14" s="27">
        <f t="shared" si="54"/>
        <v>1</v>
      </c>
      <c r="ER14" s="25" t="s">
        <v>12</v>
      </c>
      <c r="ES14" s="93">
        <f t="shared" si="1"/>
        <v>0.83302534271284268</v>
      </c>
    </row>
    <row r="15" spans="1:149" ht="15.75" customHeight="1">
      <c r="A15" s="6" t="s">
        <v>13</v>
      </c>
      <c r="B15" s="32">
        <v>4</v>
      </c>
      <c r="C15" s="32">
        <v>1</v>
      </c>
      <c r="D15" s="108">
        <v>2</v>
      </c>
      <c r="E15" s="128">
        <v>0</v>
      </c>
      <c r="F15" s="128">
        <f t="shared" si="2"/>
        <v>12</v>
      </c>
      <c r="G15" s="130">
        <f t="shared" si="3"/>
        <v>7</v>
      </c>
      <c r="H15" s="131">
        <f t="shared" si="4"/>
        <v>0.58333333333333337</v>
      </c>
      <c r="I15" s="6" t="s">
        <v>13</v>
      </c>
      <c r="J15" s="45">
        <v>4</v>
      </c>
      <c r="K15" s="32">
        <v>4</v>
      </c>
      <c r="L15" s="32">
        <v>4</v>
      </c>
      <c r="M15" s="32">
        <v>3</v>
      </c>
      <c r="N15" s="128">
        <v>0</v>
      </c>
      <c r="O15" s="128">
        <f t="shared" si="5"/>
        <v>16</v>
      </c>
      <c r="P15" s="130">
        <f t="shared" si="6"/>
        <v>15</v>
      </c>
      <c r="Q15" s="131">
        <f t="shared" si="7"/>
        <v>0.9375</v>
      </c>
      <c r="R15" s="6" t="s">
        <v>13</v>
      </c>
      <c r="S15" s="79">
        <v>4</v>
      </c>
      <c r="T15" s="128">
        <f t="shared" si="8"/>
        <v>0</v>
      </c>
      <c r="U15" s="128">
        <f t="shared" si="9"/>
        <v>4</v>
      </c>
      <c r="V15" s="130">
        <f t="shared" si="0"/>
        <v>4</v>
      </c>
      <c r="W15" s="131">
        <f t="shared" si="10"/>
        <v>1</v>
      </c>
      <c r="X15" s="6" t="s">
        <v>13</v>
      </c>
      <c r="Y15" s="32">
        <v>1</v>
      </c>
      <c r="Z15" s="32">
        <v>4</v>
      </c>
      <c r="AA15" s="32">
        <v>2</v>
      </c>
      <c r="AB15" s="32">
        <v>4</v>
      </c>
      <c r="AC15" s="32">
        <v>1</v>
      </c>
      <c r="AD15" s="32">
        <v>3</v>
      </c>
      <c r="AE15" s="32">
        <v>4</v>
      </c>
      <c r="AF15" s="128">
        <f t="shared" si="11"/>
        <v>0</v>
      </c>
      <c r="AG15" s="128">
        <f t="shared" si="12"/>
        <v>28</v>
      </c>
      <c r="AH15" s="130">
        <f t="shared" si="13"/>
        <v>19</v>
      </c>
      <c r="AI15" s="131">
        <f t="shared" si="14"/>
        <v>0.6785714285714286</v>
      </c>
      <c r="AJ15" s="6" t="s">
        <v>13</v>
      </c>
      <c r="AK15" s="113">
        <v>4</v>
      </c>
      <c r="AL15" s="114">
        <v>4</v>
      </c>
      <c r="AM15" s="113">
        <v>4</v>
      </c>
      <c r="AN15" s="111">
        <v>4</v>
      </c>
      <c r="AO15" s="111">
        <v>1</v>
      </c>
      <c r="AP15" s="111">
        <v>3</v>
      </c>
      <c r="AQ15" s="111">
        <v>4</v>
      </c>
      <c r="AR15" s="128">
        <f t="shared" si="15"/>
        <v>0</v>
      </c>
      <c r="AS15" s="128">
        <f t="shared" si="16"/>
        <v>28</v>
      </c>
      <c r="AT15" s="130">
        <f t="shared" si="17"/>
        <v>24</v>
      </c>
      <c r="AU15" s="131">
        <f t="shared" si="18"/>
        <v>0.8571428571428571</v>
      </c>
      <c r="AV15" s="6" t="s">
        <v>13</v>
      </c>
      <c r="AW15" s="113"/>
      <c r="AX15" s="47"/>
      <c r="AY15" s="113">
        <v>4</v>
      </c>
      <c r="AZ15" s="113">
        <v>4</v>
      </c>
      <c r="BA15" s="113">
        <v>4</v>
      </c>
      <c r="BB15" s="128">
        <f t="shared" si="19"/>
        <v>0</v>
      </c>
      <c r="BC15" s="128">
        <f t="shared" si="20"/>
        <v>20</v>
      </c>
      <c r="BD15" s="130">
        <f t="shared" si="21"/>
        <v>12</v>
      </c>
      <c r="BE15" s="131">
        <f t="shared" si="22"/>
        <v>0.6</v>
      </c>
      <c r="BF15" s="6" t="s">
        <v>13</v>
      </c>
      <c r="BG15" s="50">
        <v>2</v>
      </c>
      <c r="BH15" s="50">
        <v>2</v>
      </c>
      <c r="BI15" s="50">
        <v>3</v>
      </c>
      <c r="BJ15" s="50">
        <v>1</v>
      </c>
      <c r="BK15" s="128">
        <f t="shared" si="23"/>
        <v>0</v>
      </c>
      <c r="BL15" s="128">
        <f t="shared" si="24"/>
        <v>16</v>
      </c>
      <c r="BM15" s="130">
        <f t="shared" si="25"/>
        <v>8</v>
      </c>
      <c r="BN15" s="131">
        <f t="shared" si="26"/>
        <v>0.5</v>
      </c>
      <c r="BO15" s="6" t="s">
        <v>13</v>
      </c>
      <c r="BP15" s="50">
        <v>1</v>
      </c>
      <c r="BQ15" s="50">
        <v>1</v>
      </c>
      <c r="BR15" s="32">
        <v>3</v>
      </c>
      <c r="BS15" s="32">
        <v>2</v>
      </c>
      <c r="BT15" s="108">
        <v>4</v>
      </c>
      <c r="BU15" s="50">
        <v>4</v>
      </c>
      <c r="BV15" s="76">
        <v>4</v>
      </c>
      <c r="BW15" s="108" t="s">
        <v>60</v>
      </c>
      <c r="BX15" s="76">
        <v>4</v>
      </c>
      <c r="BY15" s="76">
        <v>3</v>
      </c>
      <c r="BZ15" s="128">
        <f t="shared" si="27"/>
        <v>1</v>
      </c>
      <c r="CA15" s="128">
        <f t="shared" si="28"/>
        <v>36</v>
      </c>
      <c r="CB15" s="130">
        <f t="shared" si="29"/>
        <v>26</v>
      </c>
      <c r="CC15" s="131">
        <f t="shared" si="30"/>
        <v>0.72222222222222221</v>
      </c>
      <c r="CD15" s="6" t="s">
        <v>13</v>
      </c>
      <c r="CE15" s="47">
        <v>4</v>
      </c>
      <c r="CF15" s="113">
        <v>4</v>
      </c>
      <c r="CG15" s="47">
        <v>4</v>
      </c>
      <c r="CH15" s="84">
        <v>4</v>
      </c>
      <c r="CI15" s="47">
        <v>1</v>
      </c>
      <c r="CJ15" s="47">
        <v>2</v>
      </c>
      <c r="CK15" s="47">
        <v>4</v>
      </c>
      <c r="CL15" s="47">
        <v>1</v>
      </c>
      <c r="CM15" s="113">
        <v>4</v>
      </c>
      <c r="CN15" s="63">
        <v>1</v>
      </c>
      <c r="CO15" s="47">
        <v>4</v>
      </c>
      <c r="CP15" s="128">
        <f t="shared" si="31"/>
        <v>0</v>
      </c>
      <c r="CQ15" s="128">
        <f t="shared" si="32"/>
        <v>44</v>
      </c>
      <c r="CR15" s="130">
        <f t="shared" si="33"/>
        <v>33</v>
      </c>
      <c r="CS15" s="131">
        <f t="shared" si="34"/>
        <v>0.75</v>
      </c>
      <c r="CT15" s="6" t="s">
        <v>13</v>
      </c>
      <c r="CU15" s="119">
        <v>1</v>
      </c>
      <c r="CV15" s="118" t="s">
        <v>60</v>
      </c>
      <c r="CW15" s="118" t="s">
        <v>60</v>
      </c>
      <c r="CX15" s="122" t="s">
        <v>60</v>
      </c>
      <c r="CY15" s="122" t="s">
        <v>60</v>
      </c>
      <c r="CZ15" s="122" t="s">
        <v>60</v>
      </c>
      <c r="DA15" s="119" t="s">
        <v>60</v>
      </c>
      <c r="DB15" s="128">
        <f t="shared" si="35"/>
        <v>6</v>
      </c>
      <c r="DC15" s="128">
        <f t="shared" si="36"/>
        <v>4</v>
      </c>
      <c r="DD15" s="130">
        <f t="shared" si="37"/>
        <v>1</v>
      </c>
      <c r="DE15" s="131">
        <f t="shared" si="38"/>
        <v>0.25</v>
      </c>
      <c r="DF15" s="6" t="s">
        <v>13</v>
      </c>
      <c r="DG15" s="123">
        <v>4</v>
      </c>
      <c r="DH15" s="125">
        <v>4</v>
      </c>
      <c r="DI15" s="125">
        <v>3</v>
      </c>
      <c r="DJ15" s="128">
        <f t="shared" si="39"/>
        <v>0</v>
      </c>
      <c r="DK15" s="128">
        <f t="shared" si="40"/>
        <v>12</v>
      </c>
      <c r="DL15" s="130">
        <f t="shared" si="41"/>
        <v>11</v>
      </c>
      <c r="DM15" s="131">
        <f t="shared" si="42"/>
        <v>0.91666666666666663</v>
      </c>
      <c r="DN15" s="6" t="s">
        <v>13</v>
      </c>
      <c r="DO15" s="118">
        <v>3</v>
      </c>
      <c r="DP15" s="118">
        <v>4</v>
      </c>
      <c r="DQ15" s="128">
        <f t="shared" si="43"/>
        <v>0</v>
      </c>
      <c r="DR15" s="128">
        <f t="shared" si="44"/>
        <v>8</v>
      </c>
      <c r="DS15" s="130">
        <f t="shared" si="45"/>
        <v>7</v>
      </c>
      <c r="DT15" s="131">
        <f t="shared" si="46"/>
        <v>0.875</v>
      </c>
      <c r="DU15" s="6" t="s">
        <v>13</v>
      </c>
      <c r="DV15" s="110">
        <v>4</v>
      </c>
      <c r="DW15" s="111">
        <v>2</v>
      </c>
      <c r="DX15" s="111">
        <v>1</v>
      </c>
      <c r="DY15" s="111">
        <v>4</v>
      </c>
      <c r="DZ15" s="63">
        <v>1</v>
      </c>
      <c r="EA15" s="128">
        <f t="shared" si="47"/>
        <v>0</v>
      </c>
      <c r="EB15" s="128">
        <f t="shared" si="48"/>
        <v>20</v>
      </c>
      <c r="EC15" s="130">
        <f t="shared" si="49"/>
        <v>12</v>
      </c>
      <c r="ED15" s="131">
        <f t="shared" si="50"/>
        <v>0.6</v>
      </c>
      <c r="EF15" s="25" t="s">
        <v>13</v>
      </c>
      <c r="EG15" s="132">
        <f t="shared" si="51"/>
        <v>0.84027777777777779</v>
      </c>
      <c r="EI15" s="25" t="s">
        <v>13</v>
      </c>
      <c r="EJ15" s="132">
        <f t="shared" si="52"/>
        <v>0.67158730158730162</v>
      </c>
      <c r="EL15" s="25" t="s">
        <v>13</v>
      </c>
      <c r="EM15" s="27">
        <f t="shared" si="53"/>
        <v>0.69791666666666663</v>
      </c>
      <c r="EO15" s="25" t="s">
        <v>13</v>
      </c>
      <c r="EP15" s="27">
        <f t="shared" si="54"/>
        <v>0.6</v>
      </c>
      <c r="ER15" s="25" t="s">
        <v>13</v>
      </c>
      <c r="ES15" s="93">
        <f t="shared" si="1"/>
        <v>0.71318353174603177</v>
      </c>
    </row>
    <row r="16" spans="1:149" ht="15.75" customHeight="1">
      <c r="A16" s="6" t="s">
        <v>14</v>
      </c>
      <c r="B16" s="32">
        <v>4</v>
      </c>
      <c r="C16" s="32">
        <v>4</v>
      </c>
      <c r="D16" s="108">
        <v>2</v>
      </c>
      <c r="E16" s="128">
        <v>0</v>
      </c>
      <c r="F16" s="128">
        <f t="shared" si="2"/>
        <v>12</v>
      </c>
      <c r="G16" s="130">
        <f t="shared" si="3"/>
        <v>10</v>
      </c>
      <c r="H16" s="131">
        <f t="shared" si="4"/>
        <v>0.83333333333333337</v>
      </c>
      <c r="I16" s="6" t="s">
        <v>14</v>
      </c>
      <c r="J16" s="45">
        <v>4</v>
      </c>
      <c r="K16" s="32">
        <v>4</v>
      </c>
      <c r="L16" s="32">
        <v>4</v>
      </c>
      <c r="M16" s="32">
        <v>3</v>
      </c>
      <c r="N16" s="128">
        <v>0</v>
      </c>
      <c r="O16" s="128">
        <f t="shared" si="5"/>
        <v>16</v>
      </c>
      <c r="P16" s="130">
        <f t="shared" si="6"/>
        <v>15</v>
      </c>
      <c r="Q16" s="131">
        <f t="shared" si="7"/>
        <v>0.9375</v>
      </c>
      <c r="R16" s="6" t="s">
        <v>14</v>
      </c>
      <c r="S16" s="79">
        <v>4</v>
      </c>
      <c r="T16" s="128">
        <f t="shared" si="8"/>
        <v>0</v>
      </c>
      <c r="U16" s="128">
        <f t="shared" si="9"/>
        <v>4</v>
      </c>
      <c r="V16" s="130">
        <f t="shared" si="0"/>
        <v>4</v>
      </c>
      <c r="W16" s="131">
        <f t="shared" si="10"/>
        <v>1</v>
      </c>
      <c r="X16" s="6" t="s">
        <v>14</v>
      </c>
      <c r="Y16" s="32">
        <v>4</v>
      </c>
      <c r="Z16" s="32">
        <v>4</v>
      </c>
      <c r="AA16" s="32">
        <v>4</v>
      </c>
      <c r="AB16" s="32">
        <v>4</v>
      </c>
      <c r="AC16" s="32">
        <v>1</v>
      </c>
      <c r="AD16" s="32">
        <v>3</v>
      </c>
      <c r="AE16" s="32">
        <v>4</v>
      </c>
      <c r="AF16" s="128">
        <f t="shared" si="11"/>
        <v>0</v>
      </c>
      <c r="AG16" s="128">
        <f t="shared" si="12"/>
        <v>28</v>
      </c>
      <c r="AH16" s="130">
        <f t="shared" si="13"/>
        <v>24</v>
      </c>
      <c r="AI16" s="131">
        <f t="shared" si="14"/>
        <v>0.8571428571428571</v>
      </c>
      <c r="AJ16" s="6" t="s">
        <v>14</v>
      </c>
      <c r="AK16" s="113">
        <v>4</v>
      </c>
      <c r="AL16" s="114">
        <v>3</v>
      </c>
      <c r="AM16" s="113">
        <v>4</v>
      </c>
      <c r="AN16" s="111">
        <v>4</v>
      </c>
      <c r="AO16" s="111">
        <v>1</v>
      </c>
      <c r="AP16" s="111">
        <v>4</v>
      </c>
      <c r="AQ16" s="111">
        <v>4</v>
      </c>
      <c r="AR16" s="128">
        <f t="shared" si="15"/>
        <v>0</v>
      </c>
      <c r="AS16" s="128">
        <f t="shared" si="16"/>
        <v>28</v>
      </c>
      <c r="AT16" s="130">
        <f t="shared" si="17"/>
        <v>24</v>
      </c>
      <c r="AU16" s="131">
        <f t="shared" si="18"/>
        <v>0.8571428571428571</v>
      </c>
      <c r="AV16" s="6" t="s">
        <v>14</v>
      </c>
      <c r="AW16" s="113" t="s">
        <v>60</v>
      </c>
      <c r="AX16" s="47" t="s">
        <v>60</v>
      </c>
      <c r="AY16" s="113">
        <v>4</v>
      </c>
      <c r="AZ16" s="113">
        <v>4</v>
      </c>
      <c r="BA16" s="113">
        <v>4</v>
      </c>
      <c r="BB16" s="128">
        <f t="shared" si="19"/>
        <v>2</v>
      </c>
      <c r="BC16" s="128">
        <f t="shared" si="20"/>
        <v>12</v>
      </c>
      <c r="BD16" s="130">
        <f t="shared" si="21"/>
        <v>12</v>
      </c>
      <c r="BE16" s="131">
        <f t="shared" si="22"/>
        <v>1</v>
      </c>
      <c r="BF16" s="6" t="s">
        <v>14</v>
      </c>
      <c r="BG16" s="50">
        <v>3</v>
      </c>
      <c r="BH16" s="50">
        <v>4</v>
      </c>
      <c r="BI16" s="50">
        <v>3</v>
      </c>
      <c r="BJ16" s="50" t="s">
        <v>60</v>
      </c>
      <c r="BK16" s="128">
        <f t="shared" si="23"/>
        <v>1</v>
      </c>
      <c r="BL16" s="128">
        <f t="shared" si="24"/>
        <v>12</v>
      </c>
      <c r="BM16" s="130">
        <f t="shared" si="25"/>
        <v>10</v>
      </c>
      <c r="BN16" s="131">
        <f t="shared" si="26"/>
        <v>0.83333333333333337</v>
      </c>
      <c r="BO16" s="6" t="s">
        <v>14</v>
      </c>
      <c r="BP16" s="50">
        <v>1</v>
      </c>
      <c r="BQ16" s="50">
        <v>1</v>
      </c>
      <c r="BR16" s="32">
        <v>4</v>
      </c>
      <c r="BS16" s="32">
        <v>2</v>
      </c>
      <c r="BT16" s="108">
        <v>4</v>
      </c>
      <c r="BU16" s="50">
        <v>4</v>
      </c>
      <c r="BV16" s="76">
        <v>4</v>
      </c>
      <c r="BW16" s="108">
        <v>1</v>
      </c>
      <c r="BX16" s="76">
        <v>1</v>
      </c>
      <c r="BY16" s="76">
        <v>2</v>
      </c>
      <c r="BZ16" s="128">
        <f t="shared" si="27"/>
        <v>0</v>
      </c>
      <c r="CA16" s="128">
        <f t="shared" si="28"/>
        <v>40</v>
      </c>
      <c r="CB16" s="130">
        <f t="shared" si="29"/>
        <v>24</v>
      </c>
      <c r="CC16" s="131">
        <f t="shared" si="30"/>
        <v>0.6</v>
      </c>
      <c r="CD16" s="6" t="s">
        <v>14</v>
      </c>
      <c r="CE16" s="47">
        <v>4</v>
      </c>
      <c r="CF16" s="113">
        <v>4</v>
      </c>
      <c r="CG16" s="47">
        <v>4</v>
      </c>
      <c r="CH16" s="84">
        <v>4</v>
      </c>
      <c r="CI16" s="47">
        <v>3</v>
      </c>
      <c r="CJ16" s="47">
        <v>2</v>
      </c>
      <c r="CK16" s="47">
        <v>4</v>
      </c>
      <c r="CL16" s="47">
        <v>2</v>
      </c>
      <c r="CM16" s="113">
        <v>3</v>
      </c>
      <c r="CN16" s="63">
        <v>4</v>
      </c>
      <c r="CO16" s="47">
        <v>4</v>
      </c>
      <c r="CP16" s="128">
        <f t="shared" si="31"/>
        <v>0</v>
      </c>
      <c r="CQ16" s="128">
        <f t="shared" si="32"/>
        <v>44</v>
      </c>
      <c r="CR16" s="130">
        <f t="shared" si="33"/>
        <v>38</v>
      </c>
      <c r="CS16" s="131">
        <f t="shared" si="34"/>
        <v>0.86363636363636365</v>
      </c>
      <c r="CT16" s="6" t="s">
        <v>14</v>
      </c>
      <c r="CU16" s="119">
        <v>4</v>
      </c>
      <c r="CV16" s="118" t="s">
        <v>60</v>
      </c>
      <c r="CW16" s="118" t="s">
        <v>60</v>
      </c>
      <c r="CX16" s="122" t="s">
        <v>60</v>
      </c>
      <c r="CY16" s="122" t="s">
        <v>60</v>
      </c>
      <c r="CZ16" s="122" t="s">
        <v>60</v>
      </c>
      <c r="DA16" s="119">
        <v>1</v>
      </c>
      <c r="DB16" s="128">
        <f t="shared" si="35"/>
        <v>5</v>
      </c>
      <c r="DC16" s="128">
        <f t="shared" si="36"/>
        <v>8</v>
      </c>
      <c r="DD16" s="130">
        <f t="shared" si="37"/>
        <v>5</v>
      </c>
      <c r="DE16" s="131">
        <f t="shared" si="38"/>
        <v>0.625</v>
      </c>
      <c r="DF16" s="6" t="s">
        <v>14</v>
      </c>
      <c r="DG16" s="123">
        <v>4</v>
      </c>
      <c r="DH16" s="125">
        <v>4</v>
      </c>
      <c r="DI16" s="125">
        <v>4</v>
      </c>
      <c r="DJ16" s="128">
        <f t="shared" si="39"/>
        <v>0</v>
      </c>
      <c r="DK16" s="128">
        <f t="shared" si="40"/>
        <v>12</v>
      </c>
      <c r="DL16" s="130">
        <f t="shared" si="41"/>
        <v>12</v>
      </c>
      <c r="DM16" s="131">
        <f t="shared" si="42"/>
        <v>1</v>
      </c>
      <c r="DN16" s="6" t="s">
        <v>14</v>
      </c>
      <c r="DO16" s="118">
        <v>3</v>
      </c>
      <c r="DP16" s="118">
        <v>4</v>
      </c>
      <c r="DQ16" s="128">
        <f t="shared" si="43"/>
        <v>0</v>
      </c>
      <c r="DR16" s="128">
        <f t="shared" si="44"/>
        <v>8</v>
      </c>
      <c r="DS16" s="130">
        <f t="shared" si="45"/>
        <v>7</v>
      </c>
      <c r="DT16" s="131">
        <f t="shared" si="46"/>
        <v>0.875</v>
      </c>
      <c r="DU16" s="6" t="s">
        <v>14</v>
      </c>
      <c r="DV16" s="110">
        <v>4</v>
      </c>
      <c r="DW16" s="111">
        <v>4</v>
      </c>
      <c r="DX16" s="111">
        <v>4</v>
      </c>
      <c r="DY16" s="111">
        <v>4</v>
      </c>
      <c r="DZ16" s="63">
        <v>4</v>
      </c>
      <c r="EA16" s="128">
        <f t="shared" si="47"/>
        <v>0</v>
      </c>
      <c r="EB16" s="128">
        <f t="shared" si="48"/>
        <v>20</v>
      </c>
      <c r="EC16" s="130">
        <f t="shared" si="49"/>
        <v>20</v>
      </c>
      <c r="ED16" s="131">
        <f t="shared" si="50"/>
        <v>1</v>
      </c>
      <c r="EF16" s="25" t="s">
        <v>14</v>
      </c>
      <c r="EG16" s="132">
        <f t="shared" si="51"/>
        <v>0.92361111111111116</v>
      </c>
      <c r="EI16" s="25" t="s">
        <v>14</v>
      </c>
      <c r="EJ16" s="132">
        <f t="shared" si="52"/>
        <v>0.82952380952380955</v>
      </c>
      <c r="EL16" s="25" t="s">
        <v>14</v>
      </c>
      <c r="EM16" s="27">
        <f t="shared" si="53"/>
        <v>0.84090909090909094</v>
      </c>
      <c r="EO16" s="25" t="s">
        <v>14</v>
      </c>
      <c r="EP16" s="27">
        <f t="shared" si="54"/>
        <v>1</v>
      </c>
      <c r="ER16" s="25" t="s">
        <v>14</v>
      </c>
      <c r="ES16" s="93">
        <f t="shared" si="1"/>
        <v>0.87293957431457436</v>
      </c>
    </row>
    <row r="17" spans="1:149" ht="15.75" customHeight="1">
      <c r="A17" s="6" t="s">
        <v>15</v>
      </c>
      <c r="B17" s="32">
        <v>4</v>
      </c>
      <c r="C17" s="32">
        <v>4</v>
      </c>
      <c r="D17" s="108">
        <v>2</v>
      </c>
      <c r="E17" s="128">
        <v>0</v>
      </c>
      <c r="F17" s="128">
        <f t="shared" si="2"/>
        <v>12</v>
      </c>
      <c r="G17" s="130">
        <f t="shared" si="3"/>
        <v>10</v>
      </c>
      <c r="H17" s="131">
        <f t="shared" si="4"/>
        <v>0.83333333333333337</v>
      </c>
      <c r="I17" s="6" t="s">
        <v>15</v>
      </c>
      <c r="J17" s="45">
        <v>4</v>
      </c>
      <c r="K17" s="32">
        <v>4</v>
      </c>
      <c r="L17" s="32">
        <v>4</v>
      </c>
      <c r="M17" s="32">
        <v>1</v>
      </c>
      <c r="N17" s="128">
        <v>0</v>
      </c>
      <c r="O17" s="128">
        <f t="shared" si="5"/>
        <v>16</v>
      </c>
      <c r="P17" s="130">
        <f t="shared" si="6"/>
        <v>13</v>
      </c>
      <c r="Q17" s="131">
        <f t="shared" si="7"/>
        <v>0.8125</v>
      </c>
      <c r="R17" s="6" t="s">
        <v>15</v>
      </c>
      <c r="S17" s="79">
        <v>4</v>
      </c>
      <c r="T17" s="128">
        <f t="shared" si="8"/>
        <v>0</v>
      </c>
      <c r="U17" s="128">
        <f t="shared" si="9"/>
        <v>4</v>
      </c>
      <c r="V17" s="130">
        <f t="shared" si="0"/>
        <v>4</v>
      </c>
      <c r="W17" s="131">
        <f t="shared" si="10"/>
        <v>1</v>
      </c>
      <c r="X17" s="6" t="s">
        <v>15</v>
      </c>
      <c r="Y17" s="32">
        <v>1</v>
      </c>
      <c r="Z17" s="32">
        <v>4</v>
      </c>
      <c r="AA17" s="32">
        <v>4</v>
      </c>
      <c r="AB17" s="32">
        <v>4</v>
      </c>
      <c r="AC17" s="32">
        <v>2</v>
      </c>
      <c r="AD17" s="32">
        <v>2</v>
      </c>
      <c r="AE17" s="32">
        <v>4</v>
      </c>
      <c r="AF17" s="128">
        <f t="shared" si="11"/>
        <v>0</v>
      </c>
      <c r="AG17" s="128">
        <f t="shared" si="12"/>
        <v>28</v>
      </c>
      <c r="AH17" s="130">
        <f t="shared" si="13"/>
        <v>21</v>
      </c>
      <c r="AI17" s="131">
        <f t="shared" si="14"/>
        <v>0.75</v>
      </c>
      <c r="AJ17" s="6" t="s">
        <v>15</v>
      </c>
      <c r="AK17" s="113">
        <v>1</v>
      </c>
      <c r="AL17" s="114">
        <v>1</v>
      </c>
      <c r="AM17" s="113">
        <v>1</v>
      </c>
      <c r="AN17" s="111">
        <v>1</v>
      </c>
      <c r="AO17" s="111">
        <v>1</v>
      </c>
      <c r="AP17" s="111">
        <v>1</v>
      </c>
      <c r="AQ17" s="111">
        <v>1</v>
      </c>
      <c r="AR17" s="128">
        <f t="shared" si="15"/>
        <v>0</v>
      </c>
      <c r="AS17" s="128">
        <f t="shared" si="16"/>
        <v>28</v>
      </c>
      <c r="AT17" s="130">
        <f t="shared" si="17"/>
        <v>7</v>
      </c>
      <c r="AU17" s="131">
        <f t="shared" si="18"/>
        <v>0.25</v>
      </c>
      <c r="AV17" s="6" t="s">
        <v>15</v>
      </c>
      <c r="AW17" s="113">
        <v>1</v>
      </c>
      <c r="AX17" s="47">
        <v>4</v>
      </c>
      <c r="AY17" s="113">
        <v>4</v>
      </c>
      <c r="AZ17" s="113">
        <v>4</v>
      </c>
      <c r="BA17" s="113">
        <v>4</v>
      </c>
      <c r="BB17" s="128">
        <f t="shared" si="19"/>
        <v>0</v>
      </c>
      <c r="BC17" s="128">
        <f t="shared" si="20"/>
        <v>20</v>
      </c>
      <c r="BD17" s="130">
        <f t="shared" si="21"/>
        <v>17</v>
      </c>
      <c r="BE17" s="131">
        <f t="shared" si="22"/>
        <v>0.85</v>
      </c>
      <c r="BF17" s="6" t="s">
        <v>15</v>
      </c>
      <c r="BG17" s="50">
        <v>1</v>
      </c>
      <c r="BH17" s="50">
        <v>1</v>
      </c>
      <c r="BI17" s="50">
        <v>1</v>
      </c>
      <c r="BJ17" s="50">
        <v>1</v>
      </c>
      <c r="BK17" s="128">
        <f t="shared" si="23"/>
        <v>0</v>
      </c>
      <c r="BL17" s="128">
        <f t="shared" si="24"/>
        <v>16</v>
      </c>
      <c r="BM17" s="130">
        <f t="shared" si="25"/>
        <v>4</v>
      </c>
      <c r="BN17" s="131">
        <f t="shared" si="26"/>
        <v>0.25</v>
      </c>
      <c r="BO17" s="6" t="s">
        <v>15</v>
      </c>
      <c r="BP17" s="50">
        <v>1</v>
      </c>
      <c r="BQ17" s="50">
        <v>4</v>
      </c>
      <c r="BR17" s="32">
        <v>1</v>
      </c>
      <c r="BS17" s="32">
        <v>1</v>
      </c>
      <c r="BT17" s="108">
        <v>4</v>
      </c>
      <c r="BU17" s="50" t="s">
        <v>60</v>
      </c>
      <c r="BV17" s="76">
        <v>4</v>
      </c>
      <c r="BW17" s="108">
        <v>1</v>
      </c>
      <c r="BX17" s="76">
        <v>4</v>
      </c>
      <c r="BY17" s="76">
        <v>3</v>
      </c>
      <c r="BZ17" s="128">
        <f t="shared" si="27"/>
        <v>1</v>
      </c>
      <c r="CA17" s="128">
        <f t="shared" si="28"/>
        <v>36</v>
      </c>
      <c r="CB17" s="130">
        <f t="shared" si="29"/>
        <v>23</v>
      </c>
      <c r="CC17" s="131">
        <f t="shared" si="30"/>
        <v>0.63888888888888884</v>
      </c>
      <c r="CD17" s="6" t="s">
        <v>15</v>
      </c>
      <c r="CE17" s="47">
        <v>4</v>
      </c>
      <c r="CF17" s="113">
        <v>2</v>
      </c>
      <c r="CG17" s="47">
        <v>4</v>
      </c>
      <c r="CH17" s="84">
        <v>4</v>
      </c>
      <c r="CI17" s="47">
        <v>1</v>
      </c>
      <c r="CJ17" s="47">
        <v>2</v>
      </c>
      <c r="CK17" s="77" t="s">
        <v>60</v>
      </c>
      <c r="CL17" s="47">
        <v>4</v>
      </c>
      <c r="CM17" s="113">
        <v>1</v>
      </c>
      <c r="CN17" s="63">
        <v>1</v>
      </c>
      <c r="CO17" s="47">
        <v>1</v>
      </c>
      <c r="CP17" s="128">
        <f t="shared" si="31"/>
        <v>1</v>
      </c>
      <c r="CQ17" s="128">
        <f t="shared" si="32"/>
        <v>40</v>
      </c>
      <c r="CR17" s="130">
        <f t="shared" si="33"/>
        <v>24</v>
      </c>
      <c r="CS17" s="131">
        <f t="shared" si="34"/>
        <v>0.6</v>
      </c>
      <c r="CT17" s="6" t="s">
        <v>15</v>
      </c>
      <c r="CU17" s="119">
        <v>4</v>
      </c>
      <c r="CV17" s="119">
        <v>1</v>
      </c>
      <c r="CW17" s="118" t="s">
        <v>60</v>
      </c>
      <c r="CX17" s="122" t="s">
        <v>60</v>
      </c>
      <c r="CY17" s="122" t="s">
        <v>60</v>
      </c>
      <c r="CZ17" s="122" t="s">
        <v>60</v>
      </c>
      <c r="DA17" s="119">
        <v>1</v>
      </c>
      <c r="DB17" s="128">
        <f t="shared" si="35"/>
        <v>4</v>
      </c>
      <c r="DC17" s="128">
        <f t="shared" si="36"/>
        <v>12</v>
      </c>
      <c r="DD17" s="130">
        <f t="shared" si="37"/>
        <v>6</v>
      </c>
      <c r="DE17" s="131">
        <f t="shared" si="38"/>
        <v>0.5</v>
      </c>
      <c r="DF17" s="6" t="s">
        <v>15</v>
      </c>
      <c r="DG17" s="123">
        <v>4</v>
      </c>
      <c r="DH17" s="125">
        <v>2</v>
      </c>
      <c r="DI17" s="125">
        <v>4</v>
      </c>
      <c r="DJ17" s="128">
        <f t="shared" si="39"/>
        <v>0</v>
      </c>
      <c r="DK17" s="128">
        <f t="shared" si="40"/>
        <v>12</v>
      </c>
      <c r="DL17" s="130">
        <f t="shared" si="41"/>
        <v>10</v>
      </c>
      <c r="DM17" s="131">
        <f t="shared" si="42"/>
        <v>0.83333333333333337</v>
      </c>
      <c r="DN17" s="6" t="s">
        <v>15</v>
      </c>
      <c r="DO17" s="118">
        <v>3</v>
      </c>
      <c r="DP17" s="118">
        <v>4</v>
      </c>
      <c r="DQ17" s="128">
        <f t="shared" si="43"/>
        <v>0</v>
      </c>
      <c r="DR17" s="128">
        <f t="shared" si="44"/>
        <v>8</v>
      </c>
      <c r="DS17" s="130">
        <f t="shared" si="45"/>
        <v>7</v>
      </c>
      <c r="DT17" s="131">
        <f t="shared" si="46"/>
        <v>0.875</v>
      </c>
      <c r="DU17" s="6" t="s">
        <v>15</v>
      </c>
      <c r="DV17" s="110">
        <v>4</v>
      </c>
      <c r="DW17" s="111">
        <v>1</v>
      </c>
      <c r="DX17" s="111">
        <v>2</v>
      </c>
      <c r="DY17" s="111">
        <v>4</v>
      </c>
      <c r="DZ17" s="63">
        <v>4</v>
      </c>
      <c r="EA17" s="128">
        <f t="shared" si="47"/>
        <v>0</v>
      </c>
      <c r="EB17" s="128">
        <f t="shared" si="48"/>
        <v>20</v>
      </c>
      <c r="EC17" s="130">
        <f t="shared" si="49"/>
        <v>15</v>
      </c>
      <c r="ED17" s="131">
        <f t="shared" si="50"/>
        <v>0.75</v>
      </c>
      <c r="EF17" s="25" t="s">
        <v>15</v>
      </c>
      <c r="EG17" s="132">
        <f t="shared" si="51"/>
        <v>0.88194444444444453</v>
      </c>
      <c r="EI17" s="25" t="s">
        <v>15</v>
      </c>
      <c r="EJ17" s="132">
        <f t="shared" si="52"/>
        <v>0.54777777777777781</v>
      </c>
      <c r="EL17" s="25" t="s">
        <v>15</v>
      </c>
      <c r="EM17" s="27">
        <f t="shared" si="53"/>
        <v>0.70208333333333339</v>
      </c>
      <c r="EO17" s="25" t="s">
        <v>15</v>
      </c>
      <c r="EP17" s="27">
        <f t="shared" si="54"/>
        <v>0.75</v>
      </c>
      <c r="ER17" s="25" t="s">
        <v>15</v>
      </c>
      <c r="ES17" s="93">
        <f t="shared" si="1"/>
        <v>0.69011805555555572</v>
      </c>
    </row>
    <row r="18" spans="1:149" ht="15.75" customHeight="1">
      <c r="A18" s="6" t="s">
        <v>16</v>
      </c>
      <c r="B18" s="32">
        <v>4</v>
      </c>
      <c r="C18" s="32">
        <v>1</v>
      </c>
      <c r="D18" s="108">
        <v>2</v>
      </c>
      <c r="E18" s="128">
        <v>0</v>
      </c>
      <c r="F18" s="128">
        <f t="shared" si="2"/>
        <v>12</v>
      </c>
      <c r="G18" s="130">
        <f t="shared" si="3"/>
        <v>7</v>
      </c>
      <c r="H18" s="131">
        <f t="shared" si="4"/>
        <v>0.58333333333333337</v>
      </c>
      <c r="I18" s="6" t="s">
        <v>16</v>
      </c>
      <c r="J18" s="45">
        <v>4</v>
      </c>
      <c r="K18" s="32">
        <v>4</v>
      </c>
      <c r="L18" s="32">
        <v>1</v>
      </c>
      <c r="M18" s="32">
        <v>1</v>
      </c>
      <c r="N18" s="128">
        <v>0</v>
      </c>
      <c r="O18" s="128">
        <f t="shared" si="5"/>
        <v>16</v>
      </c>
      <c r="P18" s="130">
        <f t="shared" si="6"/>
        <v>10</v>
      </c>
      <c r="Q18" s="131">
        <f t="shared" si="7"/>
        <v>0.625</v>
      </c>
      <c r="R18" s="6" t="s">
        <v>16</v>
      </c>
      <c r="S18" s="79">
        <v>4</v>
      </c>
      <c r="T18" s="128">
        <f t="shared" si="8"/>
        <v>0</v>
      </c>
      <c r="U18" s="128">
        <f t="shared" si="9"/>
        <v>4</v>
      </c>
      <c r="V18" s="130">
        <f t="shared" si="0"/>
        <v>4</v>
      </c>
      <c r="W18" s="131">
        <f t="shared" si="10"/>
        <v>1</v>
      </c>
      <c r="X18" s="6" t="s">
        <v>16</v>
      </c>
      <c r="Y18" s="32">
        <v>4</v>
      </c>
      <c r="Z18" s="32">
        <v>4</v>
      </c>
      <c r="AA18" s="32">
        <v>4</v>
      </c>
      <c r="AB18" s="32">
        <v>4</v>
      </c>
      <c r="AC18" s="32">
        <v>1</v>
      </c>
      <c r="AD18" s="32">
        <v>4</v>
      </c>
      <c r="AE18" s="32">
        <v>4</v>
      </c>
      <c r="AF18" s="128">
        <f t="shared" si="11"/>
        <v>0</v>
      </c>
      <c r="AG18" s="128">
        <f t="shared" si="12"/>
        <v>28</v>
      </c>
      <c r="AH18" s="130">
        <f t="shared" si="13"/>
        <v>25</v>
      </c>
      <c r="AI18" s="131">
        <f t="shared" si="14"/>
        <v>0.8928571428571429</v>
      </c>
      <c r="AJ18" s="6" t="s">
        <v>16</v>
      </c>
      <c r="AK18" s="113">
        <v>1</v>
      </c>
      <c r="AL18" s="114">
        <v>1</v>
      </c>
      <c r="AM18" s="115" t="s">
        <v>60</v>
      </c>
      <c r="AN18" s="111">
        <v>4</v>
      </c>
      <c r="AO18" s="111">
        <v>1</v>
      </c>
      <c r="AP18" s="111">
        <v>4</v>
      </c>
      <c r="AQ18" s="111">
        <v>3</v>
      </c>
      <c r="AR18" s="128">
        <f t="shared" si="15"/>
        <v>1</v>
      </c>
      <c r="AS18" s="128">
        <f t="shared" si="16"/>
        <v>24</v>
      </c>
      <c r="AT18" s="130">
        <f t="shared" si="17"/>
        <v>14</v>
      </c>
      <c r="AU18" s="131">
        <f t="shared" si="18"/>
        <v>0.58333333333333337</v>
      </c>
      <c r="AV18" s="6" t="s">
        <v>16</v>
      </c>
      <c r="AW18" s="113">
        <v>4</v>
      </c>
      <c r="AX18" s="47">
        <v>4</v>
      </c>
      <c r="AY18" s="113">
        <v>4</v>
      </c>
      <c r="AZ18" s="113">
        <v>4</v>
      </c>
      <c r="BA18" s="113">
        <v>3</v>
      </c>
      <c r="BB18" s="128">
        <f t="shared" si="19"/>
        <v>0</v>
      </c>
      <c r="BC18" s="128">
        <f t="shared" si="20"/>
        <v>20</v>
      </c>
      <c r="BD18" s="130">
        <f t="shared" si="21"/>
        <v>19</v>
      </c>
      <c r="BE18" s="131">
        <f t="shared" si="22"/>
        <v>0.95</v>
      </c>
      <c r="BF18" s="6" t="s">
        <v>16</v>
      </c>
      <c r="BG18" s="50">
        <v>2</v>
      </c>
      <c r="BH18" s="50">
        <v>3</v>
      </c>
      <c r="BI18" s="50">
        <v>4</v>
      </c>
      <c r="BJ18" s="50" t="s">
        <v>60</v>
      </c>
      <c r="BK18" s="128">
        <f t="shared" si="23"/>
        <v>1</v>
      </c>
      <c r="BL18" s="128">
        <f t="shared" si="24"/>
        <v>12</v>
      </c>
      <c r="BM18" s="130">
        <f t="shared" si="25"/>
        <v>9</v>
      </c>
      <c r="BN18" s="131">
        <f t="shared" si="26"/>
        <v>0.75</v>
      </c>
      <c r="BO18" s="6" t="s">
        <v>16</v>
      </c>
      <c r="BP18" s="50">
        <v>1</v>
      </c>
      <c r="BQ18" s="50">
        <v>1</v>
      </c>
      <c r="BR18" s="32">
        <v>4</v>
      </c>
      <c r="BS18" s="32">
        <v>2</v>
      </c>
      <c r="BT18" s="108">
        <v>4</v>
      </c>
      <c r="BU18" s="50">
        <v>4</v>
      </c>
      <c r="BV18" s="76">
        <v>4</v>
      </c>
      <c r="BW18" s="108" t="s">
        <v>60</v>
      </c>
      <c r="BX18" s="76">
        <v>1</v>
      </c>
      <c r="BY18" s="76">
        <v>3</v>
      </c>
      <c r="BZ18" s="128">
        <f t="shared" si="27"/>
        <v>1</v>
      </c>
      <c r="CA18" s="128">
        <f t="shared" si="28"/>
        <v>36</v>
      </c>
      <c r="CB18" s="130">
        <f t="shared" si="29"/>
        <v>24</v>
      </c>
      <c r="CC18" s="131">
        <f t="shared" si="30"/>
        <v>0.66666666666666663</v>
      </c>
      <c r="CD18" s="6" t="s">
        <v>16</v>
      </c>
      <c r="CE18" s="47">
        <v>4</v>
      </c>
      <c r="CF18" s="113">
        <v>4</v>
      </c>
      <c r="CG18" s="47">
        <v>4</v>
      </c>
      <c r="CH18" s="84">
        <v>1</v>
      </c>
      <c r="CI18" s="47">
        <v>1</v>
      </c>
      <c r="CJ18" s="47">
        <v>2</v>
      </c>
      <c r="CK18" s="47">
        <v>1</v>
      </c>
      <c r="CL18" s="47">
        <v>3</v>
      </c>
      <c r="CM18" s="113">
        <v>1</v>
      </c>
      <c r="CN18" s="63">
        <v>1</v>
      </c>
      <c r="CO18" s="47">
        <v>1</v>
      </c>
      <c r="CP18" s="128">
        <f t="shared" si="31"/>
        <v>0</v>
      </c>
      <c r="CQ18" s="128">
        <f t="shared" si="32"/>
        <v>44</v>
      </c>
      <c r="CR18" s="130">
        <f t="shared" si="33"/>
        <v>23</v>
      </c>
      <c r="CS18" s="131">
        <f t="shared" si="34"/>
        <v>0.52272727272727271</v>
      </c>
      <c r="CT18" s="6" t="s">
        <v>16</v>
      </c>
      <c r="CU18" s="119">
        <v>4</v>
      </c>
      <c r="CV18" s="119">
        <v>1</v>
      </c>
      <c r="CW18" s="119">
        <v>4</v>
      </c>
      <c r="CX18" s="122" t="s">
        <v>60</v>
      </c>
      <c r="CY18" s="122" t="s">
        <v>60</v>
      </c>
      <c r="CZ18" s="122">
        <v>4</v>
      </c>
      <c r="DA18" s="119">
        <v>3</v>
      </c>
      <c r="DB18" s="128">
        <f t="shared" si="35"/>
        <v>2</v>
      </c>
      <c r="DC18" s="128">
        <f t="shared" si="36"/>
        <v>20</v>
      </c>
      <c r="DD18" s="130">
        <f t="shared" si="37"/>
        <v>16</v>
      </c>
      <c r="DE18" s="131">
        <f t="shared" si="38"/>
        <v>0.8</v>
      </c>
      <c r="DF18" s="6" t="s">
        <v>16</v>
      </c>
      <c r="DG18" s="123">
        <v>4</v>
      </c>
      <c r="DH18" s="125">
        <v>4</v>
      </c>
      <c r="DI18" s="125">
        <v>4</v>
      </c>
      <c r="DJ18" s="128">
        <f t="shared" si="39"/>
        <v>0</v>
      </c>
      <c r="DK18" s="128">
        <f t="shared" si="40"/>
        <v>12</v>
      </c>
      <c r="DL18" s="130">
        <f t="shared" si="41"/>
        <v>12</v>
      </c>
      <c r="DM18" s="131">
        <f t="shared" si="42"/>
        <v>1</v>
      </c>
      <c r="DN18" s="6" t="s">
        <v>16</v>
      </c>
      <c r="DO18" s="118">
        <v>1</v>
      </c>
      <c r="DP18" s="118">
        <v>1</v>
      </c>
      <c r="DQ18" s="128">
        <f t="shared" si="43"/>
        <v>0</v>
      </c>
      <c r="DR18" s="128">
        <f t="shared" si="44"/>
        <v>8</v>
      </c>
      <c r="DS18" s="130">
        <f t="shared" si="45"/>
        <v>2</v>
      </c>
      <c r="DT18" s="131">
        <f t="shared" si="46"/>
        <v>0.25</v>
      </c>
      <c r="DU18" s="6" t="s">
        <v>16</v>
      </c>
      <c r="DV18" s="110">
        <v>4</v>
      </c>
      <c r="DW18" s="111">
        <v>2</v>
      </c>
      <c r="DX18" s="111">
        <v>4</v>
      </c>
      <c r="DY18" s="111">
        <v>4</v>
      </c>
      <c r="DZ18" s="63">
        <v>4</v>
      </c>
      <c r="EA18" s="128">
        <f t="shared" si="47"/>
        <v>0</v>
      </c>
      <c r="EB18" s="128">
        <f t="shared" si="48"/>
        <v>20</v>
      </c>
      <c r="EC18" s="130">
        <f t="shared" si="49"/>
        <v>18</v>
      </c>
      <c r="ED18" s="131">
        <f t="shared" si="50"/>
        <v>0.9</v>
      </c>
      <c r="EF18" s="25" t="s">
        <v>16</v>
      </c>
      <c r="EG18" s="132">
        <f t="shared" si="51"/>
        <v>0.73611111111111116</v>
      </c>
      <c r="EI18" s="25" t="s">
        <v>16</v>
      </c>
      <c r="EJ18" s="132">
        <f t="shared" si="52"/>
        <v>0.76857142857142857</v>
      </c>
      <c r="EL18" s="25" t="s">
        <v>16</v>
      </c>
      <c r="EM18" s="27">
        <f t="shared" si="53"/>
        <v>0.64318181818181819</v>
      </c>
      <c r="EO18" s="25" t="s">
        <v>16</v>
      </c>
      <c r="EP18" s="27">
        <f t="shared" si="54"/>
        <v>0.9</v>
      </c>
      <c r="ER18" s="25" t="s">
        <v>16</v>
      </c>
      <c r="ES18" s="93">
        <f t="shared" si="1"/>
        <v>0.74225180375180377</v>
      </c>
    </row>
    <row r="19" spans="1:149" ht="15.75" customHeight="1">
      <c r="A19" s="6" t="s">
        <v>17</v>
      </c>
      <c r="B19" s="32">
        <v>4</v>
      </c>
      <c r="C19" s="32">
        <v>1</v>
      </c>
      <c r="D19" s="108">
        <v>2</v>
      </c>
      <c r="E19" s="128">
        <v>0</v>
      </c>
      <c r="F19" s="128">
        <f t="shared" si="2"/>
        <v>12</v>
      </c>
      <c r="G19" s="130">
        <f t="shared" si="3"/>
        <v>7</v>
      </c>
      <c r="H19" s="131">
        <f t="shared" si="4"/>
        <v>0.58333333333333337</v>
      </c>
      <c r="I19" s="6" t="s">
        <v>17</v>
      </c>
      <c r="J19" s="45">
        <v>4</v>
      </c>
      <c r="K19" s="32">
        <v>4</v>
      </c>
      <c r="L19" s="32">
        <v>4</v>
      </c>
      <c r="M19" s="32">
        <v>2</v>
      </c>
      <c r="N19" s="128">
        <v>0</v>
      </c>
      <c r="O19" s="128">
        <f t="shared" si="5"/>
        <v>16</v>
      </c>
      <c r="P19" s="130">
        <f t="shared" si="6"/>
        <v>14</v>
      </c>
      <c r="Q19" s="131">
        <f t="shared" si="7"/>
        <v>0.875</v>
      </c>
      <c r="R19" s="6" t="s">
        <v>17</v>
      </c>
      <c r="S19" s="79">
        <v>4</v>
      </c>
      <c r="T19" s="128">
        <f t="shared" si="8"/>
        <v>0</v>
      </c>
      <c r="U19" s="128">
        <f t="shared" si="9"/>
        <v>4</v>
      </c>
      <c r="V19" s="130">
        <f t="shared" si="0"/>
        <v>4</v>
      </c>
      <c r="W19" s="131">
        <f t="shared" si="10"/>
        <v>1</v>
      </c>
      <c r="X19" s="6" t="s">
        <v>17</v>
      </c>
      <c r="Y19" s="32">
        <v>4</v>
      </c>
      <c r="Z19" s="32">
        <v>4</v>
      </c>
      <c r="AA19" s="32">
        <v>4</v>
      </c>
      <c r="AB19" s="32">
        <v>4</v>
      </c>
      <c r="AC19" s="32">
        <v>1</v>
      </c>
      <c r="AD19" s="32">
        <v>3</v>
      </c>
      <c r="AE19" s="32">
        <v>4</v>
      </c>
      <c r="AF19" s="128">
        <f t="shared" si="11"/>
        <v>0</v>
      </c>
      <c r="AG19" s="128">
        <f t="shared" si="12"/>
        <v>28</v>
      </c>
      <c r="AH19" s="130">
        <f t="shared" si="13"/>
        <v>24</v>
      </c>
      <c r="AI19" s="131">
        <f t="shared" si="14"/>
        <v>0.8571428571428571</v>
      </c>
      <c r="AJ19" s="6" t="s">
        <v>17</v>
      </c>
      <c r="AK19" s="113">
        <v>1</v>
      </c>
      <c r="AL19" s="114">
        <v>4</v>
      </c>
      <c r="AM19" s="113">
        <v>4</v>
      </c>
      <c r="AN19" s="111">
        <v>2</v>
      </c>
      <c r="AO19" s="111">
        <v>1</v>
      </c>
      <c r="AP19" s="111">
        <v>1</v>
      </c>
      <c r="AQ19" s="111">
        <v>1</v>
      </c>
      <c r="AR19" s="128">
        <f t="shared" si="15"/>
        <v>0</v>
      </c>
      <c r="AS19" s="128">
        <f t="shared" si="16"/>
        <v>28</v>
      </c>
      <c r="AT19" s="130">
        <f t="shared" si="17"/>
        <v>14</v>
      </c>
      <c r="AU19" s="131">
        <f t="shared" si="18"/>
        <v>0.5</v>
      </c>
      <c r="AV19" s="6" t="s">
        <v>17</v>
      </c>
      <c r="AW19" s="113">
        <v>1</v>
      </c>
      <c r="AX19" s="47">
        <v>4</v>
      </c>
      <c r="AY19" s="113">
        <v>4</v>
      </c>
      <c r="AZ19" s="113">
        <v>4</v>
      </c>
      <c r="BA19" s="113">
        <v>3</v>
      </c>
      <c r="BB19" s="128">
        <f t="shared" si="19"/>
        <v>0</v>
      </c>
      <c r="BC19" s="128">
        <f t="shared" si="20"/>
        <v>20</v>
      </c>
      <c r="BD19" s="130">
        <f t="shared" si="21"/>
        <v>16</v>
      </c>
      <c r="BE19" s="131">
        <f t="shared" si="22"/>
        <v>0.8</v>
      </c>
      <c r="BF19" s="6" t="s">
        <v>17</v>
      </c>
      <c r="BG19" s="50">
        <v>3</v>
      </c>
      <c r="BH19" s="50">
        <v>4</v>
      </c>
      <c r="BI19" s="50">
        <v>3</v>
      </c>
      <c r="BJ19" s="50" t="s">
        <v>60</v>
      </c>
      <c r="BK19" s="128">
        <f t="shared" si="23"/>
        <v>1</v>
      </c>
      <c r="BL19" s="128">
        <f t="shared" si="24"/>
        <v>12</v>
      </c>
      <c r="BM19" s="130">
        <f t="shared" si="25"/>
        <v>10</v>
      </c>
      <c r="BN19" s="131">
        <f t="shared" si="26"/>
        <v>0.83333333333333337</v>
      </c>
      <c r="BO19" s="6" t="s">
        <v>17</v>
      </c>
      <c r="BP19" s="50">
        <v>1</v>
      </c>
      <c r="BQ19" s="50">
        <v>1</v>
      </c>
      <c r="BR19" s="32">
        <v>1</v>
      </c>
      <c r="BS19" s="32">
        <v>2</v>
      </c>
      <c r="BT19" s="108">
        <v>3</v>
      </c>
      <c r="BU19" s="50">
        <v>4</v>
      </c>
      <c r="BV19" s="76">
        <v>4</v>
      </c>
      <c r="BW19" s="116">
        <v>4</v>
      </c>
      <c r="BX19" s="76">
        <v>2</v>
      </c>
      <c r="BY19" s="76">
        <v>3</v>
      </c>
      <c r="BZ19" s="128">
        <f t="shared" si="27"/>
        <v>0</v>
      </c>
      <c r="CA19" s="128">
        <f t="shared" si="28"/>
        <v>40</v>
      </c>
      <c r="CB19" s="130">
        <f t="shared" si="29"/>
        <v>25</v>
      </c>
      <c r="CC19" s="131">
        <f t="shared" si="30"/>
        <v>0.625</v>
      </c>
      <c r="CD19" s="6" t="s">
        <v>17</v>
      </c>
      <c r="CE19" s="47">
        <v>4</v>
      </c>
      <c r="CF19" s="113">
        <v>4</v>
      </c>
      <c r="CG19" s="47">
        <v>4</v>
      </c>
      <c r="CH19" s="84">
        <v>1</v>
      </c>
      <c r="CI19" s="47">
        <v>1</v>
      </c>
      <c r="CJ19" s="47">
        <v>2</v>
      </c>
      <c r="CK19" s="47">
        <v>1</v>
      </c>
      <c r="CL19" s="47">
        <v>4</v>
      </c>
      <c r="CM19" s="113">
        <v>4</v>
      </c>
      <c r="CN19" s="63">
        <v>1</v>
      </c>
      <c r="CO19" s="47">
        <v>2</v>
      </c>
      <c r="CP19" s="128">
        <f t="shared" si="31"/>
        <v>0</v>
      </c>
      <c r="CQ19" s="128">
        <f t="shared" si="32"/>
        <v>44</v>
      </c>
      <c r="CR19" s="130">
        <f t="shared" si="33"/>
        <v>28</v>
      </c>
      <c r="CS19" s="131">
        <f t="shared" si="34"/>
        <v>0.63636363636363635</v>
      </c>
      <c r="CT19" s="6" t="s">
        <v>17</v>
      </c>
      <c r="CU19" s="119">
        <v>2</v>
      </c>
      <c r="CV19" s="119">
        <v>4</v>
      </c>
      <c r="CW19" s="118" t="s">
        <v>60</v>
      </c>
      <c r="CX19" s="122">
        <v>4</v>
      </c>
      <c r="CY19" s="122" t="s">
        <v>60</v>
      </c>
      <c r="CZ19" s="122" t="s">
        <v>60</v>
      </c>
      <c r="DA19" s="119">
        <v>3</v>
      </c>
      <c r="DB19" s="128">
        <f t="shared" si="35"/>
        <v>3</v>
      </c>
      <c r="DC19" s="128">
        <f t="shared" si="36"/>
        <v>16</v>
      </c>
      <c r="DD19" s="130">
        <f t="shared" si="37"/>
        <v>13</v>
      </c>
      <c r="DE19" s="131">
        <f t="shared" si="38"/>
        <v>0.8125</v>
      </c>
      <c r="DF19" s="6" t="s">
        <v>17</v>
      </c>
      <c r="DG19" s="123">
        <v>4</v>
      </c>
      <c r="DH19" s="125">
        <v>4</v>
      </c>
      <c r="DI19" s="125">
        <v>3</v>
      </c>
      <c r="DJ19" s="128">
        <f t="shared" si="39"/>
        <v>0</v>
      </c>
      <c r="DK19" s="128">
        <f t="shared" si="40"/>
        <v>12</v>
      </c>
      <c r="DL19" s="130">
        <f t="shared" si="41"/>
        <v>11</v>
      </c>
      <c r="DM19" s="131">
        <f t="shared" si="42"/>
        <v>0.91666666666666663</v>
      </c>
      <c r="DN19" s="6" t="s">
        <v>17</v>
      </c>
      <c r="DO19" s="118">
        <v>2</v>
      </c>
      <c r="DP19" s="118">
        <v>1</v>
      </c>
      <c r="DQ19" s="128">
        <f t="shared" si="43"/>
        <v>0</v>
      </c>
      <c r="DR19" s="128">
        <f t="shared" si="44"/>
        <v>8</v>
      </c>
      <c r="DS19" s="130">
        <f t="shared" si="45"/>
        <v>3</v>
      </c>
      <c r="DT19" s="131">
        <f t="shared" si="46"/>
        <v>0.375</v>
      </c>
      <c r="DU19" s="6" t="s">
        <v>17</v>
      </c>
      <c r="DV19" s="110">
        <v>4</v>
      </c>
      <c r="DW19" s="111">
        <v>1</v>
      </c>
      <c r="DX19" s="111">
        <v>4</v>
      </c>
      <c r="DY19" s="111">
        <v>2</v>
      </c>
      <c r="DZ19" s="63">
        <v>4</v>
      </c>
      <c r="EA19" s="128">
        <f t="shared" si="47"/>
        <v>0</v>
      </c>
      <c r="EB19" s="128">
        <f t="shared" si="48"/>
        <v>20</v>
      </c>
      <c r="EC19" s="130">
        <f t="shared" si="49"/>
        <v>15</v>
      </c>
      <c r="ED19" s="131">
        <f t="shared" si="50"/>
        <v>0.75</v>
      </c>
      <c r="EF19" s="25" t="s">
        <v>17</v>
      </c>
      <c r="EG19" s="132">
        <f t="shared" si="51"/>
        <v>0.81944444444444453</v>
      </c>
      <c r="EI19" s="25" t="s">
        <v>17</v>
      </c>
      <c r="EJ19" s="132">
        <f t="shared" si="52"/>
        <v>0.72309523809523824</v>
      </c>
      <c r="EL19" s="25" t="s">
        <v>17</v>
      </c>
      <c r="EM19" s="27">
        <f t="shared" si="53"/>
        <v>0.68513257575757569</v>
      </c>
      <c r="EO19" s="25" t="s">
        <v>17</v>
      </c>
      <c r="EP19" s="27">
        <f t="shared" si="54"/>
        <v>0.75</v>
      </c>
      <c r="ER19" s="25" t="s">
        <v>17</v>
      </c>
      <c r="ES19" s="93">
        <f t="shared" si="1"/>
        <v>0.74038235028860044</v>
      </c>
    </row>
    <row r="20" spans="1:149" ht="15.75" customHeight="1">
      <c r="A20" s="6" t="s">
        <v>18</v>
      </c>
      <c r="B20" s="32">
        <v>4</v>
      </c>
      <c r="C20" s="32">
        <v>4</v>
      </c>
      <c r="D20" s="108">
        <v>2</v>
      </c>
      <c r="E20" s="128">
        <v>0</v>
      </c>
      <c r="F20" s="128">
        <f t="shared" si="2"/>
        <v>12</v>
      </c>
      <c r="G20" s="130">
        <f t="shared" si="3"/>
        <v>10</v>
      </c>
      <c r="H20" s="131">
        <f t="shared" si="4"/>
        <v>0.83333333333333337</v>
      </c>
      <c r="I20" s="6" t="s">
        <v>18</v>
      </c>
      <c r="J20" s="45">
        <v>4</v>
      </c>
      <c r="K20" s="32">
        <v>4</v>
      </c>
      <c r="L20" s="32">
        <v>4</v>
      </c>
      <c r="M20" s="32">
        <v>3</v>
      </c>
      <c r="N20" s="128">
        <v>0</v>
      </c>
      <c r="O20" s="128">
        <f t="shared" si="5"/>
        <v>16</v>
      </c>
      <c r="P20" s="130">
        <f t="shared" si="6"/>
        <v>15</v>
      </c>
      <c r="Q20" s="131">
        <f t="shared" si="7"/>
        <v>0.9375</v>
      </c>
      <c r="R20" s="6" t="s">
        <v>18</v>
      </c>
      <c r="S20" s="79">
        <v>4</v>
      </c>
      <c r="T20" s="128">
        <f t="shared" si="8"/>
        <v>0</v>
      </c>
      <c r="U20" s="128">
        <f t="shared" si="9"/>
        <v>4</v>
      </c>
      <c r="V20" s="130">
        <f t="shared" si="0"/>
        <v>4</v>
      </c>
      <c r="W20" s="131">
        <f t="shared" si="10"/>
        <v>1</v>
      </c>
      <c r="X20" s="6" t="s">
        <v>18</v>
      </c>
      <c r="Y20" s="32" t="s">
        <v>60</v>
      </c>
      <c r="Z20" s="32" t="s">
        <v>60</v>
      </c>
      <c r="AA20" s="32">
        <v>4</v>
      </c>
      <c r="AB20" s="32" t="s">
        <v>60</v>
      </c>
      <c r="AC20" s="32">
        <v>1</v>
      </c>
      <c r="AD20" s="32">
        <v>1</v>
      </c>
      <c r="AE20" s="32">
        <v>1</v>
      </c>
      <c r="AF20" s="128">
        <f t="shared" si="11"/>
        <v>3</v>
      </c>
      <c r="AG20" s="128">
        <f t="shared" si="12"/>
        <v>16</v>
      </c>
      <c r="AH20" s="130">
        <f t="shared" si="13"/>
        <v>7</v>
      </c>
      <c r="AI20" s="131">
        <f t="shared" si="14"/>
        <v>0.4375</v>
      </c>
      <c r="AJ20" s="6" t="s">
        <v>18</v>
      </c>
      <c r="AK20" s="113">
        <v>4</v>
      </c>
      <c r="AL20" s="114">
        <v>4</v>
      </c>
      <c r="AM20" s="115" t="s">
        <v>60</v>
      </c>
      <c r="AN20" s="111">
        <v>4</v>
      </c>
      <c r="AO20" s="111">
        <v>2</v>
      </c>
      <c r="AP20" s="111">
        <v>1</v>
      </c>
      <c r="AQ20" s="111">
        <v>1</v>
      </c>
      <c r="AR20" s="128">
        <f t="shared" si="15"/>
        <v>1</v>
      </c>
      <c r="AS20" s="128">
        <f t="shared" si="16"/>
        <v>24</v>
      </c>
      <c r="AT20" s="130">
        <f t="shared" si="17"/>
        <v>16</v>
      </c>
      <c r="AU20" s="131">
        <f t="shared" si="18"/>
        <v>0.66666666666666663</v>
      </c>
      <c r="AV20" s="6" t="s">
        <v>18</v>
      </c>
      <c r="AW20" s="113">
        <v>4</v>
      </c>
      <c r="AX20" s="47">
        <v>4</v>
      </c>
      <c r="AY20" s="113">
        <v>2</v>
      </c>
      <c r="AZ20" s="113">
        <v>4</v>
      </c>
      <c r="BA20" s="113" t="s">
        <v>60</v>
      </c>
      <c r="BB20" s="128">
        <f t="shared" si="19"/>
        <v>1</v>
      </c>
      <c r="BC20" s="128">
        <f t="shared" si="20"/>
        <v>16</v>
      </c>
      <c r="BD20" s="130">
        <f t="shared" si="21"/>
        <v>14</v>
      </c>
      <c r="BE20" s="131">
        <f t="shared" si="22"/>
        <v>0.875</v>
      </c>
      <c r="BF20" s="6" t="s">
        <v>18</v>
      </c>
      <c r="BG20" s="50">
        <v>3</v>
      </c>
      <c r="BH20" s="50" t="s">
        <v>60</v>
      </c>
      <c r="BI20" s="50">
        <v>1</v>
      </c>
      <c r="BJ20" s="50" t="s">
        <v>60</v>
      </c>
      <c r="BK20" s="128">
        <f t="shared" si="23"/>
        <v>2</v>
      </c>
      <c r="BL20" s="128">
        <f t="shared" si="24"/>
        <v>8</v>
      </c>
      <c r="BM20" s="130">
        <f t="shared" si="25"/>
        <v>4</v>
      </c>
      <c r="BN20" s="131">
        <f t="shared" si="26"/>
        <v>0.5</v>
      </c>
      <c r="BO20" s="6" t="s">
        <v>18</v>
      </c>
      <c r="BP20" s="50">
        <v>1</v>
      </c>
      <c r="BQ20" s="50">
        <v>4</v>
      </c>
      <c r="BR20" s="32">
        <v>4</v>
      </c>
      <c r="BS20" s="32">
        <v>1</v>
      </c>
      <c r="BT20" s="108">
        <v>1</v>
      </c>
      <c r="BU20" s="50" t="s">
        <v>60</v>
      </c>
      <c r="BV20" s="76" t="s">
        <v>60</v>
      </c>
      <c r="BW20" s="108" t="s">
        <v>60</v>
      </c>
      <c r="BX20" s="76">
        <v>1</v>
      </c>
      <c r="BY20" s="76">
        <v>4</v>
      </c>
      <c r="BZ20" s="128">
        <f t="shared" si="27"/>
        <v>3</v>
      </c>
      <c r="CA20" s="128">
        <f t="shared" si="28"/>
        <v>28</v>
      </c>
      <c r="CB20" s="130">
        <f t="shared" si="29"/>
        <v>16</v>
      </c>
      <c r="CC20" s="131">
        <f t="shared" si="30"/>
        <v>0.5714285714285714</v>
      </c>
      <c r="CD20" s="6" t="s">
        <v>18</v>
      </c>
      <c r="CE20" s="47">
        <v>4</v>
      </c>
      <c r="CF20" s="113">
        <v>4</v>
      </c>
      <c r="CG20" s="47">
        <v>4</v>
      </c>
      <c r="CH20" s="84">
        <v>4</v>
      </c>
      <c r="CI20" s="47">
        <v>1</v>
      </c>
      <c r="CJ20" s="47">
        <v>2</v>
      </c>
      <c r="CK20" s="77" t="s">
        <v>60</v>
      </c>
      <c r="CL20" s="47">
        <v>4</v>
      </c>
      <c r="CM20" s="113">
        <v>1</v>
      </c>
      <c r="CN20" s="63">
        <v>1</v>
      </c>
      <c r="CO20" s="47">
        <v>1</v>
      </c>
      <c r="CP20" s="128">
        <f t="shared" si="31"/>
        <v>1</v>
      </c>
      <c r="CQ20" s="128">
        <f t="shared" si="32"/>
        <v>40</v>
      </c>
      <c r="CR20" s="130">
        <f t="shared" si="33"/>
        <v>26</v>
      </c>
      <c r="CS20" s="131">
        <f t="shared" si="34"/>
        <v>0.65</v>
      </c>
      <c r="CT20" s="6" t="s">
        <v>18</v>
      </c>
      <c r="CU20" s="119" t="s">
        <v>60</v>
      </c>
      <c r="CV20" s="118" t="s">
        <v>60</v>
      </c>
      <c r="CW20" s="118" t="s">
        <v>60</v>
      </c>
      <c r="CX20" s="122" t="s">
        <v>60</v>
      </c>
      <c r="CY20" s="122" t="s">
        <v>60</v>
      </c>
      <c r="CZ20" s="122" t="s">
        <v>60</v>
      </c>
      <c r="DA20" s="119" t="s">
        <v>60</v>
      </c>
      <c r="DB20" s="128">
        <f t="shared" si="35"/>
        <v>7</v>
      </c>
      <c r="DC20" s="128">
        <f t="shared" si="36"/>
        <v>0</v>
      </c>
      <c r="DD20" s="130">
        <f t="shared" si="37"/>
        <v>0</v>
      </c>
      <c r="DE20" s="131" t="s">
        <v>60</v>
      </c>
      <c r="DF20" s="6" t="s">
        <v>18</v>
      </c>
      <c r="DG20" s="123">
        <v>4</v>
      </c>
      <c r="DH20" s="125">
        <v>4</v>
      </c>
      <c r="DI20" s="125">
        <v>4</v>
      </c>
      <c r="DJ20" s="128">
        <f t="shared" si="39"/>
        <v>0</v>
      </c>
      <c r="DK20" s="128">
        <f t="shared" si="40"/>
        <v>12</v>
      </c>
      <c r="DL20" s="130">
        <f t="shared" si="41"/>
        <v>12</v>
      </c>
      <c r="DM20" s="131">
        <f t="shared" si="42"/>
        <v>1</v>
      </c>
      <c r="DN20" s="6" t="s">
        <v>18</v>
      </c>
      <c r="DO20" s="118">
        <v>1</v>
      </c>
      <c r="DP20" s="118">
        <v>4</v>
      </c>
      <c r="DQ20" s="128">
        <f t="shared" si="43"/>
        <v>0</v>
      </c>
      <c r="DR20" s="128">
        <f t="shared" si="44"/>
        <v>8</v>
      </c>
      <c r="DS20" s="130">
        <f t="shared" si="45"/>
        <v>5</v>
      </c>
      <c r="DT20" s="131">
        <f t="shared" si="46"/>
        <v>0.625</v>
      </c>
      <c r="DU20" s="6" t="s">
        <v>18</v>
      </c>
      <c r="DV20" s="110">
        <v>4</v>
      </c>
      <c r="DW20" s="111">
        <v>4</v>
      </c>
      <c r="DX20" s="111">
        <v>4</v>
      </c>
      <c r="DY20" s="111" t="s">
        <v>60</v>
      </c>
      <c r="DZ20" s="63">
        <v>4</v>
      </c>
      <c r="EA20" s="128">
        <f t="shared" si="47"/>
        <v>1</v>
      </c>
      <c r="EB20" s="128">
        <f t="shared" si="48"/>
        <v>16</v>
      </c>
      <c r="EC20" s="130">
        <f t="shared" si="49"/>
        <v>16</v>
      </c>
      <c r="ED20" s="131">
        <f t="shared" si="50"/>
        <v>1</v>
      </c>
      <c r="EF20" s="25" t="s">
        <v>18</v>
      </c>
      <c r="EG20" s="132">
        <f t="shared" si="51"/>
        <v>0.92361111111111116</v>
      </c>
      <c r="EI20" s="25" t="s">
        <v>18</v>
      </c>
      <c r="EJ20" s="132">
        <f t="shared" si="52"/>
        <v>0.61011904761904767</v>
      </c>
      <c r="EL20" s="25" t="s">
        <v>18</v>
      </c>
      <c r="EM20" s="27">
        <f t="shared" si="53"/>
        <v>0.7583333333333333</v>
      </c>
      <c r="EO20" s="25" t="s">
        <v>18</v>
      </c>
      <c r="EP20" s="27">
        <f t="shared" si="54"/>
        <v>1</v>
      </c>
      <c r="ER20" s="25" t="s">
        <v>18</v>
      </c>
      <c r="ES20" s="93">
        <f t="shared" si="1"/>
        <v>0.76453373015873016</v>
      </c>
    </row>
    <row r="21" spans="1:149" ht="15.75" customHeight="1">
      <c r="A21" s="6" t="s">
        <v>19</v>
      </c>
      <c r="B21" s="32">
        <v>4</v>
      </c>
      <c r="C21" s="32">
        <v>1</v>
      </c>
      <c r="D21" s="108">
        <v>3</v>
      </c>
      <c r="E21" s="128">
        <v>0</v>
      </c>
      <c r="F21" s="128">
        <f t="shared" si="2"/>
        <v>12</v>
      </c>
      <c r="G21" s="130">
        <f t="shared" si="3"/>
        <v>8</v>
      </c>
      <c r="H21" s="131">
        <f t="shared" si="4"/>
        <v>0.66666666666666663</v>
      </c>
      <c r="I21" s="6" t="s">
        <v>19</v>
      </c>
      <c r="J21" s="45">
        <v>4</v>
      </c>
      <c r="K21" s="32">
        <v>4</v>
      </c>
      <c r="L21" s="32">
        <v>1</v>
      </c>
      <c r="M21" s="32">
        <v>1</v>
      </c>
      <c r="N21" s="128">
        <v>0</v>
      </c>
      <c r="O21" s="128">
        <f t="shared" si="5"/>
        <v>16</v>
      </c>
      <c r="P21" s="130">
        <f t="shared" si="6"/>
        <v>10</v>
      </c>
      <c r="Q21" s="131">
        <f t="shared" si="7"/>
        <v>0.625</v>
      </c>
      <c r="R21" s="6" t="s">
        <v>19</v>
      </c>
      <c r="S21" s="79">
        <v>4</v>
      </c>
      <c r="T21" s="128">
        <f t="shared" si="8"/>
        <v>0</v>
      </c>
      <c r="U21" s="128">
        <f t="shared" si="9"/>
        <v>4</v>
      </c>
      <c r="V21" s="130">
        <f t="shared" si="0"/>
        <v>4</v>
      </c>
      <c r="W21" s="131">
        <f t="shared" si="10"/>
        <v>1</v>
      </c>
      <c r="X21" s="6" t="s">
        <v>19</v>
      </c>
      <c r="Y21" s="32">
        <v>4</v>
      </c>
      <c r="Z21" s="32">
        <v>4</v>
      </c>
      <c r="AA21" s="32">
        <v>4</v>
      </c>
      <c r="AB21" s="32" t="s">
        <v>60</v>
      </c>
      <c r="AC21" s="32">
        <v>1</v>
      </c>
      <c r="AD21" s="32">
        <v>1</v>
      </c>
      <c r="AE21" s="32">
        <v>2</v>
      </c>
      <c r="AF21" s="128">
        <f t="shared" si="11"/>
        <v>1</v>
      </c>
      <c r="AG21" s="128">
        <f t="shared" si="12"/>
        <v>24</v>
      </c>
      <c r="AH21" s="130">
        <f t="shared" si="13"/>
        <v>16</v>
      </c>
      <c r="AI21" s="131">
        <f t="shared" si="14"/>
        <v>0.66666666666666663</v>
      </c>
      <c r="AJ21" s="6" t="s">
        <v>19</v>
      </c>
      <c r="AK21" s="113">
        <v>1</v>
      </c>
      <c r="AL21" s="114">
        <v>1</v>
      </c>
      <c r="AM21" s="113">
        <v>4</v>
      </c>
      <c r="AN21" s="111">
        <v>1</v>
      </c>
      <c r="AO21" s="111">
        <v>1</v>
      </c>
      <c r="AP21" s="111">
        <v>4</v>
      </c>
      <c r="AQ21" s="111">
        <v>1</v>
      </c>
      <c r="AR21" s="128">
        <f t="shared" si="15"/>
        <v>0</v>
      </c>
      <c r="AS21" s="128">
        <f t="shared" si="16"/>
        <v>28</v>
      </c>
      <c r="AT21" s="130">
        <f t="shared" si="17"/>
        <v>13</v>
      </c>
      <c r="AU21" s="131">
        <f t="shared" si="18"/>
        <v>0.4642857142857143</v>
      </c>
      <c r="AV21" s="6" t="s">
        <v>19</v>
      </c>
      <c r="AW21" s="113">
        <v>4</v>
      </c>
      <c r="AX21" s="47">
        <v>4</v>
      </c>
      <c r="AY21" s="113">
        <v>4</v>
      </c>
      <c r="AZ21" s="113">
        <v>4</v>
      </c>
      <c r="BA21" s="113">
        <v>4</v>
      </c>
      <c r="BB21" s="128">
        <f t="shared" si="19"/>
        <v>0</v>
      </c>
      <c r="BC21" s="128">
        <f t="shared" si="20"/>
        <v>20</v>
      </c>
      <c r="BD21" s="130">
        <f t="shared" si="21"/>
        <v>20</v>
      </c>
      <c r="BE21" s="131">
        <f t="shared" si="22"/>
        <v>1</v>
      </c>
      <c r="BF21" s="6" t="s">
        <v>19</v>
      </c>
      <c r="BG21" s="50">
        <v>4</v>
      </c>
      <c r="BH21" s="50">
        <v>3</v>
      </c>
      <c r="BI21" s="50" t="s">
        <v>60</v>
      </c>
      <c r="BJ21" s="50" t="s">
        <v>60</v>
      </c>
      <c r="BK21" s="128">
        <f t="shared" si="23"/>
        <v>2</v>
      </c>
      <c r="BL21" s="128">
        <f t="shared" si="24"/>
        <v>8</v>
      </c>
      <c r="BM21" s="130">
        <f t="shared" si="25"/>
        <v>7</v>
      </c>
      <c r="BN21" s="131">
        <f t="shared" si="26"/>
        <v>0.875</v>
      </c>
      <c r="BO21" s="6" t="s">
        <v>19</v>
      </c>
      <c r="BP21" s="50">
        <v>4</v>
      </c>
      <c r="BQ21" s="50">
        <v>4</v>
      </c>
      <c r="BR21" s="32">
        <v>4</v>
      </c>
      <c r="BS21" s="32">
        <v>4</v>
      </c>
      <c r="BT21" s="108" t="s">
        <v>60</v>
      </c>
      <c r="BU21" s="50" t="s">
        <v>60</v>
      </c>
      <c r="BV21" s="76" t="s">
        <v>60</v>
      </c>
      <c r="BW21" s="108" t="s">
        <v>60</v>
      </c>
      <c r="BX21" s="76">
        <v>1</v>
      </c>
      <c r="BY21" s="76">
        <v>4</v>
      </c>
      <c r="BZ21" s="128">
        <f t="shared" si="27"/>
        <v>4</v>
      </c>
      <c r="CA21" s="128">
        <f t="shared" si="28"/>
        <v>24</v>
      </c>
      <c r="CB21" s="130">
        <f t="shared" si="29"/>
        <v>21</v>
      </c>
      <c r="CC21" s="131">
        <f t="shared" si="30"/>
        <v>0.875</v>
      </c>
      <c r="CD21" s="6" t="s">
        <v>19</v>
      </c>
      <c r="CE21" s="47">
        <v>4</v>
      </c>
      <c r="CF21" s="113">
        <v>1</v>
      </c>
      <c r="CG21" s="47">
        <v>4</v>
      </c>
      <c r="CH21" s="47">
        <v>2</v>
      </c>
      <c r="CI21" s="47">
        <v>1</v>
      </c>
      <c r="CJ21" s="47">
        <v>2</v>
      </c>
      <c r="CK21" s="47">
        <v>4</v>
      </c>
      <c r="CL21" s="47">
        <v>4</v>
      </c>
      <c r="CM21" s="113">
        <v>1</v>
      </c>
      <c r="CN21" s="63">
        <v>1</v>
      </c>
      <c r="CO21" s="47" t="s">
        <v>60</v>
      </c>
      <c r="CP21" s="128">
        <f t="shared" si="31"/>
        <v>1</v>
      </c>
      <c r="CQ21" s="128">
        <f t="shared" si="32"/>
        <v>40</v>
      </c>
      <c r="CR21" s="130">
        <f t="shared" si="33"/>
        <v>24</v>
      </c>
      <c r="CS21" s="131">
        <f t="shared" si="34"/>
        <v>0.6</v>
      </c>
      <c r="CT21" s="6" t="s">
        <v>19</v>
      </c>
      <c r="CU21" s="119" t="s">
        <v>60</v>
      </c>
      <c r="CV21" s="118" t="s">
        <v>60</v>
      </c>
      <c r="CW21" s="119">
        <v>1</v>
      </c>
      <c r="CX21" s="122">
        <v>1</v>
      </c>
      <c r="CY21" s="122" t="s">
        <v>60</v>
      </c>
      <c r="CZ21" s="122">
        <v>1</v>
      </c>
      <c r="DA21" s="119" t="s">
        <v>60</v>
      </c>
      <c r="DB21" s="128">
        <f t="shared" si="35"/>
        <v>4</v>
      </c>
      <c r="DC21" s="128">
        <f t="shared" si="36"/>
        <v>12</v>
      </c>
      <c r="DD21" s="130">
        <f t="shared" si="37"/>
        <v>3</v>
      </c>
      <c r="DE21" s="131">
        <f t="shared" si="38"/>
        <v>0.25</v>
      </c>
      <c r="DF21" s="6" t="s">
        <v>19</v>
      </c>
      <c r="DG21" s="123">
        <v>4</v>
      </c>
      <c r="DH21" s="125">
        <v>1</v>
      </c>
      <c r="DI21" s="125">
        <v>4</v>
      </c>
      <c r="DJ21" s="128">
        <f t="shared" si="39"/>
        <v>0</v>
      </c>
      <c r="DK21" s="128">
        <f t="shared" si="40"/>
        <v>12</v>
      </c>
      <c r="DL21" s="130">
        <f t="shared" si="41"/>
        <v>9</v>
      </c>
      <c r="DM21" s="131">
        <f t="shared" si="42"/>
        <v>0.75</v>
      </c>
      <c r="DN21" s="6" t="s">
        <v>19</v>
      </c>
      <c r="DO21" s="118">
        <v>3</v>
      </c>
      <c r="DP21" s="118">
        <v>4</v>
      </c>
      <c r="DQ21" s="128">
        <f t="shared" si="43"/>
        <v>0</v>
      </c>
      <c r="DR21" s="128">
        <f t="shared" si="44"/>
        <v>8</v>
      </c>
      <c r="DS21" s="130">
        <f t="shared" si="45"/>
        <v>7</v>
      </c>
      <c r="DT21" s="131">
        <f t="shared" si="46"/>
        <v>0.875</v>
      </c>
      <c r="DU21" s="6" t="s">
        <v>19</v>
      </c>
      <c r="DV21" s="110">
        <v>4</v>
      </c>
      <c r="DW21" s="111">
        <v>4</v>
      </c>
      <c r="DX21" s="111">
        <v>4</v>
      </c>
      <c r="DY21" s="111">
        <v>4</v>
      </c>
      <c r="DZ21" s="63">
        <v>1</v>
      </c>
      <c r="EA21" s="128">
        <f t="shared" si="47"/>
        <v>0</v>
      </c>
      <c r="EB21" s="128">
        <f t="shared" si="48"/>
        <v>20</v>
      </c>
      <c r="EC21" s="130">
        <f t="shared" si="49"/>
        <v>17</v>
      </c>
      <c r="ED21" s="131">
        <f t="shared" si="50"/>
        <v>0.85</v>
      </c>
      <c r="EF21" s="25" t="s">
        <v>19</v>
      </c>
      <c r="EG21" s="132">
        <f t="shared" si="51"/>
        <v>0.76388888888888884</v>
      </c>
      <c r="EI21" s="25" t="s">
        <v>19</v>
      </c>
      <c r="EJ21" s="132">
        <f t="shared" si="52"/>
        <v>0.77619047619047621</v>
      </c>
      <c r="EL21" s="25" t="s">
        <v>19</v>
      </c>
      <c r="EM21" s="27">
        <f t="shared" si="53"/>
        <v>0.61875000000000002</v>
      </c>
      <c r="EO21" s="25" t="s">
        <v>19</v>
      </c>
      <c r="EP21" s="27">
        <f t="shared" si="54"/>
        <v>0.85</v>
      </c>
      <c r="ER21" s="25" t="s">
        <v>19</v>
      </c>
      <c r="ES21" s="93">
        <f t="shared" si="1"/>
        <v>0.74113591269841261</v>
      </c>
    </row>
    <row r="22" spans="1:149" ht="15.75" customHeight="1">
      <c r="A22" s="6" t="s">
        <v>20</v>
      </c>
      <c r="B22" s="32">
        <v>4</v>
      </c>
      <c r="C22" s="32">
        <v>4</v>
      </c>
      <c r="D22" s="108">
        <v>2</v>
      </c>
      <c r="E22" s="128">
        <v>0</v>
      </c>
      <c r="F22" s="128">
        <f t="shared" si="2"/>
        <v>12</v>
      </c>
      <c r="G22" s="130">
        <f t="shared" si="3"/>
        <v>10</v>
      </c>
      <c r="H22" s="131">
        <f t="shared" si="4"/>
        <v>0.83333333333333337</v>
      </c>
      <c r="I22" s="6" t="s">
        <v>20</v>
      </c>
      <c r="J22" s="45">
        <v>4</v>
      </c>
      <c r="K22" s="32">
        <v>4</v>
      </c>
      <c r="L22" s="32">
        <v>4</v>
      </c>
      <c r="M22" s="32">
        <v>3</v>
      </c>
      <c r="N22" s="128">
        <v>0</v>
      </c>
      <c r="O22" s="128">
        <f t="shared" si="5"/>
        <v>16</v>
      </c>
      <c r="P22" s="130">
        <f t="shared" si="6"/>
        <v>15</v>
      </c>
      <c r="Q22" s="131">
        <f t="shared" si="7"/>
        <v>0.9375</v>
      </c>
      <c r="R22" s="6" t="s">
        <v>20</v>
      </c>
      <c r="S22" s="79">
        <v>4</v>
      </c>
      <c r="T22" s="128">
        <f t="shared" si="8"/>
        <v>0</v>
      </c>
      <c r="U22" s="128">
        <f t="shared" si="9"/>
        <v>4</v>
      </c>
      <c r="V22" s="130">
        <f t="shared" si="0"/>
        <v>4</v>
      </c>
      <c r="W22" s="131">
        <f t="shared" si="10"/>
        <v>1</v>
      </c>
      <c r="X22" s="6" t="s">
        <v>20</v>
      </c>
      <c r="Y22" s="32">
        <v>3</v>
      </c>
      <c r="Z22" s="32">
        <v>4</v>
      </c>
      <c r="AA22" s="32">
        <v>4</v>
      </c>
      <c r="AB22" s="32">
        <v>4</v>
      </c>
      <c r="AC22" s="32">
        <v>1</v>
      </c>
      <c r="AD22" s="32">
        <v>3</v>
      </c>
      <c r="AE22" s="32">
        <v>4</v>
      </c>
      <c r="AF22" s="128">
        <f t="shared" si="11"/>
        <v>0</v>
      </c>
      <c r="AG22" s="128">
        <f t="shared" si="12"/>
        <v>28</v>
      </c>
      <c r="AH22" s="130">
        <f t="shared" si="13"/>
        <v>23</v>
      </c>
      <c r="AI22" s="131">
        <f t="shared" si="14"/>
        <v>0.8214285714285714</v>
      </c>
      <c r="AJ22" s="6" t="s">
        <v>20</v>
      </c>
      <c r="AK22" s="113">
        <v>4</v>
      </c>
      <c r="AL22" s="114">
        <v>4</v>
      </c>
      <c r="AM22" s="113">
        <v>4</v>
      </c>
      <c r="AN22" s="111">
        <v>4</v>
      </c>
      <c r="AO22" s="111">
        <v>1</v>
      </c>
      <c r="AP22" s="111">
        <v>3</v>
      </c>
      <c r="AQ22" s="111">
        <v>3</v>
      </c>
      <c r="AR22" s="128">
        <f t="shared" si="15"/>
        <v>0</v>
      </c>
      <c r="AS22" s="128">
        <f t="shared" si="16"/>
        <v>28</v>
      </c>
      <c r="AT22" s="130">
        <f t="shared" si="17"/>
        <v>23</v>
      </c>
      <c r="AU22" s="131">
        <f t="shared" si="18"/>
        <v>0.8214285714285714</v>
      </c>
      <c r="AV22" s="6" t="s">
        <v>20</v>
      </c>
      <c r="AW22" s="113" t="s">
        <v>60</v>
      </c>
      <c r="AX22" s="47" t="s">
        <v>60</v>
      </c>
      <c r="AY22" s="113">
        <v>4</v>
      </c>
      <c r="AZ22" s="113">
        <v>4</v>
      </c>
      <c r="BA22" s="113">
        <v>4</v>
      </c>
      <c r="BB22" s="128">
        <f t="shared" si="19"/>
        <v>2</v>
      </c>
      <c r="BC22" s="128">
        <f t="shared" si="20"/>
        <v>12</v>
      </c>
      <c r="BD22" s="130">
        <f t="shared" si="21"/>
        <v>12</v>
      </c>
      <c r="BE22" s="131">
        <f t="shared" si="22"/>
        <v>1</v>
      </c>
      <c r="BF22" s="6" t="s">
        <v>20</v>
      </c>
      <c r="BG22" s="50">
        <v>3</v>
      </c>
      <c r="BH22" s="50">
        <v>3</v>
      </c>
      <c r="BI22" s="50">
        <v>3</v>
      </c>
      <c r="BJ22" s="50" t="s">
        <v>60</v>
      </c>
      <c r="BK22" s="128">
        <f t="shared" si="23"/>
        <v>1</v>
      </c>
      <c r="BL22" s="128">
        <f t="shared" si="24"/>
        <v>12</v>
      </c>
      <c r="BM22" s="130">
        <f t="shared" si="25"/>
        <v>9</v>
      </c>
      <c r="BN22" s="131">
        <f t="shared" si="26"/>
        <v>0.75</v>
      </c>
      <c r="BO22" s="6" t="s">
        <v>20</v>
      </c>
      <c r="BP22" s="50">
        <v>1</v>
      </c>
      <c r="BQ22" s="50">
        <v>1</v>
      </c>
      <c r="BR22" s="32">
        <v>1</v>
      </c>
      <c r="BS22" s="32">
        <v>3</v>
      </c>
      <c r="BT22" s="108">
        <v>4</v>
      </c>
      <c r="BU22" s="50">
        <v>4</v>
      </c>
      <c r="BV22" s="76">
        <v>4</v>
      </c>
      <c r="BW22" s="116">
        <v>4</v>
      </c>
      <c r="BX22" s="76">
        <v>4</v>
      </c>
      <c r="BY22" s="76">
        <v>2</v>
      </c>
      <c r="BZ22" s="128">
        <f t="shared" si="27"/>
        <v>0</v>
      </c>
      <c r="CA22" s="128">
        <f t="shared" si="28"/>
        <v>40</v>
      </c>
      <c r="CB22" s="130">
        <f t="shared" si="29"/>
        <v>28</v>
      </c>
      <c r="CC22" s="131">
        <f t="shared" si="30"/>
        <v>0.7</v>
      </c>
      <c r="CD22" s="6" t="s">
        <v>20</v>
      </c>
      <c r="CE22" s="47">
        <v>4</v>
      </c>
      <c r="CF22" s="113">
        <v>4</v>
      </c>
      <c r="CG22" s="47">
        <v>4</v>
      </c>
      <c r="CH22" s="84">
        <v>4</v>
      </c>
      <c r="CI22" s="47">
        <v>1</v>
      </c>
      <c r="CJ22" s="47">
        <v>2</v>
      </c>
      <c r="CK22" s="47">
        <v>4</v>
      </c>
      <c r="CL22" s="47">
        <v>4</v>
      </c>
      <c r="CM22" s="113">
        <v>4</v>
      </c>
      <c r="CN22" s="63">
        <v>1</v>
      </c>
      <c r="CO22" s="47">
        <v>4</v>
      </c>
      <c r="CP22" s="128">
        <f t="shared" si="31"/>
        <v>0</v>
      </c>
      <c r="CQ22" s="128">
        <f t="shared" si="32"/>
        <v>44</v>
      </c>
      <c r="CR22" s="130">
        <f t="shared" si="33"/>
        <v>36</v>
      </c>
      <c r="CS22" s="131">
        <f t="shared" si="34"/>
        <v>0.81818181818181823</v>
      </c>
      <c r="CT22" s="6" t="s">
        <v>20</v>
      </c>
      <c r="CU22" s="119">
        <v>4</v>
      </c>
      <c r="CV22" s="119">
        <v>4</v>
      </c>
      <c r="CW22" s="118" t="s">
        <v>60</v>
      </c>
      <c r="CX22" s="122" t="s">
        <v>60</v>
      </c>
      <c r="CY22" s="122" t="s">
        <v>60</v>
      </c>
      <c r="CZ22" s="122">
        <v>4</v>
      </c>
      <c r="DA22" s="119" t="s">
        <v>60</v>
      </c>
      <c r="DB22" s="128">
        <f t="shared" si="35"/>
        <v>4</v>
      </c>
      <c r="DC22" s="128">
        <f t="shared" si="36"/>
        <v>12</v>
      </c>
      <c r="DD22" s="130">
        <f t="shared" si="37"/>
        <v>12</v>
      </c>
      <c r="DE22" s="131">
        <f t="shared" si="38"/>
        <v>1</v>
      </c>
      <c r="DF22" s="6" t="s">
        <v>20</v>
      </c>
      <c r="DG22" s="123">
        <v>4</v>
      </c>
      <c r="DH22" s="125">
        <v>4</v>
      </c>
      <c r="DI22" s="125">
        <v>3</v>
      </c>
      <c r="DJ22" s="128">
        <f t="shared" si="39"/>
        <v>0</v>
      </c>
      <c r="DK22" s="128">
        <f t="shared" si="40"/>
        <v>12</v>
      </c>
      <c r="DL22" s="130">
        <f t="shared" si="41"/>
        <v>11</v>
      </c>
      <c r="DM22" s="131">
        <f t="shared" si="42"/>
        <v>0.91666666666666663</v>
      </c>
      <c r="DN22" s="6" t="s">
        <v>20</v>
      </c>
      <c r="DO22" s="118">
        <v>1</v>
      </c>
      <c r="DP22" s="118">
        <v>4</v>
      </c>
      <c r="DQ22" s="128">
        <f t="shared" si="43"/>
        <v>0</v>
      </c>
      <c r="DR22" s="128">
        <f t="shared" si="44"/>
        <v>8</v>
      </c>
      <c r="DS22" s="130">
        <f t="shared" si="45"/>
        <v>5</v>
      </c>
      <c r="DT22" s="131">
        <f t="shared" si="46"/>
        <v>0.625</v>
      </c>
      <c r="DU22" s="6" t="s">
        <v>20</v>
      </c>
      <c r="DV22" s="110">
        <v>4</v>
      </c>
      <c r="DW22" s="111">
        <v>2</v>
      </c>
      <c r="DX22" s="111">
        <v>1</v>
      </c>
      <c r="DY22" s="111">
        <v>4</v>
      </c>
      <c r="DZ22" s="63">
        <v>4</v>
      </c>
      <c r="EA22" s="128">
        <f t="shared" si="47"/>
        <v>0</v>
      </c>
      <c r="EB22" s="128">
        <f t="shared" si="48"/>
        <v>20</v>
      </c>
      <c r="EC22" s="130">
        <f t="shared" si="49"/>
        <v>15</v>
      </c>
      <c r="ED22" s="131">
        <f t="shared" si="50"/>
        <v>0.75</v>
      </c>
      <c r="EF22" s="25" t="s">
        <v>20</v>
      </c>
      <c r="EG22" s="132">
        <f t="shared" si="51"/>
        <v>0.92361111111111116</v>
      </c>
      <c r="EI22" s="25" t="s">
        <v>20</v>
      </c>
      <c r="EJ22" s="132">
        <f t="shared" si="52"/>
        <v>0.81857142857142851</v>
      </c>
      <c r="EL22" s="25" t="s">
        <v>20</v>
      </c>
      <c r="EM22" s="27">
        <f t="shared" si="53"/>
        <v>0.83996212121212122</v>
      </c>
      <c r="EO22" s="25" t="s">
        <v>20</v>
      </c>
      <c r="EP22" s="27">
        <f t="shared" si="54"/>
        <v>0.75</v>
      </c>
      <c r="ER22" s="25" t="s">
        <v>20</v>
      </c>
      <c r="ES22" s="93">
        <f t="shared" si="1"/>
        <v>0.84332187950937954</v>
      </c>
    </row>
    <row r="23" spans="1:149" ht="15.75" customHeight="1">
      <c r="A23" s="6" t="s">
        <v>21</v>
      </c>
      <c r="B23" s="32">
        <v>4</v>
      </c>
      <c r="C23" s="32">
        <v>4</v>
      </c>
      <c r="D23" s="108">
        <v>1</v>
      </c>
      <c r="E23" s="128">
        <v>0</v>
      </c>
      <c r="F23" s="128">
        <f t="shared" si="2"/>
        <v>12</v>
      </c>
      <c r="G23" s="130">
        <f t="shared" si="3"/>
        <v>9</v>
      </c>
      <c r="H23" s="131">
        <f t="shared" si="4"/>
        <v>0.75</v>
      </c>
      <c r="I23" s="6" t="s">
        <v>21</v>
      </c>
      <c r="J23" s="45">
        <v>4</v>
      </c>
      <c r="K23" s="32">
        <v>4</v>
      </c>
      <c r="L23" s="32">
        <v>4</v>
      </c>
      <c r="M23" s="32">
        <v>3</v>
      </c>
      <c r="N23" s="128">
        <v>0</v>
      </c>
      <c r="O23" s="128">
        <f t="shared" si="5"/>
        <v>16</v>
      </c>
      <c r="P23" s="130">
        <f t="shared" si="6"/>
        <v>15</v>
      </c>
      <c r="Q23" s="131">
        <f t="shared" si="7"/>
        <v>0.9375</v>
      </c>
      <c r="R23" s="6" t="s">
        <v>21</v>
      </c>
      <c r="S23" s="79">
        <v>4</v>
      </c>
      <c r="T23" s="128">
        <f t="shared" si="8"/>
        <v>0</v>
      </c>
      <c r="U23" s="128">
        <f t="shared" si="9"/>
        <v>4</v>
      </c>
      <c r="V23" s="130">
        <f t="shared" si="0"/>
        <v>4</v>
      </c>
      <c r="W23" s="131">
        <f t="shared" si="10"/>
        <v>1</v>
      </c>
      <c r="X23" s="6" t="s">
        <v>21</v>
      </c>
      <c r="Y23" s="32">
        <v>1</v>
      </c>
      <c r="Z23" s="32">
        <v>4</v>
      </c>
      <c r="AA23" s="32">
        <v>4</v>
      </c>
      <c r="AB23" s="32">
        <v>4</v>
      </c>
      <c r="AC23" s="32">
        <v>1</v>
      </c>
      <c r="AD23" s="32">
        <v>1</v>
      </c>
      <c r="AE23" s="32">
        <v>4</v>
      </c>
      <c r="AF23" s="128">
        <f t="shared" si="11"/>
        <v>0</v>
      </c>
      <c r="AG23" s="128">
        <f t="shared" si="12"/>
        <v>28</v>
      </c>
      <c r="AH23" s="130">
        <f t="shared" si="13"/>
        <v>19</v>
      </c>
      <c r="AI23" s="131">
        <f t="shared" si="14"/>
        <v>0.6785714285714286</v>
      </c>
      <c r="AJ23" s="6" t="s">
        <v>21</v>
      </c>
      <c r="AK23" s="113">
        <v>4</v>
      </c>
      <c r="AL23" s="114">
        <v>4</v>
      </c>
      <c r="AM23" s="113">
        <v>4</v>
      </c>
      <c r="AN23" s="111">
        <v>4</v>
      </c>
      <c r="AO23" s="111">
        <v>1</v>
      </c>
      <c r="AP23" s="111">
        <v>4</v>
      </c>
      <c r="AQ23" s="111">
        <v>4</v>
      </c>
      <c r="AR23" s="128">
        <f t="shared" si="15"/>
        <v>0</v>
      </c>
      <c r="AS23" s="128">
        <f t="shared" si="16"/>
        <v>28</v>
      </c>
      <c r="AT23" s="130">
        <f t="shared" si="17"/>
        <v>25</v>
      </c>
      <c r="AU23" s="131">
        <f t="shared" si="18"/>
        <v>0.8928571428571429</v>
      </c>
      <c r="AV23" s="6" t="s">
        <v>21</v>
      </c>
      <c r="AW23" s="113">
        <v>1</v>
      </c>
      <c r="AX23" s="47">
        <v>4</v>
      </c>
      <c r="AY23" s="113">
        <v>4</v>
      </c>
      <c r="AZ23" s="113">
        <v>4</v>
      </c>
      <c r="BA23" s="113">
        <v>4</v>
      </c>
      <c r="BB23" s="128">
        <f t="shared" si="19"/>
        <v>0</v>
      </c>
      <c r="BC23" s="128">
        <f t="shared" si="20"/>
        <v>20</v>
      </c>
      <c r="BD23" s="130">
        <f t="shared" si="21"/>
        <v>17</v>
      </c>
      <c r="BE23" s="131">
        <f t="shared" si="22"/>
        <v>0.85</v>
      </c>
      <c r="BF23" s="6" t="s">
        <v>21</v>
      </c>
      <c r="BG23" s="50">
        <v>2</v>
      </c>
      <c r="BH23" s="50">
        <v>4</v>
      </c>
      <c r="BI23" s="50">
        <v>1</v>
      </c>
      <c r="BJ23" s="50">
        <v>4</v>
      </c>
      <c r="BK23" s="128">
        <f t="shared" si="23"/>
        <v>0</v>
      </c>
      <c r="BL23" s="128">
        <f t="shared" si="24"/>
        <v>16</v>
      </c>
      <c r="BM23" s="130">
        <f t="shared" si="25"/>
        <v>11</v>
      </c>
      <c r="BN23" s="131">
        <f t="shared" si="26"/>
        <v>0.6875</v>
      </c>
      <c r="BO23" s="6" t="s">
        <v>21</v>
      </c>
      <c r="BP23" s="50">
        <v>4</v>
      </c>
      <c r="BQ23" s="50">
        <v>4</v>
      </c>
      <c r="BR23" s="32">
        <v>4</v>
      </c>
      <c r="BS23" s="32">
        <v>1</v>
      </c>
      <c r="BT23" s="108">
        <v>2</v>
      </c>
      <c r="BU23" s="50">
        <v>4</v>
      </c>
      <c r="BV23" s="76">
        <v>4</v>
      </c>
      <c r="BW23" s="108" t="s">
        <v>60</v>
      </c>
      <c r="BX23" s="76">
        <v>2</v>
      </c>
      <c r="BY23" s="76">
        <v>3</v>
      </c>
      <c r="BZ23" s="128">
        <f t="shared" si="27"/>
        <v>1</v>
      </c>
      <c r="CA23" s="128">
        <f t="shared" si="28"/>
        <v>36</v>
      </c>
      <c r="CB23" s="130">
        <f t="shared" si="29"/>
        <v>28</v>
      </c>
      <c r="CC23" s="131">
        <f t="shared" si="30"/>
        <v>0.77777777777777779</v>
      </c>
      <c r="CD23" s="6" t="s">
        <v>21</v>
      </c>
      <c r="CE23" s="47">
        <v>4</v>
      </c>
      <c r="CF23" s="113">
        <v>4</v>
      </c>
      <c r="CG23" s="47">
        <v>4</v>
      </c>
      <c r="CH23" s="84">
        <v>4</v>
      </c>
      <c r="CI23" s="47">
        <v>1</v>
      </c>
      <c r="CJ23" s="47">
        <v>2</v>
      </c>
      <c r="CK23" s="47">
        <v>4</v>
      </c>
      <c r="CL23" s="47">
        <v>4</v>
      </c>
      <c r="CM23" s="113">
        <v>1</v>
      </c>
      <c r="CN23" s="63">
        <v>1</v>
      </c>
      <c r="CO23" s="47">
        <v>1</v>
      </c>
      <c r="CP23" s="128">
        <f t="shared" si="31"/>
        <v>0</v>
      </c>
      <c r="CQ23" s="128">
        <f t="shared" si="32"/>
        <v>44</v>
      </c>
      <c r="CR23" s="130">
        <f t="shared" si="33"/>
        <v>30</v>
      </c>
      <c r="CS23" s="131">
        <f t="shared" si="34"/>
        <v>0.68181818181818177</v>
      </c>
      <c r="CT23" s="6" t="s">
        <v>21</v>
      </c>
      <c r="CU23" s="119">
        <v>1</v>
      </c>
      <c r="CV23" s="119">
        <v>4</v>
      </c>
      <c r="CW23" s="119">
        <v>4</v>
      </c>
      <c r="CX23" s="122" t="s">
        <v>60</v>
      </c>
      <c r="CY23" s="122" t="s">
        <v>60</v>
      </c>
      <c r="CZ23" s="122" t="s">
        <v>60</v>
      </c>
      <c r="DA23" s="119">
        <v>1</v>
      </c>
      <c r="DB23" s="128">
        <f t="shared" si="35"/>
        <v>3</v>
      </c>
      <c r="DC23" s="128">
        <f t="shared" si="36"/>
        <v>16</v>
      </c>
      <c r="DD23" s="130">
        <f t="shared" si="37"/>
        <v>10</v>
      </c>
      <c r="DE23" s="131">
        <f t="shared" si="38"/>
        <v>0.625</v>
      </c>
      <c r="DF23" s="6" t="s">
        <v>21</v>
      </c>
      <c r="DG23" s="123">
        <v>4</v>
      </c>
      <c r="DH23" s="125">
        <v>4</v>
      </c>
      <c r="DI23" s="125">
        <v>4</v>
      </c>
      <c r="DJ23" s="128">
        <f t="shared" si="39"/>
        <v>0</v>
      </c>
      <c r="DK23" s="128">
        <f t="shared" si="40"/>
        <v>12</v>
      </c>
      <c r="DL23" s="130">
        <f t="shared" si="41"/>
        <v>12</v>
      </c>
      <c r="DM23" s="131">
        <f t="shared" si="42"/>
        <v>1</v>
      </c>
      <c r="DN23" s="6" t="s">
        <v>21</v>
      </c>
      <c r="DO23" s="118">
        <v>4</v>
      </c>
      <c r="DP23" s="118">
        <v>4</v>
      </c>
      <c r="DQ23" s="128">
        <f t="shared" si="43"/>
        <v>0</v>
      </c>
      <c r="DR23" s="128">
        <f t="shared" si="44"/>
        <v>8</v>
      </c>
      <c r="DS23" s="130">
        <f t="shared" si="45"/>
        <v>8</v>
      </c>
      <c r="DT23" s="131">
        <f t="shared" si="46"/>
        <v>1</v>
      </c>
      <c r="DU23" s="6" t="s">
        <v>21</v>
      </c>
      <c r="DV23" s="110">
        <v>4</v>
      </c>
      <c r="DW23" s="111">
        <v>2</v>
      </c>
      <c r="DX23" s="111">
        <v>4</v>
      </c>
      <c r="DY23" s="111">
        <v>4</v>
      </c>
      <c r="DZ23" s="63">
        <v>4</v>
      </c>
      <c r="EA23" s="128">
        <f t="shared" si="47"/>
        <v>0</v>
      </c>
      <c r="EB23" s="128">
        <f t="shared" si="48"/>
        <v>20</v>
      </c>
      <c r="EC23" s="130">
        <f t="shared" si="49"/>
        <v>18</v>
      </c>
      <c r="ED23" s="131">
        <f t="shared" si="50"/>
        <v>0.9</v>
      </c>
      <c r="EF23" s="25" t="s">
        <v>21</v>
      </c>
      <c r="EG23" s="132">
        <f t="shared" si="51"/>
        <v>0.89583333333333337</v>
      </c>
      <c r="EI23" s="25" t="s">
        <v>21</v>
      </c>
      <c r="EJ23" s="132">
        <f t="shared" si="52"/>
        <v>0.77734126984126983</v>
      </c>
      <c r="EL23" s="25" t="s">
        <v>21</v>
      </c>
      <c r="EM23" s="27">
        <f t="shared" si="53"/>
        <v>0.82670454545454541</v>
      </c>
      <c r="EO23" s="25" t="s">
        <v>21</v>
      </c>
      <c r="EP23" s="27">
        <f t="shared" si="54"/>
        <v>0.9</v>
      </c>
      <c r="ER23" s="25" t="s">
        <v>21</v>
      </c>
      <c r="ES23" s="93">
        <f t="shared" si="1"/>
        <v>0.83157097763347765</v>
      </c>
    </row>
    <row r="24" spans="1:149" ht="15.75" customHeight="1">
      <c r="A24" s="6" t="s">
        <v>22</v>
      </c>
      <c r="B24" s="32">
        <v>4</v>
      </c>
      <c r="C24" s="32">
        <v>1</v>
      </c>
      <c r="D24" s="108">
        <v>2</v>
      </c>
      <c r="E24" s="128">
        <v>0</v>
      </c>
      <c r="F24" s="128">
        <f t="shared" si="2"/>
        <v>12</v>
      </c>
      <c r="G24" s="130">
        <f t="shared" si="3"/>
        <v>7</v>
      </c>
      <c r="H24" s="131">
        <f t="shared" si="4"/>
        <v>0.58333333333333337</v>
      </c>
      <c r="I24" s="6" t="s">
        <v>22</v>
      </c>
      <c r="J24" s="45">
        <v>4</v>
      </c>
      <c r="K24" s="32">
        <v>4</v>
      </c>
      <c r="L24" s="32">
        <v>4</v>
      </c>
      <c r="M24" s="32">
        <v>1</v>
      </c>
      <c r="N24" s="128">
        <v>0</v>
      </c>
      <c r="O24" s="128">
        <f t="shared" si="5"/>
        <v>16</v>
      </c>
      <c r="P24" s="130">
        <f t="shared" si="6"/>
        <v>13</v>
      </c>
      <c r="Q24" s="131">
        <f t="shared" si="7"/>
        <v>0.8125</v>
      </c>
      <c r="R24" s="6" t="s">
        <v>22</v>
      </c>
      <c r="S24" s="79">
        <v>4</v>
      </c>
      <c r="T24" s="128">
        <f t="shared" si="8"/>
        <v>0</v>
      </c>
      <c r="U24" s="128">
        <f t="shared" si="9"/>
        <v>4</v>
      </c>
      <c r="V24" s="130">
        <f t="shared" si="0"/>
        <v>4</v>
      </c>
      <c r="W24" s="131">
        <f t="shared" si="10"/>
        <v>1</v>
      </c>
      <c r="X24" s="6" t="s">
        <v>22</v>
      </c>
      <c r="Y24" s="32">
        <v>4</v>
      </c>
      <c r="Z24" s="32">
        <v>4</v>
      </c>
      <c r="AA24" s="32">
        <v>4</v>
      </c>
      <c r="AB24" s="32">
        <v>4</v>
      </c>
      <c r="AC24" s="32">
        <v>1</v>
      </c>
      <c r="AD24" s="32">
        <v>4</v>
      </c>
      <c r="AE24" s="32">
        <v>4</v>
      </c>
      <c r="AF24" s="128">
        <f t="shared" si="11"/>
        <v>0</v>
      </c>
      <c r="AG24" s="128">
        <f t="shared" si="12"/>
        <v>28</v>
      </c>
      <c r="AH24" s="130">
        <f t="shared" si="13"/>
        <v>25</v>
      </c>
      <c r="AI24" s="131">
        <f t="shared" si="14"/>
        <v>0.8928571428571429</v>
      </c>
      <c r="AJ24" s="6" t="s">
        <v>22</v>
      </c>
      <c r="AK24" s="113">
        <v>4</v>
      </c>
      <c r="AL24" s="114">
        <v>4</v>
      </c>
      <c r="AM24" s="113">
        <v>4</v>
      </c>
      <c r="AN24" s="111">
        <v>2</v>
      </c>
      <c r="AO24" s="111">
        <v>1</v>
      </c>
      <c r="AP24" s="111">
        <v>4</v>
      </c>
      <c r="AQ24" s="111">
        <v>4</v>
      </c>
      <c r="AR24" s="128">
        <f t="shared" si="15"/>
        <v>0</v>
      </c>
      <c r="AS24" s="128">
        <f t="shared" si="16"/>
        <v>28</v>
      </c>
      <c r="AT24" s="130">
        <f t="shared" si="17"/>
        <v>23</v>
      </c>
      <c r="AU24" s="131">
        <f t="shared" si="18"/>
        <v>0.8214285714285714</v>
      </c>
      <c r="AV24" s="6" t="s">
        <v>22</v>
      </c>
      <c r="AW24" s="113">
        <v>4</v>
      </c>
      <c r="AX24" s="47">
        <v>4</v>
      </c>
      <c r="AY24" s="113">
        <v>4</v>
      </c>
      <c r="AZ24" s="113">
        <v>4</v>
      </c>
      <c r="BA24" s="113">
        <v>4</v>
      </c>
      <c r="BB24" s="128">
        <f t="shared" si="19"/>
        <v>0</v>
      </c>
      <c r="BC24" s="128">
        <f t="shared" si="20"/>
        <v>20</v>
      </c>
      <c r="BD24" s="130">
        <f t="shared" si="21"/>
        <v>20</v>
      </c>
      <c r="BE24" s="131">
        <f t="shared" si="22"/>
        <v>1</v>
      </c>
      <c r="BF24" s="6" t="s">
        <v>22</v>
      </c>
      <c r="BG24" s="50">
        <v>3</v>
      </c>
      <c r="BH24" s="50">
        <v>3</v>
      </c>
      <c r="BI24" s="50">
        <v>2</v>
      </c>
      <c r="BJ24" s="50" t="s">
        <v>60</v>
      </c>
      <c r="BK24" s="128">
        <f t="shared" si="23"/>
        <v>1</v>
      </c>
      <c r="BL24" s="128">
        <f t="shared" si="24"/>
        <v>12</v>
      </c>
      <c r="BM24" s="130">
        <f t="shared" si="25"/>
        <v>8</v>
      </c>
      <c r="BN24" s="131">
        <f t="shared" si="26"/>
        <v>0.66666666666666663</v>
      </c>
      <c r="BO24" s="6" t="s">
        <v>22</v>
      </c>
      <c r="BP24" s="50">
        <v>1</v>
      </c>
      <c r="BQ24" s="50">
        <v>4</v>
      </c>
      <c r="BR24" s="32">
        <v>4</v>
      </c>
      <c r="BS24" s="32">
        <v>2</v>
      </c>
      <c r="BT24" s="108">
        <v>4</v>
      </c>
      <c r="BU24" s="50">
        <v>4</v>
      </c>
      <c r="BV24" s="76" t="s">
        <v>60</v>
      </c>
      <c r="BW24" s="108">
        <v>1</v>
      </c>
      <c r="BX24" s="76">
        <v>4</v>
      </c>
      <c r="BY24" s="76">
        <v>3</v>
      </c>
      <c r="BZ24" s="128">
        <f t="shared" si="27"/>
        <v>1</v>
      </c>
      <c r="CA24" s="128">
        <f t="shared" si="28"/>
        <v>36</v>
      </c>
      <c r="CB24" s="130">
        <f t="shared" si="29"/>
        <v>27</v>
      </c>
      <c r="CC24" s="131">
        <f t="shared" si="30"/>
        <v>0.75</v>
      </c>
      <c r="CD24" s="6" t="s">
        <v>22</v>
      </c>
      <c r="CE24" s="47">
        <v>4</v>
      </c>
      <c r="CF24" s="113">
        <v>4</v>
      </c>
      <c r="CG24" s="47">
        <v>4</v>
      </c>
      <c r="CH24" s="84">
        <v>4</v>
      </c>
      <c r="CI24" s="47">
        <v>1</v>
      </c>
      <c r="CJ24" s="47">
        <v>2</v>
      </c>
      <c r="CK24" s="47">
        <v>4</v>
      </c>
      <c r="CL24" s="47">
        <v>4</v>
      </c>
      <c r="CM24" s="113">
        <v>4</v>
      </c>
      <c r="CN24" s="63">
        <v>1</v>
      </c>
      <c r="CO24" s="47">
        <v>4</v>
      </c>
      <c r="CP24" s="128">
        <f t="shared" si="31"/>
        <v>0</v>
      </c>
      <c r="CQ24" s="128">
        <f t="shared" si="32"/>
        <v>44</v>
      </c>
      <c r="CR24" s="130">
        <f t="shared" si="33"/>
        <v>36</v>
      </c>
      <c r="CS24" s="131">
        <f t="shared" si="34"/>
        <v>0.81818181818181823</v>
      </c>
      <c r="CT24" s="6" t="s">
        <v>22</v>
      </c>
      <c r="CU24" s="119">
        <v>1</v>
      </c>
      <c r="CV24" s="119">
        <v>1</v>
      </c>
      <c r="CW24" s="118" t="s">
        <v>60</v>
      </c>
      <c r="CX24" s="122" t="s">
        <v>60</v>
      </c>
      <c r="CY24" s="122">
        <v>4</v>
      </c>
      <c r="CZ24" s="122">
        <v>4</v>
      </c>
      <c r="DA24" s="119">
        <v>1</v>
      </c>
      <c r="DB24" s="128">
        <f t="shared" si="35"/>
        <v>2</v>
      </c>
      <c r="DC24" s="128">
        <f t="shared" si="36"/>
        <v>20</v>
      </c>
      <c r="DD24" s="130">
        <f t="shared" si="37"/>
        <v>11</v>
      </c>
      <c r="DE24" s="131">
        <f t="shared" si="38"/>
        <v>0.55000000000000004</v>
      </c>
      <c r="DF24" s="6" t="s">
        <v>22</v>
      </c>
      <c r="DG24" s="123">
        <v>4</v>
      </c>
      <c r="DH24" s="125">
        <v>4</v>
      </c>
      <c r="DI24" s="125">
        <v>3</v>
      </c>
      <c r="DJ24" s="128">
        <f t="shared" si="39"/>
        <v>0</v>
      </c>
      <c r="DK24" s="128">
        <f t="shared" si="40"/>
        <v>12</v>
      </c>
      <c r="DL24" s="130">
        <f t="shared" si="41"/>
        <v>11</v>
      </c>
      <c r="DM24" s="131">
        <f t="shared" si="42"/>
        <v>0.91666666666666663</v>
      </c>
      <c r="DN24" s="6" t="s">
        <v>22</v>
      </c>
      <c r="DO24" s="118">
        <v>3</v>
      </c>
      <c r="DP24" s="118">
        <v>4</v>
      </c>
      <c r="DQ24" s="128">
        <f t="shared" si="43"/>
        <v>0</v>
      </c>
      <c r="DR24" s="128">
        <f t="shared" si="44"/>
        <v>8</v>
      </c>
      <c r="DS24" s="130">
        <f t="shared" si="45"/>
        <v>7</v>
      </c>
      <c r="DT24" s="131">
        <f t="shared" si="46"/>
        <v>0.875</v>
      </c>
      <c r="DU24" s="6" t="s">
        <v>22</v>
      </c>
      <c r="DV24" s="110">
        <v>4</v>
      </c>
      <c r="DW24" s="111">
        <v>4</v>
      </c>
      <c r="DX24" s="111">
        <v>4</v>
      </c>
      <c r="DY24" s="111">
        <v>4</v>
      </c>
      <c r="DZ24" s="63">
        <v>4</v>
      </c>
      <c r="EA24" s="128">
        <f t="shared" si="47"/>
        <v>0</v>
      </c>
      <c r="EB24" s="128">
        <f t="shared" si="48"/>
        <v>20</v>
      </c>
      <c r="EC24" s="130">
        <f t="shared" si="49"/>
        <v>20</v>
      </c>
      <c r="ED24" s="131">
        <f t="shared" si="50"/>
        <v>1</v>
      </c>
      <c r="EF24" s="25" t="s">
        <v>22</v>
      </c>
      <c r="EG24" s="132">
        <f t="shared" si="51"/>
        <v>0.79861111111111116</v>
      </c>
      <c r="EI24" s="25" t="s">
        <v>22</v>
      </c>
      <c r="EJ24" s="132">
        <f t="shared" si="52"/>
        <v>0.82619047619047625</v>
      </c>
      <c r="EL24" s="25" t="s">
        <v>22</v>
      </c>
      <c r="EM24" s="27">
        <f t="shared" si="53"/>
        <v>0.78996212121212117</v>
      </c>
      <c r="EO24" s="25" t="s">
        <v>22</v>
      </c>
      <c r="EP24" s="27">
        <f t="shared" si="54"/>
        <v>1</v>
      </c>
      <c r="ER24" s="25" t="s">
        <v>22</v>
      </c>
      <c r="ES24" s="93">
        <f t="shared" si="1"/>
        <v>0.82761949855699857</v>
      </c>
    </row>
    <row r="25" spans="1:149" ht="15.75" customHeight="1">
      <c r="A25" s="6" t="s">
        <v>23</v>
      </c>
      <c r="B25" s="32">
        <v>4</v>
      </c>
      <c r="C25" s="32">
        <v>4</v>
      </c>
      <c r="D25" s="108">
        <v>2</v>
      </c>
      <c r="E25" s="128">
        <v>0</v>
      </c>
      <c r="F25" s="128">
        <f t="shared" si="2"/>
        <v>12</v>
      </c>
      <c r="G25" s="130">
        <f t="shared" si="3"/>
        <v>10</v>
      </c>
      <c r="H25" s="131">
        <f t="shared" si="4"/>
        <v>0.83333333333333337</v>
      </c>
      <c r="I25" s="6" t="s">
        <v>23</v>
      </c>
      <c r="J25" s="45">
        <v>4</v>
      </c>
      <c r="K25" s="32">
        <v>4</v>
      </c>
      <c r="L25" s="32">
        <v>4</v>
      </c>
      <c r="M25" s="32">
        <v>3</v>
      </c>
      <c r="N25" s="128">
        <v>0</v>
      </c>
      <c r="O25" s="128">
        <f t="shared" si="5"/>
        <v>16</v>
      </c>
      <c r="P25" s="130">
        <f t="shared" si="6"/>
        <v>15</v>
      </c>
      <c r="Q25" s="131">
        <f t="shared" si="7"/>
        <v>0.9375</v>
      </c>
      <c r="R25" s="6" t="s">
        <v>23</v>
      </c>
      <c r="S25" s="79">
        <v>4</v>
      </c>
      <c r="T25" s="128">
        <f t="shared" si="8"/>
        <v>0</v>
      </c>
      <c r="U25" s="128">
        <f t="shared" si="9"/>
        <v>4</v>
      </c>
      <c r="V25" s="130">
        <f t="shared" si="0"/>
        <v>4</v>
      </c>
      <c r="W25" s="131">
        <f t="shared" si="10"/>
        <v>1</v>
      </c>
      <c r="X25" s="6" t="s">
        <v>23</v>
      </c>
      <c r="Y25" s="32">
        <v>2</v>
      </c>
      <c r="Z25" s="32">
        <v>4</v>
      </c>
      <c r="AA25" s="32">
        <v>4</v>
      </c>
      <c r="AB25" s="32">
        <v>4</v>
      </c>
      <c r="AC25" s="32">
        <v>1</v>
      </c>
      <c r="AD25" s="32">
        <v>2</v>
      </c>
      <c r="AE25" s="32">
        <v>4</v>
      </c>
      <c r="AF25" s="128">
        <f t="shared" si="11"/>
        <v>0</v>
      </c>
      <c r="AG25" s="128">
        <f t="shared" si="12"/>
        <v>28</v>
      </c>
      <c r="AH25" s="130">
        <f t="shared" si="13"/>
        <v>21</v>
      </c>
      <c r="AI25" s="131">
        <f t="shared" si="14"/>
        <v>0.75</v>
      </c>
      <c r="AJ25" s="6" t="s">
        <v>23</v>
      </c>
      <c r="AK25" s="113">
        <v>4</v>
      </c>
      <c r="AL25" s="114">
        <v>4</v>
      </c>
      <c r="AM25" s="113">
        <v>4</v>
      </c>
      <c r="AN25" s="111">
        <v>4</v>
      </c>
      <c r="AO25" s="111">
        <v>1</v>
      </c>
      <c r="AP25" s="111">
        <v>4</v>
      </c>
      <c r="AQ25" s="111">
        <v>2</v>
      </c>
      <c r="AR25" s="128">
        <f t="shared" si="15"/>
        <v>0</v>
      </c>
      <c r="AS25" s="128">
        <f t="shared" si="16"/>
        <v>28</v>
      </c>
      <c r="AT25" s="130">
        <f t="shared" si="17"/>
        <v>23</v>
      </c>
      <c r="AU25" s="131">
        <f t="shared" si="18"/>
        <v>0.8214285714285714</v>
      </c>
      <c r="AV25" s="6" t="s">
        <v>23</v>
      </c>
      <c r="AW25" s="113" t="s">
        <v>60</v>
      </c>
      <c r="AX25" s="47" t="s">
        <v>60</v>
      </c>
      <c r="AY25" s="113">
        <v>4</v>
      </c>
      <c r="AZ25" s="113">
        <v>4</v>
      </c>
      <c r="BA25" s="113">
        <v>3</v>
      </c>
      <c r="BB25" s="128">
        <f t="shared" si="19"/>
        <v>2</v>
      </c>
      <c r="BC25" s="128">
        <f t="shared" si="20"/>
        <v>12</v>
      </c>
      <c r="BD25" s="130">
        <f t="shared" si="21"/>
        <v>11</v>
      </c>
      <c r="BE25" s="131">
        <f t="shared" si="22"/>
        <v>0.91666666666666663</v>
      </c>
      <c r="BF25" s="6" t="s">
        <v>23</v>
      </c>
      <c r="BG25" s="50">
        <v>4</v>
      </c>
      <c r="BH25" s="50">
        <v>1</v>
      </c>
      <c r="BI25" s="50">
        <v>3</v>
      </c>
      <c r="BJ25" s="50" t="s">
        <v>60</v>
      </c>
      <c r="BK25" s="128">
        <f t="shared" si="23"/>
        <v>1</v>
      </c>
      <c r="BL25" s="128">
        <f t="shared" si="24"/>
        <v>12</v>
      </c>
      <c r="BM25" s="130">
        <f t="shared" si="25"/>
        <v>8</v>
      </c>
      <c r="BN25" s="131">
        <f t="shared" si="26"/>
        <v>0.66666666666666663</v>
      </c>
      <c r="BO25" s="6" t="s">
        <v>23</v>
      </c>
      <c r="BP25" s="50">
        <v>4</v>
      </c>
      <c r="BQ25" s="50">
        <v>1</v>
      </c>
      <c r="BR25" s="32">
        <v>3</v>
      </c>
      <c r="BS25" s="32">
        <v>2</v>
      </c>
      <c r="BT25" s="108">
        <v>2</v>
      </c>
      <c r="BU25" s="50">
        <v>4</v>
      </c>
      <c r="BV25" s="76">
        <v>4</v>
      </c>
      <c r="BW25" s="108" t="s">
        <v>60</v>
      </c>
      <c r="BX25" s="76">
        <v>2</v>
      </c>
      <c r="BY25" s="76">
        <v>3</v>
      </c>
      <c r="BZ25" s="128">
        <f t="shared" si="27"/>
        <v>1</v>
      </c>
      <c r="CA25" s="128">
        <f t="shared" si="28"/>
        <v>36</v>
      </c>
      <c r="CB25" s="130">
        <f t="shared" si="29"/>
        <v>25</v>
      </c>
      <c r="CC25" s="131">
        <f t="shared" si="30"/>
        <v>0.69444444444444442</v>
      </c>
      <c r="CD25" s="6" t="s">
        <v>23</v>
      </c>
      <c r="CE25" s="47">
        <v>4</v>
      </c>
      <c r="CF25" s="113">
        <v>4</v>
      </c>
      <c r="CG25" s="47">
        <v>4</v>
      </c>
      <c r="CH25" s="84">
        <v>4</v>
      </c>
      <c r="CI25" s="47">
        <v>1</v>
      </c>
      <c r="CJ25" s="47">
        <v>2</v>
      </c>
      <c r="CK25" s="47">
        <v>1</v>
      </c>
      <c r="CL25" s="47">
        <v>4</v>
      </c>
      <c r="CM25" s="113">
        <v>1</v>
      </c>
      <c r="CN25" s="63">
        <v>1</v>
      </c>
      <c r="CO25" s="47">
        <v>2</v>
      </c>
      <c r="CP25" s="128">
        <f t="shared" si="31"/>
        <v>0</v>
      </c>
      <c r="CQ25" s="128">
        <f t="shared" si="32"/>
        <v>44</v>
      </c>
      <c r="CR25" s="130">
        <f t="shared" si="33"/>
        <v>28</v>
      </c>
      <c r="CS25" s="131">
        <f t="shared" si="34"/>
        <v>0.63636363636363635</v>
      </c>
      <c r="CT25" s="6" t="s">
        <v>23</v>
      </c>
      <c r="CU25" s="119">
        <v>4</v>
      </c>
      <c r="CV25" s="119">
        <v>1</v>
      </c>
      <c r="CW25" s="119">
        <v>1</v>
      </c>
      <c r="CX25" s="122">
        <v>1</v>
      </c>
      <c r="CY25" s="122">
        <v>1</v>
      </c>
      <c r="CZ25" s="122">
        <v>1</v>
      </c>
      <c r="DA25" s="119">
        <v>1</v>
      </c>
      <c r="DB25" s="128">
        <f t="shared" si="35"/>
        <v>0</v>
      </c>
      <c r="DC25" s="128">
        <f t="shared" si="36"/>
        <v>28</v>
      </c>
      <c r="DD25" s="130">
        <f t="shared" si="37"/>
        <v>10</v>
      </c>
      <c r="DE25" s="131">
        <f t="shared" si="38"/>
        <v>0.35714285714285715</v>
      </c>
      <c r="DF25" s="6" t="s">
        <v>23</v>
      </c>
      <c r="DG25" s="123">
        <v>4</v>
      </c>
      <c r="DH25" s="125">
        <v>1</v>
      </c>
      <c r="DI25" s="125">
        <v>3</v>
      </c>
      <c r="DJ25" s="128">
        <f t="shared" si="39"/>
        <v>0</v>
      </c>
      <c r="DK25" s="128">
        <f t="shared" si="40"/>
        <v>12</v>
      </c>
      <c r="DL25" s="130">
        <f t="shared" si="41"/>
        <v>8</v>
      </c>
      <c r="DM25" s="131">
        <f t="shared" si="42"/>
        <v>0.66666666666666663</v>
      </c>
      <c r="DN25" s="6" t="s">
        <v>23</v>
      </c>
      <c r="DO25" s="118">
        <v>1</v>
      </c>
      <c r="DP25" s="118">
        <v>4</v>
      </c>
      <c r="DQ25" s="128">
        <f t="shared" si="43"/>
        <v>0</v>
      </c>
      <c r="DR25" s="128">
        <f t="shared" si="44"/>
        <v>8</v>
      </c>
      <c r="DS25" s="130">
        <f t="shared" si="45"/>
        <v>5</v>
      </c>
      <c r="DT25" s="131">
        <f t="shared" si="46"/>
        <v>0.625</v>
      </c>
      <c r="DU25" s="6" t="s">
        <v>23</v>
      </c>
      <c r="DV25" s="110">
        <v>4</v>
      </c>
      <c r="DW25" s="111">
        <v>4</v>
      </c>
      <c r="DX25" s="111">
        <v>2</v>
      </c>
      <c r="DY25" s="111">
        <v>1</v>
      </c>
      <c r="DZ25" s="63">
        <v>4</v>
      </c>
      <c r="EA25" s="128">
        <f t="shared" si="47"/>
        <v>0</v>
      </c>
      <c r="EB25" s="128">
        <f t="shared" si="48"/>
        <v>20</v>
      </c>
      <c r="EC25" s="130">
        <f t="shared" si="49"/>
        <v>15</v>
      </c>
      <c r="ED25" s="131">
        <f t="shared" si="50"/>
        <v>0.75</v>
      </c>
      <c r="EF25" s="25" t="s">
        <v>23</v>
      </c>
      <c r="EG25" s="132">
        <f t="shared" si="51"/>
        <v>0.92361111111111116</v>
      </c>
      <c r="EI25" s="25" t="s">
        <v>23</v>
      </c>
      <c r="EJ25" s="132">
        <f t="shared" si="52"/>
        <v>0.76984126984126977</v>
      </c>
      <c r="EL25" s="25" t="s">
        <v>23</v>
      </c>
      <c r="EM25" s="27">
        <f t="shared" si="53"/>
        <v>0.57129329004328999</v>
      </c>
      <c r="EO25" s="25" t="s">
        <v>23</v>
      </c>
      <c r="EP25" s="27">
        <f t="shared" si="54"/>
        <v>0.75</v>
      </c>
      <c r="ER25" s="25" t="s">
        <v>23</v>
      </c>
      <c r="ES25" s="93">
        <f t="shared" si="1"/>
        <v>0.75666260822510822</v>
      </c>
    </row>
    <row r="26" spans="1:149" ht="15.75" customHeight="1">
      <c r="A26" s="6" t="s">
        <v>24</v>
      </c>
      <c r="B26" s="32">
        <v>4</v>
      </c>
      <c r="C26" s="32">
        <v>4</v>
      </c>
      <c r="D26" s="108">
        <v>2</v>
      </c>
      <c r="E26" s="128">
        <v>0</v>
      </c>
      <c r="F26" s="128">
        <f t="shared" si="2"/>
        <v>12</v>
      </c>
      <c r="G26" s="130">
        <f t="shared" si="3"/>
        <v>10</v>
      </c>
      <c r="H26" s="131">
        <f t="shared" si="4"/>
        <v>0.83333333333333337</v>
      </c>
      <c r="I26" s="6" t="s">
        <v>24</v>
      </c>
      <c r="J26" s="45">
        <v>4</v>
      </c>
      <c r="K26" s="32">
        <v>4</v>
      </c>
      <c r="L26" s="32">
        <v>3</v>
      </c>
      <c r="M26" s="32">
        <v>1</v>
      </c>
      <c r="N26" s="128">
        <v>0</v>
      </c>
      <c r="O26" s="128">
        <f t="shared" si="5"/>
        <v>16</v>
      </c>
      <c r="P26" s="130">
        <f t="shared" si="6"/>
        <v>12</v>
      </c>
      <c r="Q26" s="131">
        <f t="shared" si="7"/>
        <v>0.75</v>
      </c>
      <c r="R26" s="6" t="s">
        <v>24</v>
      </c>
      <c r="S26" s="79">
        <v>4</v>
      </c>
      <c r="T26" s="128">
        <f t="shared" si="8"/>
        <v>0</v>
      </c>
      <c r="U26" s="128">
        <f t="shared" si="9"/>
        <v>4</v>
      </c>
      <c r="V26" s="130">
        <f t="shared" si="0"/>
        <v>4</v>
      </c>
      <c r="W26" s="131">
        <f t="shared" si="10"/>
        <v>1</v>
      </c>
      <c r="X26" s="6" t="s">
        <v>24</v>
      </c>
      <c r="Y26" s="32">
        <v>4</v>
      </c>
      <c r="Z26" s="32">
        <v>4</v>
      </c>
      <c r="AA26" s="32">
        <v>2</v>
      </c>
      <c r="AB26" s="32">
        <v>4</v>
      </c>
      <c r="AC26" s="32">
        <v>1</v>
      </c>
      <c r="AD26" s="32">
        <v>3</v>
      </c>
      <c r="AE26" s="32">
        <v>4</v>
      </c>
      <c r="AF26" s="128">
        <f t="shared" si="11"/>
        <v>0</v>
      </c>
      <c r="AG26" s="128">
        <f t="shared" si="12"/>
        <v>28</v>
      </c>
      <c r="AH26" s="130">
        <f t="shared" si="13"/>
        <v>22</v>
      </c>
      <c r="AI26" s="131">
        <f t="shared" si="14"/>
        <v>0.7857142857142857</v>
      </c>
      <c r="AJ26" s="6" t="s">
        <v>24</v>
      </c>
      <c r="AK26" s="113">
        <v>4</v>
      </c>
      <c r="AL26" s="114">
        <v>4</v>
      </c>
      <c r="AM26" s="113">
        <v>4</v>
      </c>
      <c r="AN26" s="111">
        <v>1</v>
      </c>
      <c r="AO26" s="111">
        <v>1</v>
      </c>
      <c r="AP26" s="111">
        <v>2</v>
      </c>
      <c r="AQ26" s="111">
        <v>2</v>
      </c>
      <c r="AR26" s="128">
        <f t="shared" si="15"/>
        <v>0</v>
      </c>
      <c r="AS26" s="128">
        <f t="shared" si="16"/>
        <v>28</v>
      </c>
      <c r="AT26" s="130">
        <f t="shared" si="17"/>
        <v>18</v>
      </c>
      <c r="AU26" s="131">
        <f t="shared" si="18"/>
        <v>0.6428571428571429</v>
      </c>
      <c r="AV26" s="6" t="s">
        <v>24</v>
      </c>
      <c r="AW26" s="113">
        <v>1</v>
      </c>
      <c r="AX26" s="47">
        <v>4</v>
      </c>
      <c r="AY26" s="113">
        <v>4</v>
      </c>
      <c r="AZ26" s="113">
        <v>4</v>
      </c>
      <c r="BA26" s="113">
        <v>4</v>
      </c>
      <c r="BB26" s="128">
        <f t="shared" si="19"/>
        <v>0</v>
      </c>
      <c r="BC26" s="128">
        <f t="shared" si="20"/>
        <v>20</v>
      </c>
      <c r="BD26" s="130">
        <f t="shared" si="21"/>
        <v>17</v>
      </c>
      <c r="BE26" s="131">
        <f t="shared" si="22"/>
        <v>0.85</v>
      </c>
      <c r="BF26" s="6" t="s">
        <v>24</v>
      </c>
      <c r="BG26" s="50">
        <v>3</v>
      </c>
      <c r="BH26" s="50">
        <v>4</v>
      </c>
      <c r="BI26" s="50">
        <v>3</v>
      </c>
      <c r="BJ26" s="50" t="s">
        <v>60</v>
      </c>
      <c r="BK26" s="128">
        <f t="shared" si="23"/>
        <v>1</v>
      </c>
      <c r="BL26" s="128">
        <f t="shared" si="24"/>
        <v>12</v>
      </c>
      <c r="BM26" s="130">
        <f t="shared" si="25"/>
        <v>10</v>
      </c>
      <c r="BN26" s="131">
        <f t="shared" si="26"/>
        <v>0.83333333333333337</v>
      </c>
      <c r="BO26" s="6" t="s">
        <v>24</v>
      </c>
      <c r="BP26" s="50">
        <v>1</v>
      </c>
      <c r="BQ26" s="50">
        <v>1</v>
      </c>
      <c r="BR26" s="32">
        <v>4</v>
      </c>
      <c r="BS26" s="32">
        <v>3</v>
      </c>
      <c r="BT26" s="108">
        <v>4</v>
      </c>
      <c r="BU26" s="50">
        <v>4</v>
      </c>
      <c r="BV26" s="76">
        <v>4</v>
      </c>
      <c r="BW26" s="116">
        <v>4</v>
      </c>
      <c r="BX26" s="76">
        <v>4</v>
      </c>
      <c r="BY26" s="76">
        <v>2</v>
      </c>
      <c r="BZ26" s="128">
        <f t="shared" si="27"/>
        <v>0</v>
      </c>
      <c r="CA26" s="128">
        <f t="shared" si="28"/>
        <v>40</v>
      </c>
      <c r="CB26" s="130">
        <f t="shared" si="29"/>
        <v>31</v>
      </c>
      <c r="CC26" s="131">
        <f t="shared" si="30"/>
        <v>0.77500000000000002</v>
      </c>
      <c r="CD26" s="6" t="s">
        <v>24</v>
      </c>
      <c r="CE26" s="47">
        <v>4</v>
      </c>
      <c r="CF26" s="113">
        <v>4</v>
      </c>
      <c r="CG26" s="47">
        <v>4</v>
      </c>
      <c r="CH26" s="84">
        <v>4</v>
      </c>
      <c r="CI26" s="47">
        <v>1</v>
      </c>
      <c r="CJ26" s="47">
        <v>2</v>
      </c>
      <c r="CK26" s="47">
        <v>4</v>
      </c>
      <c r="CL26" s="47">
        <v>4</v>
      </c>
      <c r="CM26" s="113">
        <v>4</v>
      </c>
      <c r="CN26" s="63">
        <v>1</v>
      </c>
      <c r="CO26" s="47">
        <v>4</v>
      </c>
      <c r="CP26" s="128">
        <f t="shared" si="31"/>
        <v>0</v>
      </c>
      <c r="CQ26" s="128">
        <f t="shared" si="32"/>
        <v>44</v>
      </c>
      <c r="CR26" s="130">
        <f t="shared" si="33"/>
        <v>36</v>
      </c>
      <c r="CS26" s="131">
        <f t="shared" si="34"/>
        <v>0.81818181818181823</v>
      </c>
      <c r="CT26" s="6" t="s">
        <v>24</v>
      </c>
      <c r="CU26" s="119" t="s">
        <v>60</v>
      </c>
      <c r="CV26" s="119">
        <v>4</v>
      </c>
      <c r="CW26" s="118" t="s">
        <v>60</v>
      </c>
      <c r="CX26" s="122" t="s">
        <v>60</v>
      </c>
      <c r="CY26" s="122" t="s">
        <v>60</v>
      </c>
      <c r="CZ26" s="122">
        <v>4</v>
      </c>
      <c r="DA26" s="119" t="s">
        <v>60</v>
      </c>
      <c r="DB26" s="128">
        <f t="shared" si="35"/>
        <v>5</v>
      </c>
      <c r="DC26" s="128">
        <f t="shared" si="36"/>
        <v>8</v>
      </c>
      <c r="DD26" s="130">
        <f t="shared" si="37"/>
        <v>8</v>
      </c>
      <c r="DE26" s="131">
        <f t="shared" si="38"/>
        <v>1</v>
      </c>
      <c r="DF26" s="6" t="s">
        <v>24</v>
      </c>
      <c r="DG26" s="123">
        <v>4</v>
      </c>
      <c r="DH26" s="125">
        <v>4</v>
      </c>
      <c r="DI26" s="125">
        <v>4</v>
      </c>
      <c r="DJ26" s="128">
        <f t="shared" si="39"/>
        <v>0</v>
      </c>
      <c r="DK26" s="128">
        <f t="shared" si="40"/>
        <v>12</v>
      </c>
      <c r="DL26" s="130">
        <f t="shared" si="41"/>
        <v>12</v>
      </c>
      <c r="DM26" s="131">
        <f t="shared" si="42"/>
        <v>1</v>
      </c>
      <c r="DN26" s="6" t="s">
        <v>24</v>
      </c>
      <c r="DO26" s="118">
        <v>3</v>
      </c>
      <c r="DP26" s="118">
        <v>4</v>
      </c>
      <c r="DQ26" s="128">
        <f t="shared" si="43"/>
        <v>0</v>
      </c>
      <c r="DR26" s="128">
        <f t="shared" si="44"/>
        <v>8</v>
      </c>
      <c r="DS26" s="130">
        <f t="shared" si="45"/>
        <v>7</v>
      </c>
      <c r="DT26" s="131">
        <f t="shared" si="46"/>
        <v>0.875</v>
      </c>
      <c r="DU26" s="6" t="s">
        <v>24</v>
      </c>
      <c r="DV26" s="110">
        <v>4</v>
      </c>
      <c r="DW26" s="111">
        <v>4</v>
      </c>
      <c r="DX26" s="111">
        <v>4</v>
      </c>
      <c r="DY26" s="111">
        <v>4</v>
      </c>
      <c r="DZ26" s="63">
        <v>1</v>
      </c>
      <c r="EA26" s="128">
        <f t="shared" si="47"/>
        <v>0</v>
      </c>
      <c r="EB26" s="128">
        <f t="shared" si="48"/>
        <v>20</v>
      </c>
      <c r="EC26" s="130">
        <f t="shared" si="49"/>
        <v>17</v>
      </c>
      <c r="ED26" s="131">
        <f t="shared" si="50"/>
        <v>0.85</v>
      </c>
      <c r="EF26" s="25" t="s">
        <v>24</v>
      </c>
      <c r="EG26" s="132">
        <f t="shared" si="51"/>
        <v>0.86111111111111116</v>
      </c>
      <c r="EI26" s="25" t="s">
        <v>24</v>
      </c>
      <c r="EJ26" s="132">
        <f t="shared" si="52"/>
        <v>0.77738095238095239</v>
      </c>
      <c r="EL26" s="25" t="s">
        <v>24</v>
      </c>
      <c r="EM26" s="27">
        <f t="shared" si="53"/>
        <v>0.92329545454545459</v>
      </c>
      <c r="EO26" s="25" t="s">
        <v>24</v>
      </c>
      <c r="EP26" s="27">
        <f t="shared" si="54"/>
        <v>0.85</v>
      </c>
      <c r="ER26" s="25" t="s">
        <v>24</v>
      </c>
      <c r="ES26" s="93">
        <f t="shared" si="1"/>
        <v>0.84205402236652238</v>
      </c>
    </row>
    <row r="27" spans="1:149" ht="15.75" customHeight="1">
      <c r="A27" s="6" t="s">
        <v>25</v>
      </c>
      <c r="B27" s="32">
        <v>3</v>
      </c>
      <c r="C27" s="32">
        <v>1</v>
      </c>
      <c r="D27" s="108">
        <v>2</v>
      </c>
      <c r="E27" s="128">
        <v>0</v>
      </c>
      <c r="F27" s="128">
        <f t="shared" si="2"/>
        <v>12</v>
      </c>
      <c r="G27" s="130">
        <f t="shared" si="3"/>
        <v>6</v>
      </c>
      <c r="H27" s="131">
        <f t="shared" si="4"/>
        <v>0.5</v>
      </c>
      <c r="I27" s="6" t="s">
        <v>25</v>
      </c>
      <c r="J27" s="45">
        <v>4</v>
      </c>
      <c r="K27" s="32">
        <v>4</v>
      </c>
      <c r="L27" s="32">
        <v>3</v>
      </c>
      <c r="M27" s="32">
        <v>4</v>
      </c>
      <c r="N27" s="128">
        <v>0</v>
      </c>
      <c r="O27" s="128">
        <f t="shared" si="5"/>
        <v>16</v>
      </c>
      <c r="P27" s="130">
        <f t="shared" si="6"/>
        <v>15</v>
      </c>
      <c r="Q27" s="131">
        <f t="shared" si="7"/>
        <v>0.9375</v>
      </c>
      <c r="R27" s="6" t="s">
        <v>25</v>
      </c>
      <c r="S27" s="79">
        <v>4</v>
      </c>
      <c r="T27" s="128">
        <f t="shared" si="8"/>
        <v>0</v>
      </c>
      <c r="U27" s="128">
        <f t="shared" si="9"/>
        <v>4</v>
      </c>
      <c r="V27" s="130">
        <f t="shared" si="0"/>
        <v>4</v>
      </c>
      <c r="W27" s="131">
        <f t="shared" si="10"/>
        <v>1</v>
      </c>
      <c r="X27" s="6" t="s">
        <v>25</v>
      </c>
      <c r="Y27" s="32">
        <v>2</v>
      </c>
      <c r="Z27" s="32">
        <v>4</v>
      </c>
      <c r="AA27" s="32">
        <v>4</v>
      </c>
      <c r="AB27" s="32">
        <v>4</v>
      </c>
      <c r="AC27" s="32">
        <v>1</v>
      </c>
      <c r="AD27" s="32">
        <v>3</v>
      </c>
      <c r="AE27" s="32">
        <v>4</v>
      </c>
      <c r="AF27" s="128">
        <f t="shared" si="11"/>
        <v>0</v>
      </c>
      <c r="AG27" s="128">
        <f t="shared" si="12"/>
        <v>28</v>
      </c>
      <c r="AH27" s="130">
        <f t="shared" si="13"/>
        <v>22</v>
      </c>
      <c r="AI27" s="131">
        <f t="shared" si="14"/>
        <v>0.7857142857142857</v>
      </c>
      <c r="AJ27" s="6" t="s">
        <v>25</v>
      </c>
      <c r="AK27" s="113">
        <v>3</v>
      </c>
      <c r="AL27" s="114">
        <v>4</v>
      </c>
      <c r="AM27" s="113">
        <v>2</v>
      </c>
      <c r="AN27" s="111">
        <v>4</v>
      </c>
      <c r="AO27" s="111">
        <v>1</v>
      </c>
      <c r="AP27" s="111">
        <v>1</v>
      </c>
      <c r="AQ27" s="111">
        <v>1</v>
      </c>
      <c r="AR27" s="128">
        <f t="shared" si="15"/>
        <v>0</v>
      </c>
      <c r="AS27" s="128">
        <f t="shared" si="16"/>
        <v>28</v>
      </c>
      <c r="AT27" s="130">
        <f t="shared" si="17"/>
        <v>16</v>
      </c>
      <c r="AU27" s="131">
        <f t="shared" si="18"/>
        <v>0.5714285714285714</v>
      </c>
      <c r="AV27" s="6" t="s">
        <v>25</v>
      </c>
      <c r="AW27" s="113" t="s">
        <v>60</v>
      </c>
      <c r="AX27" s="47" t="s">
        <v>60</v>
      </c>
      <c r="AY27" s="113">
        <v>1</v>
      </c>
      <c r="AZ27" s="113">
        <v>4</v>
      </c>
      <c r="BA27" s="113">
        <v>4</v>
      </c>
      <c r="BB27" s="128">
        <f t="shared" si="19"/>
        <v>2</v>
      </c>
      <c r="BC27" s="128">
        <f t="shared" si="20"/>
        <v>12</v>
      </c>
      <c r="BD27" s="130">
        <f t="shared" si="21"/>
        <v>9</v>
      </c>
      <c r="BE27" s="131">
        <f t="shared" si="22"/>
        <v>0.75</v>
      </c>
      <c r="BF27" s="6" t="s">
        <v>25</v>
      </c>
      <c r="BG27" s="50">
        <v>3</v>
      </c>
      <c r="BH27" s="50">
        <v>3</v>
      </c>
      <c r="BI27" s="50">
        <v>3</v>
      </c>
      <c r="BJ27" s="50" t="s">
        <v>60</v>
      </c>
      <c r="BK27" s="128">
        <f t="shared" si="23"/>
        <v>1</v>
      </c>
      <c r="BL27" s="128">
        <f t="shared" si="24"/>
        <v>12</v>
      </c>
      <c r="BM27" s="130">
        <f t="shared" si="25"/>
        <v>9</v>
      </c>
      <c r="BN27" s="131">
        <f t="shared" si="26"/>
        <v>0.75</v>
      </c>
      <c r="BO27" s="6" t="s">
        <v>25</v>
      </c>
      <c r="BP27" s="50">
        <v>4</v>
      </c>
      <c r="BQ27" s="50">
        <v>4</v>
      </c>
      <c r="BR27" s="32">
        <v>4</v>
      </c>
      <c r="BS27" s="32">
        <v>4</v>
      </c>
      <c r="BT27" s="108">
        <v>4</v>
      </c>
      <c r="BU27" s="50">
        <v>4</v>
      </c>
      <c r="BV27" s="76">
        <v>4</v>
      </c>
      <c r="BW27" s="108">
        <v>2</v>
      </c>
      <c r="BX27" s="76">
        <v>3</v>
      </c>
      <c r="BY27" s="76">
        <v>3</v>
      </c>
      <c r="BZ27" s="128">
        <f t="shared" si="27"/>
        <v>0</v>
      </c>
      <c r="CA27" s="128">
        <f t="shared" si="28"/>
        <v>40</v>
      </c>
      <c r="CB27" s="130">
        <f t="shared" si="29"/>
        <v>36</v>
      </c>
      <c r="CC27" s="131">
        <f t="shared" si="30"/>
        <v>0.9</v>
      </c>
      <c r="CD27" s="6" t="s">
        <v>25</v>
      </c>
      <c r="CE27" s="47">
        <v>4</v>
      </c>
      <c r="CF27" s="113">
        <v>4</v>
      </c>
      <c r="CG27" s="47">
        <v>4</v>
      </c>
      <c r="CH27" s="47">
        <v>2</v>
      </c>
      <c r="CI27" s="47">
        <v>1</v>
      </c>
      <c r="CJ27" s="47">
        <v>4</v>
      </c>
      <c r="CK27" s="47">
        <v>2</v>
      </c>
      <c r="CL27" s="47">
        <v>4</v>
      </c>
      <c r="CM27" s="113">
        <v>1</v>
      </c>
      <c r="CN27" s="63">
        <v>1</v>
      </c>
      <c r="CO27" s="47">
        <v>3</v>
      </c>
      <c r="CP27" s="128">
        <f t="shared" si="31"/>
        <v>0</v>
      </c>
      <c r="CQ27" s="128">
        <f t="shared" si="32"/>
        <v>44</v>
      </c>
      <c r="CR27" s="130">
        <f t="shared" si="33"/>
        <v>30</v>
      </c>
      <c r="CS27" s="131">
        <f t="shared" si="34"/>
        <v>0.68181818181818177</v>
      </c>
      <c r="CT27" s="6" t="s">
        <v>25</v>
      </c>
      <c r="CU27" s="119">
        <v>4</v>
      </c>
      <c r="CV27" s="119">
        <v>1</v>
      </c>
      <c r="CW27" s="119">
        <v>4</v>
      </c>
      <c r="CX27" s="122" t="s">
        <v>60</v>
      </c>
      <c r="CY27" s="122">
        <v>4</v>
      </c>
      <c r="CZ27" s="122">
        <v>4</v>
      </c>
      <c r="DA27" s="119" t="s">
        <v>60</v>
      </c>
      <c r="DB27" s="128">
        <f t="shared" si="35"/>
        <v>2</v>
      </c>
      <c r="DC27" s="128">
        <f t="shared" si="36"/>
        <v>20</v>
      </c>
      <c r="DD27" s="130">
        <f t="shared" si="37"/>
        <v>17</v>
      </c>
      <c r="DE27" s="131">
        <f t="shared" si="38"/>
        <v>0.85</v>
      </c>
      <c r="DF27" s="6" t="s">
        <v>25</v>
      </c>
      <c r="DG27" s="123">
        <v>4</v>
      </c>
      <c r="DH27" s="125">
        <v>4</v>
      </c>
      <c r="DI27" s="125">
        <v>4</v>
      </c>
      <c r="DJ27" s="128">
        <f t="shared" si="39"/>
        <v>0</v>
      </c>
      <c r="DK27" s="128">
        <f t="shared" si="40"/>
        <v>12</v>
      </c>
      <c r="DL27" s="130">
        <f t="shared" si="41"/>
        <v>12</v>
      </c>
      <c r="DM27" s="131">
        <f t="shared" si="42"/>
        <v>1</v>
      </c>
      <c r="DN27" s="6" t="s">
        <v>25</v>
      </c>
      <c r="DO27" s="118">
        <v>1</v>
      </c>
      <c r="DP27" s="118">
        <v>1</v>
      </c>
      <c r="DQ27" s="128">
        <f t="shared" si="43"/>
        <v>0</v>
      </c>
      <c r="DR27" s="128">
        <f t="shared" si="44"/>
        <v>8</v>
      </c>
      <c r="DS27" s="130">
        <f t="shared" si="45"/>
        <v>2</v>
      </c>
      <c r="DT27" s="131">
        <f t="shared" si="46"/>
        <v>0.25</v>
      </c>
      <c r="DU27" s="6" t="s">
        <v>25</v>
      </c>
      <c r="DV27" s="110">
        <v>4</v>
      </c>
      <c r="DW27" s="111">
        <v>2</v>
      </c>
      <c r="DX27" s="111">
        <v>4</v>
      </c>
      <c r="DY27" s="111">
        <v>4</v>
      </c>
      <c r="DZ27" s="63">
        <v>4</v>
      </c>
      <c r="EA27" s="128">
        <f t="shared" si="47"/>
        <v>0</v>
      </c>
      <c r="EB27" s="128">
        <f t="shared" si="48"/>
        <v>20</v>
      </c>
      <c r="EC27" s="130">
        <f t="shared" si="49"/>
        <v>18</v>
      </c>
      <c r="ED27" s="131">
        <f t="shared" si="50"/>
        <v>0.9</v>
      </c>
      <c r="EF27" s="25" t="s">
        <v>25</v>
      </c>
      <c r="EG27" s="132">
        <f t="shared" si="51"/>
        <v>0.8125</v>
      </c>
      <c r="EI27" s="25" t="s">
        <v>25</v>
      </c>
      <c r="EJ27" s="132">
        <f t="shared" si="52"/>
        <v>0.75142857142857145</v>
      </c>
      <c r="EL27" s="25" t="s">
        <v>25</v>
      </c>
      <c r="EM27" s="27">
        <f t="shared" si="53"/>
        <v>0.69545454545454544</v>
      </c>
      <c r="EO27" s="25" t="s">
        <v>25</v>
      </c>
      <c r="EP27" s="27">
        <f t="shared" si="54"/>
        <v>0.9</v>
      </c>
      <c r="ER27" s="25" t="s">
        <v>25</v>
      </c>
      <c r="ES27" s="93">
        <f t="shared" si="1"/>
        <v>0.7675600649350649</v>
      </c>
    </row>
    <row r="28" spans="1:149" ht="15.75" customHeight="1">
      <c r="A28" s="6" t="s">
        <v>26</v>
      </c>
      <c r="B28" s="32">
        <v>4</v>
      </c>
      <c r="C28" s="32">
        <v>1</v>
      </c>
      <c r="D28" s="108">
        <v>3</v>
      </c>
      <c r="E28" s="128">
        <v>0</v>
      </c>
      <c r="F28" s="128">
        <f t="shared" si="2"/>
        <v>12</v>
      </c>
      <c r="G28" s="130">
        <f t="shared" si="3"/>
        <v>8</v>
      </c>
      <c r="H28" s="131">
        <f t="shared" si="4"/>
        <v>0.66666666666666663</v>
      </c>
      <c r="I28" s="6" t="s">
        <v>26</v>
      </c>
      <c r="J28" s="45">
        <v>4</v>
      </c>
      <c r="K28" s="32">
        <v>4</v>
      </c>
      <c r="L28" s="32">
        <v>1</v>
      </c>
      <c r="M28" s="32">
        <v>3</v>
      </c>
      <c r="N28" s="128">
        <v>0</v>
      </c>
      <c r="O28" s="128">
        <f t="shared" si="5"/>
        <v>16</v>
      </c>
      <c r="P28" s="130">
        <f t="shared" si="6"/>
        <v>12</v>
      </c>
      <c r="Q28" s="131">
        <f t="shared" si="7"/>
        <v>0.75</v>
      </c>
      <c r="R28" s="6" t="s">
        <v>26</v>
      </c>
      <c r="S28" s="79">
        <v>4</v>
      </c>
      <c r="T28" s="128">
        <f t="shared" si="8"/>
        <v>0</v>
      </c>
      <c r="U28" s="128">
        <f t="shared" si="9"/>
        <v>4</v>
      </c>
      <c r="V28" s="130">
        <f t="shared" si="0"/>
        <v>4</v>
      </c>
      <c r="W28" s="131">
        <f t="shared" si="10"/>
        <v>1</v>
      </c>
      <c r="X28" s="6" t="s">
        <v>26</v>
      </c>
      <c r="Y28" s="32">
        <v>1</v>
      </c>
      <c r="Z28" s="32">
        <v>4</v>
      </c>
      <c r="AA28" s="32">
        <v>4</v>
      </c>
      <c r="AB28" s="32">
        <v>4</v>
      </c>
      <c r="AC28" s="32">
        <v>2</v>
      </c>
      <c r="AD28" s="32">
        <v>1</v>
      </c>
      <c r="AE28" s="32">
        <v>4</v>
      </c>
      <c r="AF28" s="128">
        <f t="shared" si="11"/>
        <v>0</v>
      </c>
      <c r="AG28" s="128">
        <f t="shared" si="12"/>
        <v>28</v>
      </c>
      <c r="AH28" s="130">
        <f t="shared" si="13"/>
        <v>20</v>
      </c>
      <c r="AI28" s="131">
        <f t="shared" si="14"/>
        <v>0.7142857142857143</v>
      </c>
      <c r="AJ28" s="6" t="s">
        <v>26</v>
      </c>
      <c r="AK28" s="113">
        <v>1</v>
      </c>
      <c r="AL28" s="114">
        <v>1</v>
      </c>
      <c r="AM28" s="113">
        <v>4</v>
      </c>
      <c r="AN28" s="111">
        <v>1</v>
      </c>
      <c r="AO28" s="111">
        <v>1</v>
      </c>
      <c r="AP28" s="111">
        <v>4</v>
      </c>
      <c r="AQ28" s="111">
        <v>1</v>
      </c>
      <c r="AR28" s="128">
        <f t="shared" si="15"/>
        <v>0</v>
      </c>
      <c r="AS28" s="128">
        <f t="shared" si="16"/>
        <v>28</v>
      </c>
      <c r="AT28" s="130">
        <f t="shared" si="17"/>
        <v>13</v>
      </c>
      <c r="AU28" s="131">
        <f t="shared" si="18"/>
        <v>0.4642857142857143</v>
      </c>
      <c r="AV28" s="6" t="s">
        <v>26</v>
      </c>
      <c r="AW28" s="113">
        <v>4</v>
      </c>
      <c r="AX28" s="47">
        <v>4</v>
      </c>
      <c r="AY28" s="113">
        <v>4</v>
      </c>
      <c r="AZ28" s="113">
        <v>4</v>
      </c>
      <c r="BA28" s="113">
        <v>4</v>
      </c>
      <c r="BB28" s="128">
        <f t="shared" si="19"/>
        <v>0</v>
      </c>
      <c r="BC28" s="128">
        <f t="shared" si="20"/>
        <v>20</v>
      </c>
      <c r="BD28" s="130">
        <f t="shared" si="21"/>
        <v>20</v>
      </c>
      <c r="BE28" s="131">
        <f t="shared" si="22"/>
        <v>1</v>
      </c>
      <c r="BF28" s="6" t="s">
        <v>26</v>
      </c>
      <c r="BG28" s="50">
        <v>3</v>
      </c>
      <c r="BH28" s="50">
        <v>1</v>
      </c>
      <c r="BI28" s="50">
        <v>4</v>
      </c>
      <c r="BJ28" s="50">
        <v>4</v>
      </c>
      <c r="BK28" s="128">
        <f t="shared" si="23"/>
        <v>0</v>
      </c>
      <c r="BL28" s="128">
        <f t="shared" si="24"/>
        <v>16</v>
      </c>
      <c r="BM28" s="130">
        <f t="shared" si="25"/>
        <v>12</v>
      </c>
      <c r="BN28" s="131">
        <f t="shared" si="26"/>
        <v>0.75</v>
      </c>
      <c r="BO28" s="6" t="s">
        <v>26</v>
      </c>
      <c r="BP28" s="50">
        <v>4</v>
      </c>
      <c r="BQ28" s="50">
        <v>4</v>
      </c>
      <c r="BR28" s="32">
        <v>1</v>
      </c>
      <c r="BS28" s="32">
        <v>4</v>
      </c>
      <c r="BT28" s="108">
        <v>1</v>
      </c>
      <c r="BU28" s="50">
        <v>4</v>
      </c>
      <c r="BV28" s="76">
        <v>4</v>
      </c>
      <c r="BW28" s="108" t="s">
        <v>60</v>
      </c>
      <c r="BX28" s="76">
        <v>3</v>
      </c>
      <c r="BY28" s="76" t="s">
        <v>60</v>
      </c>
      <c r="BZ28" s="128">
        <f t="shared" si="27"/>
        <v>2</v>
      </c>
      <c r="CA28" s="128">
        <f t="shared" si="28"/>
        <v>32</v>
      </c>
      <c r="CB28" s="130">
        <f t="shared" si="29"/>
        <v>25</v>
      </c>
      <c r="CC28" s="131">
        <f t="shared" si="30"/>
        <v>0.78125</v>
      </c>
      <c r="CD28" s="6" t="s">
        <v>26</v>
      </c>
      <c r="CE28" s="47">
        <v>4</v>
      </c>
      <c r="CF28" s="113">
        <v>4</v>
      </c>
      <c r="CG28" s="47">
        <v>4</v>
      </c>
      <c r="CH28" s="84">
        <v>4</v>
      </c>
      <c r="CI28" s="47">
        <v>1</v>
      </c>
      <c r="CJ28" s="47">
        <v>2</v>
      </c>
      <c r="CK28" s="77" t="s">
        <v>60</v>
      </c>
      <c r="CL28" s="47">
        <v>4</v>
      </c>
      <c r="CM28" s="113">
        <v>4</v>
      </c>
      <c r="CN28" s="63">
        <v>1</v>
      </c>
      <c r="CO28" s="47">
        <v>3</v>
      </c>
      <c r="CP28" s="128">
        <f t="shared" si="31"/>
        <v>1</v>
      </c>
      <c r="CQ28" s="128">
        <f t="shared" si="32"/>
        <v>40</v>
      </c>
      <c r="CR28" s="130">
        <f t="shared" si="33"/>
        <v>31</v>
      </c>
      <c r="CS28" s="131">
        <f t="shared" si="34"/>
        <v>0.77500000000000002</v>
      </c>
      <c r="CT28" s="6" t="s">
        <v>26</v>
      </c>
      <c r="CU28" s="119">
        <v>4</v>
      </c>
      <c r="CV28" s="118" t="s">
        <v>60</v>
      </c>
      <c r="CW28" s="118" t="s">
        <v>60</v>
      </c>
      <c r="CX28" s="122" t="s">
        <v>60</v>
      </c>
      <c r="CY28" s="122" t="s">
        <v>60</v>
      </c>
      <c r="CZ28" s="122" t="s">
        <v>60</v>
      </c>
      <c r="DA28" s="119" t="s">
        <v>60</v>
      </c>
      <c r="DB28" s="128">
        <f t="shared" si="35"/>
        <v>6</v>
      </c>
      <c r="DC28" s="128">
        <f t="shared" si="36"/>
        <v>4</v>
      </c>
      <c r="DD28" s="130">
        <f t="shared" si="37"/>
        <v>4</v>
      </c>
      <c r="DE28" s="131">
        <f t="shared" si="38"/>
        <v>1</v>
      </c>
      <c r="DF28" s="6" t="s">
        <v>26</v>
      </c>
      <c r="DG28" s="123">
        <v>4</v>
      </c>
      <c r="DH28" s="125">
        <v>2</v>
      </c>
      <c r="DI28" s="125">
        <v>4</v>
      </c>
      <c r="DJ28" s="128">
        <f t="shared" si="39"/>
        <v>0</v>
      </c>
      <c r="DK28" s="128">
        <f t="shared" si="40"/>
        <v>12</v>
      </c>
      <c r="DL28" s="130">
        <f t="shared" si="41"/>
        <v>10</v>
      </c>
      <c r="DM28" s="131">
        <f t="shared" si="42"/>
        <v>0.83333333333333337</v>
      </c>
      <c r="DN28" s="6" t="s">
        <v>26</v>
      </c>
      <c r="DO28" s="118">
        <v>3</v>
      </c>
      <c r="DP28" s="118">
        <v>4</v>
      </c>
      <c r="DQ28" s="128">
        <f t="shared" si="43"/>
        <v>0</v>
      </c>
      <c r="DR28" s="128">
        <f t="shared" si="44"/>
        <v>8</v>
      </c>
      <c r="DS28" s="130">
        <f t="shared" si="45"/>
        <v>7</v>
      </c>
      <c r="DT28" s="131">
        <f t="shared" si="46"/>
        <v>0.875</v>
      </c>
      <c r="DU28" s="6" t="s">
        <v>26</v>
      </c>
      <c r="DV28" s="110">
        <v>4</v>
      </c>
      <c r="DW28" s="111">
        <v>4</v>
      </c>
      <c r="DX28" s="111">
        <v>1</v>
      </c>
      <c r="DY28" s="111">
        <v>4</v>
      </c>
      <c r="DZ28" s="63">
        <v>1</v>
      </c>
      <c r="EA28" s="128">
        <f t="shared" si="47"/>
        <v>0</v>
      </c>
      <c r="EB28" s="128">
        <f t="shared" si="48"/>
        <v>20</v>
      </c>
      <c r="EC28" s="130">
        <f t="shared" si="49"/>
        <v>14</v>
      </c>
      <c r="ED28" s="131">
        <f t="shared" si="50"/>
        <v>0.7</v>
      </c>
      <c r="EF28" s="25" t="s">
        <v>26</v>
      </c>
      <c r="EG28" s="132">
        <f t="shared" si="51"/>
        <v>0.80555555555555547</v>
      </c>
      <c r="EI28" s="25" t="s">
        <v>26</v>
      </c>
      <c r="EJ28" s="132">
        <f t="shared" si="52"/>
        <v>0.74196428571428574</v>
      </c>
      <c r="EL28" s="25" t="s">
        <v>26</v>
      </c>
      <c r="EM28" s="27">
        <f t="shared" si="53"/>
        <v>0.87083333333333335</v>
      </c>
      <c r="EO28" s="25" t="s">
        <v>26</v>
      </c>
      <c r="EP28" s="27">
        <f t="shared" si="54"/>
        <v>0.7</v>
      </c>
      <c r="ER28" s="25" t="s">
        <v>26</v>
      </c>
      <c r="ES28" s="93">
        <f t="shared" si="1"/>
        <v>0.78588293650793639</v>
      </c>
    </row>
    <row r="29" spans="1:149" ht="15.75" customHeight="1">
      <c r="A29" s="6" t="s">
        <v>27</v>
      </c>
      <c r="B29" s="32">
        <v>4</v>
      </c>
      <c r="C29" s="32">
        <v>1</v>
      </c>
      <c r="D29" s="108">
        <v>2</v>
      </c>
      <c r="E29" s="128">
        <v>0</v>
      </c>
      <c r="F29" s="128">
        <f t="shared" si="2"/>
        <v>12</v>
      </c>
      <c r="G29" s="130">
        <f t="shared" si="3"/>
        <v>7</v>
      </c>
      <c r="H29" s="131">
        <f t="shared" si="4"/>
        <v>0.58333333333333337</v>
      </c>
      <c r="I29" s="6" t="s">
        <v>27</v>
      </c>
      <c r="J29" s="45">
        <v>4</v>
      </c>
      <c r="K29" s="32">
        <v>4</v>
      </c>
      <c r="L29" s="32">
        <v>4</v>
      </c>
      <c r="M29" s="32">
        <v>4</v>
      </c>
      <c r="N29" s="128">
        <v>0</v>
      </c>
      <c r="O29" s="128">
        <f t="shared" si="5"/>
        <v>16</v>
      </c>
      <c r="P29" s="130">
        <f t="shared" si="6"/>
        <v>16</v>
      </c>
      <c r="Q29" s="131">
        <f t="shared" si="7"/>
        <v>1</v>
      </c>
      <c r="R29" s="6" t="s">
        <v>27</v>
      </c>
      <c r="S29" s="79">
        <v>4</v>
      </c>
      <c r="T29" s="128">
        <f t="shared" si="8"/>
        <v>0</v>
      </c>
      <c r="U29" s="128">
        <f t="shared" si="9"/>
        <v>4</v>
      </c>
      <c r="V29" s="130">
        <f t="shared" si="0"/>
        <v>4</v>
      </c>
      <c r="W29" s="131">
        <f t="shared" si="10"/>
        <v>1</v>
      </c>
      <c r="X29" s="6" t="s">
        <v>27</v>
      </c>
      <c r="Y29" s="32">
        <v>4</v>
      </c>
      <c r="Z29" s="32">
        <v>4</v>
      </c>
      <c r="AA29" s="32">
        <v>4</v>
      </c>
      <c r="AB29" s="32">
        <v>4</v>
      </c>
      <c r="AC29" s="32">
        <v>1</v>
      </c>
      <c r="AD29" s="32">
        <v>4</v>
      </c>
      <c r="AE29" s="32">
        <v>4</v>
      </c>
      <c r="AF29" s="128">
        <f t="shared" si="11"/>
        <v>0</v>
      </c>
      <c r="AG29" s="128">
        <f t="shared" si="12"/>
        <v>28</v>
      </c>
      <c r="AH29" s="130">
        <f t="shared" si="13"/>
        <v>25</v>
      </c>
      <c r="AI29" s="131">
        <f t="shared" si="14"/>
        <v>0.8928571428571429</v>
      </c>
      <c r="AJ29" s="6" t="s">
        <v>27</v>
      </c>
      <c r="AK29" s="113">
        <v>4</v>
      </c>
      <c r="AL29" s="114">
        <v>4</v>
      </c>
      <c r="AM29" s="113">
        <v>4</v>
      </c>
      <c r="AN29" s="111">
        <v>4</v>
      </c>
      <c r="AO29" s="111">
        <v>1</v>
      </c>
      <c r="AP29" s="111">
        <v>1</v>
      </c>
      <c r="AQ29" s="111">
        <v>1</v>
      </c>
      <c r="AR29" s="128">
        <f t="shared" si="15"/>
        <v>0</v>
      </c>
      <c r="AS29" s="128">
        <f t="shared" si="16"/>
        <v>28</v>
      </c>
      <c r="AT29" s="130">
        <f t="shared" si="17"/>
        <v>19</v>
      </c>
      <c r="AU29" s="131">
        <f t="shared" si="18"/>
        <v>0.6785714285714286</v>
      </c>
      <c r="AV29" s="6" t="s">
        <v>27</v>
      </c>
      <c r="AW29" s="113">
        <v>4</v>
      </c>
      <c r="AX29" s="47">
        <v>4</v>
      </c>
      <c r="AY29" s="113" t="s">
        <v>60</v>
      </c>
      <c r="AZ29" s="113">
        <v>4</v>
      </c>
      <c r="BA29" s="113">
        <v>4</v>
      </c>
      <c r="BB29" s="128">
        <f t="shared" si="19"/>
        <v>1</v>
      </c>
      <c r="BC29" s="128">
        <f t="shared" si="20"/>
        <v>16</v>
      </c>
      <c r="BD29" s="130">
        <f t="shared" si="21"/>
        <v>16</v>
      </c>
      <c r="BE29" s="131">
        <f t="shared" si="22"/>
        <v>1</v>
      </c>
      <c r="BF29" s="6" t="s">
        <v>27</v>
      </c>
      <c r="BG29" s="50">
        <v>3</v>
      </c>
      <c r="BH29" s="50">
        <v>3</v>
      </c>
      <c r="BI29" s="50">
        <v>1</v>
      </c>
      <c r="BJ29" s="50" t="s">
        <v>60</v>
      </c>
      <c r="BK29" s="128">
        <f t="shared" si="23"/>
        <v>1</v>
      </c>
      <c r="BL29" s="128">
        <f t="shared" si="24"/>
        <v>12</v>
      </c>
      <c r="BM29" s="130">
        <f t="shared" si="25"/>
        <v>7</v>
      </c>
      <c r="BN29" s="131">
        <f t="shared" si="26"/>
        <v>0.58333333333333337</v>
      </c>
      <c r="BO29" s="6" t="s">
        <v>27</v>
      </c>
      <c r="BP29" s="50">
        <v>1</v>
      </c>
      <c r="BQ29" s="50">
        <v>4</v>
      </c>
      <c r="BR29" s="32">
        <v>4</v>
      </c>
      <c r="BS29" s="32">
        <v>4</v>
      </c>
      <c r="BT29" s="108">
        <v>4</v>
      </c>
      <c r="BU29" s="50">
        <v>4</v>
      </c>
      <c r="BV29" s="76">
        <v>4</v>
      </c>
      <c r="BW29" s="108">
        <v>3</v>
      </c>
      <c r="BX29" s="76">
        <v>4</v>
      </c>
      <c r="BY29" s="76">
        <v>3</v>
      </c>
      <c r="BZ29" s="128">
        <f t="shared" si="27"/>
        <v>0</v>
      </c>
      <c r="CA29" s="128">
        <f t="shared" si="28"/>
        <v>40</v>
      </c>
      <c r="CB29" s="130">
        <f t="shared" si="29"/>
        <v>35</v>
      </c>
      <c r="CC29" s="131">
        <f t="shared" si="30"/>
        <v>0.875</v>
      </c>
      <c r="CD29" s="6" t="s">
        <v>27</v>
      </c>
      <c r="CE29" s="47">
        <v>4</v>
      </c>
      <c r="CF29" s="113">
        <v>4</v>
      </c>
      <c r="CG29" s="47">
        <v>4</v>
      </c>
      <c r="CH29" s="84">
        <v>4</v>
      </c>
      <c r="CI29" s="47">
        <v>3</v>
      </c>
      <c r="CJ29" s="47">
        <v>2</v>
      </c>
      <c r="CK29" s="47">
        <v>4</v>
      </c>
      <c r="CL29" s="47">
        <v>4</v>
      </c>
      <c r="CM29" s="113">
        <v>1</v>
      </c>
      <c r="CN29" s="63">
        <v>1</v>
      </c>
      <c r="CO29" s="47">
        <v>4</v>
      </c>
      <c r="CP29" s="128">
        <f t="shared" si="31"/>
        <v>0</v>
      </c>
      <c r="CQ29" s="128">
        <f t="shared" si="32"/>
        <v>44</v>
      </c>
      <c r="CR29" s="130">
        <f t="shared" si="33"/>
        <v>35</v>
      </c>
      <c r="CS29" s="131">
        <f t="shared" si="34"/>
        <v>0.79545454545454541</v>
      </c>
      <c r="CT29" s="6" t="s">
        <v>27</v>
      </c>
      <c r="CU29" s="119">
        <v>4</v>
      </c>
      <c r="CV29" s="119">
        <v>4</v>
      </c>
      <c r="CW29" s="118" t="s">
        <v>60</v>
      </c>
      <c r="CX29" s="122" t="s">
        <v>60</v>
      </c>
      <c r="CY29" s="122" t="s">
        <v>60</v>
      </c>
      <c r="CZ29" s="122">
        <v>4</v>
      </c>
      <c r="DA29" s="119">
        <v>2</v>
      </c>
      <c r="DB29" s="128">
        <f t="shared" si="35"/>
        <v>3</v>
      </c>
      <c r="DC29" s="128">
        <f t="shared" si="36"/>
        <v>16</v>
      </c>
      <c r="DD29" s="130">
        <f t="shared" si="37"/>
        <v>14</v>
      </c>
      <c r="DE29" s="131">
        <f t="shared" si="38"/>
        <v>0.875</v>
      </c>
      <c r="DF29" s="6" t="s">
        <v>27</v>
      </c>
      <c r="DG29" s="123">
        <v>4</v>
      </c>
      <c r="DH29" s="125">
        <v>4</v>
      </c>
      <c r="DI29" s="125" t="s">
        <v>60</v>
      </c>
      <c r="DJ29" s="128">
        <f t="shared" si="39"/>
        <v>1</v>
      </c>
      <c r="DK29" s="128">
        <f t="shared" si="40"/>
        <v>8</v>
      </c>
      <c r="DL29" s="130">
        <f t="shared" si="41"/>
        <v>8</v>
      </c>
      <c r="DM29" s="131">
        <f t="shared" si="42"/>
        <v>1</v>
      </c>
      <c r="DN29" s="6" t="s">
        <v>27</v>
      </c>
      <c r="DO29" s="118">
        <v>2</v>
      </c>
      <c r="DP29" s="118">
        <v>4</v>
      </c>
      <c r="DQ29" s="128">
        <f t="shared" si="43"/>
        <v>0</v>
      </c>
      <c r="DR29" s="128">
        <f t="shared" si="44"/>
        <v>8</v>
      </c>
      <c r="DS29" s="130">
        <f t="shared" si="45"/>
        <v>6</v>
      </c>
      <c r="DT29" s="131">
        <f t="shared" si="46"/>
        <v>0.75</v>
      </c>
      <c r="DU29" s="6" t="s">
        <v>27</v>
      </c>
      <c r="DV29" s="110">
        <v>4</v>
      </c>
      <c r="DW29" s="111">
        <v>2</v>
      </c>
      <c r="DX29" s="111">
        <v>2</v>
      </c>
      <c r="DY29" s="111">
        <v>4</v>
      </c>
      <c r="DZ29" s="63">
        <v>4</v>
      </c>
      <c r="EA29" s="128">
        <f t="shared" si="47"/>
        <v>0</v>
      </c>
      <c r="EB29" s="128">
        <f t="shared" si="48"/>
        <v>20</v>
      </c>
      <c r="EC29" s="130">
        <f t="shared" si="49"/>
        <v>16</v>
      </c>
      <c r="ED29" s="131">
        <f t="shared" si="50"/>
        <v>0.8</v>
      </c>
      <c r="EF29" s="25" t="s">
        <v>27</v>
      </c>
      <c r="EG29" s="132">
        <f t="shared" si="51"/>
        <v>0.86111111111111116</v>
      </c>
      <c r="EI29" s="25" t="s">
        <v>27</v>
      </c>
      <c r="EJ29" s="132">
        <f t="shared" si="52"/>
        <v>0.80595238095238098</v>
      </c>
      <c r="EL29" s="25" t="s">
        <v>27</v>
      </c>
      <c r="EM29" s="27">
        <f t="shared" si="53"/>
        <v>0.85511363636363635</v>
      </c>
      <c r="EO29" s="25" t="s">
        <v>27</v>
      </c>
      <c r="EP29" s="27">
        <f t="shared" si="54"/>
        <v>0.8</v>
      </c>
      <c r="ER29" s="25" t="s">
        <v>27</v>
      </c>
      <c r="ES29" s="93">
        <f t="shared" si="1"/>
        <v>0.83143713924963936</v>
      </c>
    </row>
    <row r="30" spans="1:149" ht="15.75" customHeight="1">
      <c r="A30" s="6" t="s">
        <v>28</v>
      </c>
      <c r="B30" s="32">
        <v>4</v>
      </c>
      <c r="C30" s="32">
        <v>1</v>
      </c>
      <c r="D30" s="108">
        <v>2</v>
      </c>
      <c r="E30" s="128">
        <v>0</v>
      </c>
      <c r="F30" s="128">
        <f t="shared" si="2"/>
        <v>12</v>
      </c>
      <c r="G30" s="130">
        <f t="shared" si="3"/>
        <v>7</v>
      </c>
      <c r="H30" s="131">
        <f t="shared" si="4"/>
        <v>0.58333333333333337</v>
      </c>
      <c r="I30" s="6" t="s">
        <v>28</v>
      </c>
      <c r="J30" s="45">
        <v>4</v>
      </c>
      <c r="K30" s="32">
        <v>2</v>
      </c>
      <c r="L30" s="32">
        <v>4</v>
      </c>
      <c r="M30" s="32">
        <v>3</v>
      </c>
      <c r="N30" s="128">
        <v>0</v>
      </c>
      <c r="O30" s="128">
        <f t="shared" si="5"/>
        <v>16</v>
      </c>
      <c r="P30" s="130">
        <f t="shared" si="6"/>
        <v>13</v>
      </c>
      <c r="Q30" s="131">
        <f t="shared" si="7"/>
        <v>0.8125</v>
      </c>
      <c r="R30" s="6" t="s">
        <v>28</v>
      </c>
      <c r="S30" s="79">
        <v>4</v>
      </c>
      <c r="T30" s="128">
        <f t="shared" si="8"/>
        <v>0</v>
      </c>
      <c r="U30" s="128">
        <f t="shared" si="9"/>
        <v>4</v>
      </c>
      <c r="V30" s="130">
        <f t="shared" si="0"/>
        <v>4</v>
      </c>
      <c r="W30" s="131">
        <f t="shared" si="10"/>
        <v>1</v>
      </c>
      <c r="X30" s="6" t="s">
        <v>28</v>
      </c>
      <c r="Y30" s="32">
        <v>4</v>
      </c>
      <c r="Z30" s="32">
        <v>4</v>
      </c>
      <c r="AA30" s="32">
        <v>4</v>
      </c>
      <c r="AB30" s="32">
        <v>4</v>
      </c>
      <c r="AC30" s="32">
        <v>1</v>
      </c>
      <c r="AD30" s="32">
        <v>2</v>
      </c>
      <c r="AE30" s="32">
        <v>4</v>
      </c>
      <c r="AF30" s="128">
        <f t="shared" si="11"/>
        <v>0</v>
      </c>
      <c r="AG30" s="128">
        <f t="shared" si="12"/>
        <v>28</v>
      </c>
      <c r="AH30" s="130">
        <f t="shared" si="13"/>
        <v>23</v>
      </c>
      <c r="AI30" s="131">
        <f t="shared" si="14"/>
        <v>0.8214285714285714</v>
      </c>
      <c r="AJ30" s="6" t="s">
        <v>28</v>
      </c>
      <c r="AK30" s="113">
        <v>1</v>
      </c>
      <c r="AL30" s="114">
        <v>1</v>
      </c>
      <c r="AM30" s="113">
        <v>4</v>
      </c>
      <c r="AN30" s="111">
        <v>4</v>
      </c>
      <c r="AO30" s="111">
        <v>1</v>
      </c>
      <c r="AP30" s="111">
        <v>1</v>
      </c>
      <c r="AQ30" s="111">
        <v>1</v>
      </c>
      <c r="AR30" s="128">
        <f t="shared" si="15"/>
        <v>0</v>
      </c>
      <c r="AS30" s="128">
        <f t="shared" si="16"/>
        <v>28</v>
      </c>
      <c r="AT30" s="130">
        <f t="shared" si="17"/>
        <v>13</v>
      </c>
      <c r="AU30" s="131">
        <f t="shared" si="18"/>
        <v>0.4642857142857143</v>
      </c>
      <c r="AV30" s="6" t="s">
        <v>28</v>
      </c>
      <c r="AW30" s="113">
        <v>1</v>
      </c>
      <c r="AX30" s="47">
        <v>4</v>
      </c>
      <c r="AY30" s="113">
        <v>4</v>
      </c>
      <c r="AZ30" s="113">
        <v>4</v>
      </c>
      <c r="BA30" s="113">
        <v>3</v>
      </c>
      <c r="BB30" s="128">
        <f t="shared" si="19"/>
        <v>0</v>
      </c>
      <c r="BC30" s="128">
        <f t="shared" si="20"/>
        <v>20</v>
      </c>
      <c r="BD30" s="130">
        <f t="shared" si="21"/>
        <v>16</v>
      </c>
      <c r="BE30" s="131">
        <f t="shared" si="22"/>
        <v>0.8</v>
      </c>
      <c r="BF30" s="6" t="s">
        <v>28</v>
      </c>
      <c r="BG30" s="50">
        <v>3</v>
      </c>
      <c r="BH30" s="50">
        <v>3</v>
      </c>
      <c r="BI30" s="50">
        <v>3</v>
      </c>
      <c r="BJ30" s="50">
        <v>4</v>
      </c>
      <c r="BK30" s="128">
        <f t="shared" si="23"/>
        <v>0</v>
      </c>
      <c r="BL30" s="128">
        <f t="shared" si="24"/>
        <v>16</v>
      </c>
      <c r="BM30" s="130">
        <f t="shared" si="25"/>
        <v>13</v>
      </c>
      <c r="BN30" s="131">
        <f t="shared" si="26"/>
        <v>0.8125</v>
      </c>
      <c r="BO30" s="6" t="s">
        <v>28</v>
      </c>
      <c r="BP30" s="50">
        <v>1</v>
      </c>
      <c r="BQ30" s="50">
        <v>1</v>
      </c>
      <c r="BR30" s="32">
        <v>4</v>
      </c>
      <c r="BS30" s="32">
        <v>4</v>
      </c>
      <c r="BT30" s="108">
        <v>4</v>
      </c>
      <c r="BU30" s="50">
        <v>4</v>
      </c>
      <c r="BV30" s="76">
        <v>4</v>
      </c>
      <c r="BW30" s="108">
        <v>2</v>
      </c>
      <c r="BX30" s="76">
        <v>3</v>
      </c>
      <c r="BY30" s="76">
        <v>3</v>
      </c>
      <c r="BZ30" s="128">
        <f t="shared" si="27"/>
        <v>0</v>
      </c>
      <c r="CA30" s="128">
        <f t="shared" si="28"/>
        <v>40</v>
      </c>
      <c r="CB30" s="130">
        <f t="shared" si="29"/>
        <v>30</v>
      </c>
      <c r="CC30" s="131">
        <f t="shared" si="30"/>
        <v>0.75</v>
      </c>
      <c r="CD30" s="6" t="s">
        <v>28</v>
      </c>
      <c r="CE30" s="47">
        <v>4</v>
      </c>
      <c r="CF30" s="113">
        <v>4</v>
      </c>
      <c r="CG30" s="47">
        <v>4</v>
      </c>
      <c r="CH30" s="84">
        <v>4</v>
      </c>
      <c r="CI30" s="47">
        <v>3</v>
      </c>
      <c r="CJ30" s="47">
        <v>1</v>
      </c>
      <c r="CK30" s="47">
        <v>4</v>
      </c>
      <c r="CL30" s="47">
        <v>4</v>
      </c>
      <c r="CM30" s="113">
        <v>1</v>
      </c>
      <c r="CN30" s="63">
        <v>1</v>
      </c>
      <c r="CO30" s="47">
        <v>4</v>
      </c>
      <c r="CP30" s="128">
        <f t="shared" si="31"/>
        <v>0</v>
      </c>
      <c r="CQ30" s="128">
        <f t="shared" si="32"/>
        <v>44</v>
      </c>
      <c r="CR30" s="130">
        <f t="shared" si="33"/>
        <v>34</v>
      </c>
      <c r="CS30" s="131">
        <f t="shared" si="34"/>
        <v>0.77272727272727271</v>
      </c>
      <c r="CT30" s="6" t="s">
        <v>28</v>
      </c>
      <c r="CU30" s="119">
        <v>4</v>
      </c>
      <c r="CV30" s="119">
        <v>4</v>
      </c>
      <c r="CW30" s="118" t="s">
        <v>60</v>
      </c>
      <c r="CX30" s="122" t="s">
        <v>60</v>
      </c>
      <c r="CY30" s="122">
        <v>4</v>
      </c>
      <c r="CZ30" s="122" t="s">
        <v>60</v>
      </c>
      <c r="DA30" s="119">
        <v>3</v>
      </c>
      <c r="DB30" s="128">
        <f t="shared" si="35"/>
        <v>3</v>
      </c>
      <c r="DC30" s="128">
        <f t="shared" si="36"/>
        <v>16</v>
      </c>
      <c r="DD30" s="130">
        <f t="shared" si="37"/>
        <v>15</v>
      </c>
      <c r="DE30" s="131">
        <f t="shared" si="38"/>
        <v>0.9375</v>
      </c>
      <c r="DF30" s="6" t="s">
        <v>28</v>
      </c>
      <c r="DG30" s="123">
        <v>4</v>
      </c>
      <c r="DH30" s="125">
        <v>4</v>
      </c>
      <c r="DI30" s="125">
        <v>3</v>
      </c>
      <c r="DJ30" s="128">
        <f t="shared" si="39"/>
        <v>0</v>
      </c>
      <c r="DK30" s="128">
        <f t="shared" si="40"/>
        <v>12</v>
      </c>
      <c r="DL30" s="130">
        <f t="shared" si="41"/>
        <v>11</v>
      </c>
      <c r="DM30" s="131">
        <f t="shared" si="42"/>
        <v>0.91666666666666663</v>
      </c>
      <c r="DN30" s="6" t="s">
        <v>28</v>
      </c>
      <c r="DO30" s="118">
        <v>3</v>
      </c>
      <c r="DP30" s="118">
        <v>4</v>
      </c>
      <c r="DQ30" s="128">
        <f t="shared" si="43"/>
        <v>0</v>
      </c>
      <c r="DR30" s="128">
        <f t="shared" si="44"/>
        <v>8</v>
      </c>
      <c r="DS30" s="130">
        <f t="shared" si="45"/>
        <v>7</v>
      </c>
      <c r="DT30" s="131">
        <f t="shared" si="46"/>
        <v>0.875</v>
      </c>
      <c r="DU30" s="6" t="s">
        <v>28</v>
      </c>
      <c r="DV30" s="110">
        <v>4</v>
      </c>
      <c r="DW30" s="111">
        <v>4</v>
      </c>
      <c r="DX30" s="111">
        <v>4</v>
      </c>
      <c r="DY30" s="111">
        <v>4</v>
      </c>
      <c r="DZ30" s="63">
        <v>4</v>
      </c>
      <c r="EA30" s="128">
        <f t="shared" si="47"/>
        <v>0</v>
      </c>
      <c r="EB30" s="128">
        <f t="shared" si="48"/>
        <v>20</v>
      </c>
      <c r="EC30" s="130">
        <f t="shared" si="49"/>
        <v>20</v>
      </c>
      <c r="ED30" s="131">
        <f t="shared" si="50"/>
        <v>1</v>
      </c>
      <c r="EF30" s="25" t="s">
        <v>28</v>
      </c>
      <c r="EG30" s="132">
        <f t="shared" si="51"/>
        <v>0.79861111111111116</v>
      </c>
      <c r="EI30" s="25" t="s">
        <v>28</v>
      </c>
      <c r="EJ30" s="132">
        <f t="shared" si="52"/>
        <v>0.72964285714285704</v>
      </c>
      <c r="EL30" s="25" t="s">
        <v>28</v>
      </c>
      <c r="EM30" s="27">
        <f t="shared" si="53"/>
        <v>0.87547348484848486</v>
      </c>
      <c r="EO30" s="25" t="s">
        <v>28</v>
      </c>
      <c r="EP30" s="27">
        <f t="shared" si="54"/>
        <v>1</v>
      </c>
      <c r="ER30" s="25" t="s">
        <v>28</v>
      </c>
      <c r="ES30" s="93">
        <f t="shared" si="1"/>
        <v>0.8103782918470418</v>
      </c>
    </row>
    <row r="31" spans="1:149" ht="15.75" customHeight="1">
      <c r="A31" s="6" t="s">
        <v>29</v>
      </c>
      <c r="B31" s="32">
        <v>2</v>
      </c>
      <c r="C31" s="32">
        <v>1</v>
      </c>
      <c r="D31" s="108">
        <v>1</v>
      </c>
      <c r="E31" s="128">
        <v>0</v>
      </c>
      <c r="F31" s="128">
        <f t="shared" si="2"/>
        <v>12</v>
      </c>
      <c r="G31" s="130">
        <f t="shared" si="3"/>
        <v>4</v>
      </c>
      <c r="H31" s="131">
        <f t="shared" si="4"/>
        <v>0.33333333333333331</v>
      </c>
      <c r="I31" s="6" t="s">
        <v>29</v>
      </c>
      <c r="J31" s="45">
        <v>4</v>
      </c>
      <c r="K31" s="32">
        <v>4</v>
      </c>
      <c r="L31" s="32">
        <v>4</v>
      </c>
      <c r="M31" s="32">
        <v>1</v>
      </c>
      <c r="N31" s="128">
        <v>0</v>
      </c>
      <c r="O31" s="128">
        <f t="shared" si="5"/>
        <v>16</v>
      </c>
      <c r="P31" s="130">
        <f t="shared" si="6"/>
        <v>13</v>
      </c>
      <c r="Q31" s="131">
        <f t="shared" si="7"/>
        <v>0.8125</v>
      </c>
      <c r="R31" s="6" t="s">
        <v>29</v>
      </c>
      <c r="S31" s="79">
        <v>4</v>
      </c>
      <c r="T31" s="128">
        <f t="shared" si="8"/>
        <v>0</v>
      </c>
      <c r="U31" s="128">
        <f t="shared" si="9"/>
        <v>4</v>
      </c>
      <c r="V31" s="130">
        <f t="shared" si="0"/>
        <v>4</v>
      </c>
      <c r="W31" s="131">
        <f t="shared" si="10"/>
        <v>1</v>
      </c>
      <c r="X31" s="6" t="s">
        <v>29</v>
      </c>
      <c r="Y31" s="32">
        <v>4</v>
      </c>
      <c r="Z31" s="32">
        <v>4</v>
      </c>
      <c r="AA31" s="32">
        <v>2</v>
      </c>
      <c r="AB31" s="32" t="s">
        <v>60</v>
      </c>
      <c r="AC31" s="32">
        <v>1</v>
      </c>
      <c r="AD31" s="32">
        <v>2</v>
      </c>
      <c r="AE31" s="32">
        <v>4</v>
      </c>
      <c r="AF31" s="128">
        <f t="shared" si="11"/>
        <v>1</v>
      </c>
      <c r="AG31" s="128">
        <f t="shared" si="12"/>
        <v>24</v>
      </c>
      <c r="AH31" s="130">
        <f t="shared" si="13"/>
        <v>17</v>
      </c>
      <c r="AI31" s="131">
        <f t="shared" si="14"/>
        <v>0.70833333333333337</v>
      </c>
      <c r="AJ31" s="6" t="s">
        <v>29</v>
      </c>
      <c r="AK31" s="113">
        <v>4</v>
      </c>
      <c r="AL31" s="114">
        <v>4</v>
      </c>
      <c r="AM31" s="115" t="s">
        <v>60</v>
      </c>
      <c r="AN31" s="111">
        <v>2</v>
      </c>
      <c r="AO31" s="111">
        <v>1</v>
      </c>
      <c r="AP31" s="111">
        <v>4</v>
      </c>
      <c r="AQ31" s="111">
        <v>1</v>
      </c>
      <c r="AR31" s="128">
        <f t="shared" si="15"/>
        <v>1</v>
      </c>
      <c r="AS31" s="128">
        <f t="shared" si="16"/>
        <v>24</v>
      </c>
      <c r="AT31" s="130">
        <f t="shared" si="17"/>
        <v>16</v>
      </c>
      <c r="AU31" s="131">
        <f t="shared" si="18"/>
        <v>0.66666666666666663</v>
      </c>
      <c r="AV31" s="6" t="s">
        <v>29</v>
      </c>
      <c r="AW31" s="113">
        <v>1</v>
      </c>
      <c r="AX31" s="47">
        <v>4</v>
      </c>
      <c r="AY31" s="113">
        <v>2</v>
      </c>
      <c r="AZ31" s="47" t="s">
        <v>60</v>
      </c>
      <c r="BA31" s="113" t="s">
        <v>60</v>
      </c>
      <c r="BB31" s="128">
        <f t="shared" si="19"/>
        <v>2</v>
      </c>
      <c r="BC31" s="128">
        <f t="shared" si="20"/>
        <v>12</v>
      </c>
      <c r="BD31" s="130">
        <f t="shared" si="21"/>
        <v>7</v>
      </c>
      <c r="BE31" s="131">
        <f t="shared" si="22"/>
        <v>0.58333333333333337</v>
      </c>
      <c r="BF31" s="6" t="s">
        <v>29</v>
      </c>
      <c r="BG31" s="50">
        <v>4</v>
      </c>
      <c r="BH31" s="50" t="s">
        <v>60</v>
      </c>
      <c r="BI31" s="50" t="s">
        <v>60</v>
      </c>
      <c r="BJ31" s="50" t="s">
        <v>60</v>
      </c>
      <c r="BK31" s="128">
        <f t="shared" si="23"/>
        <v>3</v>
      </c>
      <c r="BL31" s="128">
        <f t="shared" si="24"/>
        <v>4</v>
      </c>
      <c r="BM31" s="130">
        <f t="shared" si="25"/>
        <v>4</v>
      </c>
      <c r="BN31" s="131">
        <f t="shared" si="26"/>
        <v>1</v>
      </c>
      <c r="BO31" s="6" t="s">
        <v>29</v>
      </c>
      <c r="BP31" s="50">
        <v>4</v>
      </c>
      <c r="BQ31" s="50">
        <v>4</v>
      </c>
      <c r="BR31" s="32">
        <v>4</v>
      </c>
      <c r="BS31" s="32">
        <v>4</v>
      </c>
      <c r="BT31" s="108" t="s">
        <v>60</v>
      </c>
      <c r="BU31" s="50">
        <v>4</v>
      </c>
      <c r="BV31" s="76">
        <v>4</v>
      </c>
      <c r="BW31" s="108" t="s">
        <v>60</v>
      </c>
      <c r="BX31" s="76">
        <v>1</v>
      </c>
      <c r="BY31" s="76">
        <v>2</v>
      </c>
      <c r="BZ31" s="128">
        <f t="shared" si="27"/>
        <v>2</v>
      </c>
      <c r="CA31" s="128">
        <f t="shared" si="28"/>
        <v>32</v>
      </c>
      <c r="CB31" s="130">
        <f t="shared" si="29"/>
        <v>27</v>
      </c>
      <c r="CC31" s="131">
        <f t="shared" si="30"/>
        <v>0.84375</v>
      </c>
      <c r="CD31" s="6" t="s">
        <v>29</v>
      </c>
      <c r="CE31" s="47">
        <v>4</v>
      </c>
      <c r="CF31" s="113">
        <v>4</v>
      </c>
      <c r="CG31" s="47">
        <v>4</v>
      </c>
      <c r="CH31" s="84">
        <v>1</v>
      </c>
      <c r="CI31" s="47">
        <v>1</v>
      </c>
      <c r="CJ31" s="47">
        <v>2</v>
      </c>
      <c r="CK31" s="47">
        <v>4</v>
      </c>
      <c r="CL31" s="47">
        <v>4</v>
      </c>
      <c r="CM31" s="113">
        <v>1</v>
      </c>
      <c r="CN31" s="63">
        <v>4</v>
      </c>
      <c r="CO31" s="47">
        <v>4</v>
      </c>
      <c r="CP31" s="128">
        <f t="shared" si="31"/>
        <v>0</v>
      </c>
      <c r="CQ31" s="128">
        <f t="shared" si="32"/>
        <v>44</v>
      </c>
      <c r="CR31" s="130">
        <f t="shared" si="33"/>
        <v>33</v>
      </c>
      <c r="CS31" s="131">
        <f t="shared" si="34"/>
        <v>0.75</v>
      </c>
      <c r="CT31" s="6" t="s">
        <v>29</v>
      </c>
      <c r="CU31" s="119">
        <v>4</v>
      </c>
      <c r="CV31" s="119">
        <v>4</v>
      </c>
      <c r="CW31" s="119">
        <v>3</v>
      </c>
      <c r="CX31" s="122" t="s">
        <v>60</v>
      </c>
      <c r="CY31" s="122">
        <v>4</v>
      </c>
      <c r="CZ31" s="122">
        <v>4</v>
      </c>
      <c r="DA31" s="119">
        <v>1</v>
      </c>
      <c r="DB31" s="128">
        <f t="shared" si="35"/>
        <v>1</v>
      </c>
      <c r="DC31" s="128">
        <f t="shared" si="36"/>
        <v>24</v>
      </c>
      <c r="DD31" s="130">
        <f t="shared" si="37"/>
        <v>20</v>
      </c>
      <c r="DE31" s="131">
        <f t="shared" si="38"/>
        <v>0.83333333333333337</v>
      </c>
      <c r="DF31" s="6" t="s">
        <v>29</v>
      </c>
      <c r="DG31" s="123">
        <v>4</v>
      </c>
      <c r="DH31" s="125">
        <v>4</v>
      </c>
      <c r="DI31" s="125">
        <v>4</v>
      </c>
      <c r="DJ31" s="128">
        <f t="shared" si="39"/>
        <v>0</v>
      </c>
      <c r="DK31" s="128">
        <f t="shared" si="40"/>
        <v>12</v>
      </c>
      <c r="DL31" s="130">
        <f t="shared" si="41"/>
        <v>12</v>
      </c>
      <c r="DM31" s="131">
        <f t="shared" si="42"/>
        <v>1</v>
      </c>
      <c r="DN31" s="6" t="s">
        <v>29</v>
      </c>
      <c r="DO31" s="118">
        <v>1</v>
      </c>
      <c r="DP31" s="118">
        <v>4</v>
      </c>
      <c r="DQ31" s="128">
        <f t="shared" si="43"/>
        <v>0</v>
      </c>
      <c r="DR31" s="128">
        <f t="shared" si="44"/>
        <v>8</v>
      </c>
      <c r="DS31" s="130">
        <f t="shared" si="45"/>
        <v>5</v>
      </c>
      <c r="DT31" s="131">
        <f t="shared" si="46"/>
        <v>0.625</v>
      </c>
      <c r="DU31" s="6" t="s">
        <v>29</v>
      </c>
      <c r="DV31" s="110">
        <v>4</v>
      </c>
      <c r="DW31" s="111">
        <v>4</v>
      </c>
      <c r="DX31" s="111">
        <v>4</v>
      </c>
      <c r="DY31" s="111">
        <v>4</v>
      </c>
      <c r="DZ31" s="63">
        <v>4</v>
      </c>
      <c r="EA31" s="128">
        <f t="shared" si="47"/>
        <v>0</v>
      </c>
      <c r="EB31" s="128">
        <f t="shared" si="48"/>
        <v>20</v>
      </c>
      <c r="EC31" s="130">
        <f t="shared" si="49"/>
        <v>20</v>
      </c>
      <c r="ED31" s="131">
        <f t="shared" si="50"/>
        <v>1</v>
      </c>
      <c r="EF31" s="25" t="s">
        <v>29</v>
      </c>
      <c r="EG31" s="132">
        <f t="shared" si="51"/>
        <v>0.71527777777777768</v>
      </c>
      <c r="EI31" s="25" t="s">
        <v>29</v>
      </c>
      <c r="EJ31" s="132">
        <f t="shared" si="52"/>
        <v>0.76041666666666674</v>
      </c>
      <c r="EL31" s="25" t="s">
        <v>29</v>
      </c>
      <c r="EM31" s="27">
        <f t="shared" si="53"/>
        <v>0.80208333333333337</v>
      </c>
      <c r="EO31" s="25" t="s">
        <v>29</v>
      </c>
      <c r="EP31" s="27">
        <f t="shared" si="54"/>
        <v>1</v>
      </c>
      <c r="ER31" s="25" t="s">
        <v>29</v>
      </c>
      <c r="ES31" s="93">
        <f t="shared" si="1"/>
        <v>0.78350694444444446</v>
      </c>
    </row>
    <row r="32" spans="1:149" ht="15.75" customHeight="1">
      <c r="A32" s="6" t="s">
        <v>30</v>
      </c>
      <c r="B32" s="32">
        <v>4</v>
      </c>
      <c r="C32" s="32">
        <v>1</v>
      </c>
      <c r="D32" s="108">
        <v>2</v>
      </c>
      <c r="E32" s="128">
        <v>0</v>
      </c>
      <c r="F32" s="128">
        <f t="shared" si="2"/>
        <v>12</v>
      </c>
      <c r="G32" s="130">
        <f t="shared" si="3"/>
        <v>7</v>
      </c>
      <c r="H32" s="131">
        <f t="shared" si="4"/>
        <v>0.58333333333333337</v>
      </c>
      <c r="I32" s="6" t="s">
        <v>30</v>
      </c>
      <c r="J32" s="45">
        <v>4</v>
      </c>
      <c r="K32" s="32">
        <v>4</v>
      </c>
      <c r="L32" s="32">
        <v>1</v>
      </c>
      <c r="M32" s="32">
        <v>1</v>
      </c>
      <c r="N32" s="128">
        <v>0</v>
      </c>
      <c r="O32" s="128">
        <f t="shared" si="5"/>
        <v>16</v>
      </c>
      <c r="P32" s="130">
        <f t="shared" si="6"/>
        <v>10</v>
      </c>
      <c r="Q32" s="131">
        <f t="shared" si="7"/>
        <v>0.625</v>
      </c>
      <c r="R32" s="6" t="s">
        <v>30</v>
      </c>
      <c r="S32" s="79">
        <v>4</v>
      </c>
      <c r="T32" s="128">
        <f t="shared" si="8"/>
        <v>0</v>
      </c>
      <c r="U32" s="128">
        <f t="shared" si="9"/>
        <v>4</v>
      </c>
      <c r="V32" s="130">
        <f t="shared" si="0"/>
        <v>4</v>
      </c>
      <c r="W32" s="131">
        <f t="shared" si="10"/>
        <v>1</v>
      </c>
      <c r="X32" s="6" t="s">
        <v>30</v>
      </c>
      <c r="Y32" s="32">
        <v>1</v>
      </c>
      <c r="Z32" s="32">
        <v>4</v>
      </c>
      <c r="AA32" s="32">
        <v>4</v>
      </c>
      <c r="AB32" s="32">
        <v>4</v>
      </c>
      <c r="AC32" s="32">
        <v>1</v>
      </c>
      <c r="AD32" s="32">
        <v>3</v>
      </c>
      <c r="AE32" s="32">
        <v>4</v>
      </c>
      <c r="AF32" s="128">
        <f t="shared" si="11"/>
        <v>0</v>
      </c>
      <c r="AG32" s="128">
        <f t="shared" si="12"/>
        <v>28</v>
      </c>
      <c r="AH32" s="130">
        <f t="shared" si="13"/>
        <v>21</v>
      </c>
      <c r="AI32" s="131">
        <f t="shared" si="14"/>
        <v>0.75</v>
      </c>
      <c r="AJ32" s="6" t="s">
        <v>30</v>
      </c>
      <c r="AK32" s="113">
        <v>1</v>
      </c>
      <c r="AL32" s="114">
        <v>1</v>
      </c>
      <c r="AM32" s="113">
        <v>1</v>
      </c>
      <c r="AN32" s="111">
        <v>4</v>
      </c>
      <c r="AO32" s="111">
        <v>1</v>
      </c>
      <c r="AP32" s="111">
        <v>3</v>
      </c>
      <c r="AQ32" s="111">
        <v>4</v>
      </c>
      <c r="AR32" s="128">
        <f t="shared" si="15"/>
        <v>0</v>
      </c>
      <c r="AS32" s="128">
        <f t="shared" si="16"/>
        <v>28</v>
      </c>
      <c r="AT32" s="130">
        <f t="shared" si="17"/>
        <v>15</v>
      </c>
      <c r="AU32" s="131">
        <f t="shared" si="18"/>
        <v>0.5357142857142857</v>
      </c>
      <c r="AV32" s="6" t="s">
        <v>30</v>
      </c>
      <c r="AW32" s="113" t="s">
        <v>60</v>
      </c>
      <c r="AX32" s="47" t="s">
        <v>60</v>
      </c>
      <c r="AY32" s="113">
        <v>2</v>
      </c>
      <c r="AZ32" s="113">
        <v>4</v>
      </c>
      <c r="BA32" s="113">
        <v>4</v>
      </c>
      <c r="BB32" s="128">
        <f t="shared" si="19"/>
        <v>2</v>
      </c>
      <c r="BC32" s="128">
        <f t="shared" si="20"/>
        <v>12</v>
      </c>
      <c r="BD32" s="130">
        <f t="shared" si="21"/>
        <v>10</v>
      </c>
      <c r="BE32" s="131">
        <f t="shared" si="22"/>
        <v>0.83333333333333337</v>
      </c>
      <c r="BF32" s="6" t="s">
        <v>30</v>
      </c>
      <c r="BG32" s="50">
        <v>3</v>
      </c>
      <c r="BH32" s="50">
        <v>4</v>
      </c>
      <c r="BI32" s="50">
        <v>4</v>
      </c>
      <c r="BJ32" s="50" t="s">
        <v>60</v>
      </c>
      <c r="BK32" s="128">
        <f t="shared" si="23"/>
        <v>1</v>
      </c>
      <c r="BL32" s="128">
        <f t="shared" si="24"/>
        <v>12</v>
      </c>
      <c r="BM32" s="130">
        <f t="shared" si="25"/>
        <v>11</v>
      </c>
      <c r="BN32" s="131">
        <f t="shared" si="26"/>
        <v>0.91666666666666663</v>
      </c>
      <c r="BO32" s="6" t="s">
        <v>30</v>
      </c>
      <c r="BP32" s="50">
        <v>1</v>
      </c>
      <c r="BQ32" s="50">
        <v>1</v>
      </c>
      <c r="BR32" s="32">
        <v>3</v>
      </c>
      <c r="BS32" s="32">
        <v>1</v>
      </c>
      <c r="BT32" s="108">
        <v>3</v>
      </c>
      <c r="BU32" s="50">
        <v>4</v>
      </c>
      <c r="BV32" s="76">
        <v>4</v>
      </c>
      <c r="BW32" s="108">
        <v>2</v>
      </c>
      <c r="BX32" s="76">
        <v>3</v>
      </c>
      <c r="BY32" s="76">
        <v>1</v>
      </c>
      <c r="BZ32" s="128">
        <f t="shared" si="27"/>
        <v>0</v>
      </c>
      <c r="CA32" s="128">
        <f t="shared" si="28"/>
        <v>40</v>
      </c>
      <c r="CB32" s="130">
        <f t="shared" si="29"/>
        <v>23</v>
      </c>
      <c r="CC32" s="131">
        <f t="shared" si="30"/>
        <v>0.57499999999999996</v>
      </c>
      <c r="CD32" s="6" t="s">
        <v>30</v>
      </c>
      <c r="CE32" s="47">
        <v>4</v>
      </c>
      <c r="CF32" s="113">
        <v>4</v>
      </c>
      <c r="CG32" s="47">
        <v>4</v>
      </c>
      <c r="CH32" s="47">
        <v>2</v>
      </c>
      <c r="CI32" s="47">
        <v>3</v>
      </c>
      <c r="CJ32" s="47">
        <v>4</v>
      </c>
      <c r="CK32" s="47">
        <v>3</v>
      </c>
      <c r="CL32" s="47">
        <v>4</v>
      </c>
      <c r="CM32" s="113">
        <v>1</v>
      </c>
      <c r="CN32" s="63">
        <v>1</v>
      </c>
      <c r="CO32" s="47">
        <v>1</v>
      </c>
      <c r="CP32" s="128">
        <f t="shared" si="31"/>
        <v>0</v>
      </c>
      <c r="CQ32" s="128">
        <f t="shared" si="32"/>
        <v>44</v>
      </c>
      <c r="CR32" s="130">
        <f t="shared" si="33"/>
        <v>31</v>
      </c>
      <c r="CS32" s="131">
        <f t="shared" si="34"/>
        <v>0.70454545454545459</v>
      </c>
      <c r="CT32" s="6" t="s">
        <v>30</v>
      </c>
      <c r="CU32" s="119">
        <v>2</v>
      </c>
      <c r="CV32" s="119">
        <v>4</v>
      </c>
      <c r="CW32" s="118" t="s">
        <v>60</v>
      </c>
      <c r="CX32" s="122" t="s">
        <v>60</v>
      </c>
      <c r="CY32" s="122" t="s">
        <v>60</v>
      </c>
      <c r="CZ32" s="122">
        <v>4</v>
      </c>
      <c r="DA32" s="119" t="s">
        <v>60</v>
      </c>
      <c r="DB32" s="128">
        <f t="shared" si="35"/>
        <v>4</v>
      </c>
      <c r="DC32" s="128">
        <f t="shared" si="36"/>
        <v>12</v>
      </c>
      <c r="DD32" s="130">
        <f t="shared" si="37"/>
        <v>10</v>
      </c>
      <c r="DE32" s="131">
        <f t="shared" si="38"/>
        <v>0.83333333333333337</v>
      </c>
      <c r="DF32" s="6" t="s">
        <v>30</v>
      </c>
      <c r="DG32" s="123">
        <v>4</v>
      </c>
      <c r="DH32" s="125">
        <v>2</v>
      </c>
      <c r="DI32" s="125">
        <v>4</v>
      </c>
      <c r="DJ32" s="128">
        <f t="shared" si="39"/>
        <v>0</v>
      </c>
      <c r="DK32" s="128">
        <f t="shared" si="40"/>
        <v>12</v>
      </c>
      <c r="DL32" s="130">
        <f t="shared" si="41"/>
        <v>10</v>
      </c>
      <c r="DM32" s="131">
        <f t="shared" si="42"/>
        <v>0.83333333333333337</v>
      </c>
      <c r="DN32" s="6" t="s">
        <v>30</v>
      </c>
      <c r="DO32" s="118">
        <v>1</v>
      </c>
      <c r="DP32" s="118">
        <v>1</v>
      </c>
      <c r="DQ32" s="128">
        <f t="shared" si="43"/>
        <v>0</v>
      </c>
      <c r="DR32" s="128">
        <f t="shared" si="44"/>
        <v>8</v>
      </c>
      <c r="DS32" s="130">
        <f t="shared" si="45"/>
        <v>2</v>
      </c>
      <c r="DT32" s="131">
        <f t="shared" si="46"/>
        <v>0.25</v>
      </c>
      <c r="DU32" s="6" t="s">
        <v>30</v>
      </c>
      <c r="DV32" s="110">
        <v>4</v>
      </c>
      <c r="DW32" s="111">
        <v>2</v>
      </c>
      <c r="DX32" s="111">
        <v>2</v>
      </c>
      <c r="DY32" s="111">
        <v>4</v>
      </c>
      <c r="DZ32" s="63">
        <v>4</v>
      </c>
      <c r="EA32" s="128">
        <f t="shared" si="47"/>
        <v>0</v>
      </c>
      <c r="EB32" s="128">
        <f t="shared" si="48"/>
        <v>20</v>
      </c>
      <c r="EC32" s="130">
        <f t="shared" si="49"/>
        <v>16</v>
      </c>
      <c r="ED32" s="131">
        <f t="shared" si="50"/>
        <v>0.8</v>
      </c>
      <c r="EF32" s="25" t="s">
        <v>30</v>
      </c>
      <c r="EG32" s="132">
        <f t="shared" si="51"/>
        <v>0.73611111111111116</v>
      </c>
      <c r="EI32" s="25" t="s">
        <v>30</v>
      </c>
      <c r="EJ32" s="132">
        <f t="shared" si="52"/>
        <v>0.7221428571428572</v>
      </c>
      <c r="EL32" s="25" t="s">
        <v>30</v>
      </c>
      <c r="EM32" s="27">
        <f t="shared" si="53"/>
        <v>0.65530303030303039</v>
      </c>
      <c r="EO32" s="25" t="s">
        <v>30</v>
      </c>
      <c r="EP32" s="27">
        <f t="shared" si="54"/>
        <v>0.8</v>
      </c>
      <c r="ER32" s="25" t="s">
        <v>30</v>
      </c>
      <c r="ES32" s="93">
        <f t="shared" si="1"/>
        <v>0.71671067821067824</v>
      </c>
    </row>
    <row r="33" spans="1:149" ht="15.75" customHeight="1">
      <c r="A33" s="6" t="s">
        <v>31</v>
      </c>
      <c r="B33" s="32">
        <v>4</v>
      </c>
      <c r="C33" s="32">
        <v>4</v>
      </c>
      <c r="D33" s="108">
        <v>2</v>
      </c>
      <c r="E33" s="128">
        <v>0</v>
      </c>
      <c r="F33" s="128">
        <f t="shared" si="2"/>
        <v>12</v>
      </c>
      <c r="G33" s="130">
        <f t="shared" si="3"/>
        <v>10</v>
      </c>
      <c r="H33" s="131">
        <f t="shared" si="4"/>
        <v>0.83333333333333337</v>
      </c>
      <c r="I33" s="6" t="s">
        <v>31</v>
      </c>
      <c r="J33" s="45">
        <v>4</v>
      </c>
      <c r="K33" s="32">
        <v>4</v>
      </c>
      <c r="L33" s="32">
        <v>3</v>
      </c>
      <c r="M33" s="32">
        <v>3</v>
      </c>
      <c r="N33" s="128">
        <v>0</v>
      </c>
      <c r="O33" s="128">
        <f t="shared" si="5"/>
        <v>16</v>
      </c>
      <c r="P33" s="130">
        <f t="shared" si="6"/>
        <v>14</v>
      </c>
      <c r="Q33" s="131">
        <f t="shared" si="7"/>
        <v>0.875</v>
      </c>
      <c r="R33" s="6" t="s">
        <v>31</v>
      </c>
      <c r="S33" s="79">
        <v>4</v>
      </c>
      <c r="T33" s="128">
        <f t="shared" si="8"/>
        <v>0</v>
      </c>
      <c r="U33" s="128">
        <f t="shared" si="9"/>
        <v>4</v>
      </c>
      <c r="V33" s="130">
        <f t="shared" si="0"/>
        <v>4</v>
      </c>
      <c r="W33" s="131">
        <f t="shared" si="10"/>
        <v>1</v>
      </c>
      <c r="X33" s="6" t="s">
        <v>31</v>
      </c>
      <c r="Y33" s="32">
        <v>1</v>
      </c>
      <c r="Z33" s="32">
        <v>4</v>
      </c>
      <c r="AA33" s="32">
        <v>4</v>
      </c>
      <c r="AB33" s="32">
        <v>4</v>
      </c>
      <c r="AC33" s="32">
        <v>1</v>
      </c>
      <c r="AD33" s="32">
        <v>3</v>
      </c>
      <c r="AE33" s="32">
        <v>4</v>
      </c>
      <c r="AF33" s="128">
        <f t="shared" si="11"/>
        <v>0</v>
      </c>
      <c r="AG33" s="128">
        <f t="shared" si="12"/>
        <v>28</v>
      </c>
      <c r="AH33" s="130">
        <f t="shared" si="13"/>
        <v>21</v>
      </c>
      <c r="AI33" s="131">
        <f t="shared" si="14"/>
        <v>0.75</v>
      </c>
      <c r="AJ33" s="6" t="s">
        <v>31</v>
      </c>
      <c r="AK33" s="113">
        <v>1</v>
      </c>
      <c r="AL33" s="114">
        <v>4</v>
      </c>
      <c r="AM33" s="113">
        <v>3</v>
      </c>
      <c r="AN33" s="111">
        <v>3</v>
      </c>
      <c r="AO33" s="111">
        <v>4</v>
      </c>
      <c r="AP33" s="111">
        <v>4</v>
      </c>
      <c r="AQ33" s="111">
        <v>4</v>
      </c>
      <c r="AR33" s="128">
        <f t="shared" si="15"/>
        <v>0</v>
      </c>
      <c r="AS33" s="128">
        <f t="shared" si="16"/>
        <v>28</v>
      </c>
      <c r="AT33" s="130">
        <f t="shared" si="17"/>
        <v>23</v>
      </c>
      <c r="AU33" s="131">
        <f t="shared" si="18"/>
        <v>0.8214285714285714</v>
      </c>
      <c r="AV33" s="6" t="s">
        <v>31</v>
      </c>
      <c r="AW33" s="113">
        <v>4</v>
      </c>
      <c r="AX33" s="47">
        <v>4</v>
      </c>
      <c r="AY33" s="113">
        <v>4</v>
      </c>
      <c r="AZ33" s="113">
        <v>4</v>
      </c>
      <c r="BA33" s="113">
        <v>4</v>
      </c>
      <c r="BB33" s="128">
        <f t="shared" si="19"/>
        <v>0</v>
      </c>
      <c r="BC33" s="128">
        <f t="shared" si="20"/>
        <v>20</v>
      </c>
      <c r="BD33" s="130">
        <f t="shared" si="21"/>
        <v>20</v>
      </c>
      <c r="BE33" s="131">
        <f t="shared" si="22"/>
        <v>1</v>
      </c>
      <c r="BF33" s="6" t="s">
        <v>31</v>
      </c>
      <c r="BG33" s="50">
        <v>3</v>
      </c>
      <c r="BH33" s="50">
        <v>3</v>
      </c>
      <c r="BI33" s="50">
        <v>3</v>
      </c>
      <c r="BJ33" s="50" t="s">
        <v>60</v>
      </c>
      <c r="BK33" s="128">
        <f t="shared" si="23"/>
        <v>1</v>
      </c>
      <c r="BL33" s="128">
        <f t="shared" si="24"/>
        <v>12</v>
      </c>
      <c r="BM33" s="130">
        <f t="shared" si="25"/>
        <v>9</v>
      </c>
      <c r="BN33" s="131">
        <f t="shared" si="26"/>
        <v>0.75</v>
      </c>
      <c r="BO33" s="6" t="s">
        <v>31</v>
      </c>
      <c r="BP33" s="50">
        <v>1</v>
      </c>
      <c r="BQ33" s="50">
        <v>1</v>
      </c>
      <c r="BR33" s="32">
        <v>4</v>
      </c>
      <c r="BS33" s="32">
        <v>1</v>
      </c>
      <c r="BT33" s="108">
        <v>1</v>
      </c>
      <c r="BU33" s="50">
        <v>4</v>
      </c>
      <c r="BV33" s="76">
        <v>4</v>
      </c>
      <c r="BW33" s="116">
        <v>4</v>
      </c>
      <c r="BX33" s="76">
        <v>1</v>
      </c>
      <c r="BY33" s="76">
        <v>3</v>
      </c>
      <c r="BZ33" s="128">
        <f t="shared" si="27"/>
        <v>0</v>
      </c>
      <c r="CA33" s="128">
        <f t="shared" si="28"/>
        <v>40</v>
      </c>
      <c r="CB33" s="130">
        <f t="shared" si="29"/>
        <v>24</v>
      </c>
      <c r="CC33" s="131">
        <f t="shared" si="30"/>
        <v>0.6</v>
      </c>
      <c r="CD33" s="6" t="s">
        <v>31</v>
      </c>
      <c r="CE33" s="47">
        <v>4</v>
      </c>
      <c r="CF33" s="113">
        <v>4</v>
      </c>
      <c r="CG33" s="47">
        <v>4</v>
      </c>
      <c r="CH33" s="84">
        <v>4</v>
      </c>
      <c r="CI33" s="47">
        <v>1</v>
      </c>
      <c r="CJ33" s="47">
        <v>2</v>
      </c>
      <c r="CK33" s="47">
        <v>4</v>
      </c>
      <c r="CL33" s="47">
        <v>4</v>
      </c>
      <c r="CM33" s="113">
        <v>3</v>
      </c>
      <c r="CN33" s="63">
        <v>1</v>
      </c>
      <c r="CO33" s="47">
        <v>1</v>
      </c>
      <c r="CP33" s="128">
        <f t="shared" si="31"/>
        <v>0</v>
      </c>
      <c r="CQ33" s="128">
        <f t="shared" si="32"/>
        <v>44</v>
      </c>
      <c r="CR33" s="130">
        <f t="shared" si="33"/>
        <v>32</v>
      </c>
      <c r="CS33" s="131">
        <f t="shared" si="34"/>
        <v>0.72727272727272729</v>
      </c>
      <c r="CT33" s="6" t="s">
        <v>31</v>
      </c>
      <c r="CU33" s="119">
        <v>4</v>
      </c>
      <c r="CV33" s="119">
        <v>4</v>
      </c>
      <c r="CW33" s="119">
        <v>4</v>
      </c>
      <c r="CX33" s="122">
        <v>4</v>
      </c>
      <c r="CY33" s="122">
        <v>4</v>
      </c>
      <c r="CZ33" s="122">
        <v>4</v>
      </c>
      <c r="DA33" s="119">
        <v>1</v>
      </c>
      <c r="DB33" s="128">
        <f t="shared" si="35"/>
        <v>0</v>
      </c>
      <c r="DC33" s="128">
        <f t="shared" si="36"/>
        <v>28</v>
      </c>
      <c r="DD33" s="130">
        <f t="shared" si="37"/>
        <v>25</v>
      </c>
      <c r="DE33" s="131">
        <f t="shared" si="38"/>
        <v>0.8928571428571429</v>
      </c>
      <c r="DF33" s="6" t="s">
        <v>31</v>
      </c>
      <c r="DG33" s="123">
        <v>4</v>
      </c>
      <c r="DH33" s="125">
        <v>2</v>
      </c>
      <c r="DI33" s="125" t="s">
        <v>60</v>
      </c>
      <c r="DJ33" s="128">
        <f t="shared" si="39"/>
        <v>1</v>
      </c>
      <c r="DK33" s="128">
        <f t="shared" si="40"/>
        <v>8</v>
      </c>
      <c r="DL33" s="130">
        <f t="shared" si="41"/>
        <v>6</v>
      </c>
      <c r="DM33" s="131">
        <f t="shared" si="42"/>
        <v>0.75</v>
      </c>
      <c r="DN33" s="6" t="s">
        <v>31</v>
      </c>
      <c r="DO33" s="118">
        <v>3</v>
      </c>
      <c r="DP33" s="118">
        <v>4</v>
      </c>
      <c r="DQ33" s="128">
        <f t="shared" si="43"/>
        <v>0</v>
      </c>
      <c r="DR33" s="128">
        <f t="shared" si="44"/>
        <v>8</v>
      </c>
      <c r="DS33" s="130">
        <f t="shared" si="45"/>
        <v>7</v>
      </c>
      <c r="DT33" s="131">
        <f t="shared" si="46"/>
        <v>0.875</v>
      </c>
      <c r="DU33" s="6" t="s">
        <v>31</v>
      </c>
      <c r="DV33" s="110">
        <v>4</v>
      </c>
      <c r="DW33" s="111">
        <v>4</v>
      </c>
      <c r="DX33" s="111">
        <v>1</v>
      </c>
      <c r="DY33" s="111">
        <v>4</v>
      </c>
      <c r="DZ33" s="63">
        <v>4</v>
      </c>
      <c r="EA33" s="128">
        <f t="shared" si="47"/>
        <v>0</v>
      </c>
      <c r="EB33" s="128">
        <f t="shared" si="48"/>
        <v>20</v>
      </c>
      <c r="EC33" s="130">
        <f t="shared" si="49"/>
        <v>17</v>
      </c>
      <c r="ED33" s="131">
        <f t="shared" si="50"/>
        <v>0.85</v>
      </c>
      <c r="EF33" s="25" t="s">
        <v>31</v>
      </c>
      <c r="EG33" s="132">
        <f t="shared" si="51"/>
        <v>0.90277777777777779</v>
      </c>
      <c r="EI33" s="25" t="s">
        <v>31</v>
      </c>
      <c r="EJ33" s="132">
        <f t="shared" si="52"/>
        <v>0.78428571428571425</v>
      </c>
      <c r="EL33" s="25" t="s">
        <v>31</v>
      </c>
      <c r="EM33" s="27">
        <f t="shared" si="53"/>
        <v>0.81128246753246758</v>
      </c>
      <c r="EO33" s="25" t="s">
        <v>31</v>
      </c>
      <c r="EP33" s="27">
        <f t="shared" si="54"/>
        <v>0.85</v>
      </c>
      <c r="ER33" s="25" t="s">
        <v>31</v>
      </c>
      <c r="ES33" s="93">
        <f t="shared" si="1"/>
        <v>0.82722934704184703</v>
      </c>
    </row>
    <row r="34" spans="1:149" ht="15.75" customHeight="1">
      <c r="A34" s="6" t="s">
        <v>32</v>
      </c>
      <c r="B34" s="32">
        <v>4</v>
      </c>
      <c r="C34" s="32">
        <v>4</v>
      </c>
      <c r="D34" s="108">
        <v>2</v>
      </c>
      <c r="E34" s="128">
        <v>0</v>
      </c>
      <c r="F34" s="128">
        <f t="shared" si="2"/>
        <v>12</v>
      </c>
      <c r="G34" s="130">
        <f t="shared" si="3"/>
        <v>10</v>
      </c>
      <c r="H34" s="131">
        <f t="shared" si="4"/>
        <v>0.83333333333333337</v>
      </c>
      <c r="I34" s="6" t="s">
        <v>32</v>
      </c>
      <c r="J34" s="45">
        <v>4</v>
      </c>
      <c r="K34" s="32">
        <v>4</v>
      </c>
      <c r="L34" s="32">
        <v>4</v>
      </c>
      <c r="M34" s="32">
        <v>3</v>
      </c>
      <c r="N34" s="128">
        <v>0</v>
      </c>
      <c r="O34" s="128">
        <f t="shared" si="5"/>
        <v>16</v>
      </c>
      <c r="P34" s="130">
        <f t="shared" si="6"/>
        <v>15</v>
      </c>
      <c r="Q34" s="131">
        <f t="shared" si="7"/>
        <v>0.9375</v>
      </c>
      <c r="R34" s="6" t="s">
        <v>32</v>
      </c>
      <c r="S34" s="79">
        <v>4</v>
      </c>
      <c r="T34" s="128">
        <f t="shared" si="8"/>
        <v>0</v>
      </c>
      <c r="U34" s="128">
        <f t="shared" si="9"/>
        <v>4</v>
      </c>
      <c r="V34" s="130">
        <f t="shared" si="0"/>
        <v>4</v>
      </c>
      <c r="W34" s="131">
        <f t="shared" si="10"/>
        <v>1</v>
      </c>
      <c r="X34" s="6" t="s">
        <v>32</v>
      </c>
      <c r="Y34" s="32">
        <v>4</v>
      </c>
      <c r="Z34" s="32">
        <v>4</v>
      </c>
      <c r="AA34" s="32">
        <v>2</v>
      </c>
      <c r="AB34" s="32">
        <v>4</v>
      </c>
      <c r="AC34" s="32">
        <v>1</v>
      </c>
      <c r="AD34" s="32">
        <v>2</v>
      </c>
      <c r="AE34" s="32">
        <v>4</v>
      </c>
      <c r="AF34" s="128">
        <f t="shared" si="11"/>
        <v>0</v>
      </c>
      <c r="AG34" s="128">
        <f t="shared" si="12"/>
        <v>28</v>
      </c>
      <c r="AH34" s="130">
        <f t="shared" si="13"/>
        <v>21</v>
      </c>
      <c r="AI34" s="131">
        <f t="shared" si="14"/>
        <v>0.75</v>
      </c>
      <c r="AJ34" s="6" t="s">
        <v>32</v>
      </c>
      <c r="AK34" s="113">
        <v>4</v>
      </c>
      <c r="AL34" s="114">
        <v>4</v>
      </c>
      <c r="AM34" s="113">
        <v>4</v>
      </c>
      <c r="AN34" s="111">
        <v>4</v>
      </c>
      <c r="AO34" s="111">
        <v>1</v>
      </c>
      <c r="AP34" s="111">
        <v>3</v>
      </c>
      <c r="AQ34" s="111">
        <v>3</v>
      </c>
      <c r="AR34" s="128">
        <f t="shared" si="15"/>
        <v>0</v>
      </c>
      <c r="AS34" s="128">
        <f t="shared" si="16"/>
        <v>28</v>
      </c>
      <c r="AT34" s="130">
        <f t="shared" si="17"/>
        <v>23</v>
      </c>
      <c r="AU34" s="131">
        <f t="shared" si="18"/>
        <v>0.8214285714285714</v>
      </c>
      <c r="AV34" s="6" t="s">
        <v>32</v>
      </c>
      <c r="AW34" s="113" t="s">
        <v>60</v>
      </c>
      <c r="AX34" s="47" t="s">
        <v>60</v>
      </c>
      <c r="AY34" s="113">
        <v>4</v>
      </c>
      <c r="AZ34" s="113">
        <v>4</v>
      </c>
      <c r="BA34" s="113">
        <v>4</v>
      </c>
      <c r="BB34" s="128">
        <f t="shared" si="19"/>
        <v>2</v>
      </c>
      <c r="BC34" s="128">
        <f t="shared" si="20"/>
        <v>12</v>
      </c>
      <c r="BD34" s="130">
        <f t="shared" si="21"/>
        <v>12</v>
      </c>
      <c r="BE34" s="131">
        <f t="shared" si="22"/>
        <v>1</v>
      </c>
      <c r="BF34" s="6" t="s">
        <v>32</v>
      </c>
      <c r="BG34" s="50">
        <v>3</v>
      </c>
      <c r="BH34" s="50">
        <v>4</v>
      </c>
      <c r="BI34" s="50">
        <v>4</v>
      </c>
      <c r="BJ34" s="50">
        <v>4</v>
      </c>
      <c r="BK34" s="128">
        <f t="shared" si="23"/>
        <v>0</v>
      </c>
      <c r="BL34" s="128">
        <f t="shared" si="24"/>
        <v>16</v>
      </c>
      <c r="BM34" s="130">
        <f t="shared" si="25"/>
        <v>15</v>
      </c>
      <c r="BN34" s="131">
        <f t="shared" si="26"/>
        <v>0.9375</v>
      </c>
      <c r="BO34" s="6" t="s">
        <v>32</v>
      </c>
      <c r="BP34" s="50">
        <v>1</v>
      </c>
      <c r="BQ34" s="50">
        <v>4</v>
      </c>
      <c r="BR34" s="32">
        <v>4</v>
      </c>
      <c r="BS34" s="32">
        <v>4</v>
      </c>
      <c r="BT34" s="108">
        <v>4</v>
      </c>
      <c r="BU34" s="50">
        <v>4</v>
      </c>
      <c r="BV34" s="76">
        <v>4</v>
      </c>
      <c r="BW34" s="108">
        <v>2</v>
      </c>
      <c r="BX34" s="76">
        <v>3</v>
      </c>
      <c r="BY34" s="76">
        <v>3</v>
      </c>
      <c r="BZ34" s="128">
        <f t="shared" si="27"/>
        <v>0</v>
      </c>
      <c r="CA34" s="128">
        <f t="shared" si="28"/>
        <v>40</v>
      </c>
      <c r="CB34" s="130">
        <f t="shared" si="29"/>
        <v>33</v>
      </c>
      <c r="CC34" s="131">
        <f t="shared" si="30"/>
        <v>0.82499999999999996</v>
      </c>
      <c r="CD34" s="6" t="s">
        <v>32</v>
      </c>
      <c r="CE34" s="47">
        <v>4</v>
      </c>
      <c r="CF34" s="113">
        <v>2</v>
      </c>
      <c r="CG34" s="47">
        <v>4</v>
      </c>
      <c r="CH34" s="84">
        <v>4</v>
      </c>
      <c r="CI34" s="47">
        <v>3</v>
      </c>
      <c r="CJ34" s="47">
        <v>4</v>
      </c>
      <c r="CK34" s="47">
        <v>4</v>
      </c>
      <c r="CL34" s="47">
        <v>3</v>
      </c>
      <c r="CM34" s="113">
        <v>1</v>
      </c>
      <c r="CN34" s="63">
        <v>4</v>
      </c>
      <c r="CO34" s="47">
        <v>4</v>
      </c>
      <c r="CP34" s="128">
        <f t="shared" si="31"/>
        <v>0</v>
      </c>
      <c r="CQ34" s="128">
        <f t="shared" si="32"/>
        <v>44</v>
      </c>
      <c r="CR34" s="130">
        <f t="shared" si="33"/>
        <v>37</v>
      </c>
      <c r="CS34" s="131">
        <f t="shared" si="34"/>
        <v>0.84090909090909094</v>
      </c>
      <c r="CT34" s="6" t="s">
        <v>32</v>
      </c>
      <c r="CU34" s="119">
        <v>4</v>
      </c>
      <c r="CV34" s="119">
        <v>4</v>
      </c>
      <c r="CW34" s="119">
        <v>4</v>
      </c>
      <c r="CX34" s="122" t="s">
        <v>60</v>
      </c>
      <c r="CY34" s="122">
        <v>4</v>
      </c>
      <c r="CZ34" s="122" t="s">
        <v>60</v>
      </c>
      <c r="DA34" s="119">
        <v>4</v>
      </c>
      <c r="DB34" s="128">
        <f t="shared" si="35"/>
        <v>2</v>
      </c>
      <c r="DC34" s="128">
        <f t="shared" si="36"/>
        <v>20</v>
      </c>
      <c r="DD34" s="130">
        <f t="shared" si="37"/>
        <v>20</v>
      </c>
      <c r="DE34" s="131">
        <f t="shared" si="38"/>
        <v>1</v>
      </c>
      <c r="DF34" s="6" t="s">
        <v>32</v>
      </c>
      <c r="DG34" s="123">
        <v>4</v>
      </c>
      <c r="DH34" s="125">
        <v>4</v>
      </c>
      <c r="DI34" s="125">
        <v>4</v>
      </c>
      <c r="DJ34" s="128">
        <f t="shared" si="39"/>
        <v>0</v>
      </c>
      <c r="DK34" s="128">
        <f t="shared" si="40"/>
        <v>12</v>
      </c>
      <c r="DL34" s="130">
        <f t="shared" si="41"/>
        <v>12</v>
      </c>
      <c r="DM34" s="131">
        <f t="shared" si="42"/>
        <v>1</v>
      </c>
      <c r="DN34" s="6" t="s">
        <v>32</v>
      </c>
      <c r="DO34" s="118">
        <v>3</v>
      </c>
      <c r="DP34" s="118">
        <v>4</v>
      </c>
      <c r="DQ34" s="128">
        <f t="shared" si="43"/>
        <v>0</v>
      </c>
      <c r="DR34" s="128">
        <f t="shared" si="44"/>
        <v>8</v>
      </c>
      <c r="DS34" s="130">
        <f t="shared" si="45"/>
        <v>7</v>
      </c>
      <c r="DT34" s="131">
        <f t="shared" si="46"/>
        <v>0.875</v>
      </c>
      <c r="DU34" s="6" t="s">
        <v>32</v>
      </c>
      <c r="DV34" s="110">
        <v>4</v>
      </c>
      <c r="DW34" s="111">
        <v>4</v>
      </c>
      <c r="DX34" s="111">
        <v>4</v>
      </c>
      <c r="DY34" s="111">
        <v>4</v>
      </c>
      <c r="DZ34" s="63">
        <v>4</v>
      </c>
      <c r="EA34" s="128">
        <f t="shared" si="47"/>
        <v>0</v>
      </c>
      <c r="EB34" s="128">
        <f t="shared" si="48"/>
        <v>20</v>
      </c>
      <c r="EC34" s="130">
        <f t="shared" si="49"/>
        <v>20</v>
      </c>
      <c r="ED34" s="131">
        <f t="shared" si="50"/>
        <v>1</v>
      </c>
      <c r="EF34" s="25" t="s">
        <v>32</v>
      </c>
      <c r="EG34" s="132">
        <f t="shared" si="51"/>
        <v>0.92361111111111116</v>
      </c>
      <c r="EI34" s="25" t="s">
        <v>32</v>
      </c>
      <c r="EJ34" s="132">
        <f t="shared" si="52"/>
        <v>0.86678571428571427</v>
      </c>
      <c r="EL34" s="25" t="s">
        <v>32</v>
      </c>
      <c r="EM34" s="27">
        <f t="shared" si="53"/>
        <v>0.92897727272727271</v>
      </c>
      <c r="EO34" s="25" t="s">
        <v>32</v>
      </c>
      <c r="EP34" s="27">
        <f t="shared" si="54"/>
        <v>1</v>
      </c>
      <c r="ER34" s="25" t="s">
        <v>32</v>
      </c>
      <c r="ES34" s="93">
        <f t="shared" si="1"/>
        <v>0.90986138167388175</v>
      </c>
    </row>
    <row r="35" spans="1:149" ht="15.75" customHeight="1">
      <c r="A35" s="6" t="s">
        <v>33</v>
      </c>
      <c r="B35" s="32">
        <v>4</v>
      </c>
      <c r="C35" s="32">
        <v>1</v>
      </c>
      <c r="D35" s="108">
        <v>2</v>
      </c>
      <c r="E35" s="128">
        <v>0</v>
      </c>
      <c r="F35" s="128">
        <f t="shared" si="2"/>
        <v>12</v>
      </c>
      <c r="G35" s="130">
        <f t="shared" si="3"/>
        <v>7</v>
      </c>
      <c r="H35" s="131">
        <f t="shared" si="4"/>
        <v>0.58333333333333337</v>
      </c>
      <c r="I35" s="6" t="s">
        <v>33</v>
      </c>
      <c r="J35" s="45">
        <v>4</v>
      </c>
      <c r="K35" s="32">
        <v>4</v>
      </c>
      <c r="L35" s="32">
        <v>4</v>
      </c>
      <c r="M35" s="32">
        <v>3</v>
      </c>
      <c r="N35" s="128">
        <v>0</v>
      </c>
      <c r="O35" s="128">
        <f t="shared" si="5"/>
        <v>16</v>
      </c>
      <c r="P35" s="130">
        <f t="shared" si="6"/>
        <v>15</v>
      </c>
      <c r="Q35" s="131">
        <f t="shared" si="7"/>
        <v>0.9375</v>
      </c>
      <c r="R35" s="6" t="s">
        <v>33</v>
      </c>
      <c r="S35" s="79">
        <v>4</v>
      </c>
      <c r="T35" s="128">
        <f t="shared" si="8"/>
        <v>0</v>
      </c>
      <c r="U35" s="128">
        <f t="shared" si="9"/>
        <v>4</v>
      </c>
      <c r="V35" s="130">
        <f t="shared" si="0"/>
        <v>4</v>
      </c>
      <c r="W35" s="131">
        <f t="shared" si="10"/>
        <v>1</v>
      </c>
      <c r="X35" s="6" t="s">
        <v>33</v>
      </c>
      <c r="Y35" s="32">
        <v>4</v>
      </c>
      <c r="Z35" s="32">
        <v>4</v>
      </c>
      <c r="AA35" s="32">
        <v>4</v>
      </c>
      <c r="AB35" s="32">
        <v>4</v>
      </c>
      <c r="AC35" s="32">
        <v>1</v>
      </c>
      <c r="AD35" s="32">
        <v>3</v>
      </c>
      <c r="AE35" s="32">
        <v>4</v>
      </c>
      <c r="AF35" s="128">
        <f t="shared" si="11"/>
        <v>0</v>
      </c>
      <c r="AG35" s="128">
        <f t="shared" si="12"/>
        <v>28</v>
      </c>
      <c r="AH35" s="130">
        <f t="shared" si="13"/>
        <v>24</v>
      </c>
      <c r="AI35" s="131">
        <f t="shared" si="14"/>
        <v>0.8571428571428571</v>
      </c>
      <c r="AJ35" s="6" t="s">
        <v>33</v>
      </c>
      <c r="AK35" s="113">
        <v>3</v>
      </c>
      <c r="AL35" s="114">
        <v>4</v>
      </c>
      <c r="AM35" s="113">
        <v>4</v>
      </c>
      <c r="AN35" s="111">
        <v>4</v>
      </c>
      <c r="AO35" s="111">
        <v>1</v>
      </c>
      <c r="AP35" s="111">
        <v>3</v>
      </c>
      <c r="AQ35" s="111">
        <v>3</v>
      </c>
      <c r="AR35" s="128">
        <f t="shared" si="15"/>
        <v>0</v>
      </c>
      <c r="AS35" s="128">
        <f t="shared" si="16"/>
        <v>28</v>
      </c>
      <c r="AT35" s="130">
        <f t="shared" si="17"/>
        <v>22</v>
      </c>
      <c r="AU35" s="131">
        <f t="shared" si="18"/>
        <v>0.7857142857142857</v>
      </c>
      <c r="AV35" s="6" t="s">
        <v>33</v>
      </c>
      <c r="AW35" s="113">
        <v>4</v>
      </c>
      <c r="AX35" s="47">
        <v>4</v>
      </c>
      <c r="AY35" s="113">
        <v>4</v>
      </c>
      <c r="AZ35" s="113">
        <v>4</v>
      </c>
      <c r="BA35" s="113">
        <v>4</v>
      </c>
      <c r="BB35" s="128">
        <f t="shared" si="19"/>
        <v>0</v>
      </c>
      <c r="BC35" s="128">
        <f t="shared" si="20"/>
        <v>20</v>
      </c>
      <c r="BD35" s="130">
        <f t="shared" si="21"/>
        <v>20</v>
      </c>
      <c r="BE35" s="131">
        <f t="shared" si="22"/>
        <v>1</v>
      </c>
      <c r="BF35" s="6" t="s">
        <v>33</v>
      </c>
      <c r="BG35" s="50">
        <v>3</v>
      </c>
      <c r="BH35" s="50">
        <v>3</v>
      </c>
      <c r="BI35" s="50">
        <v>3</v>
      </c>
      <c r="BJ35" s="50" t="s">
        <v>60</v>
      </c>
      <c r="BK35" s="128">
        <f t="shared" si="23"/>
        <v>1</v>
      </c>
      <c r="BL35" s="128">
        <f t="shared" si="24"/>
        <v>12</v>
      </c>
      <c r="BM35" s="130">
        <f t="shared" si="25"/>
        <v>9</v>
      </c>
      <c r="BN35" s="131">
        <f t="shared" si="26"/>
        <v>0.75</v>
      </c>
      <c r="BO35" s="6" t="s">
        <v>33</v>
      </c>
      <c r="BP35" s="50">
        <v>4</v>
      </c>
      <c r="BQ35" s="50">
        <v>1</v>
      </c>
      <c r="BR35" s="32">
        <v>4</v>
      </c>
      <c r="BS35" s="32">
        <v>5</v>
      </c>
      <c r="BT35" s="108">
        <v>4</v>
      </c>
      <c r="BU35" s="50">
        <v>4</v>
      </c>
      <c r="BV35" s="76">
        <v>4</v>
      </c>
      <c r="BW35" s="116">
        <v>4</v>
      </c>
      <c r="BX35" s="76">
        <v>4</v>
      </c>
      <c r="BY35" s="76">
        <v>3</v>
      </c>
      <c r="BZ35" s="128">
        <f t="shared" si="27"/>
        <v>0</v>
      </c>
      <c r="CA35" s="128">
        <f t="shared" si="28"/>
        <v>40</v>
      </c>
      <c r="CB35" s="130">
        <f t="shared" si="29"/>
        <v>37</v>
      </c>
      <c r="CC35" s="131">
        <f t="shared" si="30"/>
        <v>0.92500000000000004</v>
      </c>
      <c r="CD35" s="6" t="s">
        <v>33</v>
      </c>
      <c r="CE35" s="47">
        <v>4</v>
      </c>
      <c r="CF35" s="113">
        <v>4</v>
      </c>
      <c r="CG35" s="47">
        <v>4</v>
      </c>
      <c r="CH35" s="47">
        <v>2</v>
      </c>
      <c r="CI35" s="47">
        <v>1</v>
      </c>
      <c r="CJ35" s="47">
        <v>2</v>
      </c>
      <c r="CK35" s="47">
        <v>4</v>
      </c>
      <c r="CL35" s="47">
        <v>2</v>
      </c>
      <c r="CM35" s="113">
        <v>1</v>
      </c>
      <c r="CN35" s="63">
        <v>1</v>
      </c>
      <c r="CO35" s="47">
        <v>1</v>
      </c>
      <c r="CP35" s="128">
        <f t="shared" si="31"/>
        <v>0</v>
      </c>
      <c r="CQ35" s="128">
        <f t="shared" si="32"/>
        <v>44</v>
      </c>
      <c r="CR35" s="130">
        <f t="shared" si="33"/>
        <v>26</v>
      </c>
      <c r="CS35" s="131">
        <f t="shared" si="34"/>
        <v>0.59090909090909094</v>
      </c>
      <c r="CT35" s="6" t="s">
        <v>33</v>
      </c>
      <c r="CU35" s="119">
        <v>3</v>
      </c>
      <c r="CV35" s="119">
        <v>4</v>
      </c>
      <c r="CW35" s="119">
        <v>4</v>
      </c>
      <c r="CX35" s="122">
        <v>4</v>
      </c>
      <c r="CY35" s="122">
        <v>4</v>
      </c>
      <c r="CZ35" s="122">
        <v>4</v>
      </c>
      <c r="DA35" s="119">
        <v>2</v>
      </c>
      <c r="DB35" s="128">
        <f t="shared" si="35"/>
        <v>0</v>
      </c>
      <c r="DC35" s="128">
        <f t="shared" si="36"/>
        <v>28</v>
      </c>
      <c r="DD35" s="130">
        <f t="shared" si="37"/>
        <v>25</v>
      </c>
      <c r="DE35" s="131">
        <f t="shared" si="38"/>
        <v>0.8928571428571429</v>
      </c>
      <c r="DF35" s="6" t="s">
        <v>33</v>
      </c>
      <c r="DG35" s="123">
        <v>4</v>
      </c>
      <c r="DH35" s="125">
        <v>4</v>
      </c>
      <c r="DI35" s="125">
        <v>4</v>
      </c>
      <c r="DJ35" s="128">
        <f t="shared" si="39"/>
        <v>0</v>
      </c>
      <c r="DK35" s="128">
        <f t="shared" si="40"/>
        <v>12</v>
      </c>
      <c r="DL35" s="130">
        <f t="shared" si="41"/>
        <v>12</v>
      </c>
      <c r="DM35" s="131">
        <f t="shared" si="42"/>
        <v>1</v>
      </c>
      <c r="DN35" s="6" t="s">
        <v>33</v>
      </c>
      <c r="DO35" s="118">
        <v>1</v>
      </c>
      <c r="DP35" s="118">
        <v>4</v>
      </c>
      <c r="DQ35" s="128">
        <f t="shared" si="43"/>
        <v>0</v>
      </c>
      <c r="DR35" s="128">
        <f t="shared" si="44"/>
        <v>8</v>
      </c>
      <c r="DS35" s="130">
        <f t="shared" si="45"/>
        <v>5</v>
      </c>
      <c r="DT35" s="131">
        <f t="shared" si="46"/>
        <v>0.625</v>
      </c>
      <c r="DU35" s="6" t="s">
        <v>33</v>
      </c>
      <c r="DV35" s="110">
        <v>4</v>
      </c>
      <c r="DW35" s="111">
        <v>4</v>
      </c>
      <c r="DX35" s="111">
        <v>4</v>
      </c>
      <c r="DY35" s="111">
        <v>1</v>
      </c>
      <c r="DZ35" s="63">
        <v>4</v>
      </c>
      <c r="EA35" s="128">
        <f t="shared" si="47"/>
        <v>0</v>
      </c>
      <c r="EB35" s="128">
        <f t="shared" si="48"/>
        <v>20</v>
      </c>
      <c r="EC35" s="130">
        <f t="shared" si="49"/>
        <v>17</v>
      </c>
      <c r="ED35" s="131">
        <f t="shared" si="50"/>
        <v>0.85</v>
      </c>
      <c r="EF35" s="25" t="s">
        <v>33</v>
      </c>
      <c r="EG35" s="132">
        <f t="shared" si="51"/>
        <v>0.84027777777777779</v>
      </c>
      <c r="EI35" s="25" t="s">
        <v>33</v>
      </c>
      <c r="EJ35" s="132">
        <f t="shared" si="52"/>
        <v>0.86357142857142866</v>
      </c>
      <c r="EL35" s="25" t="s">
        <v>33</v>
      </c>
      <c r="EM35" s="27">
        <f t="shared" si="53"/>
        <v>0.77719155844155852</v>
      </c>
      <c r="EO35" s="25" t="s">
        <v>33</v>
      </c>
      <c r="EP35" s="27">
        <f t="shared" si="54"/>
        <v>0.85</v>
      </c>
      <c r="ER35" s="25" t="s">
        <v>33</v>
      </c>
      <c r="ES35" s="93">
        <f t="shared" si="1"/>
        <v>0.83479590548340554</v>
      </c>
    </row>
    <row r="36" spans="1:149" ht="15.75" customHeight="1">
      <c r="A36" s="6" t="s">
        <v>34</v>
      </c>
      <c r="B36" s="32">
        <v>4</v>
      </c>
      <c r="C36" s="32">
        <v>4</v>
      </c>
      <c r="D36" s="108">
        <v>1</v>
      </c>
      <c r="E36" s="128">
        <v>0</v>
      </c>
      <c r="F36" s="128">
        <f t="shared" si="2"/>
        <v>12</v>
      </c>
      <c r="G36" s="130">
        <f t="shared" si="3"/>
        <v>9</v>
      </c>
      <c r="H36" s="131">
        <f t="shared" si="4"/>
        <v>0.75</v>
      </c>
      <c r="I36" s="6" t="s">
        <v>34</v>
      </c>
      <c r="J36" s="45">
        <v>4</v>
      </c>
      <c r="K36" s="32">
        <v>4</v>
      </c>
      <c r="L36" s="32">
        <v>4</v>
      </c>
      <c r="M36" s="32">
        <v>1</v>
      </c>
      <c r="N36" s="128">
        <v>0</v>
      </c>
      <c r="O36" s="128">
        <f t="shared" si="5"/>
        <v>16</v>
      </c>
      <c r="P36" s="130">
        <f t="shared" si="6"/>
        <v>13</v>
      </c>
      <c r="Q36" s="131">
        <f t="shared" si="7"/>
        <v>0.8125</v>
      </c>
      <c r="R36" s="6" t="s">
        <v>34</v>
      </c>
      <c r="S36" s="79">
        <v>4</v>
      </c>
      <c r="T36" s="128">
        <f t="shared" si="8"/>
        <v>0</v>
      </c>
      <c r="U36" s="128">
        <f t="shared" si="9"/>
        <v>4</v>
      </c>
      <c r="V36" s="130">
        <f t="shared" si="0"/>
        <v>4</v>
      </c>
      <c r="W36" s="131">
        <f t="shared" si="10"/>
        <v>1</v>
      </c>
      <c r="X36" s="6" t="s">
        <v>34</v>
      </c>
      <c r="Y36" s="32">
        <v>4</v>
      </c>
      <c r="Z36" s="32">
        <v>4</v>
      </c>
      <c r="AA36" s="32">
        <v>4</v>
      </c>
      <c r="AB36" s="32" t="s">
        <v>60</v>
      </c>
      <c r="AC36" s="32" t="s">
        <v>60</v>
      </c>
      <c r="AD36" s="32">
        <v>1</v>
      </c>
      <c r="AE36" s="32">
        <v>4</v>
      </c>
      <c r="AF36" s="128">
        <f t="shared" si="11"/>
        <v>2</v>
      </c>
      <c r="AG36" s="128">
        <f t="shared" si="12"/>
        <v>20</v>
      </c>
      <c r="AH36" s="130">
        <f t="shared" si="13"/>
        <v>17</v>
      </c>
      <c r="AI36" s="131">
        <f t="shared" si="14"/>
        <v>0.85</v>
      </c>
      <c r="AJ36" s="6" t="s">
        <v>34</v>
      </c>
      <c r="AK36" s="113">
        <v>4</v>
      </c>
      <c r="AL36" s="114">
        <v>4</v>
      </c>
      <c r="AM36" s="115" t="s">
        <v>60</v>
      </c>
      <c r="AN36" s="111">
        <v>1</v>
      </c>
      <c r="AO36" s="111">
        <v>1</v>
      </c>
      <c r="AP36" s="111">
        <v>1</v>
      </c>
      <c r="AQ36" s="111">
        <v>1</v>
      </c>
      <c r="AR36" s="128">
        <f t="shared" si="15"/>
        <v>1</v>
      </c>
      <c r="AS36" s="128">
        <f t="shared" si="16"/>
        <v>24</v>
      </c>
      <c r="AT36" s="130">
        <f t="shared" si="17"/>
        <v>12</v>
      </c>
      <c r="AU36" s="131">
        <f t="shared" si="18"/>
        <v>0.5</v>
      </c>
      <c r="AV36" s="6" t="s">
        <v>34</v>
      </c>
      <c r="AW36" s="113">
        <v>1</v>
      </c>
      <c r="AX36" s="47">
        <v>4</v>
      </c>
      <c r="AY36" s="113">
        <v>4</v>
      </c>
      <c r="AZ36" s="47" t="s">
        <v>60</v>
      </c>
      <c r="BA36" s="113" t="s">
        <v>60</v>
      </c>
      <c r="BB36" s="128">
        <f t="shared" si="19"/>
        <v>2</v>
      </c>
      <c r="BC36" s="128">
        <f t="shared" si="20"/>
        <v>12</v>
      </c>
      <c r="BD36" s="130">
        <f t="shared" si="21"/>
        <v>9</v>
      </c>
      <c r="BE36" s="131">
        <f t="shared" si="22"/>
        <v>0.75</v>
      </c>
      <c r="BF36" s="6" t="s">
        <v>34</v>
      </c>
      <c r="BG36" s="50">
        <v>4</v>
      </c>
      <c r="BH36" s="50" t="s">
        <v>60</v>
      </c>
      <c r="BI36" s="50">
        <v>1</v>
      </c>
      <c r="BJ36" s="50" t="s">
        <v>60</v>
      </c>
      <c r="BK36" s="128">
        <f t="shared" si="23"/>
        <v>2</v>
      </c>
      <c r="BL36" s="128">
        <f t="shared" si="24"/>
        <v>8</v>
      </c>
      <c r="BM36" s="130">
        <f t="shared" si="25"/>
        <v>5</v>
      </c>
      <c r="BN36" s="131">
        <f t="shared" si="26"/>
        <v>0.625</v>
      </c>
      <c r="BO36" s="6" t="s">
        <v>34</v>
      </c>
      <c r="BP36" s="50">
        <v>1</v>
      </c>
      <c r="BQ36" s="50">
        <v>4</v>
      </c>
      <c r="BR36" s="32">
        <v>1</v>
      </c>
      <c r="BS36" s="32">
        <v>4</v>
      </c>
      <c r="BT36" s="108">
        <v>4</v>
      </c>
      <c r="BU36" s="50">
        <v>4</v>
      </c>
      <c r="BV36" s="76" t="s">
        <v>60</v>
      </c>
      <c r="BW36" s="108" t="s">
        <v>60</v>
      </c>
      <c r="BX36" s="76">
        <v>1</v>
      </c>
      <c r="BY36" s="76">
        <v>3</v>
      </c>
      <c r="BZ36" s="128">
        <f t="shared" si="27"/>
        <v>2</v>
      </c>
      <c r="CA36" s="128">
        <f t="shared" si="28"/>
        <v>32</v>
      </c>
      <c r="CB36" s="130">
        <f t="shared" si="29"/>
        <v>22</v>
      </c>
      <c r="CC36" s="131">
        <f t="shared" si="30"/>
        <v>0.6875</v>
      </c>
      <c r="CD36" s="6" t="s">
        <v>34</v>
      </c>
      <c r="CE36" s="47">
        <v>4</v>
      </c>
      <c r="CF36" s="113">
        <v>1</v>
      </c>
      <c r="CG36" s="47">
        <v>4</v>
      </c>
      <c r="CH36" s="84">
        <v>4</v>
      </c>
      <c r="CI36" s="47">
        <v>1</v>
      </c>
      <c r="CJ36" s="47">
        <v>2</v>
      </c>
      <c r="CK36" s="77" t="s">
        <v>60</v>
      </c>
      <c r="CL36" s="47" t="s">
        <v>60</v>
      </c>
      <c r="CM36" s="113">
        <v>4</v>
      </c>
      <c r="CN36" s="63">
        <v>1</v>
      </c>
      <c r="CO36" s="47" t="s">
        <v>60</v>
      </c>
      <c r="CP36" s="128">
        <f t="shared" si="31"/>
        <v>3</v>
      </c>
      <c r="CQ36" s="128">
        <f t="shared" si="32"/>
        <v>32</v>
      </c>
      <c r="CR36" s="130">
        <f t="shared" si="33"/>
        <v>21</v>
      </c>
      <c r="CS36" s="131">
        <f t="shared" si="34"/>
        <v>0.65625</v>
      </c>
      <c r="CT36" s="6" t="s">
        <v>34</v>
      </c>
      <c r="CU36" s="119" t="s">
        <v>60</v>
      </c>
      <c r="CV36" s="118" t="s">
        <v>60</v>
      </c>
      <c r="CW36" s="118" t="s">
        <v>60</v>
      </c>
      <c r="CX36" s="122" t="s">
        <v>60</v>
      </c>
      <c r="CY36" s="122" t="s">
        <v>60</v>
      </c>
      <c r="CZ36" s="122" t="s">
        <v>60</v>
      </c>
      <c r="DA36" s="119" t="s">
        <v>60</v>
      </c>
      <c r="DB36" s="128">
        <f t="shared" si="35"/>
        <v>7</v>
      </c>
      <c r="DC36" s="128">
        <f t="shared" si="36"/>
        <v>0</v>
      </c>
      <c r="DD36" s="130">
        <f t="shared" si="37"/>
        <v>0</v>
      </c>
      <c r="DE36" s="131" t="s">
        <v>60</v>
      </c>
      <c r="DF36" s="6" t="s">
        <v>34</v>
      </c>
      <c r="DG36" s="123">
        <v>4</v>
      </c>
      <c r="DH36" s="125">
        <v>4</v>
      </c>
      <c r="DI36" s="125">
        <v>4</v>
      </c>
      <c r="DJ36" s="128">
        <f t="shared" si="39"/>
        <v>0</v>
      </c>
      <c r="DK36" s="128">
        <f t="shared" si="40"/>
        <v>12</v>
      </c>
      <c r="DL36" s="130">
        <f t="shared" si="41"/>
        <v>12</v>
      </c>
      <c r="DM36" s="131">
        <f t="shared" si="42"/>
        <v>1</v>
      </c>
      <c r="DN36" s="6" t="s">
        <v>34</v>
      </c>
      <c r="DO36" s="118">
        <v>4</v>
      </c>
      <c r="DP36" s="118">
        <v>4</v>
      </c>
      <c r="DQ36" s="128">
        <f t="shared" si="43"/>
        <v>0</v>
      </c>
      <c r="DR36" s="128">
        <f t="shared" si="44"/>
        <v>8</v>
      </c>
      <c r="DS36" s="130">
        <f t="shared" si="45"/>
        <v>8</v>
      </c>
      <c r="DT36" s="131">
        <f t="shared" si="46"/>
        <v>1</v>
      </c>
      <c r="DU36" s="6" t="s">
        <v>34</v>
      </c>
      <c r="DV36" s="110">
        <v>4</v>
      </c>
      <c r="DW36" s="111">
        <v>4</v>
      </c>
      <c r="DX36" s="111">
        <v>4</v>
      </c>
      <c r="DY36" s="111">
        <v>4</v>
      </c>
      <c r="DZ36" s="47" t="s">
        <v>60</v>
      </c>
      <c r="EA36" s="128">
        <f t="shared" si="47"/>
        <v>1</v>
      </c>
      <c r="EB36" s="128">
        <f t="shared" si="48"/>
        <v>16</v>
      </c>
      <c r="EC36" s="130">
        <f t="shared" si="49"/>
        <v>16</v>
      </c>
      <c r="ED36" s="131">
        <f t="shared" si="50"/>
        <v>1</v>
      </c>
      <c r="EF36" s="25" t="s">
        <v>34</v>
      </c>
      <c r="EG36" s="132">
        <f t="shared" si="51"/>
        <v>0.85416666666666663</v>
      </c>
      <c r="EI36" s="25" t="s">
        <v>34</v>
      </c>
      <c r="EJ36" s="132">
        <f t="shared" si="52"/>
        <v>0.6825</v>
      </c>
      <c r="EL36" s="25" t="s">
        <v>34</v>
      </c>
      <c r="EM36" s="27">
        <f t="shared" si="53"/>
        <v>0.88541666666666663</v>
      </c>
      <c r="EO36" s="25" t="s">
        <v>34</v>
      </c>
      <c r="EP36" s="27">
        <f t="shared" si="54"/>
        <v>1</v>
      </c>
      <c r="ER36" s="25" t="s">
        <v>34</v>
      </c>
      <c r="ES36" s="93">
        <f t="shared" si="1"/>
        <v>0.80789583333333326</v>
      </c>
    </row>
    <row r="37" spans="1:149" ht="15.75" customHeight="1" thickBot="1">
      <c r="A37" s="6" t="s">
        <v>35</v>
      </c>
      <c r="B37" s="32">
        <v>2</v>
      </c>
      <c r="C37" s="32">
        <v>4</v>
      </c>
      <c r="D37" s="108">
        <v>1</v>
      </c>
      <c r="E37" s="128">
        <v>0</v>
      </c>
      <c r="F37" s="128">
        <f t="shared" si="2"/>
        <v>12</v>
      </c>
      <c r="G37" s="130">
        <f t="shared" si="3"/>
        <v>7</v>
      </c>
      <c r="H37" s="131">
        <f t="shared" si="4"/>
        <v>0.58333333333333337</v>
      </c>
      <c r="I37" s="6" t="s">
        <v>35</v>
      </c>
      <c r="J37" s="45">
        <v>4</v>
      </c>
      <c r="K37" s="32">
        <v>4</v>
      </c>
      <c r="L37" s="32">
        <v>4</v>
      </c>
      <c r="M37" s="32">
        <v>3</v>
      </c>
      <c r="N37" s="128">
        <v>0</v>
      </c>
      <c r="O37" s="128">
        <f t="shared" si="5"/>
        <v>16</v>
      </c>
      <c r="P37" s="130">
        <f t="shared" si="6"/>
        <v>15</v>
      </c>
      <c r="Q37" s="131">
        <f t="shared" si="7"/>
        <v>0.9375</v>
      </c>
      <c r="R37" s="6" t="s">
        <v>35</v>
      </c>
      <c r="S37" s="79">
        <v>4</v>
      </c>
      <c r="T37" s="128">
        <f t="shared" si="8"/>
        <v>0</v>
      </c>
      <c r="U37" s="128">
        <f t="shared" si="9"/>
        <v>4</v>
      </c>
      <c r="V37" s="130">
        <f t="shared" si="0"/>
        <v>4</v>
      </c>
      <c r="W37" s="131">
        <f t="shared" si="10"/>
        <v>1</v>
      </c>
      <c r="X37" s="6" t="s">
        <v>35</v>
      </c>
      <c r="Y37" s="32" t="s">
        <v>60</v>
      </c>
      <c r="Z37" s="32">
        <v>4</v>
      </c>
      <c r="AA37" s="32">
        <v>4</v>
      </c>
      <c r="AB37" s="32">
        <v>4</v>
      </c>
      <c r="AC37" s="32">
        <v>1</v>
      </c>
      <c r="AD37" s="32">
        <v>2</v>
      </c>
      <c r="AE37" s="32">
        <v>4</v>
      </c>
      <c r="AF37" s="128">
        <f t="shared" si="11"/>
        <v>1</v>
      </c>
      <c r="AG37" s="128">
        <f t="shared" si="12"/>
        <v>24</v>
      </c>
      <c r="AH37" s="130">
        <f t="shared" si="13"/>
        <v>19</v>
      </c>
      <c r="AI37" s="131">
        <f t="shared" si="14"/>
        <v>0.79166666666666663</v>
      </c>
      <c r="AJ37" s="6" t="s">
        <v>35</v>
      </c>
      <c r="AK37" s="113">
        <v>1</v>
      </c>
      <c r="AL37" s="114">
        <v>1</v>
      </c>
      <c r="AM37" s="115" t="s">
        <v>60</v>
      </c>
      <c r="AN37" s="111">
        <v>1</v>
      </c>
      <c r="AO37" s="111">
        <v>1</v>
      </c>
      <c r="AP37" s="111">
        <v>1</v>
      </c>
      <c r="AQ37" s="111">
        <v>1</v>
      </c>
      <c r="AR37" s="128">
        <f t="shared" si="15"/>
        <v>1</v>
      </c>
      <c r="AS37" s="128">
        <f t="shared" si="16"/>
        <v>24</v>
      </c>
      <c r="AT37" s="130">
        <f t="shared" si="17"/>
        <v>6</v>
      </c>
      <c r="AU37" s="131">
        <f t="shared" si="18"/>
        <v>0.25</v>
      </c>
      <c r="AV37" s="6" t="s">
        <v>35</v>
      </c>
      <c r="AW37" s="113">
        <v>2</v>
      </c>
      <c r="AX37" s="47">
        <v>4</v>
      </c>
      <c r="AY37" s="113">
        <v>4</v>
      </c>
      <c r="AZ37" s="113">
        <v>4</v>
      </c>
      <c r="BA37" s="113" t="s">
        <v>60</v>
      </c>
      <c r="BB37" s="128">
        <f t="shared" si="19"/>
        <v>1</v>
      </c>
      <c r="BC37" s="128">
        <f t="shared" si="20"/>
        <v>16</v>
      </c>
      <c r="BD37" s="130">
        <f t="shared" si="21"/>
        <v>14</v>
      </c>
      <c r="BE37" s="131">
        <f t="shared" si="22"/>
        <v>0.875</v>
      </c>
      <c r="BF37" s="6" t="s">
        <v>35</v>
      </c>
      <c r="BG37" s="50">
        <v>4</v>
      </c>
      <c r="BH37" s="50" t="s">
        <v>60</v>
      </c>
      <c r="BI37" s="50">
        <v>4</v>
      </c>
      <c r="BJ37" s="50" t="s">
        <v>60</v>
      </c>
      <c r="BK37" s="128">
        <f t="shared" si="23"/>
        <v>2</v>
      </c>
      <c r="BL37" s="128">
        <f t="shared" si="24"/>
        <v>8</v>
      </c>
      <c r="BM37" s="130">
        <f t="shared" si="25"/>
        <v>8</v>
      </c>
      <c r="BN37" s="131">
        <f t="shared" si="26"/>
        <v>1</v>
      </c>
      <c r="BO37" s="6" t="s">
        <v>35</v>
      </c>
      <c r="BP37" s="50">
        <v>1</v>
      </c>
      <c r="BQ37" s="50">
        <v>4</v>
      </c>
      <c r="BR37" s="50" t="s">
        <v>60</v>
      </c>
      <c r="BS37" s="50" t="s">
        <v>60</v>
      </c>
      <c r="BT37" s="108" t="s">
        <v>60</v>
      </c>
      <c r="BU37" s="50" t="s">
        <v>60</v>
      </c>
      <c r="BV37" s="76" t="s">
        <v>60</v>
      </c>
      <c r="BW37" s="108" t="s">
        <v>60</v>
      </c>
      <c r="BX37" s="76">
        <v>1</v>
      </c>
      <c r="BY37" s="76">
        <v>4</v>
      </c>
      <c r="BZ37" s="128">
        <f t="shared" si="27"/>
        <v>6</v>
      </c>
      <c r="CA37" s="128">
        <f t="shared" si="28"/>
        <v>16</v>
      </c>
      <c r="CB37" s="130">
        <f t="shared" si="29"/>
        <v>10</v>
      </c>
      <c r="CC37" s="131">
        <f t="shared" si="30"/>
        <v>0.625</v>
      </c>
      <c r="CD37" s="6" t="s">
        <v>35</v>
      </c>
      <c r="CE37" s="47">
        <v>4</v>
      </c>
      <c r="CF37" s="113">
        <v>4</v>
      </c>
      <c r="CG37" s="47">
        <v>4</v>
      </c>
      <c r="CH37" s="84">
        <v>4</v>
      </c>
      <c r="CI37" s="47">
        <v>1</v>
      </c>
      <c r="CJ37" s="47">
        <v>2</v>
      </c>
      <c r="CK37" s="47">
        <v>4</v>
      </c>
      <c r="CL37" s="47">
        <v>4</v>
      </c>
      <c r="CM37" s="113">
        <v>4</v>
      </c>
      <c r="CN37" s="63">
        <v>1</v>
      </c>
      <c r="CO37" s="47">
        <v>4</v>
      </c>
      <c r="CP37" s="128">
        <f t="shared" si="31"/>
        <v>0</v>
      </c>
      <c r="CQ37" s="128">
        <f t="shared" si="32"/>
        <v>44</v>
      </c>
      <c r="CR37" s="130">
        <f t="shared" si="33"/>
        <v>36</v>
      </c>
      <c r="CS37" s="131">
        <f t="shared" si="34"/>
        <v>0.81818181818181823</v>
      </c>
      <c r="CT37" s="6" t="s">
        <v>35</v>
      </c>
      <c r="CU37" s="119" t="s">
        <v>60</v>
      </c>
      <c r="CV37" s="118" t="s">
        <v>60</v>
      </c>
      <c r="CW37" s="119">
        <v>4</v>
      </c>
      <c r="CX37" s="122" t="s">
        <v>60</v>
      </c>
      <c r="CY37" s="122">
        <v>4</v>
      </c>
      <c r="CZ37" s="122">
        <v>4</v>
      </c>
      <c r="DA37" s="119" t="s">
        <v>60</v>
      </c>
      <c r="DB37" s="128">
        <f t="shared" si="35"/>
        <v>4</v>
      </c>
      <c r="DC37" s="128">
        <f t="shared" si="36"/>
        <v>12</v>
      </c>
      <c r="DD37" s="130">
        <f t="shared" si="37"/>
        <v>12</v>
      </c>
      <c r="DE37" s="131">
        <f t="shared" si="38"/>
        <v>1</v>
      </c>
      <c r="DF37" s="6" t="s">
        <v>35</v>
      </c>
      <c r="DG37" s="123">
        <v>4</v>
      </c>
      <c r="DH37" s="125">
        <v>4</v>
      </c>
      <c r="DI37" s="125" t="s">
        <v>60</v>
      </c>
      <c r="DJ37" s="128">
        <f t="shared" si="39"/>
        <v>1</v>
      </c>
      <c r="DK37" s="128">
        <f t="shared" si="40"/>
        <v>8</v>
      </c>
      <c r="DL37" s="130">
        <f t="shared" si="41"/>
        <v>8</v>
      </c>
      <c r="DM37" s="131">
        <f t="shared" si="42"/>
        <v>1</v>
      </c>
      <c r="DN37" s="6" t="s">
        <v>35</v>
      </c>
      <c r="DO37" s="118">
        <v>1</v>
      </c>
      <c r="DP37" s="118">
        <v>4</v>
      </c>
      <c r="DQ37" s="128">
        <f t="shared" si="43"/>
        <v>0</v>
      </c>
      <c r="DR37" s="128">
        <f t="shared" si="44"/>
        <v>8</v>
      </c>
      <c r="DS37" s="130">
        <f t="shared" si="45"/>
        <v>5</v>
      </c>
      <c r="DT37" s="131">
        <f t="shared" si="46"/>
        <v>0.625</v>
      </c>
      <c r="DU37" s="6" t="s">
        <v>35</v>
      </c>
      <c r="DV37" s="110">
        <v>4</v>
      </c>
      <c r="DW37" s="111">
        <v>1</v>
      </c>
      <c r="DX37" s="111">
        <v>1</v>
      </c>
      <c r="DY37" s="111">
        <v>1</v>
      </c>
      <c r="DZ37" s="47" t="s">
        <v>60</v>
      </c>
      <c r="EA37" s="128">
        <f t="shared" si="47"/>
        <v>1</v>
      </c>
      <c r="EB37" s="128">
        <f t="shared" si="48"/>
        <v>16</v>
      </c>
      <c r="EC37" s="130">
        <f t="shared" si="49"/>
        <v>7</v>
      </c>
      <c r="ED37" s="131">
        <f t="shared" si="50"/>
        <v>0.4375</v>
      </c>
      <c r="EF37" s="133" t="s">
        <v>35</v>
      </c>
      <c r="EG37" s="134">
        <f t="shared" si="51"/>
        <v>0.84027777777777779</v>
      </c>
      <c r="EI37" s="133" t="s">
        <v>35</v>
      </c>
      <c r="EJ37" s="132">
        <f t="shared" si="52"/>
        <v>0.70833333333333326</v>
      </c>
      <c r="EL37" s="25" t="s">
        <v>35</v>
      </c>
      <c r="EM37" s="27">
        <f t="shared" si="53"/>
        <v>0.86079545454545459</v>
      </c>
      <c r="EO37" s="25" t="s">
        <v>35</v>
      </c>
      <c r="EP37" s="27">
        <f t="shared" si="54"/>
        <v>0.4375</v>
      </c>
      <c r="ER37" s="25" t="s">
        <v>35</v>
      </c>
      <c r="ES37" s="93">
        <f t="shared" si="1"/>
        <v>0.75235164141414135</v>
      </c>
    </row>
    <row r="38" spans="1:149" ht="15" customHeight="1">
      <c r="D38" s="323"/>
      <c r="E38" s="102"/>
      <c r="F38" s="102"/>
      <c r="G38" s="102"/>
      <c r="H38" s="102"/>
      <c r="N38" s="102"/>
      <c r="O38" s="102"/>
      <c r="P38" s="102"/>
      <c r="Q38" s="102"/>
      <c r="T38" s="102"/>
      <c r="U38" s="102"/>
      <c r="V38" s="102"/>
      <c r="W38" s="102"/>
      <c r="AF38" s="102"/>
      <c r="AG38" s="102"/>
      <c r="AH38" s="102"/>
      <c r="AI38" s="102"/>
      <c r="AJ38" s="340"/>
      <c r="AK38" s="340"/>
      <c r="AL38" s="340"/>
      <c r="AN38" s="340"/>
      <c r="AO38" s="340"/>
      <c r="AP38" s="340"/>
      <c r="AQ38" s="340"/>
      <c r="AR38" s="102"/>
      <c r="AS38" s="102"/>
      <c r="AT38" s="102"/>
      <c r="AU38" s="102"/>
      <c r="AV38" s="340"/>
      <c r="AW38" s="340"/>
      <c r="AX38" s="346"/>
      <c r="AY38" s="346"/>
      <c r="AZ38" s="346"/>
      <c r="BA38" s="346"/>
      <c r="BB38" s="102"/>
      <c r="BC38" s="102"/>
      <c r="BD38" s="102"/>
      <c r="BE38" s="102"/>
      <c r="BK38" s="102"/>
      <c r="BL38" s="102"/>
      <c r="BM38" s="102"/>
      <c r="BN38" s="102"/>
      <c r="BU38" s="82"/>
      <c r="BZ38" s="102"/>
      <c r="CA38" s="102"/>
      <c r="CB38" s="102"/>
      <c r="CC38" s="102"/>
      <c r="CD38" s="346"/>
      <c r="CE38" s="346"/>
      <c r="CF38" s="346"/>
      <c r="CG38" s="346"/>
      <c r="CH38" s="346"/>
      <c r="CI38" s="346"/>
      <c r="CJ38" s="346"/>
      <c r="CK38" s="346"/>
      <c r="CL38"/>
      <c r="CM38" s="346"/>
      <c r="CN38" s="346"/>
      <c r="CO38" s="346"/>
      <c r="CP38" s="346"/>
      <c r="CQ38" s="346"/>
      <c r="CR38" s="346"/>
      <c r="CS38" s="346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F38" s="37"/>
      <c r="EG38" s="37"/>
      <c r="EI38" s="37"/>
      <c r="EJ38" s="37"/>
      <c r="EL38" s="37"/>
      <c r="EM38" s="37"/>
      <c r="EO38" s="37"/>
      <c r="EP38" s="37"/>
      <c r="ER38" s="37"/>
      <c r="ES38" s="66"/>
    </row>
    <row r="39" spans="1:149" ht="15" customHeight="1">
      <c r="D39" s="323"/>
      <c r="E39" s="102"/>
      <c r="F39" s="102"/>
      <c r="G39" s="102"/>
      <c r="H39" s="102"/>
      <c r="N39" s="102"/>
      <c r="O39" s="102"/>
      <c r="P39" s="102"/>
      <c r="Q39" s="102"/>
      <c r="T39" s="102"/>
      <c r="U39" s="102"/>
      <c r="V39" s="102"/>
      <c r="W39" s="102"/>
      <c r="AF39" s="102"/>
      <c r="AG39" s="102"/>
      <c r="AH39" s="102"/>
      <c r="AI39" s="102"/>
      <c r="AJ39" s="340"/>
      <c r="AK39" s="340"/>
      <c r="AL39" s="340"/>
      <c r="AN39" s="340"/>
      <c r="AO39" s="340"/>
      <c r="AP39" s="340"/>
      <c r="AQ39" s="340"/>
      <c r="AR39" s="102"/>
      <c r="AS39" s="102"/>
      <c r="AT39" s="102"/>
      <c r="AU39" s="102"/>
      <c r="AV39" s="340"/>
      <c r="AW39" s="340"/>
      <c r="AX39" s="346"/>
      <c r="AY39" s="346"/>
      <c r="AZ39" s="346"/>
      <c r="BA39" s="346"/>
      <c r="BB39" s="102"/>
      <c r="BC39" s="102"/>
      <c r="BD39" s="102"/>
      <c r="BE39" s="102"/>
      <c r="BK39" s="102"/>
      <c r="BL39" s="102"/>
      <c r="BM39" s="102"/>
      <c r="BN39" s="102"/>
      <c r="BU39" s="82"/>
      <c r="BZ39" s="102"/>
      <c r="CA39" s="102"/>
      <c r="CB39" s="102"/>
      <c r="CC39" s="102"/>
      <c r="CD39" s="346"/>
      <c r="CE39" s="346"/>
      <c r="CF39" s="346"/>
      <c r="CG39" s="346"/>
      <c r="CH39" s="346"/>
      <c r="CI39" s="346"/>
      <c r="CJ39" s="346"/>
      <c r="CK39" s="346"/>
      <c r="CL39"/>
      <c r="CM39" s="346"/>
      <c r="CN39" s="346"/>
      <c r="CO39" s="346"/>
      <c r="CP39" s="346"/>
      <c r="CQ39" s="346"/>
      <c r="CR39" s="346"/>
      <c r="CS39" s="346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F39" s="37"/>
      <c r="EG39" s="37"/>
      <c r="EI39" s="37"/>
      <c r="EJ39" s="37"/>
      <c r="EL39" s="37"/>
      <c r="EM39" s="37"/>
      <c r="EO39" s="37"/>
      <c r="EP39" s="37"/>
      <c r="ER39" s="37"/>
      <c r="ES39" s="66"/>
    </row>
    <row r="40" spans="1:149" ht="15" customHeight="1">
      <c r="D40" s="323"/>
      <c r="E40" s="102"/>
      <c r="F40" s="102"/>
      <c r="G40" s="102"/>
      <c r="H40" s="102"/>
      <c r="N40" s="102"/>
      <c r="O40" s="102"/>
      <c r="P40" s="102"/>
      <c r="Q40" s="102"/>
      <c r="T40" s="102"/>
      <c r="U40" s="102"/>
      <c r="V40" s="102"/>
      <c r="W40" s="102"/>
      <c r="AF40" s="102"/>
      <c r="AG40" s="102"/>
      <c r="AH40" s="102"/>
      <c r="AI40" s="102"/>
      <c r="AJ40" s="340"/>
      <c r="AK40" s="340"/>
      <c r="AL40" s="340"/>
      <c r="AN40" s="340"/>
      <c r="AO40" s="340"/>
      <c r="AP40" s="340"/>
      <c r="AQ40" s="340"/>
      <c r="AR40" s="102"/>
      <c r="AS40" s="102"/>
      <c r="AT40" s="102"/>
      <c r="AU40" s="102"/>
      <c r="AV40" s="340"/>
      <c r="AW40" s="340"/>
      <c r="AX40" s="346"/>
      <c r="AY40" s="346"/>
      <c r="AZ40" s="346"/>
      <c r="BA40" s="346"/>
      <c r="BB40" s="102"/>
      <c r="BC40" s="102"/>
      <c r="BD40" s="102"/>
      <c r="BE40" s="102"/>
      <c r="BK40" s="102"/>
      <c r="BL40" s="102"/>
      <c r="BM40" s="102"/>
      <c r="BN40" s="102"/>
      <c r="BU40" s="82"/>
      <c r="BZ40" s="102"/>
      <c r="CA40" s="102"/>
      <c r="CB40" s="102"/>
      <c r="CC40" s="102"/>
      <c r="CD40" s="346"/>
      <c r="CE40" s="346"/>
      <c r="CF40" s="346"/>
      <c r="CG40" s="346"/>
      <c r="CH40" s="346"/>
      <c r="CI40" s="346"/>
      <c r="CJ40" s="346"/>
      <c r="CK40" s="346"/>
      <c r="CL40"/>
      <c r="CM40" s="346"/>
      <c r="CN40" s="346"/>
      <c r="CO40" s="346"/>
      <c r="CP40" s="346"/>
      <c r="CQ40" s="346"/>
      <c r="CR40" s="346"/>
      <c r="CS40" s="346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F40" s="37"/>
      <c r="EG40" s="37"/>
      <c r="EI40" s="37"/>
      <c r="EJ40" s="37"/>
      <c r="EL40" s="37"/>
      <c r="EM40" s="37"/>
      <c r="EO40" s="37"/>
      <c r="EP40" s="37"/>
      <c r="ER40" s="37"/>
      <c r="ES40" s="66"/>
    </row>
    <row r="41" spans="1:149" ht="15" customHeight="1">
      <c r="AJ41" s="340"/>
      <c r="AK41" s="340"/>
      <c r="AL41" s="340"/>
      <c r="AN41" s="340"/>
      <c r="AO41" s="340"/>
      <c r="AP41" s="340"/>
      <c r="AQ41" s="340"/>
      <c r="AV41" s="340"/>
      <c r="AW41" s="340"/>
      <c r="AX41" s="346"/>
      <c r="AY41" s="346"/>
      <c r="AZ41" s="346"/>
      <c r="BA41" s="346"/>
      <c r="CD41" s="346"/>
      <c r="CE41" s="346"/>
      <c r="CF41" s="346"/>
      <c r="CG41" s="346"/>
      <c r="CH41" s="346"/>
      <c r="CI41" s="346"/>
      <c r="CJ41" s="346"/>
      <c r="CK41" s="346"/>
      <c r="CL41"/>
      <c r="CM41" s="346"/>
      <c r="CN41" s="346"/>
      <c r="CO41" s="346"/>
      <c r="CP41" s="346"/>
      <c r="CQ41" s="346"/>
      <c r="CR41" s="346"/>
      <c r="CS41" s="346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F41" s="37"/>
      <c r="EG41" s="37"/>
      <c r="EI41" s="37"/>
      <c r="EJ41" s="37"/>
      <c r="EL41" s="37"/>
      <c r="EM41" s="37"/>
      <c r="EO41" s="37"/>
      <c r="EP41" s="37"/>
      <c r="ER41" s="37"/>
      <c r="ES41" s="66"/>
    </row>
    <row r="42" spans="1:149">
      <c r="EF42" s="37"/>
      <c r="EG42" s="37"/>
      <c r="EI42" s="37"/>
      <c r="EJ42" s="37"/>
      <c r="EL42" s="37"/>
      <c r="EM42" s="37"/>
      <c r="EO42" s="37"/>
      <c r="EP42" s="37"/>
      <c r="ER42" s="37"/>
      <c r="ES42" s="66"/>
    </row>
    <row r="43" spans="1:149">
      <c r="EF43" s="37"/>
      <c r="EG43" s="37"/>
      <c r="EI43" s="37"/>
      <c r="EJ43" s="37"/>
      <c r="EL43" s="37"/>
      <c r="EM43" s="37"/>
      <c r="EO43" s="37"/>
      <c r="EP43" s="37"/>
      <c r="ER43" s="37"/>
      <c r="ES43" s="66"/>
    </row>
    <row r="51" spans="136:149">
      <c r="EF51" s="37"/>
      <c r="EG51" s="37"/>
      <c r="EI51" s="37"/>
      <c r="EJ51" s="37"/>
      <c r="EL51" s="37"/>
      <c r="EM51" s="37"/>
      <c r="EO51" s="37"/>
      <c r="EP51" s="37"/>
      <c r="ER51" s="37"/>
      <c r="ES51" s="66"/>
    </row>
  </sheetData>
  <mergeCells count="126">
    <mergeCell ref="EL1:EM3"/>
    <mergeCell ref="EO1:EP3"/>
    <mergeCell ref="BK1:BN3"/>
    <mergeCell ref="T1:W3"/>
    <mergeCell ref="R1:S2"/>
    <mergeCell ref="AF1:AI3"/>
    <mergeCell ref="X1:AE2"/>
    <mergeCell ref="AQ38:AQ41"/>
    <mergeCell ref="AV38:AW41"/>
    <mergeCell ref="CJ38:CJ41"/>
    <mergeCell ref="CK38:CK41"/>
    <mergeCell ref="CM38:CM41"/>
    <mergeCell ref="CN38:CN41"/>
    <mergeCell ref="CO38:CS41"/>
    <mergeCell ref="CG38:CG41"/>
    <mergeCell ref="CH38:CH41"/>
    <mergeCell ref="CI38:CI41"/>
    <mergeCell ref="AX38:AX41"/>
    <mergeCell ref="AY38:AY41"/>
    <mergeCell ref="AZ38:AZ41"/>
    <mergeCell ref="BA38:BA41"/>
    <mergeCell ref="CD38:CE41"/>
    <mergeCell ref="CF38:CF41"/>
    <mergeCell ref="DZ3:DZ4"/>
    <mergeCell ref="N1:Q3"/>
    <mergeCell ref="I1:M2"/>
    <mergeCell ref="A1:D2"/>
    <mergeCell ref="D38:D40"/>
    <mergeCell ref="AJ38:AK41"/>
    <mergeCell ref="AL38:AL41"/>
    <mergeCell ref="AN38:AN41"/>
    <mergeCell ref="AO38:AO41"/>
    <mergeCell ref="AP38:AP41"/>
    <mergeCell ref="AE3:AE4"/>
    <mergeCell ref="AD3:AD4"/>
    <mergeCell ref="AC3:AC4"/>
    <mergeCell ref="AB3:AB4"/>
    <mergeCell ref="AA3:AA4"/>
    <mergeCell ref="Z3:Z4"/>
    <mergeCell ref="Y3:Y4"/>
    <mergeCell ref="X3:X4"/>
    <mergeCell ref="S3:S4"/>
    <mergeCell ref="M3:M4"/>
    <mergeCell ref="R3:R4"/>
    <mergeCell ref="L3:L4"/>
    <mergeCell ref="K3:K4"/>
    <mergeCell ref="I3:I4"/>
    <mergeCell ref="J3:J4"/>
    <mergeCell ref="EA1:ED3"/>
    <mergeCell ref="EF1:EG3"/>
    <mergeCell ref="EI1:EJ3"/>
    <mergeCell ref="DY3:DY4"/>
    <mergeCell ref="DX3:DX4"/>
    <mergeCell ref="DW3:DW4"/>
    <mergeCell ref="DP3:DP4"/>
    <mergeCell ref="DU3:DU4"/>
    <mergeCell ref="DV3:DV4"/>
    <mergeCell ref="DQ1:DT3"/>
    <mergeCell ref="DN1:DP2"/>
    <mergeCell ref="DO3:DO4"/>
    <mergeCell ref="DI3:DI4"/>
    <mergeCell ref="DN3:DN4"/>
    <mergeCell ref="DJ1:DM3"/>
    <mergeCell ref="DF1:DI2"/>
    <mergeCell ref="DH3:DH4"/>
    <mergeCell ref="DG3:DG4"/>
    <mergeCell ref="DF3:DF4"/>
    <mergeCell ref="DB1:DE3"/>
    <mergeCell ref="CT1:DA2"/>
    <mergeCell ref="CO3:CO4"/>
    <mergeCell ref="CP1:CS3"/>
    <mergeCell ref="CD1:CO2"/>
    <mergeCell ref="CN3:CN4"/>
    <mergeCell ref="CM3:CM4"/>
    <mergeCell ref="CL3:CL4"/>
    <mergeCell ref="CK3:CK4"/>
    <mergeCell ref="CJ3:CJ4"/>
    <mergeCell ref="CI3:CI4"/>
    <mergeCell ref="CH3:CH4"/>
    <mergeCell ref="CG3:CG4"/>
    <mergeCell ref="CF3:CF4"/>
    <mergeCell ref="CE3:CE4"/>
    <mergeCell ref="AV1:BA2"/>
    <mergeCell ref="BF1:BJ2"/>
    <mergeCell ref="AZ3:AZ4"/>
    <mergeCell ref="AY3:AY4"/>
    <mergeCell ref="AX3:AX4"/>
    <mergeCell ref="AW3:AW4"/>
    <mergeCell ref="BY3:BY4"/>
    <mergeCell ref="CD3:CD4"/>
    <mergeCell ref="BZ1:CC3"/>
    <mergeCell ref="BO1:BY2"/>
    <mergeCell ref="BX3:BX4"/>
    <mergeCell ref="BW3:BW4"/>
    <mergeCell ref="BV3:BV4"/>
    <mergeCell ref="BU3:BU4"/>
    <mergeCell ref="BT3:BT4"/>
    <mergeCell ref="BS3:BS4"/>
    <mergeCell ref="BR3:BR4"/>
    <mergeCell ref="BQ3:BQ4"/>
    <mergeCell ref="BP3:BP4"/>
    <mergeCell ref="BO3:BO4"/>
    <mergeCell ref="D3:D4"/>
    <mergeCell ref="ER2:ES3"/>
    <mergeCell ref="A3:A4"/>
    <mergeCell ref="B3:B4"/>
    <mergeCell ref="E1:H3"/>
    <mergeCell ref="C3:C4"/>
    <mergeCell ref="AQ3:AQ4"/>
    <mergeCell ref="AV3:AV4"/>
    <mergeCell ref="AR1:AU3"/>
    <mergeCell ref="AJ1:AQ2"/>
    <mergeCell ref="AP3:AP4"/>
    <mergeCell ref="AO3:AO4"/>
    <mergeCell ref="AN3:AN4"/>
    <mergeCell ref="AM3:AM4"/>
    <mergeCell ref="AL3:AL4"/>
    <mergeCell ref="AK3:AK4"/>
    <mergeCell ref="AJ3:AJ4"/>
    <mergeCell ref="BJ3:BJ4"/>
    <mergeCell ref="BI3:BI4"/>
    <mergeCell ref="BH3:BH4"/>
    <mergeCell ref="BG3:BG4"/>
    <mergeCell ref="BA3:BA4"/>
    <mergeCell ref="BF3:BF4"/>
    <mergeCell ref="BB1:BE3"/>
  </mergeCells>
  <pageMargins left="0.7" right="0.7" top="0.75" bottom="0.75" header="0.3" footer="0.3"/>
  <pageSetup paperSize="9" orientation="portrait" horizontalDpi="200" verticalDpi="200" r:id="rId1"/>
  <ignoredErrors>
    <ignoredError sqref="G2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P41"/>
  <sheetViews>
    <sheetView topLeftCell="D1" zoomScaleNormal="100" workbookViewId="0">
      <selection activeCell="P26" sqref="P26"/>
    </sheetView>
  </sheetViews>
  <sheetFormatPr baseColWidth="10" defaultRowHeight="15"/>
  <cols>
    <col min="1" max="1" width="17" customWidth="1"/>
    <col min="2" max="2" width="16.140625" customWidth="1"/>
    <col min="3" max="3" width="17.28515625" customWidth="1"/>
    <col min="4" max="4" width="13.42578125" style="5" customWidth="1"/>
    <col min="5" max="6" width="11.42578125" customWidth="1"/>
    <col min="7" max="7" width="17.140625" customWidth="1"/>
    <col min="8" max="8" width="17" customWidth="1"/>
    <col min="9" max="9" width="13.42578125" customWidth="1"/>
    <col min="10" max="11" width="11.42578125" customWidth="1"/>
    <col min="12" max="12" width="0.85546875" customWidth="1"/>
    <col min="13" max="13" width="17.140625" customWidth="1"/>
    <col min="14" max="14" width="10.140625" style="19" customWidth="1"/>
    <col min="15" max="15" width="10.5703125" style="19" customWidth="1"/>
    <col min="16" max="16" width="12.7109375" customWidth="1"/>
    <col min="17" max="28" width="11.42578125" customWidth="1"/>
  </cols>
  <sheetData>
    <row r="1" spans="1:16" ht="15.75" thickBot="1">
      <c r="B1" s="395" t="s">
        <v>192</v>
      </c>
      <c r="C1" s="396"/>
      <c r="D1" s="396"/>
      <c r="E1" s="396"/>
      <c r="F1" s="397"/>
      <c r="G1" s="392" t="s">
        <v>193</v>
      </c>
      <c r="H1" s="393"/>
      <c r="I1" s="393"/>
      <c r="J1" s="393"/>
      <c r="K1" s="394"/>
    </row>
    <row r="2" spans="1:16" ht="15.75" customHeight="1" thickBot="1">
      <c r="A2" s="261" t="s">
        <v>37</v>
      </c>
      <c r="B2" s="253" t="s">
        <v>0</v>
      </c>
      <c r="C2" s="253" t="s">
        <v>1</v>
      </c>
      <c r="D2" s="241" t="s">
        <v>2</v>
      </c>
      <c r="E2" s="241" t="s">
        <v>39</v>
      </c>
      <c r="F2" s="243" t="s">
        <v>38</v>
      </c>
      <c r="G2" s="253" t="s">
        <v>0</v>
      </c>
      <c r="H2" s="253" t="s">
        <v>1</v>
      </c>
      <c r="I2" s="241" t="s">
        <v>2</v>
      </c>
      <c r="J2" s="241" t="s">
        <v>39</v>
      </c>
      <c r="K2" s="243" t="s">
        <v>38</v>
      </c>
      <c r="M2" s="245" t="s">
        <v>157</v>
      </c>
      <c r="N2" s="246"/>
      <c r="O2" s="246"/>
      <c r="P2" s="398"/>
    </row>
    <row r="3" spans="1:16" ht="25.5">
      <c r="A3" s="262"/>
      <c r="B3" s="254"/>
      <c r="C3" s="254"/>
      <c r="D3" s="242"/>
      <c r="E3" s="242"/>
      <c r="F3" s="244"/>
      <c r="G3" s="254"/>
      <c r="H3" s="254"/>
      <c r="I3" s="242"/>
      <c r="J3" s="242"/>
      <c r="K3" s="244"/>
      <c r="M3" s="31" t="s">
        <v>37</v>
      </c>
      <c r="N3" s="24" t="s">
        <v>44</v>
      </c>
      <c r="O3" s="24" t="s">
        <v>45</v>
      </c>
      <c r="P3" s="24" t="s">
        <v>46</v>
      </c>
    </row>
    <row r="4" spans="1:16">
      <c r="A4" s="6" t="s">
        <v>3</v>
      </c>
      <c r="B4" s="2">
        <v>9375.6144019999992</v>
      </c>
      <c r="C4" s="2">
        <v>9568.5890159999999</v>
      </c>
      <c r="D4" s="3">
        <f>+B4/C4</f>
        <v>0.97983249006961004</v>
      </c>
      <c r="E4" s="14">
        <v>3</v>
      </c>
      <c r="F4" s="11" t="s">
        <v>41</v>
      </c>
      <c r="G4" s="2">
        <v>9375.6143819999998</v>
      </c>
      <c r="H4" s="2">
        <v>9568.5890159999999</v>
      </c>
      <c r="I4" s="48">
        <f>+G4/H4</f>
        <v>0.97983248797943767</v>
      </c>
      <c r="J4" s="14">
        <v>4</v>
      </c>
      <c r="K4" s="9" t="s">
        <v>40</v>
      </c>
      <c r="M4" s="25" t="s">
        <v>3</v>
      </c>
      <c r="N4" s="26">
        <f>+J4+E4</f>
        <v>7</v>
      </c>
      <c r="O4" s="26">
        <v>8</v>
      </c>
      <c r="P4" s="222">
        <f>+N4/O4</f>
        <v>0.875</v>
      </c>
    </row>
    <row r="5" spans="1:16">
      <c r="A5" s="6" t="s">
        <v>4</v>
      </c>
      <c r="B5" s="2">
        <v>336448.047769</v>
      </c>
      <c r="C5" s="2">
        <v>349533.109253</v>
      </c>
      <c r="D5" s="3">
        <f t="shared" ref="D5:D37" si="0">+B5/C5</f>
        <v>0.96256417164037889</v>
      </c>
      <c r="E5" s="14">
        <v>3</v>
      </c>
      <c r="F5" s="11" t="s">
        <v>41</v>
      </c>
      <c r="G5" s="2">
        <v>335135.15520600002</v>
      </c>
      <c r="H5" s="2">
        <v>349533.109253</v>
      </c>
      <c r="I5" s="48">
        <f t="shared" ref="I5:I37" si="1">+G5/H5</f>
        <v>0.95880803945076798</v>
      </c>
      <c r="J5" s="14">
        <v>4</v>
      </c>
      <c r="K5" s="9" t="s">
        <v>40</v>
      </c>
      <c r="M5" s="25" t="s">
        <v>4</v>
      </c>
      <c r="N5" s="26">
        <f t="shared" ref="N5:N37" si="2">+J5+E5</f>
        <v>7</v>
      </c>
      <c r="O5" s="26">
        <v>8</v>
      </c>
      <c r="P5" s="222">
        <f t="shared" ref="P5:P37" si="3">+N5/O5</f>
        <v>0.875</v>
      </c>
    </row>
    <row r="6" spans="1:16">
      <c r="A6" s="6" t="s">
        <v>5</v>
      </c>
      <c r="B6" s="2">
        <v>22618.564620000001</v>
      </c>
      <c r="C6" s="2">
        <v>23832.814778</v>
      </c>
      <c r="D6" s="3">
        <f t="shared" si="0"/>
        <v>0.94905133240405704</v>
      </c>
      <c r="E6" s="14">
        <v>3</v>
      </c>
      <c r="F6" s="11" t="s">
        <v>41</v>
      </c>
      <c r="G6" s="2">
        <v>22618.564620000001</v>
      </c>
      <c r="H6" s="2">
        <v>23832.814778</v>
      </c>
      <c r="I6" s="48">
        <f t="shared" si="1"/>
        <v>0.94905133240405704</v>
      </c>
      <c r="J6" s="14">
        <v>4</v>
      </c>
      <c r="K6" s="9" t="s">
        <v>40</v>
      </c>
      <c r="M6" s="25" t="s">
        <v>5</v>
      </c>
      <c r="N6" s="26">
        <f t="shared" si="2"/>
        <v>7</v>
      </c>
      <c r="O6" s="26">
        <v>8</v>
      </c>
      <c r="P6" s="222">
        <f t="shared" si="3"/>
        <v>0.875</v>
      </c>
    </row>
    <row r="7" spans="1:16">
      <c r="A7" s="6" t="s">
        <v>6</v>
      </c>
      <c r="B7" s="2">
        <v>107022.89289764999</v>
      </c>
      <c r="C7" s="2">
        <v>108055.631809</v>
      </c>
      <c r="D7" s="3">
        <f t="shared" si="0"/>
        <v>0.99044252581692838</v>
      </c>
      <c r="E7" s="14">
        <v>3</v>
      </c>
      <c r="F7" s="11" t="s">
        <v>41</v>
      </c>
      <c r="G7" s="2">
        <v>105825.88455972</v>
      </c>
      <c r="H7" s="2">
        <v>108055.631809</v>
      </c>
      <c r="I7" s="48">
        <f t="shared" si="1"/>
        <v>0.97936482150952275</v>
      </c>
      <c r="J7" s="14">
        <v>4</v>
      </c>
      <c r="K7" s="9" t="s">
        <v>40</v>
      </c>
      <c r="M7" s="25" t="s">
        <v>6</v>
      </c>
      <c r="N7" s="26">
        <f t="shared" si="2"/>
        <v>7</v>
      </c>
      <c r="O7" s="26">
        <v>8</v>
      </c>
      <c r="P7" s="222">
        <f t="shared" si="3"/>
        <v>0.875</v>
      </c>
    </row>
    <row r="8" spans="1:16">
      <c r="A8" s="6" t="s">
        <v>7</v>
      </c>
      <c r="B8" s="2">
        <v>282413.28045800002</v>
      </c>
      <c r="C8" s="2">
        <v>283760.65325999999</v>
      </c>
      <c r="D8" s="3">
        <f t="shared" si="0"/>
        <v>0.99525172786811489</v>
      </c>
      <c r="E8" s="14">
        <v>4</v>
      </c>
      <c r="F8" s="9" t="s">
        <v>40</v>
      </c>
      <c r="G8" s="2">
        <v>279345.17645899998</v>
      </c>
      <c r="H8" s="2">
        <v>283760.65325999999</v>
      </c>
      <c r="I8" s="48">
        <f t="shared" si="1"/>
        <v>0.98443943249258636</v>
      </c>
      <c r="J8" s="14">
        <v>4</v>
      </c>
      <c r="K8" s="9" t="s">
        <v>40</v>
      </c>
      <c r="M8" s="25" t="s">
        <v>7</v>
      </c>
      <c r="N8" s="26">
        <f t="shared" si="2"/>
        <v>8</v>
      </c>
      <c r="O8" s="26">
        <v>8</v>
      </c>
      <c r="P8" s="227">
        <f t="shared" si="3"/>
        <v>1</v>
      </c>
    </row>
    <row r="9" spans="1:16">
      <c r="A9" s="6" t="s">
        <v>8</v>
      </c>
      <c r="B9" s="2">
        <v>145574.74269745001</v>
      </c>
      <c r="C9" s="2">
        <v>152234.00752000001</v>
      </c>
      <c r="D9" s="3">
        <f t="shared" si="0"/>
        <v>0.95625639151833319</v>
      </c>
      <c r="E9" s="14">
        <v>3</v>
      </c>
      <c r="F9" s="11" t="s">
        <v>41</v>
      </c>
      <c r="G9" s="2">
        <v>145147.33305145003</v>
      </c>
      <c r="H9" s="2">
        <v>152234.00752000001</v>
      </c>
      <c r="I9" s="48">
        <f t="shared" si="1"/>
        <v>0.95344880829193857</v>
      </c>
      <c r="J9" s="14">
        <v>4</v>
      </c>
      <c r="K9" s="9" t="s">
        <v>40</v>
      </c>
      <c r="M9" s="25" t="s">
        <v>8</v>
      </c>
      <c r="N9" s="26">
        <f t="shared" si="2"/>
        <v>7</v>
      </c>
      <c r="O9" s="26">
        <v>8</v>
      </c>
      <c r="P9" s="222">
        <f t="shared" si="3"/>
        <v>0.875</v>
      </c>
    </row>
    <row r="10" spans="1:16">
      <c r="A10" s="6" t="s">
        <v>9</v>
      </c>
      <c r="B10" s="2">
        <v>77219.657969000007</v>
      </c>
      <c r="C10" s="2">
        <v>80942.515853000004</v>
      </c>
      <c r="D10" s="3">
        <f t="shared" si="0"/>
        <v>0.95400615060247085</v>
      </c>
      <c r="E10" s="14">
        <v>3</v>
      </c>
      <c r="F10" s="11" t="s">
        <v>41</v>
      </c>
      <c r="G10" s="2">
        <v>77128.321880999996</v>
      </c>
      <c r="H10" s="2">
        <v>80942.515853000004</v>
      </c>
      <c r="I10" s="48">
        <f t="shared" si="1"/>
        <v>0.95287774376908452</v>
      </c>
      <c r="J10" s="14">
        <v>4</v>
      </c>
      <c r="K10" s="9" t="s">
        <v>40</v>
      </c>
      <c r="M10" s="25" t="s">
        <v>9</v>
      </c>
      <c r="N10" s="26">
        <f t="shared" si="2"/>
        <v>7</v>
      </c>
      <c r="O10" s="26">
        <v>8</v>
      </c>
      <c r="P10" s="222">
        <f t="shared" si="3"/>
        <v>0.875</v>
      </c>
    </row>
    <row r="11" spans="1:16">
      <c r="A11" s="6" t="s">
        <v>10</v>
      </c>
      <c r="B11" s="2">
        <v>113981.76190100001</v>
      </c>
      <c r="C11" s="2">
        <v>115728.824979</v>
      </c>
      <c r="D11" s="3">
        <f t="shared" si="0"/>
        <v>0.98490382082150219</v>
      </c>
      <c r="E11" s="14">
        <v>3</v>
      </c>
      <c r="F11" s="11" t="s">
        <v>41</v>
      </c>
      <c r="G11" s="2">
        <v>113981.76190100001</v>
      </c>
      <c r="H11" s="2">
        <v>115728.824979</v>
      </c>
      <c r="I11" s="48">
        <f t="shared" si="1"/>
        <v>0.98490382082150219</v>
      </c>
      <c r="J11" s="14">
        <v>4</v>
      </c>
      <c r="K11" s="9" t="s">
        <v>40</v>
      </c>
      <c r="M11" s="25" t="s">
        <v>10</v>
      </c>
      <c r="N11" s="26">
        <f t="shared" si="2"/>
        <v>7</v>
      </c>
      <c r="O11" s="26">
        <v>8</v>
      </c>
      <c r="P11" s="222">
        <f t="shared" si="3"/>
        <v>0.875</v>
      </c>
    </row>
    <row r="12" spans="1:16">
      <c r="A12" s="6" t="s">
        <v>11</v>
      </c>
      <c r="B12" s="2">
        <v>33690.796914999999</v>
      </c>
      <c r="C12" s="2">
        <v>34498.416077000002</v>
      </c>
      <c r="D12" s="3">
        <f t="shared" si="0"/>
        <v>0.97658967414047626</v>
      </c>
      <c r="E12" s="14">
        <v>3</v>
      </c>
      <c r="F12" s="11" t="s">
        <v>41</v>
      </c>
      <c r="G12" s="2">
        <v>33690.796914999999</v>
      </c>
      <c r="H12" s="2">
        <v>34498.416077000002</v>
      </c>
      <c r="I12" s="48">
        <f t="shared" si="1"/>
        <v>0.97658967414047626</v>
      </c>
      <c r="J12" s="14">
        <v>4</v>
      </c>
      <c r="K12" s="9" t="s">
        <v>40</v>
      </c>
      <c r="M12" s="25" t="s">
        <v>11</v>
      </c>
      <c r="N12" s="26">
        <f t="shared" si="2"/>
        <v>7</v>
      </c>
      <c r="O12" s="26">
        <v>8</v>
      </c>
      <c r="P12" s="222">
        <f t="shared" si="3"/>
        <v>0.875</v>
      </c>
    </row>
    <row r="13" spans="1:16">
      <c r="A13" s="6" t="s">
        <v>12</v>
      </c>
      <c r="B13" s="2">
        <v>22847.017657</v>
      </c>
      <c r="C13" s="2">
        <v>24108.874795</v>
      </c>
      <c r="D13" s="3">
        <f t="shared" si="0"/>
        <v>0.94766005677454102</v>
      </c>
      <c r="E13" s="14">
        <v>3</v>
      </c>
      <c r="F13" s="11" t="s">
        <v>41</v>
      </c>
      <c r="G13" s="2">
        <v>22847.017657</v>
      </c>
      <c r="H13" s="2">
        <v>24108.874795</v>
      </c>
      <c r="I13" s="48">
        <f t="shared" si="1"/>
        <v>0.94766005677454102</v>
      </c>
      <c r="J13" s="14">
        <v>4</v>
      </c>
      <c r="K13" s="9" t="s">
        <v>40</v>
      </c>
      <c r="M13" s="25" t="s">
        <v>12</v>
      </c>
      <c r="N13" s="26">
        <f t="shared" si="2"/>
        <v>7</v>
      </c>
      <c r="O13" s="26">
        <v>8</v>
      </c>
      <c r="P13" s="222">
        <f t="shared" si="3"/>
        <v>0.875</v>
      </c>
    </row>
    <row r="14" spans="1:16">
      <c r="A14" s="6" t="s">
        <v>13</v>
      </c>
      <c r="B14" s="2">
        <v>112203.362912</v>
      </c>
      <c r="C14" s="2">
        <v>113290.710289</v>
      </c>
      <c r="D14" s="3">
        <f t="shared" si="0"/>
        <v>0.9904021488237984</v>
      </c>
      <c r="E14" s="14">
        <v>3</v>
      </c>
      <c r="F14" s="11" t="s">
        <v>41</v>
      </c>
      <c r="G14" s="2">
        <v>112203.362912</v>
      </c>
      <c r="H14" s="2">
        <v>113290.710289</v>
      </c>
      <c r="I14" s="48">
        <f t="shared" si="1"/>
        <v>0.9904021488237984</v>
      </c>
      <c r="J14" s="14">
        <v>4</v>
      </c>
      <c r="K14" s="9" t="s">
        <v>40</v>
      </c>
      <c r="M14" s="25" t="s">
        <v>13</v>
      </c>
      <c r="N14" s="26">
        <f t="shared" si="2"/>
        <v>7</v>
      </c>
      <c r="O14" s="26">
        <v>8</v>
      </c>
      <c r="P14" s="222">
        <f t="shared" si="3"/>
        <v>0.875</v>
      </c>
    </row>
    <row r="15" spans="1:16">
      <c r="A15" s="6" t="s">
        <v>14</v>
      </c>
      <c r="B15" s="2">
        <v>85469.537188000002</v>
      </c>
      <c r="C15" s="2">
        <v>86878.973717000001</v>
      </c>
      <c r="D15" s="3">
        <f t="shared" si="0"/>
        <v>0.9837770122194226</v>
      </c>
      <c r="E15" s="14">
        <v>3</v>
      </c>
      <c r="F15" s="11" t="s">
        <v>41</v>
      </c>
      <c r="G15" s="2">
        <v>85044.615617999996</v>
      </c>
      <c r="H15" s="2">
        <v>86878.973717000001</v>
      </c>
      <c r="I15" s="48">
        <f t="shared" si="1"/>
        <v>0.97888605239542481</v>
      </c>
      <c r="J15" s="14">
        <v>4</v>
      </c>
      <c r="K15" s="9" t="s">
        <v>40</v>
      </c>
      <c r="M15" s="25" t="s">
        <v>14</v>
      </c>
      <c r="N15" s="26">
        <f t="shared" si="2"/>
        <v>7</v>
      </c>
      <c r="O15" s="26">
        <v>8</v>
      </c>
      <c r="P15" s="222">
        <f t="shared" si="3"/>
        <v>0.875</v>
      </c>
    </row>
    <row r="16" spans="1:16">
      <c r="A16" s="6" t="s">
        <v>15</v>
      </c>
      <c r="B16" s="2">
        <v>58029.975190739999</v>
      </c>
      <c r="C16" s="2">
        <v>59858.371419000003</v>
      </c>
      <c r="D16" s="3">
        <f t="shared" si="0"/>
        <v>0.96945462790055725</v>
      </c>
      <c r="E16" s="14">
        <v>3</v>
      </c>
      <c r="F16" s="11" t="s">
        <v>41</v>
      </c>
      <c r="G16" s="2">
        <v>55375.199804999997</v>
      </c>
      <c r="H16" s="2">
        <v>59858.371419000003</v>
      </c>
      <c r="I16" s="48">
        <f t="shared" si="1"/>
        <v>0.92510368211292537</v>
      </c>
      <c r="J16" s="14">
        <v>4</v>
      </c>
      <c r="K16" s="9" t="s">
        <v>40</v>
      </c>
      <c r="M16" s="25" t="s">
        <v>15</v>
      </c>
      <c r="N16" s="26">
        <f t="shared" si="2"/>
        <v>7</v>
      </c>
      <c r="O16" s="26">
        <v>8</v>
      </c>
      <c r="P16" s="222">
        <f t="shared" si="3"/>
        <v>0.875</v>
      </c>
    </row>
    <row r="17" spans="1:16">
      <c r="A17" s="6" t="s">
        <v>16</v>
      </c>
      <c r="B17" s="2">
        <v>108847.073128</v>
      </c>
      <c r="C17" s="2">
        <v>110135.852485</v>
      </c>
      <c r="D17" s="3">
        <f t="shared" si="0"/>
        <v>0.98829827592086317</v>
      </c>
      <c r="E17" s="14">
        <v>3</v>
      </c>
      <c r="F17" s="11" t="s">
        <v>41</v>
      </c>
      <c r="G17" s="2">
        <v>108847.073128</v>
      </c>
      <c r="H17" s="2">
        <v>110135.852485</v>
      </c>
      <c r="I17" s="48">
        <f t="shared" si="1"/>
        <v>0.98829827592086317</v>
      </c>
      <c r="J17" s="14">
        <v>4</v>
      </c>
      <c r="K17" s="9" t="s">
        <v>40</v>
      </c>
      <c r="M17" s="25" t="s">
        <v>16</v>
      </c>
      <c r="N17" s="26">
        <f t="shared" si="2"/>
        <v>7</v>
      </c>
      <c r="O17" s="26">
        <v>8</v>
      </c>
      <c r="P17" s="222">
        <f t="shared" si="3"/>
        <v>0.875</v>
      </c>
    </row>
    <row r="18" spans="1:16">
      <c r="A18" s="6" t="s">
        <v>17</v>
      </c>
      <c r="B18" s="2">
        <v>122525.46799480999</v>
      </c>
      <c r="C18" s="2">
        <v>130241.832536</v>
      </c>
      <c r="D18" s="3">
        <f t="shared" si="0"/>
        <v>0.9407535628842052</v>
      </c>
      <c r="E18" s="14">
        <v>2</v>
      </c>
      <c r="F18" s="12" t="s">
        <v>42</v>
      </c>
      <c r="G18" s="2">
        <v>119072.7566146</v>
      </c>
      <c r="H18" s="2">
        <v>130241.832536</v>
      </c>
      <c r="I18" s="48">
        <f t="shared" si="1"/>
        <v>0.91424355981544736</v>
      </c>
      <c r="J18" s="14">
        <v>3</v>
      </c>
      <c r="K18" s="11" t="s">
        <v>41</v>
      </c>
      <c r="M18" s="25" t="s">
        <v>17</v>
      </c>
      <c r="N18" s="26">
        <f t="shared" si="2"/>
        <v>5</v>
      </c>
      <c r="O18" s="26">
        <v>7</v>
      </c>
      <c r="P18" s="235">
        <f t="shared" si="3"/>
        <v>0.7142857142857143</v>
      </c>
    </row>
    <row r="19" spans="1:16">
      <c r="A19" s="6" t="s">
        <v>18</v>
      </c>
      <c r="B19" s="2">
        <v>3800.4421860399998</v>
      </c>
      <c r="C19" s="2">
        <v>4609.1823530000001</v>
      </c>
      <c r="D19" s="3">
        <f t="shared" si="0"/>
        <v>0.82453717275177629</v>
      </c>
      <c r="E19" s="14">
        <v>2</v>
      </c>
      <c r="F19" s="12" t="s">
        <v>42</v>
      </c>
      <c r="G19" s="2">
        <v>3798.46690304</v>
      </c>
      <c r="H19" s="2">
        <v>4609.1823530000001</v>
      </c>
      <c r="I19" s="48">
        <f t="shared" si="1"/>
        <v>0.82410861886765541</v>
      </c>
      <c r="J19" s="14">
        <v>2</v>
      </c>
      <c r="K19" s="12" t="s">
        <v>42</v>
      </c>
      <c r="M19" s="25" t="s">
        <v>18</v>
      </c>
      <c r="N19" s="26">
        <f>+J19+E19</f>
        <v>4</v>
      </c>
      <c r="O19" s="26">
        <v>7</v>
      </c>
      <c r="P19" s="226">
        <f>+N19/O19</f>
        <v>0.5714285714285714</v>
      </c>
    </row>
    <row r="20" spans="1:16">
      <c r="A20" s="6" t="s">
        <v>19</v>
      </c>
      <c r="B20" s="2">
        <v>8108.8319459899994</v>
      </c>
      <c r="C20" s="2">
        <v>12743.539463999999</v>
      </c>
      <c r="D20" s="3">
        <f t="shared" si="0"/>
        <v>0.63630924272625611</v>
      </c>
      <c r="E20" s="14">
        <v>1</v>
      </c>
      <c r="F20" s="13" t="s">
        <v>43</v>
      </c>
      <c r="G20" s="2">
        <v>6509.8084376499992</v>
      </c>
      <c r="H20" s="2">
        <v>12743.539463999999</v>
      </c>
      <c r="I20" s="48">
        <f t="shared" si="1"/>
        <v>0.51083205384500541</v>
      </c>
      <c r="J20" s="14">
        <v>1</v>
      </c>
      <c r="K20" s="13" t="s">
        <v>43</v>
      </c>
      <c r="M20" s="25" t="s">
        <v>19</v>
      </c>
      <c r="N20" s="26">
        <f t="shared" si="2"/>
        <v>2</v>
      </c>
      <c r="O20" s="26">
        <v>8</v>
      </c>
      <c r="P20" s="226">
        <f t="shared" si="3"/>
        <v>0.25</v>
      </c>
    </row>
    <row r="21" spans="1:16">
      <c r="A21" s="6" t="s">
        <v>20</v>
      </c>
      <c r="B21" s="2">
        <v>81977.697718659998</v>
      </c>
      <c r="C21" s="2">
        <v>83033.722678999999</v>
      </c>
      <c r="D21" s="3">
        <f t="shared" si="0"/>
        <v>0.98728197500643822</v>
      </c>
      <c r="E21" s="14">
        <v>3</v>
      </c>
      <c r="F21" s="11" t="s">
        <v>41</v>
      </c>
      <c r="G21" s="2">
        <v>81977.697718659998</v>
      </c>
      <c r="H21" s="2">
        <v>83033.722678999999</v>
      </c>
      <c r="I21" s="48">
        <f t="shared" si="1"/>
        <v>0.98728197500643822</v>
      </c>
      <c r="J21" s="14">
        <v>4</v>
      </c>
      <c r="K21" s="9" t="s">
        <v>40</v>
      </c>
      <c r="M21" s="25" t="s">
        <v>20</v>
      </c>
      <c r="N21" s="26">
        <f t="shared" si="2"/>
        <v>7</v>
      </c>
      <c r="O21" s="26">
        <v>8</v>
      </c>
      <c r="P21" s="222">
        <f t="shared" si="3"/>
        <v>0.875</v>
      </c>
    </row>
    <row r="22" spans="1:16">
      <c r="A22" s="6" t="s">
        <v>21</v>
      </c>
      <c r="B22" s="2">
        <v>79398.40293733</v>
      </c>
      <c r="C22" s="2">
        <v>80383.654920000001</v>
      </c>
      <c r="D22" s="3">
        <f t="shared" si="0"/>
        <v>0.98774313032107641</v>
      </c>
      <c r="E22" s="14">
        <v>3</v>
      </c>
      <c r="F22" s="11" t="s">
        <v>41</v>
      </c>
      <c r="G22" s="2">
        <v>79398.40293733</v>
      </c>
      <c r="H22" s="2">
        <v>80383.654920000001</v>
      </c>
      <c r="I22" s="48">
        <f t="shared" si="1"/>
        <v>0.98774313032107641</v>
      </c>
      <c r="J22" s="14">
        <v>4</v>
      </c>
      <c r="K22" s="9" t="s">
        <v>40</v>
      </c>
      <c r="M22" s="25" t="s">
        <v>21</v>
      </c>
      <c r="N22" s="26">
        <f t="shared" si="2"/>
        <v>7</v>
      </c>
      <c r="O22" s="26">
        <v>8</v>
      </c>
      <c r="P22" s="222">
        <f t="shared" si="3"/>
        <v>0.875</v>
      </c>
    </row>
    <row r="23" spans="1:16">
      <c r="A23" s="6" t="s">
        <v>22</v>
      </c>
      <c r="B23" s="2">
        <v>96690.598948429993</v>
      </c>
      <c r="C23" s="2">
        <v>101307.731296</v>
      </c>
      <c r="D23" s="3">
        <f t="shared" si="0"/>
        <v>0.95442467925690977</v>
      </c>
      <c r="E23" s="14">
        <v>3</v>
      </c>
      <c r="F23" s="11" t="s">
        <v>41</v>
      </c>
      <c r="G23" s="2">
        <v>94783.444018429989</v>
      </c>
      <c r="H23" s="2">
        <v>101307.731296</v>
      </c>
      <c r="I23" s="48">
        <f t="shared" si="1"/>
        <v>0.93559931513511629</v>
      </c>
      <c r="J23" s="14">
        <v>4</v>
      </c>
      <c r="K23" s="9" t="s">
        <v>40</v>
      </c>
      <c r="M23" s="25" t="s">
        <v>22</v>
      </c>
      <c r="N23" s="26">
        <f t="shared" si="2"/>
        <v>7</v>
      </c>
      <c r="O23" s="26">
        <v>8</v>
      </c>
      <c r="P23" s="222">
        <f t="shared" si="3"/>
        <v>0.875</v>
      </c>
    </row>
    <row r="24" spans="1:16">
      <c r="A24" s="6" t="s">
        <v>23</v>
      </c>
      <c r="B24" s="2">
        <v>47571.256192000001</v>
      </c>
      <c r="C24" s="2">
        <v>50277.493621000001</v>
      </c>
      <c r="D24" s="3">
        <f t="shared" si="0"/>
        <v>0.94617397896959499</v>
      </c>
      <c r="E24" s="14">
        <v>3</v>
      </c>
      <c r="F24" s="11" t="s">
        <v>41</v>
      </c>
      <c r="G24" s="2">
        <v>46585.487281000002</v>
      </c>
      <c r="H24" s="2">
        <v>50277.493621000001</v>
      </c>
      <c r="I24" s="48">
        <f t="shared" si="1"/>
        <v>0.92656741467999681</v>
      </c>
      <c r="J24" s="14">
        <v>4</v>
      </c>
      <c r="K24" s="9" t="s">
        <v>40</v>
      </c>
      <c r="M24" s="25" t="s">
        <v>23</v>
      </c>
      <c r="N24" s="26">
        <f t="shared" si="2"/>
        <v>7</v>
      </c>
      <c r="O24" s="26">
        <v>8</v>
      </c>
      <c r="P24" s="222">
        <f t="shared" si="3"/>
        <v>0.875</v>
      </c>
    </row>
    <row r="25" spans="1:16">
      <c r="A25" s="6" t="s">
        <v>24</v>
      </c>
      <c r="B25" s="2">
        <v>144416.67832000001</v>
      </c>
      <c r="C25" s="2">
        <v>146116.647363</v>
      </c>
      <c r="D25" s="3">
        <f t="shared" si="0"/>
        <v>0.98836567171722245</v>
      </c>
      <c r="E25" s="14">
        <v>3</v>
      </c>
      <c r="F25" s="11" t="s">
        <v>41</v>
      </c>
      <c r="G25" s="2">
        <v>144416.67832000001</v>
      </c>
      <c r="H25" s="2">
        <v>146116.647363</v>
      </c>
      <c r="I25" s="48">
        <f t="shared" si="1"/>
        <v>0.98836567171722245</v>
      </c>
      <c r="J25" s="14">
        <v>4</v>
      </c>
      <c r="K25" s="9" t="s">
        <v>40</v>
      </c>
      <c r="M25" s="25" t="s">
        <v>24</v>
      </c>
      <c r="N25" s="26">
        <f t="shared" si="2"/>
        <v>7</v>
      </c>
      <c r="O25" s="26">
        <v>8</v>
      </c>
      <c r="P25" s="222">
        <f t="shared" si="3"/>
        <v>0.875</v>
      </c>
    </row>
    <row r="26" spans="1:16">
      <c r="A26" s="6" t="s">
        <v>25</v>
      </c>
      <c r="B26" s="2">
        <v>80576.931757929997</v>
      </c>
      <c r="C26" s="2">
        <v>82923.003205999994</v>
      </c>
      <c r="D26" s="3">
        <f t="shared" si="0"/>
        <v>0.9717078330817106</v>
      </c>
      <c r="E26" s="14">
        <v>3</v>
      </c>
      <c r="F26" s="11" t="s">
        <v>41</v>
      </c>
      <c r="G26" s="2">
        <v>80576.931757929997</v>
      </c>
      <c r="H26" s="2">
        <v>82923.003205999994</v>
      </c>
      <c r="I26" s="48">
        <f t="shared" si="1"/>
        <v>0.9717078330817106</v>
      </c>
      <c r="J26" s="14">
        <v>4</v>
      </c>
      <c r="K26" s="9" t="s">
        <v>40</v>
      </c>
      <c r="M26" s="25" t="s">
        <v>25</v>
      </c>
      <c r="N26" s="26">
        <f t="shared" si="2"/>
        <v>7</v>
      </c>
      <c r="O26" s="26">
        <v>8</v>
      </c>
      <c r="P26" s="222">
        <f t="shared" si="3"/>
        <v>0.875</v>
      </c>
    </row>
    <row r="27" spans="1:16">
      <c r="A27" s="6" t="s">
        <v>26</v>
      </c>
      <c r="B27" s="2">
        <v>27087.288072620002</v>
      </c>
      <c r="C27" s="2">
        <v>28491.636712</v>
      </c>
      <c r="D27" s="3">
        <f t="shared" si="0"/>
        <v>0.95071014510063157</v>
      </c>
      <c r="E27" s="14">
        <v>3</v>
      </c>
      <c r="F27" s="11" t="s">
        <v>41</v>
      </c>
      <c r="G27" s="2">
        <v>27087.288072620002</v>
      </c>
      <c r="H27" s="2">
        <v>28491.636712</v>
      </c>
      <c r="I27" s="48">
        <f t="shared" si="1"/>
        <v>0.95071014510063157</v>
      </c>
      <c r="J27" s="14">
        <v>4</v>
      </c>
      <c r="K27" s="9" t="s">
        <v>40</v>
      </c>
      <c r="M27" s="25" t="s">
        <v>26</v>
      </c>
      <c r="N27" s="26">
        <f t="shared" si="2"/>
        <v>7</v>
      </c>
      <c r="O27" s="26">
        <v>8</v>
      </c>
      <c r="P27" s="222">
        <f t="shared" si="3"/>
        <v>0.875</v>
      </c>
    </row>
    <row r="28" spans="1:16">
      <c r="A28" s="6" t="s">
        <v>27</v>
      </c>
      <c r="B28" s="2">
        <v>49175.364462999998</v>
      </c>
      <c r="C28" s="2">
        <v>50153.347492000001</v>
      </c>
      <c r="D28" s="3">
        <f t="shared" si="0"/>
        <v>0.9805001444987097</v>
      </c>
      <c r="E28" s="14">
        <v>3</v>
      </c>
      <c r="F28" s="11" t="s">
        <v>41</v>
      </c>
      <c r="G28" s="2">
        <v>49175.364462999998</v>
      </c>
      <c r="H28" s="2">
        <v>50153.347492000001</v>
      </c>
      <c r="I28" s="48">
        <f t="shared" si="1"/>
        <v>0.9805001444987097</v>
      </c>
      <c r="J28" s="14">
        <v>4</v>
      </c>
      <c r="K28" s="9" t="s">
        <v>40</v>
      </c>
      <c r="M28" s="25" t="s">
        <v>27</v>
      </c>
      <c r="N28" s="26">
        <f t="shared" si="2"/>
        <v>7</v>
      </c>
      <c r="O28" s="26">
        <v>8</v>
      </c>
      <c r="P28" s="222">
        <f t="shared" si="3"/>
        <v>0.875</v>
      </c>
    </row>
    <row r="29" spans="1:16">
      <c r="A29" s="6" t="s">
        <v>28</v>
      </c>
      <c r="B29" s="2">
        <v>57233.43790194</v>
      </c>
      <c r="C29" s="2">
        <v>59115.103905999997</v>
      </c>
      <c r="D29" s="3">
        <f t="shared" si="0"/>
        <v>0.96816945450942504</v>
      </c>
      <c r="E29" s="14">
        <v>3</v>
      </c>
      <c r="F29" s="11" t="s">
        <v>41</v>
      </c>
      <c r="G29" s="2">
        <v>57233.43790194</v>
      </c>
      <c r="H29" s="2">
        <v>59115.103905999997</v>
      </c>
      <c r="I29" s="48">
        <f t="shared" si="1"/>
        <v>0.96816945450942504</v>
      </c>
      <c r="J29" s="14">
        <v>4</v>
      </c>
      <c r="K29" s="9" t="s">
        <v>40</v>
      </c>
      <c r="M29" s="25" t="s">
        <v>28</v>
      </c>
      <c r="N29" s="26">
        <f t="shared" si="2"/>
        <v>7</v>
      </c>
      <c r="O29" s="26">
        <v>8</v>
      </c>
      <c r="P29" s="222">
        <f t="shared" si="3"/>
        <v>0.875</v>
      </c>
    </row>
    <row r="30" spans="1:16">
      <c r="A30" s="6" t="s">
        <v>29</v>
      </c>
      <c r="B30" s="2">
        <v>8067.4724219999998</v>
      </c>
      <c r="C30" s="2">
        <v>8354.0180560000008</v>
      </c>
      <c r="D30" s="3">
        <f t="shared" si="0"/>
        <v>0.96569966307480037</v>
      </c>
      <c r="E30" s="14">
        <v>3</v>
      </c>
      <c r="F30" s="11" t="s">
        <v>41</v>
      </c>
      <c r="G30" s="2">
        <v>7967.4220340000002</v>
      </c>
      <c r="H30" s="2">
        <v>8354.0180560000008</v>
      </c>
      <c r="I30" s="48">
        <f t="shared" si="1"/>
        <v>0.95372334373609113</v>
      </c>
      <c r="J30" s="14">
        <v>4</v>
      </c>
      <c r="K30" s="9" t="s">
        <v>40</v>
      </c>
      <c r="M30" s="25" t="s">
        <v>29</v>
      </c>
      <c r="N30" s="26">
        <f t="shared" si="2"/>
        <v>7</v>
      </c>
      <c r="O30" s="26">
        <v>8</v>
      </c>
      <c r="P30" s="222">
        <f t="shared" si="3"/>
        <v>0.875</v>
      </c>
    </row>
    <row r="31" spans="1:16">
      <c r="A31" s="6" t="s">
        <v>30</v>
      </c>
      <c r="B31" s="2">
        <v>99881.095251999999</v>
      </c>
      <c r="C31" s="2">
        <v>107890.14257</v>
      </c>
      <c r="D31" s="3">
        <f t="shared" si="0"/>
        <v>0.92576664441050616</v>
      </c>
      <c r="E31" s="14">
        <v>2</v>
      </c>
      <c r="F31" s="12" t="s">
        <v>42</v>
      </c>
      <c r="G31" s="2">
        <v>99013.818729999999</v>
      </c>
      <c r="H31" s="2">
        <v>107890.14257</v>
      </c>
      <c r="I31" s="48">
        <f t="shared" si="1"/>
        <v>0.91772812947910454</v>
      </c>
      <c r="J31" s="14">
        <v>4</v>
      </c>
      <c r="K31" s="9" t="s">
        <v>40</v>
      </c>
      <c r="M31" s="25" t="s">
        <v>30</v>
      </c>
      <c r="N31" s="26">
        <f t="shared" si="2"/>
        <v>6</v>
      </c>
      <c r="O31" s="26">
        <v>8</v>
      </c>
      <c r="P31" s="236">
        <f t="shared" si="3"/>
        <v>0.75</v>
      </c>
    </row>
    <row r="32" spans="1:16">
      <c r="A32" s="6" t="s">
        <v>31</v>
      </c>
      <c r="B32" s="2">
        <v>67808.209134699995</v>
      </c>
      <c r="C32" s="2">
        <v>70680.478938</v>
      </c>
      <c r="D32" s="3">
        <f t="shared" si="0"/>
        <v>0.95936261544266666</v>
      </c>
      <c r="E32" s="14">
        <v>3</v>
      </c>
      <c r="F32" s="11" t="s">
        <v>41</v>
      </c>
      <c r="G32" s="2">
        <v>67808.209134699995</v>
      </c>
      <c r="H32" s="2">
        <v>70680.478938</v>
      </c>
      <c r="I32" s="48">
        <f t="shared" si="1"/>
        <v>0.95936261544266666</v>
      </c>
      <c r="J32" s="14">
        <v>4</v>
      </c>
      <c r="K32" s="9" t="s">
        <v>40</v>
      </c>
      <c r="M32" s="25" t="s">
        <v>31</v>
      </c>
      <c r="N32" s="26">
        <f t="shared" si="2"/>
        <v>7</v>
      </c>
      <c r="O32" s="26">
        <v>8</v>
      </c>
      <c r="P32" s="222">
        <f t="shared" si="3"/>
        <v>0.875</v>
      </c>
    </row>
    <row r="33" spans="1:16">
      <c r="A33" s="6" t="s">
        <v>32</v>
      </c>
      <c r="B33" s="2">
        <v>94833.656825399987</v>
      </c>
      <c r="C33" s="2">
        <v>95447.201436999996</v>
      </c>
      <c r="D33" s="3">
        <f t="shared" si="0"/>
        <v>0.99357189522204081</v>
      </c>
      <c r="E33" s="14">
        <v>3</v>
      </c>
      <c r="F33" s="11" t="s">
        <v>41</v>
      </c>
      <c r="G33" s="2">
        <v>94749.3741094</v>
      </c>
      <c r="H33" s="2">
        <v>95447.201436999996</v>
      </c>
      <c r="I33" s="48">
        <f t="shared" si="1"/>
        <v>0.99268886549742796</v>
      </c>
      <c r="J33" s="14">
        <v>4</v>
      </c>
      <c r="K33" s="9" t="s">
        <v>40</v>
      </c>
      <c r="M33" s="25" t="s">
        <v>32</v>
      </c>
      <c r="N33" s="26">
        <f t="shared" si="2"/>
        <v>7</v>
      </c>
      <c r="O33" s="26">
        <v>8</v>
      </c>
      <c r="P33" s="222">
        <f t="shared" si="3"/>
        <v>0.875</v>
      </c>
    </row>
    <row r="34" spans="1:16">
      <c r="A34" s="6" t="s">
        <v>33</v>
      </c>
      <c r="B34" s="2">
        <v>258547.08791</v>
      </c>
      <c r="C34" s="2">
        <v>263154.48326900002</v>
      </c>
      <c r="D34" s="3">
        <f t="shared" si="0"/>
        <v>0.98249167066521048</v>
      </c>
      <c r="E34" s="14">
        <v>3</v>
      </c>
      <c r="F34" s="11" t="s">
        <v>41</v>
      </c>
      <c r="G34" s="2">
        <v>251613.893216</v>
      </c>
      <c r="H34" s="2">
        <v>263154.48326900002</v>
      </c>
      <c r="I34" s="48">
        <f t="shared" si="1"/>
        <v>0.95614518928334924</v>
      </c>
      <c r="J34" s="14">
        <v>4</v>
      </c>
      <c r="K34" s="9" t="s">
        <v>40</v>
      </c>
      <c r="M34" s="25" t="s">
        <v>33</v>
      </c>
      <c r="N34" s="26">
        <f t="shared" si="2"/>
        <v>7</v>
      </c>
      <c r="O34" s="26">
        <v>8</v>
      </c>
      <c r="P34" s="222">
        <f t="shared" si="3"/>
        <v>0.875</v>
      </c>
    </row>
    <row r="35" spans="1:16">
      <c r="A35" s="6" t="s">
        <v>34</v>
      </c>
      <c r="B35" s="2">
        <v>4514.6934499999998</v>
      </c>
      <c r="C35" s="2">
        <v>4708.6476190000003</v>
      </c>
      <c r="D35" s="3">
        <f t="shared" si="0"/>
        <v>0.95880894373633518</v>
      </c>
      <c r="E35" s="14">
        <v>3</v>
      </c>
      <c r="F35" s="11" t="s">
        <v>41</v>
      </c>
      <c r="G35" s="2">
        <v>4300.461824</v>
      </c>
      <c r="H35" s="2">
        <v>4708.6476190000003</v>
      </c>
      <c r="I35" s="48">
        <f t="shared" si="1"/>
        <v>0.91331145839987726</v>
      </c>
      <c r="J35" s="14">
        <v>3</v>
      </c>
      <c r="K35" s="11" t="s">
        <v>41</v>
      </c>
      <c r="M35" s="25" t="s">
        <v>34</v>
      </c>
      <c r="N35" s="26">
        <f t="shared" si="2"/>
        <v>6</v>
      </c>
      <c r="O35" s="26">
        <v>8</v>
      </c>
      <c r="P35" s="236">
        <f t="shared" si="3"/>
        <v>0.75</v>
      </c>
    </row>
    <row r="36" spans="1:16" ht="15.75" thickBot="1">
      <c r="A36" s="6" t="s">
        <v>35</v>
      </c>
      <c r="B36" s="2">
        <v>5864.3077480000002</v>
      </c>
      <c r="C36" s="2">
        <v>6379.3500789999998</v>
      </c>
      <c r="D36" s="3">
        <f t="shared" si="0"/>
        <v>0.91926413747139335</v>
      </c>
      <c r="E36" s="14">
        <v>2</v>
      </c>
      <c r="F36" s="12" t="s">
        <v>42</v>
      </c>
      <c r="G36" s="2">
        <v>5608.8628630000003</v>
      </c>
      <c r="H36" s="2">
        <v>6379.3500789999998</v>
      </c>
      <c r="I36" s="48">
        <f t="shared" si="1"/>
        <v>0.87922167517717131</v>
      </c>
      <c r="J36" s="14">
        <v>3</v>
      </c>
      <c r="K36" s="11" t="s">
        <v>41</v>
      </c>
      <c r="M36" s="133" t="s">
        <v>35</v>
      </c>
      <c r="N36" s="239">
        <f t="shared" si="2"/>
        <v>5</v>
      </c>
      <c r="O36" s="239">
        <v>7</v>
      </c>
      <c r="P36" s="240">
        <f t="shared" si="3"/>
        <v>0.7142857142857143</v>
      </c>
    </row>
    <row r="37" spans="1:16" ht="15.75" hidden="1" thickBot="1">
      <c r="A37" s="7" t="s">
        <v>36</v>
      </c>
      <c r="B37" s="8">
        <f>SUM(B4:B36)</f>
        <v>2853821.2468856908</v>
      </c>
      <c r="C37" s="8">
        <f>SUM(C4:C36)</f>
        <v>2938438.5627660006</v>
      </c>
      <c r="D37" s="4">
        <f t="shared" si="0"/>
        <v>0.97120330608489625</v>
      </c>
      <c r="E37" s="15">
        <v>3</v>
      </c>
      <c r="F37" s="11" t="s">
        <v>41</v>
      </c>
      <c r="G37" s="8">
        <f>SUM(G4:G36)</f>
        <v>2828243.6844324707</v>
      </c>
      <c r="H37" s="8">
        <f>SUM(H4:H36)</f>
        <v>2938438.5627660006</v>
      </c>
      <c r="I37" s="4">
        <f t="shared" si="1"/>
        <v>0.96249883195454611</v>
      </c>
      <c r="J37" s="15">
        <v>3</v>
      </c>
      <c r="K37" s="11" t="s">
        <v>41</v>
      </c>
      <c r="M37" s="237" t="s">
        <v>36</v>
      </c>
      <c r="N37" s="237">
        <f t="shared" si="2"/>
        <v>6</v>
      </c>
      <c r="O37" s="238">
        <v>7</v>
      </c>
      <c r="P37" s="225">
        <f t="shared" si="3"/>
        <v>0.8571428571428571</v>
      </c>
    </row>
    <row r="38" spans="1:16">
      <c r="B38" s="9" t="s">
        <v>40</v>
      </c>
      <c r="C38" s="10" t="s">
        <v>194</v>
      </c>
      <c r="G38" s="9" t="s">
        <v>40</v>
      </c>
      <c r="H38" s="10" t="s">
        <v>375</v>
      </c>
    </row>
    <row r="39" spans="1:16">
      <c r="B39" s="11" t="s">
        <v>41</v>
      </c>
      <c r="C39" s="10" t="s">
        <v>195</v>
      </c>
      <c r="G39" s="11" t="s">
        <v>41</v>
      </c>
      <c r="H39" s="10" t="s">
        <v>376</v>
      </c>
    </row>
    <row r="40" spans="1:16">
      <c r="B40" s="12" t="s">
        <v>42</v>
      </c>
      <c r="C40" s="10" t="s">
        <v>196</v>
      </c>
      <c r="G40" s="12" t="s">
        <v>42</v>
      </c>
      <c r="H40" s="10" t="s">
        <v>377</v>
      </c>
    </row>
    <row r="41" spans="1:16">
      <c r="B41" s="13" t="s">
        <v>43</v>
      </c>
      <c r="C41" s="10" t="s">
        <v>197</v>
      </c>
      <c r="G41" s="13" t="s">
        <v>43</v>
      </c>
      <c r="H41" s="10" t="s">
        <v>197</v>
      </c>
    </row>
  </sheetData>
  <mergeCells count="14">
    <mergeCell ref="M2:P2"/>
    <mergeCell ref="A2:A3"/>
    <mergeCell ref="D2:D3"/>
    <mergeCell ref="F2:F3"/>
    <mergeCell ref="E2:E3"/>
    <mergeCell ref="B2:B3"/>
    <mergeCell ref="C2:C3"/>
    <mergeCell ref="G1:K1"/>
    <mergeCell ref="I2:I3"/>
    <mergeCell ref="J2:J3"/>
    <mergeCell ref="K2:K3"/>
    <mergeCell ref="B1:F1"/>
    <mergeCell ref="G2:G3"/>
    <mergeCell ref="H2:H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7"/>
  <sheetViews>
    <sheetView zoomScaleNormal="100" workbookViewId="0">
      <selection activeCell="K9" sqref="K9"/>
    </sheetView>
  </sheetViews>
  <sheetFormatPr baseColWidth="10" defaultRowHeight="15"/>
  <cols>
    <col min="1" max="1" width="17" customWidth="1"/>
    <col min="2" max="2" width="13.42578125" customWidth="1"/>
    <col min="3" max="3" width="11.140625" customWidth="1"/>
    <col min="4" max="4" width="13.42578125" customWidth="1"/>
    <col min="5" max="5" width="19.5703125" hidden="1" customWidth="1"/>
    <col min="6" max="6" width="13.28515625" hidden="1" customWidth="1"/>
    <col min="7" max="7" width="3.85546875" hidden="1" customWidth="1"/>
    <col min="8" max="8" width="11.5703125" style="37" hidden="1" customWidth="1"/>
    <col min="9" max="9" width="2.5703125" style="37" customWidth="1"/>
    <col min="10" max="10" width="17.140625" customWidth="1"/>
    <col min="11" max="11" width="12.7109375" customWidth="1"/>
  </cols>
  <sheetData>
    <row r="1" spans="1:11" s="37" customFormat="1" ht="15.75" thickBot="1">
      <c r="B1" s="378" t="s">
        <v>198</v>
      </c>
      <c r="C1" s="378"/>
      <c r="D1" s="378"/>
      <c r="J1"/>
      <c r="K1"/>
    </row>
    <row r="2" spans="1:11" ht="15.75" thickBot="1">
      <c r="A2" s="261" t="s">
        <v>37</v>
      </c>
      <c r="B2" s="241" t="s">
        <v>2</v>
      </c>
      <c r="C2" s="253" t="s">
        <v>39</v>
      </c>
      <c r="D2" s="241" t="s">
        <v>38</v>
      </c>
      <c r="E2" s="245" t="s">
        <v>47</v>
      </c>
      <c r="F2" s="246"/>
      <c r="G2" s="398"/>
      <c r="J2" s="245" t="s">
        <v>47</v>
      </c>
      <c r="K2" s="398"/>
    </row>
    <row r="3" spans="1:11" ht="25.5">
      <c r="A3" s="262"/>
      <c r="B3" s="242"/>
      <c r="C3" s="254"/>
      <c r="D3" s="242"/>
      <c r="E3" s="35" t="s">
        <v>37</v>
      </c>
      <c r="F3" s="36" t="s">
        <v>46</v>
      </c>
      <c r="G3" s="31"/>
      <c r="J3" s="31" t="s">
        <v>37</v>
      </c>
      <c r="K3" s="24" t="s">
        <v>46</v>
      </c>
    </row>
    <row r="4" spans="1:11">
      <c r="A4" s="6" t="s">
        <v>3</v>
      </c>
      <c r="B4" s="121">
        <v>0.66100000000000003</v>
      </c>
      <c r="C4" s="113">
        <v>2</v>
      </c>
      <c r="D4" s="12" t="s">
        <v>42</v>
      </c>
      <c r="E4" s="25" t="s">
        <v>3</v>
      </c>
      <c r="F4" s="27"/>
      <c r="G4" s="28"/>
      <c r="J4" s="25" t="s">
        <v>3</v>
      </c>
      <c r="K4" s="224">
        <v>0.66100000000000003</v>
      </c>
    </row>
    <row r="5" spans="1:11">
      <c r="A5" s="6" t="s">
        <v>4</v>
      </c>
      <c r="B5" s="121">
        <v>0.94499999999999995</v>
      </c>
      <c r="C5" s="113">
        <v>4</v>
      </c>
      <c r="D5" s="52" t="s">
        <v>40</v>
      </c>
      <c r="E5" s="25" t="s">
        <v>4</v>
      </c>
      <c r="F5" s="27"/>
      <c r="G5" s="28"/>
      <c r="J5" s="25" t="s">
        <v>4</v>
      </c>
      <c r="K5" s="222">
        <v>0.94499999999999995</v>
      </c>
    </row>
    <row r="6" spans="1:11">
      <c r="A6" s="6" t="s">
        <v>5</v>
      </c>
      <c r="B6" s="60" t="s">
        <v>60</v>
      </c>
      <c r="C6" s="113" t="s">
        <v>60</v>
      </c>
      <c r="D6" s="80" t="s">
        <v>60</v>
      </c>
      <c r="E6" s="25" t="s">
        <v>5</v>
      </c>
      <c r="F6" s="27"/>
      <c r="G6" s="28"/>
      <c r="J6" s="25" t="s">
        <v>5</v>
      </c>
      <c r="K6" s="228" t="s">
        <v>60</v>
      </c>
    </row>
    <row r="7" spans="1:11">
      <c r="A7" s="6" t="s">
        <v>6</v>
      </c>
      <c r="B7" s="121">
        <v>0.73</v>
      </c>
      <c r="C7" s="113">
        <v>3</v>
      </c>
      <c r="D7" s="135" t="s">
        <v>41</v>
      </c>
      <c r="E7" s="25" t="s">
        <v>6</v>
      </c>
      <c r="F7" s="27"/>
      <c r="G7" s="28"/>
      <c r="J7" s="25" t="s">
        <v>6</v>
      </c>
      <c r="K7" s="223">
        <v>0.73</v>
      </c>
    </row>
    <row r="8" spans="1:11">
      <c r="A8" s="6" t="s">
        <v>7</v>
      </c>
      <c r="B8" s="60" t="s">
        <v>60</v>
      </c>
      <c r="C8" s="113" t="s">
        <v>60</v>
      </c>
      <c r="D8" s="80" t="s">
        <v>60</v>
      </c>
      <c r="E8" s="25" t="s">
        <v>7</v>
      </c>
      <c r="F8" s="27"/>
      <c r="G8" s="28"/>
      <c r="J8" s="25" t="s">
        <v>7</v>
      </c>
      <c r="K8" s="228" t="s">
        <v>60</v>
      </c>
    </row>
    <row r="9" spans="1:11">
      <c r="A9" s="6" t="s">
        <v>8</v>
      </c>
      <c r="B9" s="121">
        <v>1</v>
      </c>
      <c r="C9" s="113">
        <v>4</v>
      </c>
      <c r="D9" s="52" t="s">
        <v>40</v>
      </c>
      <c r="E9" s="25" t="s">
        <v>8</v>
      </c>
      <c r="F9" s="27"/>
      <c r="G9" s="28"/>
      <c r="J9" s="25" t="s">
        <v>8</v>
      </c>
      <c r="K9" s="227">
        <v>1</v>
      </c>
    </row>
    <row r="10" spans="1:11">
      <c r="A10" s="6" t="s">
        <v>9</v>
      </c>
      <c r="B10" s="121">
        <v>0.83799999999999997</v>
      </c>
      <c r="C10" s="113">
        <v>3</v>
      </c>
      <c r="D10" s="135" t="s">
        <v>41</v>
      </c>
      <c r="E10" s="25" t="s">
        <v>9</v>
      </c>
      <c r="F10" s="27"/>
      <c r="G10" s="28"/>
      <c r="J10" s="25" t="s">
        <v>9</v>
      </c>
      <c r="K10" s="222">
        <v>0.83799999999999997</v>
      </c>
    </row>
    <row r="11" spans="1:11">
      <c r="A11" s="6" t="s">
        <v>10</v>
      </c>
      <c r="B11" s="60" t="s">
        <v>60</v>
      </c>
      <c r="C11" s="113" t="s">
        <v>60</v>
      </c>
      <c r="D11" s="80" t="s">
        <v>60</v>
      </c>
      <c r="E11" s="25" t="s">
        <v>10</v>
      </c>
      <c r="F11" s="27"/>
      <c r="G11" s="28"/>
      <c r="J11" s="25" t="s">
        <v>10</v>
      </c>
      <c r="K11" s="228" t="s">
        <v>60</v>
      </c>
    </row>
    <row r="12" spans="1:11">
      <c r="A12" s="6" t="s">
        <v>11</v>
      </c>
      <c r="B12" s="60" t="s">
        <v>60</v>
      </c>
      <c r="C12" s="113" t="s">
        <v>60</v>
      </c>
      <c r="D12" s="80" t="s">
        <v>60</v>
      </c>
      <c r="E12" s="25" t="s">
        <v>11</v>
      </c>
      <c r="F12" s="27"/>
      <c r="G12" s="28"/>
      <c r="J12" s="25" t="s">
        <v>11</v>
      </c>
      <c r="K12" s="228" t="s">
        <v>60</v>
      </c>
    </row>
    <row r="13" spans="1:11">
      <c r="A13" s="6" t="s">
        <v>12</v>
      </c>
      <c r="B13" s="60" t="s">
        <v>60</v>
      </c>
      <c r="C13" s="113" t="s">
        <v>60</v>
      </c>
      <c r="D13" s="80" t="s">
        <v>60</v>
      </c>
      <c r="E13" s="25" t="s">
        <v>12</v>
      </c>
      <c r="F13" s="27"/>
      <c r="G13" s="28"/>
      <c r="J13" s="25" t="s">
        <v>12</v>
      </c>
      <c r="K13" s="228" t="s">
        <v>60</v>
      </c>
    </row>
    <row r="14" spans="1:11">
      <c r="A14" s="6" t="s">
        <v>13</v>
      </c>
      <c r="B14" s="60" t="s">
        <v>60</v>
      </c>
      <c r="C14" s="113" t="s">
        <v>60</v>
      </c>
      <c r="D14" s="80" t="s">
        <v>60</v>
      </c>
      <c r="E14" s="25" t="s">
        <v>13</v>
      </c>
      <c r="F14" s="27"/>
      <c r="G14" s="28"/>
      <c r="J14" s="25" t="s">
        <v>13</v>
      </c>
      <c r="K14" s="228" t="s">
        <v>60</v>
      </c>
    </row>
    <row r="15" spans="1:11">
      <c r="A15" s="6" t="s">
        <v>14</v>
      </c>
      <c r="B15" s="121">
        <v>0.42599999999999999</v>
      </c>
      <c r="C15" s="113">
        <v>1</v>
      </c>
      <c r="D15" s="53" t="s">
        <v>43</v>
      </c>
      <c r="E15" s="25" t="s">
        <v>14</v>
      </c>
      <c r="F15" s="27"/>
      <c r="G15" s="28"/>
      <c r="J15" s="25" t="s">
        <v>14</v>
      </c>
      <c r="K15" s="226">
        <v>0.42599999999999999</v>
      </c>
    </row>
    <row r="16" spans="1:11">
      <c r="A16" s="6" t="s">
        <v>15</v>
      </c>
      <c r="B16" s="121">
        <v>1</v>
      </c>
      <c r="C16" s="113">
        <v>4</v>
      </c>
      <c r="D16" s="52" t="s">
        <v>40</v>
      </c>
      <c r="E16" s="25" t="s">
        <v>15</v>
      </c>
      <c r="F16" s="27"/>
      <c r="G16" s="28"/>
      <c r="J16" s="25" t="s">
        <v>15</v>
      </c>
      <c r="K16" s="227">
        <v>1</v>
      </c>
    </row>
    <row r="17" spans="1:11">
      <c r="A17" s="6" t="s">
        <v>16</v>
      </c>
      <c r="B17" s="60" t="s">
        <v>60</v>
      </c>
      <c r="C17" s="113" t="s">
        <v>60</v>
      </c>
      <c r="D17" s="80" t="s">
        <v>60</v>
      </c>
      <c r="E17" s="25" t="s">
        <v>16</v>
      </c>
      <c r="F17" s="27"/>
      <c r="G17" s="28"/>
      <c r="J17" s="25" t="s">
        <v>16</v>
      </c>
      <c r="K17" s="228" t="s">
        <v>60</v>
      </c>
    </row>
    <row r="18" spans="1:11">
      <c r="A18" s="6" t="s">
        <v>17</v>
      </c>
      <c r="B18" s="60" t="s">
        <v>60</v>
      </c>
      <c r="C18" s="113" t="s">
        <v>60</v>
      </c>
      <c r="D18" s="80" t="s">
        <v>60</v>
      </c>
      <c r="E18" s="25" t="s">
        <v>17</v>
      </c>
      <c r="F18" s="27"/>
      <c r="G18" s="28"/>
      <c r="J18" s="25" t="s">
        <v>17</v>
      </c>
      <c r="K18" s="228" t="s">
        <v>60</v>
      </c>
    </row>
    <row r="19" spans="1:11">
      <c r="A19" s="6" t="s">
        <v>18</v>
      </c>
      <c r="B19" s="60" t="s">
        <v>60</v>
      </c>
      <c r="C19" s="113" t="s">
        <v>60</v>
      </c>
      <c r="D19" s="80" t="s">
        <v>60</v>
      </c>
      <c r="E19" s="25" t="s">
        <v>18</v>
      </c>
      <c r="F19" s="27"/>
      <c r="G19" s="28"/>
      <c r="J19" s="25" t="s">
        <v>18</v>
      </c>
      <c r="K19" s="228" t="s">
        <v>60</v>
      </c>
    </row>
    <row r="20" spans="1:11">
      <c r="A20" s="6" t="s">
        <v>19</v>
      </c>
      <c r="B20" s="60" t="s">
        <v>60</v>
      </c>
      <c r="C20" s="113" t="s">
        <v>60</v>
      </c>
      <c r="D20" s="80" t="s">
        <v>60</v>
      </c>
      <c r="E20" s="25" t="s">
        <v>19</v>
      </c>
      <c r="F20" s="27"/>
      <c r="G20" s="28"/>
      <c r="J20" s="25" t="s">
        <v>19</v>
      </c>
      <c r="K20" s="228" t="s">
        <v>60</v>
      </c>
    </row>
    <row r="21" spans="1:11">
      <c r="A21" s="6" t="s">
        <v>20</v>
      </c>
      <c r="B21" s="60" t="s">
        <v>60</v>
      </c>
      <c r="C21" s="113" t="s">
        <v>60</v>
      </c>
      <c r="D21" s="80" t="s">
        <v>60</v>
      </c>
      <c r="E21" s="25" t="s">
        <v>20</v>
      </c>
      <c r="F21" s="27"/>
      <c r="G21" s="28"/>
      <c r="J21" s="25" t="s">
        <v>20</v>
      </c>
      <c r="K21" s="228" t="s">
        <v>60</v>
      </c>
    </row>
    <row r="22" spans="1:11">
      <c r="A22" s="6" t="s">
        <v>21</v>
      </c>
      <c r="B22" s="60" t="s">
        <v>60</v>
      </c>
      <c r="C22" s="113" t="s">
        <v>60</v>
      </c>
      <c r="D22" s="80" t="s">
        <v>60</v>
      </c>
      <c r="E22" s="25" t="s">
        <v>21</v>
      </c>
      <c r="F22" s="27"/>
      <c r="G22" s="28"/>
      <c r="J22" s="25" t="s">
        <v>21</v>
      </c>
      <c r="K22" s="228" t="s">
        <v>60</v>
      </c>
    </row>
    <row r="23" spans="1:11">
      <c r="A23" s="6" t="s">
        <v>22</v>
      </c>
      <c r="B23" s="121">
        <v>0.60599999999999998</v>
      </c>
      <c r="C23" s="113">
        <v>2</v>
      </c>
      <c r="D23" s="12" t="s">
        <v>42</v>
      </c>
      <c r="E23" s="25" t="s">
        <v>22</v>
      </c>
      <c r="F23" s="27"/>
      <c r="G23" s="28"/>
      <c r="J23" s="25" t="s">
        <v>22</v>
      </c>
      <c r="K23" s="224">
        <v>0.60599999999999998</v>
      </c>
    </row>
    <row r="24" spans="1:11">
      <c r="A24" s="6" t="s">
        <v>23</v>
      </c>
      <c r="B24" s="60" t="s">
        <v>60</v>
      </c>
      <c r="C24" s="113" t="s">
        <v>60</v>
      </c>
      <c r="D24" s="80" t="s">
        <v>60</v>
      </c>
      <c r="E24" s="25" t="s">
        <v>23</v>
      </c>
      <c r="F24" s="27"/>
      <c r="G24" s="28"/>
      <c r="J24" s="25" t="s">
        <v>23</v>
      </c>
      <c r="K24" s="228" t="s">
        <v>60</v>
      </c>
    </row>
    <row r="25" spans="1:11">
      <c r="A25" s="6" t="s">
        <v>24</v>
      </c>
      <c r="B25" s="121">
        <v>1</v>
      </c>
      <c r="C25" s="113">
        <v>4</v>
      </c>
      <c r="D25" s="52" t="s">
        <v>40</v>
      </c>
      <c r="E25" s="25" t="s">
        <v>24</v>
      </c>
      <c r="F25" s="27"/>
      <c r="G25" s="28"/>
      <c r="J25" s="25" t="s">
        <v>24</v>
      </c>
      <c r="K25" s="227">
        <v>1</v>
      </c>
    </row>
    <row r="26" spans="1:11">
      <c r="A26" s="6" t="s">
        <v>25</v>
      </c>
      <c r="B26" s="121">
        <v>0.97499999999999998</v>
      </c>
      <c r="C26" s="113">
        <v>4</v>
      </c>
      <c r="D26" s="52" t="s">
        <v>40</v>
      </c>
      <c r="E26" s="25" t="s">
        <v>25</v>
      </c>
      <c r="F26" s="27"/>
      <c r="G26" s="28"/>
      <c r="J26" s="25" t="s">
        <v>25</v>
      </c>
      <c r="K26" s="222">
        <v>0.97499999999999998</v>
      </c>
    </row>
    <row r="27" spans="1:11">
      <c r="A27" s="6" t="s">
        <v>26</v>
      </c>
      <c r="B27" s="60" t="s">
        <v>60</v>
      </c>
      <c r="C27" s="113" t="s">
        <v>60</v>
      </c>
      <c r="D27" s="80" t="s">
        <v>60</v>
      </c>
      <c r="E27" s="25" t="s">
        <v>26</v>
      </c>
      <c r="F27" s="27"/>
      <c r="G27" s="28"/>
      <c r="J27" s="25" t="s">
        <v>26</v>
      </c>
      <c r="K27" s="228" t="s">
        <v>60</v>
      </c>
    </row>
    <row r="28" spans="1:11">
      <c r="A28" s="6" t="s">
        <v>27</v>
      </c>
      <c r="B28" s="60" t="s">
        <v>60</v>
      </c>
      <c r="C28" s="113" t="s">
        <v>60</v>
      </c>
      <c r="D28" s="80" t="s">
        <v>60</v>
      </c>
      <c r="E28" s="25" t="s">
        <v>27</v>
      </c>
      <c r="F28" s="27"/>
      <c r="G28" s="28"/>
      <c r="J28" s="25" t="s">
        <v>27</v>
      </c>
      <c r="K28" s="228" t="s">
        <v>60</v>
      </c>
    </row>
    <row r="29" spans="1:11">
      <c r="A29" s="6" t="s">
        <v>28</v>
      </c>
      <c r="B29" s="121">
        <v>0.92500000000000004</v>
      </c>
      <c r="C29" s="113">
        <v>4</v>
      </c>
      <c r="D29" s="52" t="s">
        <v>40</v>
      </c>
      <c r="E29" s="25" t="s">
        <v>28</v>
      </c>
      <c r="F29" s="27"/>
      <c r="G29" s="28"/>
      <c r="J29" s="25" t="s">
        <v>28</v>
      </c>
      <c r="K29" s="222">
        <v>0.92500000000000004</v>
      </c>
    </row>
    <row r="30" spans="1:11">
      <c r="A30" s="6" t="s">
        <v>29</v>
      </c>
      <c r="B30" s="60" t="s">
        <v>60</v>
      </c>
      <c r="C30" s="113" t="s">
        <v>60</v>
      </c>
      <c r="D30" s="80" t="s">
        <v>60</v>
      </c>
      <c r="E30" s="25" t="s">
        <v>29</v>
      </c>
      <c r="F30" s="27"/>
      <c r="G30" s="28"/>
      <c r="J30" s="25" t="s">
        <v>29</v>
      </c>
      <c r="K30" s="228" t="s">
        <v>60</v>
      </c>
    </row>
    <row r="31" spans="1:11">
      <c r="A31" s="6" t="s">
        <v>30</v>
      </c>
      <c r="B31" s="121">
        <v>0.65</v>
      </c>
      <c r="C31" s="113">
        <v>2</v>
      </c>
      <c r="D31" s="12" t="s">
        <v>42</v>
      </c>
      <c r="E31" s="25" t="s">
        <v>30</v>
      </c>
      <c r="F31" s="27"/>
      <c r="G31" s="28"/>
      <c r="J31" s="25" t="s">
        <v>30</v>
      </c>
      <c r="K31" s="224">
        <v>0.65</v>
      </c>
    </row>
    <row r="32" spans="1:11">
      <c r="A32" s="6" t="s">
        <v>31</v>
      </c>
      <c r="B32" s="121">
        <v>1</v>
      </c>
      <c r="C32" s="113">
        <v>4</v>
      </c>
      <c r="D32" s="52" t="s">
        <v>40</v>
      </c>
      <c r="E32" s="25" t="s">
        <v>31</v>
      </c>
      <c r="F32" s="27"/>
      <c r="G32" s="28"/>
      <c r="J32" s="25" t="s">
        <v>31</v>
      </c>
      <c r="K32" s="227">
        <v>1</v>
      </c>
    </row>
    <row r="33" spans="1:11">
      <c r="A33" s="6" t="s">
        <v>32</v>
      </c>
      <c r="B33" s="60" t="s">
        <v>60</v>
      </c>
      <c r="C33" s="113" t="s">
        <v>60</v>
      </c>
      <c r="D33" s="80" t="s">
        <v>60</v>
      </c>
      <c r="E33" s="25" t="s">
        <v>32</v>
      </c>
      <c r="F33" s="27"/>
      <c r="G33" s="28"/>
      <c r="J33" s="25" t="s">
        <v>32</v>
      </c>
      <c r="K33" s="228" t="s">
        <v>60</v>
      </c>
    </row>
    <row r="34" spans="1:11">
      <c r="A34" s="6" t="s">
        <v>33</v>
      </c>
      <c r="B34" s="121">
        <v>1</v>
      </c>
      <c r="C34" s="113">
        <v>4</v>
      </c>
      <c r="D34" s="52" t="s">
        <v>40</v>
      </c>
      <c r="E34" s="25" t="s">
        <v>33</v>
      </c>
      <c r="F34" s="27"/>
      <c r="G34" s="28"/>
      <c r="J34" s="25" t="s">
        <v>33</v>
      </c>
      <c r="K34" s="227">
        <v>1</v>
      </c>
    </row>
    <row r="35" spans="1:11">
      <c r="A35" s="6" t="s">
        <v>34</v>
      </c>
      <c r="B35" s="60" t="s">
        <v>60</v>
      </c>
      <c r="C35" s="113" t="s">
        <v>60</v>
      </c>
      <c r="D35" s="80" t="s">
        <v>60</v>
      </c>
      <c r="E35" s="25" t="s">
        <v>34</v>
      </c>
      <c r="F35" s="27"/>
      <c r="G35" s="28"/>
      <c r="J35" s="25" t="s">
        <v>34</v>
      </c>
      <c r="K35" s="228" t="s">
        <v>60</v>
      </c>
    </row>
    <row r="36" spans="1:11" ht="15.75" thickBot="1">
      <c r="A36" s="6" t="s">
        <v>35</v>
      </c>
      <c r="B36" s="60" t="s">
        <v>60</v>
      </c>
      <c r="C36" s="113" t="s">
        <v>60</v>
      </c>
      <c r="D36" s="80" t="s">
        <v>60</v>
      </c>
      <c r="E36" s="25" t="s">
        <v>35</v>
      </c>
      <c r="F36" s="27"/>
      <c r="G36" s="28"/>
      <c r="J36" s="133" t="s">
        <v>35</v>
      </c>
      <c r="K36" s="229" t="s">
        <v>60</v>
      </c>
    </row>
    <row r="37" spans="1:11" s="37" customFormat="1">
      <c r="J37"/>
      <c r="K37"/>
    </row>
    <row r="38" spans="1:11" s="37" customFormat="1">
      <c r="J38"/>
      <c r="K38"/>
    </row>
    <row r="39" spans="1:11" s="37" customFormat="1">
      <c r="J39"/>
      <c r="K39"/>
    </row>
    <row r="40" spans="1:11" s="37" customFormat="1">
      <c r="J40"/>
      <c r="K40"/>
    </row>
    <row r="41" spans="1:11" s="37" customFormat="1">
      <c r="J41"/>
      <c r="K41"/>
    </row>
    <row r="42" spans="1:11" s="37" customFormat="1">
      <c r="J42"/>
      <c r="K42"/>
    </row>
    <row r="43" spans="1:11" s="37" customFormat="1">
      <c r="J43"/>
      <c r="K43"/>
    </row>
    <row r="44" spans="1:11" s="37" customFormat="1">
      <c r="J44"/>
      <c r="K44"/>
    </row>
    <row r="45" spans="1:11" s="37" customFormat="1">
      <c r="J45"/>
      <c r="K45"/>
    </row>
    <row r="46" spans="1:11" s="37" customFormat="1">
      <c r="J46"/>
      <c r="K46"/>
    </row>
    <row r="47" spans="1:11" s="37" customFormat="1">
      <c r="J47"/>
      <c r="K47"/>
    </row>
    <row r="48" spans="1:11" s="37" customFormat="1">
      <c r="J48"/>
      <c r="K48"/>
    </row>
    <row r="49" spans="1:11" s="37" customFormat="1">
      <c r="J49"/>
      <c r="K49"/>
    </row>
    <row r="50" spans="1:11" s="37" customFormat="1">
      <c r="J50"/>
      <c r="K50"/>
    </row>
    <row r="51" spans="1:11" s="37" customFormat="1">
      <c r="J51"/>
      <c r="K51"/>
    </row>
    <row r="52" spans="1:11" s="37" customFormat="1">
      <c r="J52"/>
      <c r="K52"/>
    </row>
    <row r="53" spans="1:11" s="37" customFormat="1">
      <c r="J53"/>
      <c r="K53"/>
    </row>
    <row r="54" spans="1:11" s="37" customFormat="1">
      <c r="J54"/>
      <c r="K54"/>
    </row>
    <row r="55" spans="1:11" s="37" customFormat="1">
      <c r="J55"/>
      <c r="K55"/>
    </row>
    <row r="56" spans="1:11" s="37" customFormat="1">
      <c r="J56"/>
      <c r="K56"/>
    </row>
    <row r="57" spans="1:11" s="37" customFormat="1">
      <c r="A57"/>
      <c r="B57"/>
      <c r="C57"/>
      <c r="D57"/>
      <c r="J57"/>
      <c r="K57"/>
    </row>
  </sheetData>
  <mergeCells count="7">
    <mergeCell ref="J2:K2"/>
    <mergeCell ref="C2:C3"/>
    <mergeCell ref="B1:D1"/>
    <mergeCell ref="E2:G2"/>
    <mergeCell ref="A2:A3"/>
    <mergeCell ref="B2:B3"/>
    <mergeCell ref="D2:D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1"/>
  <sheetViews>
    <sheetView zoomScaleNormal="100" workbookViewId="0">
      <selection activeCell="K25" sqref="K25"/>
    </sheetView>
  </sheetViews>
  <sheetFormatPr baseColWidth="10" defaultRowHeight="15"/>
  <cols>
    <col min="1" max="1" width="17" customWidth="1"/>
    <col min="2" max="2" width="14.7109375" customWidth="1"/>
    <col min="3" max="3" width="15.5703125" customWidth="1"/>
    <col min="4" max="4" width="13.42578125" customWidth="1"/>
    <col min="5" max="5" width="0.7109375" style="37" customWidth="1"/>
    <col min="6" max="6" width="19.5703125" hidden="1" customWidth="1"/>
    <col min="7" max="7" width="13.28515625" hidden="1" customWidth="1"/>
    <col min="8" max="8" width="3.85546875" hidden="1" customWidth="1"/>
    <col min="9" max="9" width="11.5703125" style="37" hidden="1" customWidth="1"/>
    <col min="10" max="10" width="17.140625" customWidth="1"/>
    <col min="11" max="11" width="12.7109375" customWidth="1"/>
  </cols>
  <sheetData>
    <row r="1" spans="1:11" ht="15.75" thickBot="1">
      <c r="A1" s="261" t="s">
        <v>37</v>
      </c>
      <c r="B1" s="253" t="s">
        <v>0</v>
      </c>
      <c r="C1" s="253" t="s">
        <v>1</v>
      </c>
      <c r="D1" s="241" t="s">
        <v>2</v>
      </c>
      <c r="F1" s="245" t="s">
        <v>47</v>
      </c>
      <c r="G1" s="246"/>
      <c r="H1" s="398"/>
      <c r="J1" s="245" t="s">
        <v>157</v>
      </c>
      <c r="K1" s="246"/>
    </row>
    <row r="2" spans="1:11" ht="25.5">
      <c r="A2" s="262"/>
      <c r="B2" s="254"/>
      <c r="C2" s="254"/>
      <c r="D2" s="242"/>
      <c r="F2" s="35" t="s">
        <v>37</v>
      </c>
      <c r="G2" s="36" t="s">
        <v>46</v>
      </c>
      <c r="H2" s="31"/>
      <c r="J2" s="31" t="s">
        <v>37</v>
      </c>
      <c r="K2" s="24" t="s">
        <v>46</v>
      </c>
    </row>
    <row r="3" spans="1:11">
      <c r="A3" s="6" t="s">
        <v>3</v>
      </c>
      <c r="B3" s="64">
        <v>206</v>
      </c>
      <c r="C3" s="64">
        <v>186</v>
      </c>
      <c r="D3" s="3">
        <f>+B3/C3</f>
        <v>1.10752688172043</v>
      </c>
      <c r="F3" s="25" t="s">
        <v>3</v>
      </c>
      <c r="G3" s="27"/>
      <c r="H3" s="28"/>
      <c r="J3" s="25" t="s">
        <v>3</v>
      </c>
      <c r="K3" s="227">
        <v>1</v>
      </c>
    </row>
    <row r="4" spans="1:11">
      <c r="A4" s="6" t="s">
        <v>4</v>
      </c>
      <c r="B4" s="64">
        <v>90</v>
      </c>
      <c r="C4" s="64">
        <v>2150</v>
      </c>
      <c r="D4" s="3">
        <f t="shared" ref="D4:D35" si="0">+B4/C4</f>
        <v>4.1860465116279069E-2</v>
      </c>
      <c r="F4" s="25" t="s">
        <v>4</v>
      </c>
      <c r="G4" s="27"/>
      <c r="H4" s="28"/>
      <c r="J4" s="25" t="s">
        <v>4</v>
      </c>
      <c r="K4" s="226">
        <v>4.1860465116279069E-2</v>
      </c>
    </row>
    <row r="5" spans="1:11">
      <c r="A5" s="6" t="s">
        <v>5</v>
      </c>
      <c r="B5" s="64">
        <v>58</v>
      </c>
      <c r="C5" s="64">
        <v>99</v>
      </c>
      <c r="D5" s="3">
        <f t="shared" si="0"/>
        <v>0.58585858585858586</v>
      </c>
      <c r="F5" s="25" t="s">
        <v>5</v>
      </c>
      <c r="G5" s="27"/>
      <c r="H5" s="28"/>
      <c r="J5" s="25" t="s">
        <v>5</v>
      </c>
      <c r="K5" s="226">
        <v>0.58585858585858586</v>
      </c>
    </row>
    <row r="6" spans="1:11">
      <c r="A6" s="6" t="s">
        <v>6</v>
      </c>
      <c r="B6" s="64">
        <v>50</v>
      </c>
      <c r="C6" s="64">
        <v>75</v>
      </c>
      <c r="D6" s="3">
        <f t="shared" si="0"/>
        <v>0.66666666666666663</v>
      </c>
      <c r="F6" s="25" t="s">
        <v>6</v>
      </c>
      <c r="G6" s="27"/>
      <c r="H6" s="28"/>
      <c r="J6" s="25" t="s">
        <v>6</v>
      </c>
      <c r="K6" s="224">
        <v>0.66666666666666663</v>
      </c>
    </row>
    <row r="7" spans="1:11">
      <c r="A7" s="6" t="s">
        <v>7</v>
      </c>
      <c r="B7" s="64">
        <v>524</v>
      </c>
      <c r="C7" s="64">
        <v>44</v>
      </c>
      <c r="D7" s="3">
        <f t="shared" si="0"/>
        <v>11.909090909090908</v>
      </c>
      <c r="F7" s="25" t="s">
        <v>7</v>
      </c>
      <c r="G7" s="27"/>
      <c r="H7" s="28"/>
      <c r="J7" s="25" t="s">
        <v>7</v>
      </c>
      <c r="K7" s="227">
        <v>1</v>
      </c>
    </row>
    <row r="8" spans="1:11">
      <c r="A8" s="6" t="s">
        <v>8</v>
      </c>
      <c r="B8" s="64">
        <v>74</v>
      </c>
      <c r="C8" s="64">
        <v>157</v>
      </c>
      <c r="D8" s="3">
        <f t="shared" si="0"/>
        <v>0.4713375796178344</v>
      </c>
      <c r="F8" s="25" t="s">
        <v>8</v>
      </c>
      <c r="G8" s="27"/>
      <c r="H8" s="28"/>
      <c r="J8" s="25" t="s">
        <v>8</v>
      </c>
      <c r="K8" s="226">
        <v>0.4713375796178344</v>
      </c>
    </row>
    <row r="9" spans="1:11">
      <c r="A9" s="6" t="s">
        <v>9</v>
      </c>
      <c r="B9" s="64">
        <v>71</v>
      </c>
      <c r="C9" s="64">
        <v>210</v>
      </c>
      <c r="D9" s="3">
        <f t="shared" si="0"/>
        <v>0.33809523809523812</v>
      </c>
      <c r="F9" s="25" t="s">
        <v>9</v>
      </c>
      <c r="G9" s="27"/>
      <c r="H9" s="28"/>
      <c r="J9" s="25" t="s">
        <v>9</v>
      </c>
      <c r="K9" s="226">
        <v>0.33809523809523812</v>
      </c>
    </row>
    <row r="10" spans="1:11">
      <c r="A10" s="6" t="s">
        <v>10</v>
      </c>
      <c r="B10" s="64">
        <v>258</v>
      </c>
      <c r="C10" s="64">
        <v>143</v>
      </c>
      <c r="D10" s="3">
        <f t="shared" si="0"/>
        <v>1.8041958041958042</v>
      </c>
      <c r="F10" s="25" t="s">
        <v>10</v>
      </c>
      <c r="G10" s="27"/>
      <c r="H10" s="28"/>
      <c r="J10" s="25" t="s">
        <v>10</v>
      </c>
      <c r="K10" s="227">
        <v>1</v>
      </c>
    </row>
    <row r="11" spans="1:11">
      <c r="A11" s="6" t="s">
        <v>11</v>
      </c>
      <c r="B11" s="64">
        <v>7</v>
      </c>
      <c r="C11" s="64">
        <v>2</v>
      </c>
      <c r="D11" s="3">
        <f t="shared" si="0"/>
        <v>3.5</v>
      </c>
      <c r="F11" s="25" t="s">
        <v>11</v>
      </c>
      <c r="G11" s="27"/>
      <c r="H11" s="28"/>
      <c r="J11" s="25" t="s">
        <v>11</v>
      </c>
      <c r="K11" s="227">
        <v>1</v>
      </c>
    </row>
    <row r="12" spans="1:11">
      <c r="A12" s="6" t="s">
        <v>12</v>
      </c>
      <c r="B12" s="64">
        <v>30</v>
      </c>
      <c r="C12" s="64">
        <v>53</v>
      </c>
      <c r="D12" s="3">
        <f t="shared" si="0"/>
        <v>0.56603773584905659</v>
      </c>
      <c r="F12" s="25" t="s">
        <v>12</v>
      </c>
      <c r="G12" s="27"/>
      <c r="H12" s="28"/>
      <c r="J12" s="25" t="s">
        <v>12</v>
      </c>
      <c r="K12" s="226">
        <v>0.56603773584905659</v>
      </c>
    </row>
    <row r="13" spans="1:11">
      <c r="A13" s="6" t="s">
        <v>13</v>
      </c>
      <c r="B13" s="64">
        <v>41</v>
      </c>
      <c r="C13" s="64">
        <v>611</v>
      </c>
      <c r="D13" s="3">
        <f t="shared" si="0"/>
        <v>6.7103109656301146E-2</v>
      </c>
      <c r="F13" s="25" t="s">
        <v>13</v>
      </c>
      <c r="G13" s="27"/>
      <c r="H13" s="28"/>
      <c r="J13" s="25" t="s">
        <v>13</v>
      </c>
      <c r="K13" s="226">
        <v>6.7103109656301146E-2</v>
      </c>
    </row>
    <row r="14" spans="1:11">
      <c r="A14" s="6" t="s">
        <v>14</v>
      </c>
      <c r="B14" s="64">
        <v>38</v>
      </c>
      <c r="C14" s="64">
        <v>12</v>
      </c>
      <c r="D14" s="3">
        <f t="shared" si="0"/>
        <v>3.1666666666666665</v>
      </c>
      <c r="F14" s="25" t="s">
        <v>14</v>
      </c>
      <c r="G14" s="27"/>
      <c r="H14" s="28"/>
      <c r="J14" s="25" t="s">
        <v>14</v>
      </c>
      <c r="K14" s="227">
        <v>1</v>
      </c>
    </row>
    <row r="15" spans="1:11">
      <c r="A15" s="6" t="s">
        <v>15</v>
      </c>
      <c r="B15" s="64">
        <v>81</v>
      </c>
      <c r="C15" s="64">
        <v>751</v>
      </c>
      <c r="D15" s="3">
        <f t="shared" si="0"/>
        <v>0.10785619174434088</v>
      </c>
      <c r="F15" s="25" t="s">
        <v>15</v>
      </c>
      <c r="G15" s="27"/>
      <c r="H15" s="28"/>
      <c r="J15" s="25" t="s">
        <v>15</v>
      </c>
      <c r="K15" s="226">
        <v>0.10785619174434088</v>
      </c>
    </row>
    <row r="16" spans="1:11">
      <c r="A16" s="6" t="s">
        <v>16</v>
      </c>
      <c r="B16" s="64">
        <v>396</v>
      </c>
      <c r="C16" s="64">
        <v>437</v>
      </c>
      <c r="D16" s="3">
        <f t="shared" si="0"/>
        <v>0.90617848970251713</v>
      </c>
      <c r="F16" s="25" t="s">
        <v>16</v>
      </c>
      <c r="G16" s="27"/>
      <c r="H16" s="28"/>
      <c r="J16" s="25" t="s">
        <v>16</v>
      </c>
      <c r="K16" s="222">
        <v>0.90617848970251713</v>
      </c>
    </row>
    <row r="17" spans="1:11">
      <c r="A17" s="6" t="s">
        <v>17</v>
      </c>
      <c r="B17" s="64">
        <v>247</v>
      </c>
      <c r="C17" s="64">
        <v>512</v>
      </c>
      <c r="D17" s="3">
        <f t="shared" si="0"/>
        <v>0.482421875</v>
      </c>
      <c r="F17" s="25" t="s">
        <v>17</v>
      </c>
      <c r="G17" s="27"/>
      <c r="H17" s="28"/>
      <c r="J17" s="25" t="s">
        <v>17</v>
      </c>
      <c r="K17" s="226">
        <v>0.482421875</v>
      </c>
    </row>
    <row r="18" spans="1:11">
      <c r="A18" s="6" t="s">
        <v>18</v>
      </c>
      <c r="B18" s="64">
        <v>18</v>
      </c>
      <c r="C18" s="64">
        <v>70</v>
      </c>
      <c r="D18" s="3">
        <f t="shared" si="0"/>
        <v>0.25714285714285712</v>
      </c>
      <c r="F18" s="25" t="s">
        <v>18</v>
      </c>
      <c r="G18" s="27"/>
      <c r="H18" s="28"/>
      <c r="J18" s="25" t="s">
        <v>18</v>
      </c>
      <c r="K18" s="226">
        <v>0.25714285714285712</v>
      </c>
    </row>
    <row r="19" spans="1:11">
      <c r="A19" s="6" t="s">
        <v>19</v>
      </c>
      <c r="B19" s="64">
        <v>0</v>
      </c>
      <c r="C19" s="64">
        <v>89</v>
      </c>
      <c r="D19" s="3">
        <f t="shared" si="0"/>
        <v>0</v>
      </c>
      <c r="F19" s="25" t="s">
        <v>19</v>
      </c>
      <c r="G19" s="27"/>
      <c r="H19" s="28"/>
      <c r="J19" s="25" t="s">
        <v>19</v>
      </c>
      <c r="K19" s="226">
        <v>0</v>
      </c>
    </row>
    <row r="20" spans="1:11">
      <c r="A20" s="6" t="s">
        <v>20</v>
      </c>
      <c r="B20" s="64">
        <v>151</v>
      </c>
      <c r="C20" s="64">
        <v>306</v>
      </c>
      <c r="D20" s="3">
        <f t="shared" si="0"/>
        <v>0.49346405228758172</v>
      </c>
      <c r="F20" s="25" t="s">
        <v>20</v>
      </c>
      <c r="G20" s="27"/>
      <c r="H20" s="28"/>
      <c r="J20" s="25" t="s">
        <v>20</v>
      </c>
      <c r="K20" s="226">
        <v>0.49346405228758172</v>
      </c>
    </row>
    <row r="21" spans="1:11">
      <c r="A21" s="6" t="s">
        <v>21</v>
      </c>
      <c r="B21" s="64">
        <v>46</v>
      </c>
      <c r="C21" s="64">
        <v>69</v>
      </c>
      <c r="D21" s="3">
        <f t="shared" si="0"/>
        <v>0.66666666666666663</v>
      </c>
      <c r="F21" s="25" t="s">
        <v>21</v>
      </c>
      <c r="G21" s="27"/>
      <c r="H21" s="28"/>
      <c r="J21" s="25" t="s">
        <v>21</v>
      </c>
      <c r="K21" s="224">
        <v>0.66666666666666663</v>
      </c>
    </row>
    <row r="22" spans="1:11">
      <c r="A22" s="6" t="s">
        <v>22</v>
      </c>
      <c r="B22" s="64">
        <v>18</v>
      </c>
      <c r="C22" s="64">
        <v>34</v>
      </c>
      <c r="D22" s="3">
        <f t="shared" si="0"/>
        <v>0.52941176470588236</v>
      </c>
      <c r="F22" s="25" t="s">
        <v>22</v>
      </c>
      <c r="G22" s="27"/>
      <c r="H22" s="28"/>
      <c r="J22" s="25" t="s">
        <v>22</v>
      </c>
      <c r="K22" s="226">
        <v>0.52941176470588236</v>
      </c>
    </row>
    <row r="23" spans="1:11">
      <c r="A23" s="6" t="s">
        <v>23</v>
      </c>
      <c r="B23" s="64">
        <v>35</v>
      </c>
      <c r="C23" s="64">
        <v>97</v>
      </c>
      <c r="D23" s="3">
        <f t="shared" si="0"/>
        <v>0.36082474226804123</v>
      </c>
      <c r="F23" s="25" t="s">
        <v>23</v>
      </c>
      <c r="G23" s="27"/>
      <c r="H23" s="28"/>
      <c r="J23" s="25" t="s">
        <v>23</v>
      </c>
      <c r="K23" s="226">
        <v>0.36082474226804123</v>
      </c>
    </row>
    <row r="24" spans="1:11">
      <c r="A24" s="6" t="s">
        <v>24</v>
      </c>
      <c r="B24" s="64">
        <v>162</v>
      </c>
      <c r="C24" s="64">
        <v>814</v>
      </c>
      <c r="D24" s="3">
        <f t="shared" si="0"/>
        <v>0.19901719901719903</v>
      </c>
      <c r="F24" s="25" t="s">
        <v>24</v>
      </c>
      <c r="G24" s="27"/>
      <c r="H24" s="28"/>
      <c r="J24" s="25" t="s">
        <v>24</v>
      </c>
      <c r="K24" s="226">
        <v>0.19901719901719903</v>
      </c>
    </row>
    <row r="25" spans="1:11">
      <c r="A25" s="6" t="s">
        <v>25</v>
      </c>
      <c r="B25" s="64">
        <v>42</v>
      </c>
      <c r="C25" s="64">
        <v>66</v>
      </c>
      <c r="D25" s="3">
        <f t="shared" si="0"/>
        <v>0.63636363636363635</v>
      </c>
      <c r="F25" s="25" t="s">
        <v>25</v>
      </c>
      <c r="G25" s="27"/>
      <c r="H25" s="28"/>
      <c r="J25" s="25" t="s">
        <v>25</v>
      </c>
      <c r="K25" s="224">
        <v>0.63636363636363635</v>
      </c>
    </row>
    <row r="26" spans="1:11">
      <c r="A26" s="6" t="s">
        <v>26</v>
      </c>
      <c r="B26" s="64">
        <v>529</v>
      </c>
      <c r="C26" s="64">
        <v>923</v>
      </c>
      <c r="D26" s="3">
        <f t="shared" si="0"/>
        <v>0.5731310942578548</v>
      </c>
      <c r="F26" s="25" t="s">
        <v>26</v>
      </c>
      <c r="G26" s="27"/>
      <c r="H26" s="28"/>
      <c r="J26" s="25" t="s">
        <v>26</v>
      </c>
      <c r="K26" s="226">
        <v>0.5731310942578548</v>
      </c>
    </row>
    <row r="27" spans="1:11">
      <c r="A27" s="6" t="s">
        <v>27</v>
      </c>
      <c r="B27" s="64">
        <v>27</v>
      </c>
      <c r="C27" s="64">
        <v>64</v>
      </c>
      <c r="D27" s="3">
        <f t="shared" si="0"/>
        <v>0.421875</v>
      </c>
      <c r="F27" s="25" t="s">
        <v>27</v>
      </c>
      <c r="G27" s="27"/>
      <c r="H27" s="28"/>
      <c r="J27" s="25" t="s">
        <v>27</v>
      </c>
      <c r="K27" s="226">
        <v>0.421875</v>
      </c>
    </row>
    <row r="28" spans="1:11">
      <c r="A28" s="6" t="s">
        <v>28</v>
      </c>
      <c r="B28" s="64">
        <v>23</v>
      </c>
      <c r="C28" s="64">
        <v>21</v>
      </c>
      <c r="D28" s="3">
        <f t="shared" si="0"/>
        <v>1.0952380952380953</v>
      </c>
      <c r="F28" s="25" t="s">
        <v>28</v>
      </c>
      <c r="G28" s="27"/>
      <c r="H28" s="28"/>
      <c r="J28" s="25" t="s">
        <v>28</v>
      </c>
      <c r="K28" s="227">
        <v>1</v>
      </c>
    </row>
    <row r="29" spans="1:11">
      <c r="A29" s="6" t="s">
        <v>29</v>
      </c>
      <c r="B29" s="64">
        <v>93</v>
      </c>
      <c r="C29" s="64">
        <v>6</v>
      </c>
      <c r="D29" s="3">
        <f t="shared" si="0"/>
        <v>15.5</v>
      </c>
      <c r="F29" s="25" t="s">
        <v>29</v>
      </c>
      <c r="G29" s="27"/>
      <c r="H29" s="28"/>
      <c r="J29" s="25" t="s">
        <v>29</v>
      </c>
      <c r="K29" s="227">
        <v>1</v>
      </c>
    </row>
    <row r="30" spans="1:11">
      <c r="A30" s="6" t="s">
        <v>30</v>
      </c>
      <c r="B30" s="64">
        <v>55</v>
      </c>
      <c r="C30" s="64">
        <v>392</v>
      </c>
      <c r="D30" s="3">
        <f t="shared" si="0"/>
        <v>0.14030612244897958</v>
      </c>
      <c r="F30" s="25" t="s">
        <v>30</v>
      </c>
      <c r="G30" s="27"/>
      <c r="H30" s="28"/>
      <c r="J30" s="25" t="s">
        <v>30</v>
      </c>
      <c r="K30" s="226">
        <v>0.14030612244897958</v>
      </c>
    </row>
    <row r="31" spans="1:11">
      <c r="A31" s="6" t="s">
        <v>31</v>
      </c>
      <c r="B31" s="64">
        <v>173</v>
      </c>
      <c r="C31" s="64">
        <v>593</v>
      </c>
      <c r="D31" s="3">
        <f t="shared" si="0"/>
        <v>0.29173693086003372</v>
      </c>
      <c r="F31" s="25" t="s">
        <v>31</v>
      </c>
      <c r="G31" s="27"/>
      <c r="H31" s="28"/>
      <c r="J31" s="25" t="s">
        <v>31</v>
      </c>
      <c r="K31" s="226">
        <v>0.29173693086003372</v>
      </c>
    </row>
    <row r="32" spans="1:11">
      <c r="A32" s="6" t="s">
        <v>32</v>
      </c>
      <c r="B32" s="64">
        <v>921</v>
      </c>
      <c r="C32" s="64">
        <v>16</v>
      </c>
      <c r="D32" s="3">
        <f t="shared" si="0"/>
        <v>57.5625</v>
      </c>
      <c r="F32" s="25" t="s">
        <v>32</v>
      </c>
      <c r="G32" s="27"/>
      <c r="H32" s="28"/>
      <c r="J32" s="25" t="s">
        <v>32</v>
      </c>
      <c r="K32" s="227">
        <v>1</v>
      </c>
    </row>
    <row r="33" spans="1:11">
      <c r="A33" s="6" t="s">
        <v>33</v>
      </c>
      <c r="B33" s="64">
        <v>101</v>
      </c>
      <c r="C33" s="64">
        <v>468</v>
      </c>
      <c r="D33" s="3">
        <f t="shared" si="0"/>
        <v>0.21581196581196582</v>
      </c>
      <c r="F33" s="25" t="s">
        <v>33</v>
      </c>
      <c r="G33" s="27"/>
      <c r="H33" s="28"/>
      <c r="J33" s="25" t="s">
        <v>33</v>
      </c>
      <c r="K33" s="226">
        <v>0.21581196581196582</v>
      </c>
    </row>
    <row r="34" spans="1:11">
      <c r="A34" s="6" t="s">
        <v>34</v>
      </c>
      <c r="B34" s="64">
        <v>0</v>
      </c>
      <c r="C34" s="64">
        <v>75</v>
      </c>
      <c r="D34" s="3">
        <f t="shared" si="0"/>
        <v>0</v>
      </c>
      <c r="F34" s="25" t="s">
        <v>34</v>
      </c>
      <c r="G34" s="27"/>
      <c r="H34" s="28"/>
      <c r="J34" s="25" t="s">
        <v>34</v>
      </c>
      <c r="K34" s="226">
        <v>0</v>
      </c>
    </row>
    <row r="35" spans="1:11" ht="15.75" thickBot="1">
      <c r="A35" s="6" t="s">
        <v>35</v>
      </c>
      <c r="B35" s="65">
        <v>22</v>
      </c>
      <c r="C35" s="64">
        <v>24</v>
      </c>
      <c r="D35" s="3">
        <f t="shared" si="0"/>
        <v>0.91666666666666663</v>
      </c>
      <c r="F35" s="25" t="s">
        <v>35</v>
      </c>
      <c r="G35" s="27"/>
      <c r="H35" s="28"/>
      <c r="J35" s="25" t="s">
        <v>35</v>
      </c>
      <c r="K35" s="222">
        <v>0.91666666666666663</v>
      </c>
    </row>
    <row r="36" spans="1:11">
      <c r="A36" s="37"/>
      <c r="B36" s="40" t="s">
        <v>40</v>
      </c>
      <c r="C36" s="41" t="s">
        <v>55</v>
      </c>
      <c r="D36" s="37"/>
      <c r="F36" s="58" t="s">
        <v>48</v>
      </c>
      <c r="G36" s="59" t="s">
        <v>54</v>
      </c>
      <c r="H36" s="21"/>
    </row>
    <row r="37" spans="1:11">
      <c r="A37" s="37"/>
      <c r="B37" s="11" t="s">
        <v>41</v>
      </c>
      <c r="C37" s="10" t="s">
        <v>58</v>
      </c>
      <c r="D37" s="37"/>
      <c r="F37" s="54" t="s">
        <v>49</v>
      </c>
      <c r="G37" s="55" t="s">
        <v>55</v>
      </c>
      <c r="H37" s="22"/>
    </row>
    <row r="38" spans="1:11">
      <c r="A38" s="37"/>
      <c r="B38" s="12" t="s">
        <v>42</v>
      </c>
      <c r="C38" s="10" t="s">
        <v>59</v>
      </c>
      <c r="D38" s="37"/>
      <c r="F38" s="54" t="s">
        <v>50</v>
      </c>
      <c r="G38" s="55" t="s">
        <v>56</v>
      </c>
      <c r="H38" s="22"/>
    </row>
    <row r="39" spans="1:11">
      <c r="A39" s="37"/>
      <c r="B39" s="13" t="s">
        <v>43</v>
      </c>
      <c r="C39" s="10" t="s">
        <v>64</v>
      </c>
      <c r="D39" s="37"/>
      <c r="F39" s="54" t="s">
        <v>51</v>
      </c>
      <c r="G39" s="55" t="s">
        <v>57</v>
      </c>
      <c r="H39" s="22"/>
    </row>
    <row r="40" spans="1:11" ht="15.75" thickBot="1">
      <c r="A40" s="37"/>
      <c r="B40" s="37"/>
      <c r="C40" s="37"/>
      <c r="D40" s="37"/>
      <c r="F40" s="56" t="s">
        <v>52</v>
      </c>
      <c r="G40" s="57" t="s">
        <v>53</v>
      </c>
      <c r="H40" s="23"/>
    </row>
    <row r="41" spans="1:11" s="37" customFormat="1">
      <c r="J41"/>
      <c r="K41"/>
    </row>
    <row r="42" spans="1:11" s="37" customFormat="1">
      <c r="J42"/>
      <c r="K42"/>
    </row>
    <row r="43" spans="1:11" s="37" customFormat="1">
      <c r="J43"/>
      <c r="K43"/>
    </row>
    <row r="44" spans="1:11" s="37" customFormat="1">
      <c r="J44"/>
      <c r="K44"/>
    </row>
    <row r="45" spans="1:11" s="37" customFormat="1">
      <c r="J45"/>
      <c r="K45"/>
    </row>
    <row r="46" spans="1:11" s="37" customFormat="1">
      <c r="J46"/>
      <c r="K46"/>
    </row>
    <row r="47" spans="1:11" s="37" customFormat="1">
      <c r="J47"/>
      <c r="K47"/>
    </row>
    <row r="48" spans="1:11" s="37" customFormat="1">
      <c r="J48"/>
      <c r="K48"/>
    </row>
    <row r="49" spans="10:11" s="37" customFormat="1">
      <c r="J49"/>
      <c r="K49"/>
    </row>
    <row r="50" spans="10:11" s="37" customFormat="1">
      <c r="J50"/>
      <c r="K50"/>
    </row>
    <row r="51" spans="10:11" s="37" customFormat="1">
      <c r="J51"/>
      <c r="K51"/>
    </row>
    <row r="52" spans="10:11" s="37" customFormat="1">
      <c r="J52"/>
      <c r="K52"/>
    </row>
    <row r="53" spans="10:11" s="37" customFormat="1">
      <c r="J53"/>
      <c r="K53"/>
    </row>
    <row r="54" spans="10:11" s="37" customFormat="1">
      <c r="J54"/>
      <c r="K54"/>
    </row>
    <row r="55" spans="10:11" s="37" customFormat="1">
      <c r="J55"/>
      <c r="K55"/>
    </row>
    <row r="56" spans="10:11" s="37" customFormat="1">
      <c r="J56"/>
      <c r="K56"/>
    </row>
    <row r="57" spans="10:11" s="37" customFormat="1">
      <c r="J57"/>
      <c r="K57"/>
    </row>
    <row r="58" spans="10:11" s="37" customFormat="1">
      <c r="J58"/>
      <c r="K58"/>
    </row>
    <row r="59" spans="10:11" s="37" customFormat="1">
      <c r="J59"/>
      <c r="K59"/>
    </row>
    <row r="60" spans="10:11" s="37" customFormat="1">
      <c r="J60"/>
      <c r="K60"/>
    </row>
    <row r="61" spans="10:11" s="37" customFormat="1">
      <c r="J61"/>
      <c r="K61"/>
    </row>
  </sheetData>
  <mergeCells count="6">
    <mergeCell ref="J1:K1"/>
    <mergeCell ref="F1:H1"/>
    <mergeCell ref="A1:A2"/>
    <mergeCell ref="B1:B2"/>
    <mergeCell ref="C1:C2"/>
    <mergeCell ref="D1: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R63"/>
  <sheetViews>
    <sheetView workbookViewId="0">
      <selection activeCell="J27" sqref="J27"/>
    </sheetView>
  </sheetViews>
  <sheetFormatPr baseColWidth="10" defaultRowHeight="15"/>
  <cols>
    <col min="1" max="1" width="17" customWidth="1"/>
    <col min="2" max="2" width="14.7109375" customWidth="1"/>
    <col min="3" max="3" width="15.5703125" customWidth="1"/>
    <col min="4" max="6" width="13.42578125" customWidth="1"/>
    <col min="7" max="7" width="2" style="67" customWidth="1"/>
    <col min="8" max="8" width="19.5703125" customWidth="1"/>
    <col min="9" max="9" width="11.7109375" customWidth="1"/>
    <col min="10" max="10" width="13.28515625" customWidth="1"/>
    <col min="11" max="11" width="11.5703125" style="37" customWidth="1"/>
    <col min="12" max="18" width="11.42578125" style="37"/>
  </cols>
  <sheetData>
    <row r="1" spans="1:10" s="37" customFormat="1" ht="15.75" thickBot="1">
      <c r="B1" s="395" t="s">
        <v>199</v>
      </c>
      <c r="C1" s="396"/>
      <c r="D1" s="396"/>
      <c r="E1" s="396"/>
      <c r="F1" s="397"/>
      <c r="G1" s="62"/>
    </row>
    <row r="2" spans="1:10" ht="15.75" thickBot="1">
      <c r="A2" s="401" t="s">
        <v>37</v>
      </c>
      <c r="B2" s="299" t="s">
        <v>0</v>
      </c>
      <c r="C2" s="253" t="s">
        <v>1</v>
      </c>
      <c r="D2" s="241" t="s">
        <v>2</v>
      </c>
      <c r="E2" s="241" t="s">
        <v>39</v>
      </c>
      <c r="F2" s="399" t="s">
        <v>38</v>
      </c>
      <c r="G2" s="73"/>
      <c r="H2" s="245" t="s">
        <v>47</v>
      </c>
      <c r="I2" s="246"/>
      <c r="J2" s="246"/>
    </row>
    <row r="3" spans="1:10" ht="36">
      <c r="A3" s="402"/>
      <c r="B3" s="300"/>
      <c r="C3" s="254"/>
      <c r="D3" s="242"/>
      <c r="E3" s="242"/>
      <c r="F3" s="400"/>
      <c r="G3" s="73"/>
      <c r="H3" s="70" t="s">
        <v>37</v>
      </c>
      <c r="I3" s="36" t="s">
        <v>378</v>
      </c>
      <c r="J3" s="36" t="s">
        <v>379</v>
      </c>
    </row>
    <row r="4" spans="1:10">
      <c r="A4" s="68" t="s">
        <v>3</v>
      </c>
      <c r="B4" s="85">
        <v>2044.150261</v>
      </c>
      <c r="C4" s="85">
        <v>2033.83089043635</v>
      </c>
      <c r="D4" s="60">
        <f t="shared" ref="D4:D36" si="0">+B4/C4</f>
        <v>1.0050738587028916</v>
      </c>
      <c r="E4" s="47">
        <v>4</v>
      </c>
      <c r="F4" s="40" t="s">
        <v>40</v>
      </c>
      <c r="G4" s="74"/>
      <c r="H4" s="71" t="s">
        <v>3</v>
      </c>
      <c r="I4" s="227">
        <f>+D4</f>
        <v>1.0050738587028916</v>
      </c>
      <c r="J4" s="227">
        <v>1</v>
      </c>
    </row>
    <row r="5" spans="1:10">
      <c r="A5" s="68" t="s">
        <v>4</v>
      </c>
      <c r="B5" s="85">
        <v>460006.740437</v>
      </c>
      <c r="C5" s="85">
        <v>450924.76102837839</v>
      </c>
      <c r="D5" s="60">
        <f t="shared" si="0"/>
        <v>1.0201407866534302</v>
      </c>
      <c r="E5" s="47">
        <v>4</v>
      </c>
      <c r="F5" s="40" t="s">
        <v>40</v>
      </c>
      <c r="G5" s="74"/>
      <c r="H5" s="71" t="s">
        <v>4</v>
      </c>
      <c r="I5" s="227">
        <f t="shared" ref="I5:I37" si="1">+D5</f>
        <v>1.0201407866534302</v>
      </c>
      <c r="J5" s="227">
        <v>1</v>
      </c>
    </row>
    <row r="6" spans="1:10">
      <c r="A6" s="68" t="s">
        <v>5</v>
      </c>
      <c r="B6" s="85">
        <v>8950.4903009999998</v>
      </c>
      <c r="C6" s="85">
        <v>8916.6270419042139</v>
      </c>
      <c r="D6" s="60">
        <f t="shared" si="0"/>
        <v>1.0037977655605246</v>
      </c>
      <c r="E6" s="47">
        <v>4</v>
      </c>
      <c r="F6" s="40" t="s">
        <v>40</v>
      </c>
      <c r="G6" s="74"/>
      <c r="H6" s="71" t="s">
        <v>5</v>
      </c>
      <c r="I6" s="227">
        <f t="shared" si="1"/>
        <v>1.0037977655605246</v>
      </c>
      <c r="J6" s="227">
        <v>1.0037977655605246</v>
      </c>
    </row>
    <row r="7" spans="1:10">
      <c r="A7" s="68" t="s">
        <v>6</v>
      </c>
      <c r="B7" s="85">
        <v>125308.76585</v>
      </c>
      <c r="C7" s="85">
        <v>123381.97830468637</v>
      </c>
      <c r="D7" s="60">
        <f t="shared" si="0"/>
        <v>1.0156164423020961</v>
      </c>
      <c r="E7" s="47">
        <v>4</v>
      </c>
      <c r="F7" s="40" t="s">
        <v>40</v>
      </c>
      <c r="G7" s="74"/>
      <c r="H7" s="71" t="s">
        <v>6</v>
      </c>
      <c r="I7" s="227">
        <f t="shared" si="1"/>
        <v>1.0156164423020961</v>
      </c>
      <c r="J7" s="227">
        <v>1</v>
      </c>
    </row>
    <row r="8" spans="1:10">
      <c r="A8" s="68" t="s">
        <v>7</v>
      </c>
      <c r="B8" s="85">
        <v>1219494.0112900401</v>
      </c>
      <c r="C8" s="85">
        <v>1174778.718184263</v>
      </c>
      <c r="D8" s="60">
        <f t="shared" si="0"/>
        <v>1.0380627367636426</v>
      </c>
      <c r="E8" s="47">
        <v>4</v>
      </c>
      <c r="F8" s="40" t="s">
        <v>40</v>
      </c>
      <c r="G8" s="74"/>
      <c r="H8" s="71" t="s">
        <v>7</v>
      </c>
      <c r="I8" s="227">
        <f t="shared" si="1"/>
        <v>1.0380627367636426</v>
      </c>
      <c r="J8" s="227">
        <v>1</v>
      </c>
    </row>
    <row r="9" spans="1:10">
      <c r="A9" s="68" t="s">
        <v>8</v>
      </c>
      <c r="B9" s="85">
        <v>91769.910136689999</v>
      </c>
      <c r="C9" s="85">
        <v>81000.098367015409</v>
      </c>
      <c r="D9" s="60">
        <f t="shared" si="0"/>
        <v>1.1329604776635709</v>
      </c>
      <c r="E9" s="47">
        <v>4</v>
      </c>
      <c r="F9" s="40" t="s">
        <v>40</v>
      </c>
      <c r="G9" s="74"/>
      <c r="H9" s="71" t="s">
        <v>8</v>
      </c>
      <c r="I9" s="227">
        <f t="shared" si="1"/>
        <v>1.1329604776635709</v>
      </c>
      <c r="J9" s="227">
        <v>1</v>
      </c>
    </row>
    <row r="10" spans="1:10">
      <c r="A10" s="68" t="s">
        <v>9</v>
      </c>
      <c r="B10" s="85">
        <v>52823.781707669994</v>
      </c>
      <c r="C10" s="85">
        <v>52629.57058890273</v>
      </c>
      <c r="D10" s="60">
        <f t="shared" si="0"/>
        <v>1.0036901520683927</v>
      </c>
      <c r="E10" s="47">
        <v>4</v>
      </c>
      <c r="F10" s="40" t="s">
        <v>40</v>
      </c>
      <c r="G10" s="74"/>
      <c r="H10" s="71" t="s">
        <v>9</v>
      </c>
      <c r="I10" s="227">
        <f t="shared" si="1"/>
        <v>1.0036901520683927</v>
      </c>
      <c r="J10" s="227">
        <v>1.0036901520683927</v>
      </c>
    </row>
    <row r="11" spans="1:10">
      <c r="A11" s="68" t="s">
        <v>10</v>
      </c>
      <c r="B11" s="85">
        <v>46303.245407999995</v>
      </c>
      <c r="C11" s="85">
        <v>45921.403348993015</v>
      </c>
      <c r="D11" s="60">
        <f t="shared" si="0"/>
        <v>1.0083151217332158</v>
      </c>
      <c r="E11" s="47">
        <v>4</v>
      </c>
      <c r="F11" s="40" t="s">
        <v>40</v>
      </c>
      <c r="G11" s="74"/>
      <c r="H11" s="71" t="s">
        <v>10</v>
      </c>
      <c r="I11" s="227">
        <f t="shared" si="1"/>
        <v>1.0083151217332158</v>
      </c>
      <c r="J11" s="227">
        <v>1</v>
      </c>
    </row>
    <row r="12" spans="1:10">
      <c r="A12" s="68" t="s">
        <v>11</v>
      </c>
      <c r="B12" s="85">
        <v>10574.583078</v>
      </c>
      <c r="C12" s="85">
        <v>10301.507856768303</v>
      </c>
      <c r="D12" s="60">
        <f t="shared" si="0"/>
        <v>1.0265082767521534</v>
      </c>
      <c r="E12" s="47">
        <v>4</v>
      </c>
      <c r="F12" s="40" t="s">
        <v>40</v>
      </c>
      <c r="G12" s="74"/>
      <c r="H12" s="71" t="s">
        <v>11</v>
      </c>
      <c r="I12" s="227">
        <f t="shared" si="1"/>
        <v>1.0265082767521534</v>
      </c>
      <c r="J12" s="227">
        <v>1</v>
      </c>
    </row>
    <row r="13" spans="1:10">
      <c r="A13" s="68" t="s">
        <v>12</v>
      </c>
      <c r="B13" s="85">
        <v>27911.603413000001</v>
      </c>
      <c r="C13" s="85">
        <v>25168.123369476518</v>
      </c>
      <c r="D13" s="60">
        <f t="shared" si="0"/>
        <v>1.1090061425418285</v>
      </c>
      <c r="E13" s="47">
        <v>4</v>
      </c>
      <c r="F13" s="40" t="s">
        <v>40</v>
      </c>
      <c r="G13" s="74"/>
      <c r="H13" s="71" t="s">
        <v>12</v>
      </c>
      <c r="I13" s="227">
        <f t="shared" si="1"/>
        <v>1.1090061425418285</v>
      </c>
      <c r="J13" s="227">
        <v>1</v>
      </c>
    </row>
    <row r="14" spans="1:10">
      <c r="A14" s="68" t="s">
        <v>13</v>
      </c>
      <c r="B14" s="85">
        <v>37714.186485690007</v>
      </c>
      <c r="C14" s="85">
        <v>36222.645693869927</v>
      </c>
      <c r="D14" s="60">
        <f t="shared" si="0"/>
        <v>1.0411770251247137</v>
      </c>
      <c r="E14" s="47">
        <v>4</v>
      </c>
      <c r="F14" s="40" t="s">
        <v>40</v>
      </c>
      <c r="G14" s="74"/>
      <c r="H14" s="71" t="s">
        <v>13</v>
      </c>
      <c r="I14" s="227">
        <f t="shared" si="1"/>
        <v>1.0411770251247137</v>
      </c>
      <c r="J14" s="227">
        <v>1</v>
      </c>
    </row>
    <row r="15" spans="1:10">
      <c r="A15" s="68" t="s">
        <v>14</v>
      </c>
      <c r="B15" s="85">
        <v>42079.569814000002</v>
      </c>
      <c r="C15" s="85">
        <v>39813.829047625295</v>
      </c>
      <c r="D15" s="60">
        <f t="shared" si="0"/>
        <v>1.0569083863715902</v>
      </c>
      <c r="E15" s="47">
        <v>4</v>
      </c>
      <c r="F15" s="40" t="s">
        <v>40</v>
      </c>
      <c r="G15" s="74"/>
      <c r="H15" s="71" t="s">
        <v>14</v>
      </c>
      <c r="I15" s="227">
        <f t="shared" si="1"/>
        <v>1.0569083863715902</v>
      </c>
      <c r="J15" s="227">
        <v>1</v>
      </c>
    </row>
    <row r="16" spans="1:10">
      <c r="A16" s="68" t="s">
        <v>15</v>
      </c>
      <c r="B16" s="85">
        <v>10371.199541</v>
      </c>
      <c r="C16" s="85">
        <v>11829.763368729411</v>
      </c>
      <c r="D16" s="60">
        <f t="shared" si="0"/>
        <v>0.87670388812806244</v>
      </c>
      <c r="E16" s="47">
        <v>2</v>
      </c>
      <c r="F16" s="12" t="s">
        <v>42</v>
      </c>
      <c r="G16" s="74"/>
      <c r="H16" s="71" t="s">
        <v>15</v>
      </c>
      <c r="I16" s="222">
        <f t="shared" si="1"/>
        <v>0.87670388812806244</v>
      </c>
      <c r="J16" s="222">
        <v>0.87670388812806244</v>
      </c>
    </row>
    <row r="17" spans="1:10">
      <c r="A17" s="68" t="s">
        <v>16</v>
      </c>
      <c r="B17" s="85">
        <v>39798.448044999997</v>
      </c>
      <c r="C17" s="85">
        <v>41531.546613902057</v>
      </c>
      <c r="D17" s="60">
        <f t="shared" si="0"/>
        <v>0.95827030991612694</v>
      </c>
      <c r="E17" s="47">
        <v>2</v>
      </c>
      <c r="F17" s="12" t="s">
        <v>42</v>
      </c>
      <c r="G17" s="74"/>
      <c r="H17" s="71" t="s">
        <v>16</v>
      </c>
      <c r="I17" s="222">
        <f t="shared" si="1"/>
        <v>0.95827030991612694</v>
      </c>
      <c r="J17" s="222">
        <v>0.95827030991612694</v>
      </c>
    </row>
    <row r="18" spans="1:10">
      <c r="A18" s="68" t="s">
        <v>17</v>
      </c>
      <c r="B18" s="85">
        <v>85760.689029999994</v>
      </c>
      <c r="C18" s="85">
        <v>85482.326340423097</v>
      </c>
      <c r="D18" s="60">
        <f t="shared" si="0"/>
        <v>1.0032563770956391</v>
      </c>
      <c r="E18" s="47">
        <v>4</v>
      </c>
      <c r="F18" s="40" t="s">
        <v>40</v>
      </c>
      <c r="G18" s="74"/>
      <c r="H18" s="71" t="s">
        <v>17</v>
      </c>
      <c r="I18" s="227">
        <f t="shared" si="1"/>
        <v>1.0032563770956391</v>
      </c>
      <c r="J18" s="227">
        <v>1.0032563770956391</v>
      </c>
    </row>
    <row r="19" spans="1:10">
      <c r="A19" s="68" t="s">
        <v>18</v>
      </c>
      <c r="B19" s="85">
        <v>1039.1100039999999</v>
      </c>
      <c r="C19" s="85">
        <v>959.66632803058178</v>
      </c>
      <c r="D19" s="60">
        <f t="shared" si="0"/>
        <v>1.0827826022951661</v>
      </c>
      <c r="E19" s="47">
        <v>4</v>
      </c>
      <c r="F19" s="40" t="s">
        <v>40</v>
      </c>
      <c r="G19" s="74"/>
      <c r="H19" s="71" t="s">
        <v>18</v>
      </c>
      <c r="I19" s="227">
        <f t="shared" si="1"/>
        <v>1.0827826022951661</v>
      </c>
      <c r="J19" s="227">
        <v>1</v>
      </c>
    </row>
    <row r="20" spans="1:10">
      <c r="A20" s="68" t="s">
        <v>19</v>
      </c>
      <c r="B20" s="85">
        <v>2076.9958780000002</v>
      </c>
      <c r="C20" s="85">
        <v>2008.829392568105</v>
      </c>
      <c r="D20" s="60">
        <f t="shared" si="0"/>
        <v>1.0339334368981681</v>
      </c>
      <c r="E20" s="47">
        <v>4</v>
      </c>
      <c r="F20" s="40" t="s">
        <v>40</v>
      </c>
      <c r="G20" s="74"/>
      <c r="H20" s="71" t="s">
        <v>19</v>
      </c>
      <c r="I20" s="227">
        <f t="shared" si="1"/>
        <v>1.0339334368981681</v>
      </c>
      <c r="J20" s="227">
        <v>1</v>
      </c>
    </row>
    <row r="21" spans="1:10">
      <c r="A21" s="68" t="s">
        <v>20</v>
      </c>
      <c r="B21" s="85">
        <v>38854.510076999999</v>
      </c>
      <c r="C21" s="85">
        <v>36671.318165733617</v>
      </c>
      <c r="D21" s="60">
        <f t="shared" si="0"/>
        <v>1.0595340451466617</v>
      </c>
      <c r="E21" s="47">
        <v>4</v>
      </c>
      <c r="F21" s="40" t="s">
        <v>40</v>
      </c>
      <c r="G21" s="74"/>
      <c r="H21" s="71" t="s">
        <v>20</v>
      </c>
      <c r="I21" s="227">
        <f t="shared" si="1"/>
        <v>1.0595340451466617</v>
      </c>
      <c r="J21" s="227">
        <v>1</v>
      </c>
    </row>
    <row r="22" spans="1:10">
      <c r="A22" s="68" t="s">
        <v>21</v>
      </c>
      <c r="B22" s="85">
        <v>28459.673529519998</v>
      </c>
      <c r="C22" s="85">
        <v>25873.529300820031</v>
      </c>
      <c r="D22" s="60">
        <f t="shared" si="0"/>
        <v>1.099953284247851</v>
      </c>
      <c r="E22" s="47">
        <v>4</v>
      </c>
      <c r="F22" s="40" t="s">
        <v>40</v>
      </c>
      <c r="G22" s="74"/>
      <c r="H22" s="71" t="s">
        <v>21</v>
      </c>
      <c r="I22" s="227">
        <f t="shared" si="1"/>
        <v>1.099953284247851</v>
      </c>
      <c r="J22" s="227">
        <v>1</v>
      </c>
    </row>
    <row r="23" spans="1:10">
      <c r="A23" s="68" t="s">
        <v>22</v>
      </c>
      <c r="B23" s="85">
        <v>39944.581590999995</v>
      </c>
      <c r="C23" s="85">
        <v>39765.363345267142</v>
      </c>
      <c r="D23" s="60">
        <f t="shared" si="0"/>
        <v>1.0045068932019248</v>
      </c>
      <c r="E23" s="47">
        <v>4</v>
      </c>
      <c r="F23" s="40" t="s">
        <v>40</v>
      </c>
      <c r="G23" s="74"/>
      <c r="H23" s="71" t="s">
        <v>22</v>
      </c>
      <c r="I23" s="227">
        <f t="shared" si="1"/>
        <v>1.0045068932019248</v>
      </c>
      <c r="J23" s="227">
        <v>1.0045068932019248</v>
      </c>
    </row>
    <row r="24" spans="1:10">
      <c r="A24" s="68" t="s">
        <v>23</v>
      </c>
      <c r="B24" s="85">
        <v>54589.622931999998</v>
      </c>
      <c r="C24" s="85">
        <v>48289.150234037603</v>
      </c>
      <c r="D24" s="60">
        <f t="shared" si="0"/>
        <v>1.1304738780331938</v>
      </c>
      <c r="E24" s="47">
        <v>4</v>
      </c>
      <c r="F24" s="40" t="s">
        <v>40</v>
      </c>
      <c r="G24" s="74"/>
      <c r="H24" s="71" t="s">
        <v>23</v>
      </c>
      <c r="I24" s="227">
        <f t="shared" si="1"/>
        <v>1.1304738780331938</v>
      </c>
      <c r="J24" s="227">
        <v>1</v>
      </c>
    </row>
    <row r="25" spans="1:10">
      <c r="A25" s="68" t="s">
        <v>24</v>
      </c>
      <c r="B25" s="85">
        <v>36084.532756000001</v>
      </c>
      <c r="C25" s="85">
        <v>33795.698250165427</v>
      </c>
      <c r="D25" s="60">
        <f t="shared" si="0"/>
        <v>1.0677256167010358</v>
      </c>
      <c r="E25" s="47">
        <v>4</v>
      </c>
      <c r="F25" s="40" t="s">
        <v>40</v>
      </c>
      <c r="G25" s="74"/>
      <c r="H25" s="71" t="s">
        <v>24</v>
      </c>
      <c r="I25" s="227">
        <f t="shared" si="1"/>
        <v>1.0677256167010358</v>
      </c>
      <c r="J25" s="227">
        <v>1</v>
      </c>
    </row>
    <row r="26" spans="1:10">
      <c r="A26" s="68" t="s">
        <v>25</v>
      </c>
      <c r="B26" s="85">
        <v>41900.966034999998</v>
      </c>
      <c r="C26" s="85">
        <v>41832.39161635749</v>
      </c>
      <c r="D26" s="60">
        <f t="shared" si="0"/>
        <v>1.0016392660326812</v>
      </c>
      <c r="E26" s="47">
        <v>4</v>
      </c>
      <c r="F26" s="40" t="s">
        <v>40</v>
      </c>
      <c r="G26" s="74"/>
      <c r="H26" s="71" t="s">
        <v>25</v>
      </c>
      <c r="I26" s="227">
        <f t="shared" si="1"/>
        <v>1.0016392660326812</v>
      </c>
      <c r="J26" s="227">
        <v>1</v>
      </c>
    </row>
    <row r="27" spans="1:10">
      <c r="A27" s="68" t="s">
        <v>26</v>
      </c>
      <c r="B27" s="85">
        <v>9127.1976571199975</v>
      </c>
      <c r="C27" s="85">
        <v>8717.5581436270677</v>
      </c>
      <c r="D27" s="60">
        <f t="shared" si="0"/>
        <v>1.0469901670564015</v>
      </c>
      <c r="E27" s="47">
        <v>4</v>
      </c>
      <c r="F27" s="40" t="s">
        <v>40</v>
      </c>
      <c r="G27" s="74"/>
      <c r="H27" s="71" t="s">
        <v>26</v>
      </c>
      <c r="I27" s="227">
        <f t="shared" si="1"/>
        <v>1.0469901670564015</v>
      </c>
      <c r="J27" s="227">
        <v>1</v>
      </c>
    </row>
    <row r="28" spans="1:10">
      <c r="A28" s="68" t="s">
        <v>27</v>
      </c>
      <c r="B28" s="85">
        <v>20991.982438919997</v>
      </c>
      <c r="C28" s="85">
        <v>21045.83692172814</v>
      </c>
      <c r="D28" s="60">
        <f t="shared" si="0"/>
        <v>0.99744108618685801</v>
      </c>
      <c r="E28" s="47">
        <v>4</v>
      </c>
      <c r="F28" s="40" t="s">
        <v>40</v>
      </c>
      <c r="G28" s="74"/>
      <c r="H28" s="71" t="s">
        <v>27</v>
      </c>
      <c r="I28" s="227">
        <f t="shared" si="1"/>
        <v>0.99744108618685801</v>
      </c>
      <c r="J28" s="227">
        <v>0.99744108618685801</v>
      </c>
    </row>
    <row r="29" spans="1:10">
      <c r="A29" s="68" t="s">
        <v>28</v>
      </c>
      <c r="B29" s="85">
        <v>49069.794718999998</v>
      </c>
      <c r="C29" s="85">
        <v>48551.613914950394</v>
      </c>
      <c r="D29" s="60">
        <f t="shared" si="0"/>
        <v>1.0106727822674921</v>
      </c>
      <c r="E29" s="47">
        <v>4</v>
      </c>
      <c r="F29" s="40" t="s">
        <v>40</v>
      </c>
      <c r="G29" s="74"/>
      <c r="H29" s="71" t="s">
        <v>28</v>
      </c>
      <c r="I29" s="227">
        <f t="shared" si="1"/>
        <v>1.0106727822674921</v>
      </c>
      <c r="J29" s="227">
        <v>1</v>
      </c>
    </row>
    <row r="30" spans="1:10">
      <c r="A30" s="68" t="s">
        <v>29</v>
      </c>
      <c r="B30" s="85">
        <v>4709.343304</v>
      </c>
      <c r="C30" s="85">
        <v>4715.2599536786411</v>
      </c>
      <c r="D30" s="60">
        <f t="shared" si="0"/>
        <v>0.99874521240890968</v>
      </c>
      <c r="E30" s="47">
        <v>4</v>
      </c>
      <c r="F30" s="40" t="s">
        <v>40</v>
      </c>
      <c r="G30" s="74"/>
      <c r="H30" s="71" t="s">
        <v>29</v>
      </c>
      <c r="I30" s="227">
        <f t="shared" si="1"/>
        <v>0.99874521240890968</v>
      </c>
      <c r="J30" s="227">
        <v>0.99874521240890968</v>
      </c>
    </row>
    <row r="31" spans="1:10">
      <c r="A31" s="68" t="s">
        <v>30</v>
      </c>
      <c r="B31" s="85">
        <v>135580.57405078999</v>
      </c>
      <c r="C31" s="85">
        <v>130497.82202892278</v>
      </c>
      <c r="D31" s="60">
        <f t="shared" si="0"/>
        <v>1.0389489413910733</v>
      </c>
      <c r="E31" s="47">
        <v>4</v>
      </c>
      <c r="F31" s="40" t="s">
        <v>40</v>
      </c>
      <c r="G31" s="74"/>
      <c r="H31" s="71" t="s">
        <v>30</v>
      </c>
      <c r="I31" s="227">
        <f t="shared" si="1"/>
        <v>1.0389489413910733</v>
      </c>
      <c r="J31" s="227">
        <v>1</v>
      </c>
    </row>
    <row r="32" spans="1:10">
      <c r="A32" s="68" t="s">
        <v>31</v>
      </c>
      <c r="B32" s="85">
        <v>20139.152192000001</v>
      </c>
      <c r="C32" s="85">
        <v>19602.921721493021</v>
      </c>
      <c r="D32" s="60">
        <f t="shared" si="0"/>
        <v>1.0273546197921632</v>
      </c>
      <c r="E32" s="47">
        <v>4</v>
      </c>
      <c r="F32" s="40" t="s">
        <v>40</v>
      </c>
      <c r="G32" s="74"/>
      <c r="H32" s="71" t="s">
        <v>31</v>
      </c>
      <c r="I32" s="227">
        <f t="shared" si="1"/>
        <v>1.0273546197921632</v>
      </c>
      <c r="J32" s="227">
        <v>1</v>
      </c>
    </row>
    <row r="33" spans="1:11">
      <c r="A33" s="68" t="s">
        <v>32</v>
      </c>
      <c r="B33" s="85">
        <v>48449.884986999998</v>
      </c>
      <c r="C33" s="85">
        <v>46967.182871631027</v>
      </c>
      <c r="D33" s="60">
        <f t="shared" si="0"/>
        <v>1.0315688960826421</v>
      </c>
      <c r="E33" s="47">
        <v>4</v>
      </c>
      <c r="F33" s="40" t="s">
        <v>40</v>
      </c>
      <c r="G33" s="74"/>
      <c r="H33" s="71" t="s">
        <v>32</v>
      </c>
      <c r="I33" s="227">
        <f t="shared" si="1"/>
        <v>1.0315688960826421</v>
      </c>
      <c r="J33" s="227">
        <v>1</v>
      </c>
    </row>
    <row r="34" spans="1:11">
      <c r="A34" s="68" t="s">
        <v>33</v>
      </c>
      <c r="B34" s="85">
        <v>265232.73271597002</v>
      </c>
      <c r="C34" s="85">
        <v>271066.09472528915</v>
      </c>
      <c r="D34" s="60">
        <f t="shared" si="0"/>
        <v>0.9784799275053897</v>
      </c>
      <c r="E34" s="47">
        <v>2</v>
      </c>
      <c r="F34" s="12" t="s">
        <v>42</v>
      </c>
      <c r="G34" s="74"/>
      <c r="H34" s="71" t="s">
        <v>33</v>
      </c>
      <c r="I34" s="222">
        <f t="shared" si="1"/>
        <v>0.9784799275053897</v>
      </c>
      <c r="J34" s="222">
        <v>0.9784799275053897</v>
      </c>
      <c r="K34" s="92"/>
    </row>
    <row r="35" spans="1:11">
      <c r="A35" s="68" t="s">
        <v>34</v>
      </c>
      <c r="B35" s="85">
        <v>758.00586399999997</v>
      </c>
      <c r="C35" s="85">
        <v>876.26654111259825</v>
      </c>
      <c r="D35" s="60">
        <f t="shared" si="0"/>
        <v>0.86504029132227012</v>
      </c>
      <c r="E35" s="47">
        <v>2</v>
      </c>
      <c r="F35" s="12" t="s">
        <v>42</v>
      </c>
      <c r="G35" s="74"/>
      <c r="H35" s="71" t="s">
        <v>34</v>
      </c>
      <c r="I35" s="222">
        <f t="shared" si="1"/>
        <v>0.86504029132227012</v>
      </c>
      <c r="J35" s="222">
        <v>0.86504029132227012</v>
      </c>
    </row>
    <row r="36" spans="1:11">
      <c r="A36" s="68" t="s">
        <v>35</v>
      </c>
      <c r="B36" s="85">
        <v>1141.7306090000002</v>
      </c>
      <c r="C36" s="85">
        <v>1105.0819315429326</v>
      </c>
      <c r="D36" s="60">
        <f t="shared" si="0"/>
        <v>1.0331637649761392</v>
      </c>
      <c r="E36" s="47">
        <v>4</v>
      </c>
      <c r="F36" s="40" t="s">
        <v>40</v>
      </c>
      <c r="G36" s="74"/>
      <c r="H36" s="71" t="s">
        <v>35</v>
      </c>
      <c r="I36" s="227">
        <f t="shared" si="1"/>
        <v>1.0331637649761392</v>
      </c>
      <c r="J36" s="227">
        <v>1</v>
      </c>
    </row>
    <row r="37" spans="1:11" ht="15.75" hidden="1" thickBot="1">
      <c r="A37" s="69" t="s">
        <v>36</v>
      </c>
      <c r="B37" s="42">
        <f>SUM(B4:B36)</f>
        <v>3059061.7661384097</v>
      </c>
      <c r="C37" s="8">
        <f>SUM(C4:C36)</f>
        <v>2972278.3154323297</v>
      </c>
      <c r="D37" s="4">
        <f t="shared" ref="D37" si="2">+B37/C37</f>
        <v>1.0291976192994756</v>
      </c>
      <c r="E37" s="15">
        <v>4</v>
      </c>
      <c r="F37" s="44" t="s">
        <v>40</v>
      </c>
      <c r="G37" s="74"/>
      <c r="H37" s="72" t="s">
        <v>36</v>
      </c>
      <c r="I37" s="227">
        <f t="shared" si="1"/>
        <v>1.0291976192994756</v>
      </c>
      <c r="J37" s="30">
        <v>1.01</v>
      </c>
    </row>
    <row r="38" spans="1:11">
      <c r="A38" s="37"/>
      <c r="B38" s="40" t="s">
        <v>40</v>
      </c>
      <c r="C38" s="41" t="s">
        <v>69</v>
      </c>
      <c r="D38" s="37"/>
      <c r="E38" s="37"/>
      <c r="F38" s="37"/>
      <c r="H38" s="37"/>
      <c r="I38" s="37"/>
      <c r="J38" s="37"/>
    </row>
    <row r="39" spans="1:11">
      <c r="A39" s="37"/>
      <c r="B39" s="11" t="s">
        <v>41</v>
      </c>
      <c r="C39" s="10" t="s">
        <v>70</v>
      </c>
      <c r="D39" s="37"/>
      <c r="E39" s="37"/>
      <c r="F39" s="37"/>
      <c r="H39" s="37"/>
      <c r="I39" s="37"/>
      <c r="J39" s="37"/>
    </row>
    <row r="40" spans="1:11">
      <c r="A40" s="37"/>
      <c r="B40" s="12" t="s">
        <v>42</v>
      </c>
      <c r="C40" s="10" t="s">
        <v>72</v>
      </c>
      <c r="D40" s="37"/>
      <c r="E40" s="37"/>
      <c r="F40" s="37"/>
      <c r="H40" s="37"/>
      <c r="I40" s="37"/>
      <c r="J40" s="37"/>
    </row>
    <row r="41" spans="1:11">
      <c r="A41" s="37"/>
      <c r="B41" s="13" t="s">
        <v>43</v>
      </c>
      <c r="C41" s="10" t="s">
        <v>71</v>
      </c>
      <c r="D41" s="37"/>
      <c r="E41" s="37"/>
      <c r="F41" s="37"/>
      <c r="H41" s="37"/>
      <c r="I41" s="37"/>
      <c r="J41" s="37"/>
    </row>
    <row r="42" spans="1:11">
      <c r="A42" s="37"/>
      <c r="B42" s="37"/>
      <c r="C42" s="37"/>
      <c r="D42" s="37"/>
      <c r="E42" s="37"/>
      <c r="F42" s="37"/>
      <c r="H42" s="37"/>
      <c r="I42" s="37"/>
      <c r="J42" s="37"/>
    </row>
    <row r="43" spans="1:11" s="37" customFormat="1">
      <c r="G43" s="67"/>
    </row>
    <row r="44" spans="1:11" s="37" customFormat="1">
      <c r="G44" s="67"/>
    </row>
    <row r="45" spans="1:11" s="37" customFormat="1">
      <c r="G45" s="67"/>
    </row>
    <row r="46" spans="1:11" s="37" customFormat="1">
      <c r="G46" s="67"/>
    </row>
    <row r="47" spans="1:11" s="37" customFormat="1">
      <c r="G47" s="67"/>
    </row>
    <row r="48" spans="1:11" s="37" customFormat="1">
      <c r="G48" s="67"/>
    </row>
    <row r="49" spans="7:10" s="37" customFormat="1">
      <c r="G49" s="67"/>
    </row>
    <row r="50" spans="7:10" s="37" customFormat="1">
      <c r="G50" s="67"/>
    </row>
    <row r="51" spans="7:10" s="37" customFormat="1">
      <c r="G51" s="67"/>
    </row>
    <row r="52" spans="7:10" s="37" customFormat="1">
      <c r="G52" s="67"/>
    </row>
    <row r="53" spans="7:10" s="37" customFormat="1">
      <c r="G53" s="67"/>
    </row>
    <row r="54" spans="7:10" s="37" customFormat="1">
      <c r="G54" s="67"/>
    </row>
    <row r="55" spans="7:10" s="37" customFormat="1">
      <c r="G55" s="67"/>
    </row>
    <row r="56" spans="7:10" s="37" customFormat="1">
      <c r="G56" s="67"/>
    </row>
    <row r="57" spans="7:10" s="37" customFormat="1">
      <c r="G57" s="67"/>
    </row>
    <row r="58" spans="7:10" s="37" customFormat="1">
      <c r="G58" s="67"/>
    </row>
    <row r="59" spans="7:10" s="37" customFormat="1">
      <c r="G59" s="67"/>
      <c r="H59"/>
      <c r="I59"/>
      <c r="J59"/>
    </row>
    <row r="60" spans="7:10" s="37" customFormat="1">
      <c r="G60" s="67"/>
      <c r="H60"/>
      <c r="I60"/>
      <c r="J60"/>
    </row>
    <row r="61" spans="7:10" s="37" customFormat="1">
      <c r="G61" s="67"/>
      <c r="H61"/>
      <c r="I61"/>
      <c r="J61"/>
    </row>
    <row r="62" spans="7:10" s="37" customFormat="1">
      <c r="G62" s="67"/>
      <c r="H62"/>
      <c r="I62"/>
      <c r="J62"/>
    </row>
    <row r="63" spans="7:10" s="37" customFormat="1">
      <c r="G63" s="67"/>
      <c r="H63"/>
      <c r="I63"/>
      <c r="J63"/>
    </row>
  </sheetData>
  <mergeCells count="8">
    <mergeCell ref="B1:F1"/>
    <mergeCell ref="E2:E3"/>
    <mergeCell ref="F2:F3"/>
    <mergeCell ref="H2:J2"/>
    <mergeCell ref="A2:A3"/>
    <mergeCell ref="D2:D3"/>
    <mergeCell ref="B2:B3"/>
    <mergeCell ref="C2:C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X54"/>
  <sheetViews>
    <sheetView zoomScaleNormal="100" workbookViewId="0">
      <selection activeCell="F4" sqref="F4:F36"/>
    </sheetView>
  </sheetViews>
  <sheetFormatPr baseColWidth="10" defaultRowHeight="15"/>
  <cols>
    <col min="1" max="1" width="17" customWidth="1"/>
    <col min="2" max="2" width="15.85546875" style="5" customWidth="1"/>
    <col min="3" max="3" width="16" style="5" customWidth="1"/>
    <col min="4" max="4" width="14.5703125" customWidth="1"/>
    <col min="5" max="5" width="0.85546875" style="37" customWidth="1"/>
    <col min="6" max="6" width="19.5703125" customWidth="1"/>
    <col min="7" max="7" width="13.28515625" customWidth="1"/>
    <col min="8" max="24" width="11.42578125" style="37"/>
  </cols>
  <sheetData>
    <row r="1" spans="1:7" ht="15.75" thickBot="1">
      <c r="B1" s="392" t="s">
        <v>200</v>
      </c>
      <c r="C1" s="393"/>
      <c r="D1" s="394"/>
      <c r="F1" s="37"/>
      <c r="G1" s="37"/>
    </row>
    <row r="2" spans="1:7" ht="15.75" thickBot="1">
      <c r="A2" s="261" t="s">
        <v>37</v>
      </c>
      <c r="B2" s="253" t="s">
        <v>0</v>
      </c>
      <c r="C2" s="253" t="s">
        <v>1</v>
      </c>
      <c r="D2" s="241" t="s">
        <v>2</v>
      </c>
      <c r="F2" s="245" t="s">
        <v>47</v>
      </c>
      <c r="G2" s="398"/>
    </row>
    <row r="3" spans="1:7" ht="25.5">
      <c r="A3" s="262"/>
      <c r="B3" s="254"/>
      <c r="C3" s="254"/>
      <c r="D3" s="242"/>
      <c r="F3" s="34" t="s">
        <v>37</v>
      </c>
      <c r="G3" s="24" t="s">
        <v>46</v>
      </c>
    </row>
    <row r="4" spans="1:7">
      <c r="A4" s="6" t="s">
        <v>3</v>
      </c>
      <c r="B4" s="20">
        <v>8</v>
      </c>
      <c r="C4" s="20">
        <v>8</v>
      </c>
      <c r="D4" s="3">
        <f>+B4/C4</f>
        <v>1</v>
      </c>
      <c r="F4" s="25" t="s">
        <v>3</v>
      </c>
      <c r="G4" s="227">
        <v>1</v>
      </c>
    </row>
    <row r="5" spans="1:7">
      <c r="A5" s="6" t="s">
        <v>4</v>
      </c>
      <c r="B5" s="20">
        <v>29</v>
      </c>
      <c r="C5" s="20">
        <v>39</v>
      </c>
      <c r="D5" s="3">
        <f t="shared" ref="D5:D37" si="0">+B5/C5</f>
        <v>0.74358974358974361</v>
      </c>
      <c r="F5" s="25" t="s">
        <v>4</v>
      </c>
      <c r="G5" s="223">
        <v>0.74358974358974361</v>
      </c>
    </row>
    <row r="6" spans="1:7">
      <c r="A6" s="6" t="s">
        <v>5</v>
      </c>
      <c r="B6" s="20">
        <v>28</v>
      </c>
      <c r="C6" s="20">
        <v>28</v>
      </c>
      <c r="D6" s="3">
        <f t="shared" si="0"/>
        <v>1</v>
      </c>
      <c r="F6" s="25" t="s">
        <v>5</v>
      </c>
      <c r="G6" s="227">
        <v>1</v>
      </c>
    </row>
    <row r="7" spans="1:7">
      <c r="A7" s="6" t="s">
        <v>6</v>
      </c>
      <c r="B7" s="20">
        <v>15</v>
      </c>
      <c r="C7" s="20">
        <v>15</v>
      </c>
      <c r="D7" s="3">
        <f t="shared" si="0"/>
        <v>1</v>
      </c>
      <c r="F7" s="25" t="s">
        <v>6</v>
      </c>
      <c r="G7" s="227">
        <v>1</v>
      </c>
    </row>
    <row r="8" spans="1:7">
      <c r="A8" s="6" t="s">
        <v>7</v>
      </c>
      <c r="B8" s="20">
        <v>30</v>
      </c>
      <c r="C8" s="20">
        <v>32</v>
      </c>
      <c r="D8" s="3">
        <f t="shared" si="0"/>
        <v>0.9375</v>
      </c>
      <c r="F8" s="25" t="s">
        <v>7</v>
      </c>
      <c r="G8" s="222">
        <v>0.9375</v>
      </c>
    </row>
    <row r="9" spans="1:7">
      <c r="A9" s="6" t="s">
        <v>8</v>
      </c>
      <c r="B9" s="20">
        <v>17</v>
      </c>
      <c r="C9" s="20">
        <v>21</v>
      </c>
      <c r="D9" s="3">
        <f t="shared" si="0"/>
        <v>0.80952380952380953</v>
      </c>
      <c r="F9" s="25" t="s">
        <v>8</v>
      </c>
      <c r="G9" s="222">
        <v>0.80952380952380953</v>
      </c>
    </row>
    <row r="10" spans="1:7">
      <c r="A10" s="6" t="s">
        <v>9</v>
      </c>
      <c r="B10" s="20">
        <v>25</v>
      </c>
      <c r="C10" s="20">
        <v>25</v>
      </c>
      <c r="D10" s="3">
        <f t="shared" si="0"/>
        <v>1</v>
      </c>
      <c r="F10" s="25" t="s">
        <v>9</v>
      </c>
      <c r="G10" s="227">
        <v>1</v>
      </c>
    </row>
    <row r="11" spans="1:7">
      <c r="A11" s="6" t="s">
        <v>10</v>
      </c>
      <c r="B11" s="20">
        <v>13</v>
      </c>
      <c r="C11" s="20">
        <v>13</v>
      </c>
      <c r="D11" s="3">
        <f t="shared" si="0"/>
        <v>1</v>
      </c>
      <c r="F11" s="25" t="s">
        <v>10</v>
      </c>
      <c r="G11" s="227">
        <v>1</v>
      </c>
    </row>
    <row r="12" spans="1:7">
      <c r="A12" s="6" t="s">
        <v>11</v>
      </c>
      <c r="B12" s="20">
        <v>9</v>
      </c>
      <c r="C12" s="20">
        <v>9</v>
      </c>
      <c r="D12" s="3">
        <f t="shared" si="0"/>
        <v>1</v>
      </c>
      <c r="F12" s="25" t="s">
        <v>11</v>
      </c>
      <c r="G12" s="227">
        <v>1</v>
      </c>
    </row>
    <row r="13" spans="1:7">
      <c r="A13" s="6" t="s">
        <v>12</v>
      </c>
      <c r="B13" s="20">
        <v>7</v>
      </c>
      <c r="C13" s="20">
        <v>7</v>
      </c>
      <c r="D13" s="3">
        <f t="shared" si="0"/>
        <v>1</v>
      </c>
      <c r="F13" s="25" t="s">
        <v>12</v>
      </c>
      <c r="G13" s="227">
        <v>1</v>
      </c>
    </row>
    <row r="14" spans="1:7">
      <c r="A14" s="6" t="s">
        <v>13</v>
      </c>
      <c r="B14" s="20">
        <v>14</v>
      </c>
      <c r="C14" s="20">
        <v>15</v>
      </c>
      <c r="D14" s="3">
        <f t="shared" si="0"/>
        <v>0.93333333333333335</v>
      </c>
      <c r="F14" s="25" t="s">
        <v>13</v>
      </c>
      <c r="G14" s="222">
        <v>0.93333333333333335</v>
      </c>
    </row>
    <row r="15" spans="1:7">
      <c r="A15" s="6" t="s">
        <v>14</v>
      </c>
      <c r="B15" s="20">
        <v>23</v>
      </c>
      <c r="C15" s="20">
        <v>24</v>
      </c>
      <c r="D15" s="3">
        <f t="shared" si="0"/>
        <v>0.95833333333333337</v>
      </c>
      <c r="F15" s="25" t="s">
        <v>14</v>
      </c>
      <c r="G15" s="222">
        <v>0.95833333333333337</v>
      </c>
    </row>
    <row r="16" spans="1:7">
      <c r="A16" s="6" t="s">
        <v>15</v>
      </c>
      <c r="B16" s="20">
        <v>9</v>
      </c>
      <c r="C16" s="20">
        <v>12</v>
      </c>
      <c r="D16" s="3">
        <f t="shared" si="0"/>
        <v>0.75</v>
      </c>
      <c r="F16" s="25" t="s">
        <v>15</v>
      </c>
      <c r="G16" s="223">
        <v>0.75</v>
      </c>
    </row>
    <row r="17" spans="1:7">
      <c r="A17" s="6" t="s">
        <v>16</v>
      </c>
      <c r="B17" s="20">
        <v>29</v>
      </c>
      <c r="C17" s="20">
        <v>29</v>
      </c>
      <c r="D17" s="3">
        <f t="shared" si="0"/>
        <v>1</v>
      </c>
      <c r="F17" s="25" t="s">
        <v>16</v>
      </c>
      <c r="G17" s="227">
        <v>1</v>
      </c>
    </row>
    <row r="18" spans="1:7">
      <c r="A18" s="6" t="s">
        <v>17</v>
      </c>
      <c r="B18" s="20">
        <v>33</v>
      </c>
      <c r="C18" s="20">
        <v>33</v>
      </c>
      <c r="D18" s="3">
        <f t="shared" si="0"/>
        <v>1</v>
      </c>
      <c r="F18" s="25" t="s">
        <v>17</v>
      </c>
      <c r="G18" s="227">
        <v>1</v>
      </c>
    </row>
    <row r="19" spans="1:7">
      <c r="A19" s="6" t="s">
        <v>18</v>
      </c>
      <c r="B19" s="20">
        <v>3</v>
      </c>
      <c r="C19" s="20">
        <v>3</v>
      </c>
      <c r="D19" s="3">
        <f t="shared" si="0"/>
        <v>1</v>
      </c>
      <c r="F19" s="25" t="s">
        <v>18</v>
      </c>
      <c r="G19" s="227">
        <v>1</v>
      </c>
    </row>
    <row r="20" spans="1:7">
      <c r="A20" s="6" t="s">
        <v>19</v>
      </c>
      <c r="B20" s="20">
        <v>4</v>
      </c>
      <c r="C20" s="20">
        <v>5</v>
      </c>
      <c r="D20" s="3">
        <f t="shared" si="0"/>
        <v>0.8</v>
      </c>
      <c r="F20" s="25" t="s">
        <v>19</v>
      </c>
      <c r="G20" s="222">
        <v>0.8</v>
      </c>
    </row>
    <row r="21" spans="1:7">
      <c r="A21" s="6" t="s">
        <v>20</v>
      </c>
      <c r="B21" s="20">
        <v>11</v>
      </c>
      <c r="C21" s="20">
        <v>11</v>
      </c>
      <c r="D21" s="3">
        <f t="shared" si="0"/>
        <v>1</v>
      </c>
      <c r="F21" s="25" t="s">
        <v>20</v>
      </c>
      <c r="G21" s="227">
        <v>1</v>
      </c>
    </row>
    <row r="22" spans="1:7">
      <c r="A22" s="6" t="s">
        <v>21</v>
      </c>
      <c r="B22" s="20">
        <v>15</v>
      </c>
      <c r="C22" s="20">
        <v>15</v>
      </c>
      <c r="D22" s="3">
        <f t="shared" si="0"/>
        <v>1</v>
      </c>
      <c r="F22" s="25" t="s">
        <v>21</v>
      </c>
      <c r="G22" s="227">
        <v>1</v>
      </c>
    </row>
    <row r="23" spans="1:7">
      <c r="A23" s="6" t="s">
        <v>22</v>
      </c>
      <c r="B23" s="20">
        <v>17</v>
      </c>
      <c r="C23" s="20">
        <v>17</v>
      </c>
      <c r="D23" s="3">
        <f t="shared" si="0"/>
        <v>1</v>
      </c>
      <c r="F23" s="25" t="s">
        <v>22</v>
      </c>
      <c r="G23" s="227">
        <v>1</v>
      </c>
    </row>
    <row r="24" spans="1:7">
      <c r="A24" s="6" t="s">
        <v>23</v>
      </c>
      <c r="B24" s="20">
        <v>11</v>
      </c>
      <c r="C24" s="20">
        <v>11</v>
      </c>
      <c r="D24" s="3">
        <f t="shared" si="0"/>
        <v>1</v>
      </c>
      <c r="F24" s="25" t="s">
        <v>23</v>
      </c>
      <c r="G24" s="227">
        <v>1</v>
      </c>
    </row>
    <row r="25" spans="1:7">
      <c r="A25" s="6" t="s">
        <v>24</v>
      </c>
      <c r="B25" s="20">
        <v>16</v>
      </c>
      <c r="C25" s="20">
        <v>18</v>
      </c>
      <c r="D25" s="3">
        <f t="shared" si="0"/>
        <v>0.88888888888888884</v>
      </c>
      <c r="F25" s="25" t="s">
        <v>24</v>
      </c>
      <c r="G25" s="222">
        <v>0.88888888888888884</v>
      </c>
    </row>
    <row r="26" spans="1:7">
      <c r="A26" s="6" t="s">
        <v>25</v>
      </c>
      <c r="B26" s="20">
        <v>13</v>
      </c>
      <c r="C26" s="20">
        <v>13</v>
      </c>
      <c r="D26" s="3">
        <f t="shared" si="0"/>
        <v>1</v>
      </c>
      <c r="F26" s="25" t="s">
        <v>25</v>
      </c>
      <c r="G26" s="227">
        <v>1</v>
      </c>
    </row>
    <row r="27" spans="1:7">
      <c r="A27" s="6" t="s">
        <v>26</v>
      </c>
      <c r="B27" s="20">
        <v>10</v>
      </c>
      <c r="C27" s="20">
        <v>10</v>
      </c>
      <c r="D27" s="3">
        <f t="shared" si="0"/>
        <v>1</v>
      </c>
      <c r="F27" s="25" t="s">
        <v>26</v>
      </c>
      <c r="G27" s="227">
        <v>1</v>
      </c>
    </row>
    <row r="28" spans="1:7">
      <c r="A28" s="6" t="s">
        <v>27</v>
      </c>
      <c r="B28" s="20">
        <v>8</v>
      </c>
      <c r="C28" s="20">
        <v>8</v>
      </c>
      <c r="D28" s="3">
        <f t="shared" si="0"/>
        <v>1</v>
      </c>
      <c r="F28" s="25" t="s">
        <v>27</v>
      </c>
      <c r="G28" s="227">
        <v>1</v>
      </c>
    </row>
    <row r="29" spans="1:7">
      <c r="A29" s="6" t="s">
        <v>28</v>
      </c>
      <c r="B29" s="20">
        <v>11</v>
      </c>
      <c r="C29" s="20">
        <v>11</v>
      </c>
      <c r="D29" s="3">
        <f t="shared" si="0"/>
        <v>1</v>
      </c>
      <c r="F29" s="25" t="s">
        <v>28</v>
      </c>
      <c r="G29" s="227">
        <v>1</v>
      </c>
    </row>
    <row r="30" spans="1:7">
      <c r="A30" s="6" t="s">
        <v>29</v>
      </c>
      <c r="B30" s="20">
        <v>4</v>
      </c>
      <c r="C30" s="20">
        <v>4</v>
      </c>
      <c r="D30" s="3">
        <f t="shared" si="0"/>
        <v>1</v>
      </c>
      <c r="F30" s="25" t="s">
        <v>29</v>
      </c>
      <c r="G30" s="227">
        <v>1</v>
      </c>
    </row>
    <row r="31" spans="1:7">
      <c r="A31" s="6" t="s">
        <v>30</v>
      </c>
      <c r="B31" s="20">
        <v>22</v>
      </c>
      <c r="C31" s="20">
        <v>22</v>
      </c>
      <c r="D31" s="3">
        <f t="shared" si="0"/>
        <v>1</v>
      </c>
      <c r="F31" s="25" t="s">
        <v>30</v>
      </c>
      <c r="G31" s="227">
        <v>1</v>
      </c>
    </row>
    <row r="32" spans="1:7">
      <c r="A32" s="6" t="s">
        <v>31</v>
      </c>
      <c r="B32" s="20">
        <v>9</v>
      </c>
      <c r="C32" s="20">
        <v>9</v>
      </c>
      <c r="D32" s="3">
        <f t="shared" si="0"/>
        <v>1</v>
      </c>
      <c r="F32" s="25" t="s">
        <v>31</v>
      </c>
      <c r="G32" s="227">
        <v>1</v>
      </c>
    </row>
    <row r="33" spans="1:10">
      <c r="A33" s="6" t="s">
        <v>32</v>
      </c>
      <c r="B33" s="20">
        <v>21</v>
      </c>
      <c r="C33" s="20">
        <v>21</v>
      </c>
      <c r="D33" s="3">
        <f t="shared" si="0"/>
        <v>1</v>
      </c>
      <c r="F33" s="25" t="s">
        <v>32</v>
      </c>
      <c r="G33" s="227">
        <v>1</v>
      </c>
    </row>
    <row r="34" spans="1:10">
      <c r="A34" s="6" t="s">
        <v>33</v>
      </c>
      <c r="B34" s="20">
        <v>29</v>
      </c>
      <c r="C34" s="20">
        <v>29</v>
      </c>
      <c r="D34" s="3">
        <f t="shared" si="0"/>
        <v>1</v>
      </c>
      <c r="F34" s="25" t="s">
        <v>33</v>
      </c>
      <c r="G34" s="227">
        <v>1</v>
      </c>
    </row>
    <row r="35" spans="1:10">
      <c r="A35" s="6" t="s">
        <v>34</v>
      </c>
      <c r="B35" s="20">
        <v>4</v>
      </c>
      <c r="C35" s="20">
        <v>4</v>
      </c>
      <c r="D35" s="3">
        <f t="shared" si="0"/>
        <v>1</v>
      </c>
      <c r="F35" s="25" t="s">
        <v>34</v>
      </c>
      <c r="G35" s="227">
        <v>1</v>
      </c>
    </row>
    <row r="36" spans="1:10">
      <c r="A36" s="6" t="s">
        <v>35</v>
      </c>
      <c r="B36" s="20">
        <v>3</v>
      </c>
      <c r="C36" s="20">
        <v>3</v>
      </c>
      <c r="D36" s="3">
        <f t="shared" si="0"/>
        <v>1</v>
      </c>
      <c r="F36" s="25" t="s">
        <v>35</v>
      </c>
      <c r="G36" s="227">
        <v>1</v>
      </c>
    </row>
    <row r="37" spans="1:10" ht="15.75" thickBot="1">
      <c r="A37" s="7" t="s">
        <v>36</v>
      </c>
      <c r="B37" s="8">
        <f>SUM(B4:B36)</f>
        <v>500</v>
      </c>
      <c r="C37" s="8">
        <f>SUM(C4:C36)</f>
        <v>524</v>
      </c>
      <c r="D37" s="4">
        <f t="shared" si="0"/>
        <v>0.95419847328244278</v>
      </c>
      <c r="F37" s="230" t="s">
        <v>36</v>
      </c>
      <c r="G37" s="231">
        <v>0.95</v>
      </c>
    </row>
    <row r="38" spans="1:10">
      <c r="A38" s="37"/>
      <c r="B38" s="40" t="s">
        <v>40</v>
      </c>
      <c r="C38" s="41" t="s">
        <v>61</v>
      </c>
      <c r="D38" s="37"/>
      <c r="F38" s="37"/>
      <c r="G38" s="37"/>
      <c r="J38" s="223"/>
    </row>
    <row r="39" spans="1:10">
      <c r="A39" s="37"/>
      <c r="B39" s="11" t="s">
        <v>41</v>
      </c>
      <c r="C39" s="10" t="s">
        <v>79</v>
      </c>
      <c r="D39" s="37"/>
      <c r="F39" s="37"/>
      <c r="G39" s="37"/>
    </row>
    <row r="40" spans="1:10">
      <c r="A40" s="37"/>
      <c r="B40" s="12" t="s">
        <v>42</v>
      </c>
      <c r="C40" s="10" t="s">
        <v>62</v>
      </c>
      <c r="D40" s="37"/>
      <c r="F40" s="37"/>
      <c r="G40" s="37"/>
    </row>
    <row r="41" spans="1:10">
      <c r="A41" s="37"/>
      <c r="B41" s="13" t="s">
        <v>43</v>
      </c>
      <c r="C41" s="10" t="s">
        <v>63</v>
      </c>
      <c r="D41" s="37"/>
      <c r="F41" s="37"/>
      <c r="G41" s="37"/>
    </row>
    <row r="42" spans="1:10">
      <c r="A42" s="37"/>
      <c r="B42" s="38"/>
      <c r="C42" s="38"/>
      <c r="D42" s="37"/>
      <c r="F42" s="37"/>
      <c r="G42" s="37"/>
    </row>
    <row r="43" spans="1:10" s="37" customFormat="1">
      <c r="B43" s="38"/>
      <c r="C43" s="38"/>
    </row>
    <row r="44" spans="1:10" s="37" customFormat="1">
      <c r="B44" s="38"/>
      <c r="C44" s="38"/>
    </row>
    <row r="45" spans="1:10" s="37" customFormat="1">
      <c r="B45" s="38"/>
      <c r="C45" s="38"/>
    </row>
    <row r="46" spans="1:10" s="37" customFormat="1">
      <c r="B46" s="38"/>
      <c r="C46" s="38"/>
    </row>
    <row r="47" spans="1:10" s="37" customFormat="1">
      <c r="B47" s="38"/>
      <c r="C47" s="38"/>
    </row>
    <row r="48" spans="1:10" s="37" customFormat="1">
      <c r="B48" s="38"/>
      <c r="C48" s="38"/>
    </row>
    <row r="49" spans="2:7" s="37" customFormat="1">
      <c r="B49" s="38"/>
      <c r="C49" s="38"/>
    </row>
    <row r="50" spans="2:7" s="37" customFormat="1">
      <c r="B50" s="38"/>
      <c r="C50" s="38"/>
      <c r="F50"/>
      <c r="G50"/>
    </row>
    <row r="51" spans="2:7" s="37" customFormat="1">
      <c r="B51" s="38"/>
      <c r="C51" s="38"/>
      <c r="F51"/>
      <c r="G51"/>
    </row>
    <row r="52" spans="2:7" s="37" customFormat="1">
      <c r="B52" s="38"/>
      <c r="C52" s="38"/>
      <c r="F52"/>
      <c r="G52"/>
    </row>
    <row r="53" spans="2:7" s="37" customFormat="1">
      <c r="B53" s="38"/>
      <c r="C53" s="38"/>
      <c r="F53"/>
      <c r="G53"/>
    </row>
    <row r="54" spans="2:7" s="37" customFormat="1">
      <c r="B54" s="38"/>
      <c r="C54" s="38"/>
      <c r="F54"/>
      <c r="G54"/>
    </row>
  </sheetData>
  <mergeCells count="6">
    <mergeCell ref="F2:G2"/>
    <mergeCell ref="A2:A3"/>
    <mergeCell ref="D2:D3"/>
    <mergeCell ref="B1:D1"/>
    <mergeCell ref="B2:B3"/>
    <mergeCell ref="C2:C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58"/>
  <sheetViews>
    <sheetView workbookViewId="0">
      <selection activeCell="B11" sqref="B11"/>
    </sheetView>
  </sheetViews>
  <sheetFormatPr baseColWidth="10" defaultRowHeight="15"/>
  <cols>
    <col min="1" max="1" width="19.5703125" customWidth="1"/>
    <col min="2" max="2" width="13.28515625" customWidth="1"/>
    <col min="3" max="3" width="11.5703125" style="37" customWidth="1"/>
    <col min="4" max="15" width="11.42578125" style="37"/>
  </cols>
  <sheetData>
    <row r="1" spans="1:2" s="37" customFormat="1" ht="15.75" thickBot="1">
      <c r="A1" s="378"/>
      <c r="B1" s="378"/>
    </row>
    <row r="2" spans="1:2" ht="15.75" thickBot="1">
      <c r="A2" s="245" t="s">
        <v>47</v>
      </c>
      <c r="B2" s="246"/>
    </row>
    <row r="3" spans="1:2" ht="24">
      <c r="A3" s="35" t="s">
        <v>37</v>
      </c>
      <c r="B3" s="36" t="s">
        <v>46</v>
      </c>
    </row>
    <row r="4" spans="1:2">
      <c r="A4" s="25" t="s">
        <v>3</v>
      </c>
      <c r="B4" s="222">
        <v>0.90350877192982448</v>
      </c>
    </row>
    <row r="5" spans="1:2">
      <c r="A5" s="25" t="s">
        <v>4</v>
      </c>
      <c r="B5" s="222">
        <v>0.95105263157894737</v>
      </c>
    </row>
    <row r="6" spans="1:2">
      <c r="A6" s="25" t="s">
        <v>5</v>
      </c>
      <c r="B6" s="223">
        <v>0.75614035087719289</v>
      </c>
    </row>
    <row r="7" spans="1:2">
      <c r="A7" s="25" t="s">
        <v>6</v>
      </c>
      <c r="B7" s="222">
        <v>0.96963562753036436</v>
      </c>
    </row>
    <row r="8" spans="1:2">
      <c r="A8" s="25" t="s">
        <v>7</v>
      </c>
      <c r="B8" s="222">
        <v>0.91274238227146809</v>
      </c>
    </row>
    <row r="9" spans="1:2">
      <c r="A9" s="25" t="s">
        <v>8</v>
      </c>
      <c r="B9" s="222">
        <v>0.85526315789473684</v>
      </c>
    </row>
    <row r="10" spans="1:2">
      <c r="A10" s="25" t="s">
        <v>9</v>
      </c>
      <c r="B10" s="222">
        <v>0.97368421052631582</v>
      </c>
    </row>
    <row r="11" spans="1:2">
      <c r="A11" s="25" t="s">
        <v>10</v>
      </c>
      <c r="B11" s="223">
        <v>0.75657894736842102</v>
      </c>
    </row>
    <row r="12" spans="1:2">
      <c r="A12" s="25" t="s">
        <v>11</v>
      </c>
      <c r="B12" s="222">
        <v>0.97368421052631582</v>
      </c>
    </row>
    <row r="13" spans="1:2">
      <c r="A13" s="25" t="s">
        <v>12</v>
      </c>
      <c r="B13" s="222">
        <v>0.90350877192982448</v>
      </c>
    </row>
    <row r="14" spans="1:2">
      <c r="A14" s="25" t="s">
        <v>13</v>
      </c>
      <c r="B14" s="222">
        <v>0.94298245614035092</v>
      </c>
    </row>
    <row r="15" spans="1:2">
      <c r="A15" s="25" t="s">
        <v>14</v>
      </c>
      <c r="B15" s="222">
        <v>0.97368421052631582</v>
      </c>
    </row>
    <row r="16" spans="1:2">
      <c r="A16" s="25" t="s">
        <v>15</v>
      </c>
      <c r="B16" s="222">
        <v>0.94078947368421051</v>
      </c>
    </row>
    <row r="17" spans="1:2">
      <c r="A17" s="25" t="s">
        <v>16</v>
      </c>
      <c r="B17" s="222">
        <v>0.9</v>
      </c>
    </row>
    <row r="18" spans="1:2">
      <c r="A18" s="25" t="s">
        <v>17</v>
      </c>
      <c r="B18" s="222">
        <v>0.94875346260387816</v>
      </c>
    </row>
    <row r="19" spans="1:2">
      <c r="A19" s="25" t="s">
        <v>18</v>
      </c>
      <c r="B19" s="222">
        <v>0.92105263157894735</v>
      </c>
    </row>
    <row r="20" spans="1:2">
      <c r="A20" s="25" t="s">
        <v>19</v>
      </c>
      <c r="B20" s="223">
        <v>0.73684210526315785</v>
      </c>
    </row>
    <row r="21" spans="1:2">
      <c r="A21" s="25" t="s">
        <v>20</v>
      </c>
      <c r="B21" s="222">
        <v>0.95473684210526322</v>
      </c>
    </row>
    <row r="22" spans="1:2">
      <c r="A22" s="25" t="s">
        <v>21</v>
      </c>
      <c r="B22" s="222">
        <v>0.81578947368421051</v>
      </c>
    </row>
    <row r="23" spans="1:2">
      <c r="A23" s="25" t="s">
        <v>22</v>
      </c>
      <c r="B23" s="222">
        <v>0.91403508771929831</v>
      </c>
    </row>
    <row r="24" spans="1:2">
      <c r="A24" s="25" t="s">
        <v>23</v>
      </c>
      <c r="B24" s="222">
        <v>0.85588972431077703</v>
      </c>
    </row>
    <row r="25" spans="1:2">
      <c r="A25" s="25" t="s">
        <v>24</v>
      </c>
      <c r="B25" s="222">
        <v>0.9385964912280701</v>
      </c>
    </row>
    <row r="26" spans="1:2">
      <c r="A26" s="25" t="s">
        <v>25</v>
      </c>
      <c r="B26" s="222">
        <v>0.89802631578947367</v>
      </c>
    </row>
    <row r="27" spans="1:2">
      <c r="A27" s="25" t="s">
        <v>26</v>
      </c>
      <c r="B27" s="222">
        <v>0.95614035087719307</v>
      </c>
    </row>
    <row r="28" spans="1:2">
      <c r="A28" s="25" t="s">
        <v>27</v>
      </c>
      <c r="B28" s="222">
        <v>0.96710526315789469</v>
      </c>
    </row>
    <row r="29" spans="1:2">
      <c r="A29" s="25" t="s">
        <v>28</v>
      </c>
      <c r="B29" s="222">
        <v>0.84817813765182171</v>
      </c>
    </row>
    <row r="30" spans="1:2">
      <c r="A30" s="25" t="s">
        <v>29</v>
      </c>
      <c r="B30" s="222">
        <v>0.94736842105263153</v>
      </c>
    </row>
    <row r="31" spans="1:2">
      <c r="A31" s="25" t="s">
        <v>30</v>
      </c>
      <c r="B31" s="222">
        <v>0.89889196675900285</v>
      </c>
    </row>
    <row r="32" spans="1:2">
      <c r="A32" s="25" t="s">
        <v>31</v>
      </c>
      <c r="B32" s="222">
        <v>0.97368421052631582</v>
      </c>
    </row>
    <row r="33" spans="1:2">
      <c r="A33" s="25" t="s">
        <v>32</v>
      </c>
      <c r="B33" s="222">
        <v>0.97368421052631582</v>
      </c>
    </row>
    <row r="34" spans="1:2">
      <c r="A34" s="25" t="s">
        <v>33</v>
      </c>
      <c r="B34" s="222">
        <v>0.97017543859649125</v>
      </c>
    </row>
    <row r="35" spans="1:2">
      <c r="A35" s="25" t="s">
        <v>34</v>
      </c>
      <c r="B35" s="222">
        <v>0.86842105263157898</v>
      </c>
    </row>
    <row r="36" spans="1:2">
      <c r="A36" s="25" t="s">
        <v>35</v>
      </c>
      <c r="B36" s="222">
        <v>0.92105263157894735</v>
      </c>
    </row>
    <row r="37" spans="1:2">
      <c r="A37" s="29" t="s">
        <v>36</v>
      </c>
      <c r="B37" s="222">
        <f>+AVERAGE(B4:B36)</f>
        <v>0.90974784910380446</v>
      </c>
    </row>
    <row r="38" spans="1:2" s="37" customFormat="1"/>
    <row r="39" spans="1:2" s="37" customFormat="1"/>
    <row r="40" spans="1:2" s="37" customFormat="1"/>
    <row r="41" spans="1:2" s="37" customFormat="1"/>
    <row r="42" spans="1:2" s="37" customFormat="1"/>
    <row r="43" spans="1:2" s="37" customFormat="1"/>
    <row r="44" spans="1:2" s="37" customFormat="1"/>
    <row r="45" spans="1:2" s="37" customFormat="1"/>
    <row r="46" spans="1:2" s="37" customFormat="1"/>
    <row r="47" spans="1:2" s="37" customFormat="1"/>
    <row r="48" spans="1:2" s="37" customFormat="1"/>
    <row r="49" s="37" customFormat="1"/>
    <row r="50" s="37" customFormat="1"/>
    <row r="51" s="37" customFormat="1"/>
    <row r="52" s="37" customFormat="1"/>
    <row r="53" s="37" customFormat="1"/>
    <row r="54" s="37" customFormat="1"/>
    <row r="55" s="37" customFormat="1"/>
    <row r="56" s="37" customFormat="1"/>
    <row r="57" s="37" customFormat="1"/>
    <row r="58" s="37" customFormat="1"/>
  </sheetData>
  <mergeCells count="2">
    <mergeCell ref="A2:B2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Plan de Acción</vt:lpstr>
      <vt:lpstr>Funcionales</vt:lpstr>
      <vt:lpstr>Funcionales calculo</vt:lpstr>
      <vt:lpstr>Obligacionesy compromisos</vt:lpstr>
      <vt:lpstr>Mejoramiento CGR</vt:lpstr>
      <vt:lpstr>Liquidación de Contratos</vt:lpstr>
      <vt:lpstr>Recaudo</vt:lpstr>
      <vt:lpstr>Rendición</vt:lpstr>
      <vt:lpstr>EPICO</vt:lpstr>
      <vt:lpstr>Consolidado</vt:lpstr>
      <vt:lpstr>Consolidado (2)</vt:lpstr>
      <vt:lpstr>Acuerdos de G</vt:lpstr>
      <vt:lpstr>Hoja1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2013-02-16T00:02:28Z</dcterms:modified>
</cp:coreProperties>
</file>