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na.bustos\Documents\ICBF - DIR. ABASTECIMIENTO\2016\3 ECL\4. Formatos\Calculo demanda por Unidad\"/>
    </mc:Choice>
  </mc:AlternateContent>
  <bookViews>
    <workbookView xWindow="0" yWindow="0" windowWidth="20496" windowHeight="7752"/>
  </bookViews>
  <sheets>
    <sheet name="SEMICERRADO-SEMIINTERNADO" sheetId="18" r:id="rId1"/>
  </sheets>
  <definedNames>
    <definedName name="_xlnm.Print_Area" localSheetId="0">'SEMICERRADO-SEMIINTERNADO'!$A$1:$C$47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R10" i="18" l="1"/>
  <c r="DG10" i="18"/>
  <c r="CV10" i="18"/>
  <c r="CI10" i="18"/>
  <c r="A47" i="18"/>
  <c r="A46" i="18"/>
  <c r="A45" i="18"/>
  <c r="A44" i="18"/>
  <c r="A43" i="18"/>
  <c r="A42" i="18"/>
  <c r="A41" i="18"/>
  <c r="A40" i="18"/>
  <c r="A39" i="18"/>
  <c r="A38" i="18"/>
  <c r="A37" i="18"/>
  <c r="A36" i="18"/>
  <c r="A35" i="18"/>
  <c r="A34" i="18"/>
  <c r="A33" i="18"/>
  <c r="A32" i="18"/>
  <c r="A31" i="18"/>
  <c r="A30" i="18"/>
  <c r="A29" i="18"/>
  <c r="A28" i="18"/>
  <c r="A27" i="18"/>
  <c r="A26" i="18"/>
  <c r="A25" i="18"/>
  <c r="A24" i="18"/>
  <c r="A23" i="18"/>
  <c r="A22" i="18"/>
  <c r="A21" i="18"/>
  <c r="A20" i="18"/>
  <c r="A19" i="18"/>
  <c r="A18" i="18"/>
  <c r="A17" i="18"/>
  <c r="A16" i="18"/>
  <c r="A15" i="18"/>
  <c r="A14" i="18"/>
  <c r="A13" i="18"/>
  <c r="DN15" i="18" l="1"/>
  <c r="DN13" i="18"/>
  <c r="DC15" i="18"/>
  <c r="DC13" i="18"/>
  <c r="DF13" i="18" s="1"/>
  <c r="DL39" i="18"/>
  <c r="DL38" i="18"/>
  <c r="DQ38" i="18" s="1"/>
  <c r="DL37" i="18"/>
  <c r="DL36" i="18"/>
  <c r="DQ36" i="18" s="1"/>
  <c r="DL27" i="18"/>
  <c r="DL23" i="18"/>
  <c r="DL22" i="18"/>
  <c r="DA39" i="18"/>
  <c r="DF39" i="18" s="1"/>
  <c r="DA38" i="18"/>
  <c r="DA37" i="18"/>
  <c r="DA36" i="18"/>
  <c r="CZ28" i="18"/>
  <c r="DA27" i="18"/>
  <c r="DA23" i="18"/>
  <c r="DF23" i="18" s="1"/>
  <c r="DA22" i="18"/>
  <c r="CL18" i="18"/>
  <c r="CU18" i="18" s="1"/>
  <c r="CL13" i="18"/>
  <c r="DY26" i="18"/>
  <c r="ED26" i="18" s="1"/>
  <c r="DY25" i="18"/>
  <c r="BP26" i="18"/>
  <c r="BU26" i="18" s="1"/>
  <c r="BP25" i="18"/>
  <c r="DW39" i="18"/>
  <c r="ED39" i="18" s="1"/>
  <c r="DW38" i="18"/>
  <c r="ED38" i="18" s="1"/>
  <c r="DW37" i="18"/>
  <c r="DW36" i="18"/>
  <c r="DW27" i="18"/>
  <c r="ED27" i="18" s="1"/>
  <c r="DW23" i="18"/>
  <c r="DW22" i="18"/>
  <c r="ED22" i="18" s="1"/>
  <c r="CM28" i="18"/>
  <c r="CN36" i="18"/>
  <c r="CU36" i="18" s="1"/>
  <c r="CN37" i="18"/>
  <c r="CN38" i="18"/>
  <c r="CN39" i="18"/>
  <c r="CM33" i="18"/>
  <c r="CU33" i="18" s="1"/>
  <c r="CN27" i="18"/>
  <c r="CN23" i="18"/>
  <c r="CN22" i="18"/>
  <c r="DU18" i="18"/>
  <c r="ED18" i="18" s="1"/>
  <c r="DU13" i="18"/>
  <c r="ED13" i="18" s="1"/>
  <c r="DS43" i="18"/>
  <c r="ED43" i="18" s="1"/>
  <c r="DS18" i="18"/>
  <c r="CJ43" i="18"/>
  <c r="CJ18" i="18"/>
  <c r="DQ18" i="18"/>
  <c r="ED47" i="18"/>
  <c r="DQ47" i="18"/>
  <c r="DF47" i="18"/>
  <c r="CU47" i="18"/>
  <c r="CH47" i="18"/>
  <c r="BU47" i="18"/>
  <c r="BH47" i="18"/>
  <c r="AW47" i="18"/>
  <c r="AL47" i="18"/>
  <c r="AA47" i="18"/>
  <c r="P47" i="18"/>
  <c r="ED46" i="18"/>
  <c r="DQ46" i="18"/>
  <c r="DF46" i="18"/>
  <c r="CU46" i="18"/>
  <c r="CH46" i="18"/>
  <c r="BU46" i="18"/>
  <c r="BH46" i="18"/>
  <c r="AW46" i="18"/>
  <c r="AL46" i="18"/>
  <c r="AA46" i="18"/>
  <c r="P46" i="18"/>
  <c r="ED45" i="18"/>
  <c r="DQ45" i="18"/>
  <c r="DF45" i="18"/>
  <c r="CU45" i="18"/>
  <c r="CH45" i="18"/>
  <c r="BU45" i="18"/>
  <c r="BH45" i="18"/>
  <c r="AW45" i="18"/>
  <c r="AL45" i="18"/>
  <c r="AA45" i="18"/>
  <c r="P45" i="18"/>
  <c r="ED44" i="18"/>
  <c r="DQ44" i="18"/>
  <c r="DF44" i="18"/>
  <c r="CU44" i="18"/>
  <c r="CH44" i="18"/>
  <c r="BU44" i="18"/>
  <c r="BH44" i="18"/>
  <c r="AW44" i="18"/>
  <c r="AL44" i="18"/>
  <c r="AA44" i="18"/>
  <c r="P44" i="18"/>
  <c r="DQ43" i="18"/>
  <c r="DF43" i="18"/>
  <c r="CU43" i="18"/>
  <c r="CH43" i="18"/>
  <c r="BU43" i="18"/>
  <c r="BH43" i="18"/>
  <c r="AW43" i="18"/>
  <c r="AL43" i="18"/>
  <c r="AA43" i="18"/>
  <c r="P43" i="18"/>
  <c r="ED42" i="18"/>
  <c r="DQ42" i="18"/>
  <c r="DF42" i="18"/>
  <c r="CU42" i="18"/>
  <c r="CH42" i="18"/>
  <c r="BU42" i="18"/>
  <c r="BH42" i="18"/>
  <c r="AW42" i="18"/>
  <c r="AL42" i="18"/>
  <c r="AA42" i="18"/>
  <c r="P42" i="18"/>
  <c r="ED41" i="18"/>
  <c r="DQ41" i="18"/>
  <c r="DF41" i="18"/>
  <c r="CU41" i="18"/>
  <c r="CH41" i="18"/>
  <c r="BU41" i="18"/>
  <c r="BH41" i="18"/>
  <c r="AW41" i="18"/>
  <c r="AL41" i="18"/>
  <c r="AA41" i="18"/>
  <c r="P41" i="18"/>
  <c r="ED40" i="18"/>
  <c r="DQ40" i="18"/>
  <c r="DF40" i="18"/>
  <c r="CU40" i="18"/>
  <c r="CH40" i="18"/>
  <c r="BU40" i="18"/>
  <c r="BH40" i="18"/>
  <c r="AW40" i="18"/>
  <c r="AL40" i="18"/>
  <c r="AA40" i="18"/>
  <c r="P40" i="18"/>
  <c r="DQ39" i="18"/>
  <c r="CU39" i="18"/>
  <c r="CA39" i="18"/>
  <c r="CH39" i="18" s="1"/>
  <c r="BN39" i="18"/>
  <c r="BU39" i="18" s="1"/>
  <c r="BC39" i="18"/>
  <c r="BH39" i="18" s="1"/>
  <c r="AV39" i="18"/>
  <c r="AR39" i="18"/>
  <c r="AW39" i="18" s="1"/>
  <c r="AK39" i="18"/>
  <c r="AG39" i="18"/>
  <c r="AL39" i="18" s="1"/>
  <c r="AA39" i="18"/>
  <c r="P39" i="18"/>
  <c r="DF38" i="18"/>
  <c r="CU38" i="18"/>
  <c r="CE38" i="18"/>
  <c r="CA38" i="18"/>
  <c r="CH38" i="18" s="1"/>
  <c r="BR38" i="18"/>
  <c r="BN38" i="18"/>
  <c r="BG38" i="18"/>
  <c r="BC38" i="18"/>
  <c r="AV38" i="18"/>
  <c r="AR38" i="18"/>
  <c r="AW38" i="18" s="1"/>
  <c r="AK38" i="18"/>
  <c r="AL38" i="18" s="1"/>
  <c r="AG38" i="18"/>
  <c r="AA38" i="18"/>
  <c r="P38" i="18"/>
  <c r="DV37" i="18"/>
  <c r="ED37" i="18" s="1"/>
  <c r="DK37" i="18"/>
  <c r="DQ37" i="18" s="1"/>
  <c r="CZ37" i="18"/>
  <c r="DF37" i="18" s="1"/>
  <c r="CM37" i="18"/>
  <c r="CU37" i="18" s="1"/>
  <c r="CE37" i="18"/>
  <c r="CD37" i="18"/>
  <c r="CA37" i="18"/>
  <c r="BZ37" i="18"/>
  <c r="BR37" i="18"/>
  <c r="BQ37" i="18"/>
  <c r="BN37" i="18"/>
  <c r="BM37" i="18"/>
  <c r="BG37" i="18"/>
  <c r="BF37" i="18"/>
  <c r="BC37" i="18"/>
  <c r="BB37" i="18"/>
  <c r="AV37" i="18"/>
  <c r="AU37" i="18"/>
  <c r="AR37" i="18"/>
  <c r="AQ37" i="18"/>
  <c r="AK37" i="18"/>
  <c r="AJ37" i="18"/>
  <c r="AG37" i="18"/>
  <c r="AF37" i="18"/>
  <c r="AA37" i="18"/>
  <c r="P37" i="18"/>
  <c r="ED36" i="18"/>
  <c r="DF36" i="18"/>
  <c r="CE36" i="18"/>
  <c r="CA36" i="18"/>
  <c r="BR36" i="18"/>
  <c r="BN36" i="18"/>
  <c r="BU36" i="18" s="1"/>
  <c r="BG36" i="18"/>
  <c r="BC36" i="18"/>
  <c r="AV36" i="18"/>
  <c r="AR36" i="18"/>
  <c r="AK36" i="18"/>
  <c r="AG36" i="18"/>
  <c r="AA36" i="18"/>
  <c r="P36" i="18"/>
  <c r="ED35" i="18"/>
  <c r="DQ35" i="18"/>
  <c r="DF35" i="18"/>
  <c r="CU35" i="18"/>
  <c r="CH35" i="18"/>
  <c r="BU35" i="18"/>
  <c r="BH35" i="18"/>
  <c r="AW35" i="18"/>
  <c r="AL35" i="18"/>
  <c r="AA35" i="18"/>
  <c r="P35" i="18"/>
  <c r="ED34" i="18"/>
  <c r="DQ34" i="18"/>
  <c r="DF34" i="18"/>
  <c r="CU34" i="18"/>
  <c r="CH34" i="18"/>
  <c r="BU34" i="18"/>
  <c r="BH34" i="18"/>
  <c r="AW34" i="18"/>
  <c r="AL34" i="18"/>
  <c r="AA34" i="18"/>
  <c r="P34" i="18"/>
  <c r="DV33" i="18"/>
  <c r="ED33" i="18" s="1"/>
  <c r="DK33" i="18"/>
  <c r="DQ33" i="18" s="1"/>
  <c r="CZ33" i="18"/>
  <c r="DF33" i="18" s="1"/>
  <c r="CH33" i="18"/>
  <c r="BZ33" i="18"/>
  <c r="BU33" i="18"/>
  <c r="BM33" i="18"/>
  <c r="BH33" i="18"/>
  <c r="BB33" i="18"/>
  <c r="AW33" i="18"/>
  <c r="AQ33" i="18"/>
  <c r="AL33" i="18"/>
  <c r="AF33" i="18"/>
  <c r="AA33" i="18"/>
  <c r="P33" i="18"/>
  <c r="DV32" i="18"/>
  <c r="ED32" i="18" s="1"/>
  <c r="DK32" i="18"/>
  <c r="DQ32" i="18" s="1"/>
  <c r="DF32" i="18"/>
  <c r="CZ32" i="18"/>
  <c r="CU32" i="18"/>
  <c r="CM32" i="18"/>
  <c r="CD32" i="18"/>
  <c r="BZ32" i="18"/>
  <c r="BQ32" i="18"/>
  <c r="BM32" i="18"/>
  <c r="BF32" i="18"/>
  <c r="BB32" i="18"/>
  <c r="AU32" i="18"/>
  <c r="AQ32" i="18"/>
  <c r="AJ32" i="18"/>
  <c r="AF32" i="18"/>
  <c r="Y32" i="18"/>
  <c r="U32" i="18"/>
  <c r="P32" i="18"/>
  <c r="J32" i="18"/>
  <c r="ED31" i="18"/>
  <c r="DQ31" i="18"/>
  <c r="DF31" i="18"/>
  <c r="CU31" i="18"/>
  <c r="CH31" i="18"/>
  <c r="BU31" i="18"/>
  <c r="BH31" i="18"/>
  <c r="AW31" i="18"/>
  <c r="AL31" i="18"/>
  <c r="AA31" i="18"/>
  <c r="P31" i="18"/>
  <c r="ED30" i="18"/>
  <c r="DQ30" i="18"/>
  <c r="DF30" i="18"/>
  <c r="CU30" i="18"/>
  <c r="CH30" i="18"/>
  <c r="BU30" i="18"/>
  <c r="BH30" i="18"/>
  <c r="AW30" i="18"/>
  <c r="AL30" i="18"/>
  <c r="Y30" i="18"/>
  <c r="W30" i="18"/>
  <c r="U30" i="18"/>
  <c r="S30" i="18"/>
  <c r="Q30" i="18"/>
  <c r="N30" i="18"/>
  <c r="L30" i="18"/>
  <c r="J30" i="18"/>
  <c r="H30" i="18"/>
  <c r="F30" i="18"/>
  <c r="DV29" i="18"/>
  <c r="DT29" i="18"/>
  <c r="DR29" i="18"/>
  <c r="DM29" i="18"/>
  <c r="DK29" i="18"/>
  <c r="DI29" i="18"/>
  <c r="DG29" i="18"/>
  <c r="DB29" i="18"/>
  <c r="CZ29" i="18"/>
  <c r="CX29" i="18"/>
  <c r="CV29" i="18"/>
  <c r="CM29" i="18"/>
  <c r="CK29" i="18"/>
  <c r="CI29" i="18"/>
  <c r="CG29" i="18"/>
  <c r="CF29" i="18"/>
  <c r="CD29" i="18"/>
  <c r="BZ29" i="18"/>
  <c r="BX29" i="18"/>
  <c r="BV29" i="18"/>
  <c r="BT29" i="18"/>
  <c r="BS29" i="18"/>
  <c r="BQ29" i="18"/>
  <c r="BM29" i="18"/>
  <c r="BK29" i="18"/>
  <c r="BI29" i="18"/>
  <c r="BB29" i="18"/>
  <c r="AZ29" i="18"/>
  <c r="AX29" i="18"/>
  <c r="BH29" i="18" s="1"/>
  <c r="AU29" i="18"/>
  <c r="AQ29" i="18"/>
  <c r="AO29" i="18"/>
  <c r="AM29" i="18"/>
  <c r="AW29" i="18" s="1"/>
  <c r="AJ29" i="18"/>
  <c r="AF29" i="18"/>
  <c r="AE29" i="18"/>
  <c r="AD29" i="18"/>
  <c r="AB29" i="18"/>
  <c r="AA29" i="18"/>
  <c r="P29" i="18"/>
  <c r="ED28" i="18"/>
  <c r="DV28" i="18"/>
  <c r="DQ28" i="18"/>
  <c r="DK28" i="18"/>
  <c r="DF28" i="18"/>
  <c r="CU28" i="18"/>
  <c r="CE28" i="18"/>
  <c r="CD28" i="18"/>
  <c r="BZ28" i="18"/>
  <c r="BR28" i="18"/>
  <c r="BQ28" i="18"/>
  <c r="BU28" i="18" s="1"/>
  <c r="BM28" i="18"/>
  <c r="BG28" i="18"/>
  <c r="BF28" i="18"/>
  <c r="BB28" i="18"/>
  <c r="AV28" i="18"/>
  <c r="AU28" i="18"/>
  <c r="AW28" i="18" s="1"/>
  <c r="AQ28" i="18"/>
  <c r="AK28" i="18"/>
  <c r="AJ28" i="18"/>
  <c r="AF28" i="18"/>
  <c r="Y28" i="18"/>
  <c r="U28" i="18"/>
  <c r="AA28" i="18" s="1"/>
  <c r="N28" i="18"/>
  <c r="J28" i="18"/>
  <c r="P28" i="18" s="1"/>
  <c r="DQ27" i="18"/>
  <c r="DF27" i="18"/>
  <c r="CU27" i="18"/>
  <c r="CE27" i="18"/>
  <c r="CA27" i="18"/>
  <c r="CH27" i="18" s="1"/>
  <c r="BR27" i="18"/>
  <c r="BN27" i="18"/>
  <c r="BU27" i="18" s="1"/>
  <c r="BG27" i="18"/>
  <c r="BC27" i="18"/>
  <c r="BH27" i="18" s="1"/>
  <c r="AV27" i="18"/>
  <c r="AR27" i="18"/>
  <c r="AW27" i="18" s="1"/>
  <c r="AK27" i="18"/>
  <c r="AG27" i="18"/>
  <c r="AL27" i="18" s="1"/>
  <c r="AA27" i="18"/>
  <c r="P27" i="18"/>
  <c r="DQ26" i="18"/>
  <c r="DF26" i="18"/>
  <c r="CU26" i="18"/>
  <c r="CP26" i="18"/>
  <c r="CC26" i="18"/>
  <c r="CH26" i="18" s="1"/>
  <c r="BE26" i="18"/>
  <c r="BH26" i="18" s="1"/>
  <c r="AW26" i="18"/>
  <c r="AL26" i="18"/>
  <c r="AA26" i="18"/>
  <c r="P26" i="18"/>
  <c r="ED25" i="18"/>
  <c r="DQ25" i="18"/>
  <c r="DF25" i="18"/>
  <c r="CU25" i="18"/>
  <c r="CP25" i="18"/>
  <c r="CH25" i="18"/>
  <c r="CC25" i="18"/>
  <c r="BU25" i="18"/>
  <c r="BE25" i="18"/>
  <c r="BH25" i="18" s="1"/>
  <c r="AW25" i="18"/>
  <c r="AL25" i="18"/>
  <c r="AA25" i="18"/>
  <c r="P25" i="18"/>
  <c r="ED24" i="18"/>
  <c r="DQ24" i="18"/>
  <c r="DF24" i="18"/>
  <c r="CU24" i="18"/>
  <c r="CH24" i="18"/>
  <c r="BU24" i="18"/>
  <c r="BH24" i="18"/>
  <c r="AW24" i="18"/>
  <c r="AL24" i="18"/>
  <c r="AA24" i="18"/>
  <c r="P24" i="18"/>
  <c r="ED23" i="18"/>
  <c r="DQ23" i="18"/>
  <c r="CU23" i="18"/>
  <c r="CE23" i="18"/>
  <c r="CA23" i="18"/>
  <c r="BR23" i="18"/>
  <c r="BN23" i="18"/>
  <c r="BG23" i="18"/>
  <c r="BC23" i="18"/>
  <c r="BH23" i="18" s="1"/>
  <c r="AV23" i="18"/>
  <c r="AR23" i="18"/>
  <c r="AK23" i="18"/>
  <c r="AG23" i="18"/>
  <c r="AA23" i="18"/>
  <c r="P23" i="18"/>
  <c r="DQ22" i="18"/>
  <c r="DF22" i="18"/>
  <c r="CU22" i="18"/>
  <c r="CE22" i="18"/>
  <c r="CA22" i="18"/>
  <c r="CH22" i="18" s="1"/>
  <c r="BR22" i="18"/>
  <c r="BU22" i="18" s="1"/>
  <c r="BN22" i="18"/>
  <c r="BG22" i="18"/>
  <c r="BC22" i="18"/>
  <c r="AV22" i="18"/>
  <c r="AR22" i="18"/>
  <c r="AK22" i="18"/>
  <c r="AG22" i="18"/>
  <c r="AA22" i="18"/>
  <c r="P22" i="18"/>
  <c r="ED21" i="18"/>
  <c r="DQ21" i="18"/>
  <c r="DF21" i="18"/>
  <c r="CU21" i="18"/>
  <c r="CH21" i="18"/>
  <c r="BU21" i="18"/>
  <c r="BH21" i="18"/>
  <c r="AW21" i="18"/>
  <c r="AL21" i="18"/>
  <c r="AA21" i="18"/>
  <c r="P21" i="18"/>
  <c r="ED20" i="18"/>
  <c r="DQ20" i="18"/>
  <c r="DF20" i="18"/>
  <c r="CU20" i="18"/>
  <c r="CH20" i="18"/>
  <c r="BU20" i="18"/>
  <c r="BH20" i="18"/>
  <c r="AW20" i="18"/>
  <c r="AL20" i="18"/>
  <c r="AA20" i="18"/>
  <c r="P20" i="18"/>
  <c r="ED19" i="18"/>
  <c r="DQ19" i="18"/>
  <c r="DF19" i="18"/>
  <c r="CU19" i="18"/>
  <c r="CH19" i="18"/>
  <c r="BU19" i="18"/>
  <c r="BH19" i="18"/>
  <c r="AW19" i="18"/>
  <c r="AL19" i="18"/>
  <c r="AA19" i="18"/>
  <c r="P19" i="18"/>
  <c r="DF18" i="18"/>
  <c r="BY18" i="18"/>
  <c r="BW18" i="18"/>
  <c r="BL18" i="18"/>
  <c r="BJ18" i="18"/>
  <c r="BA18" i="18"/>
  <c r="AY18" i="18"/>
  <c r="AP18" i="18"/>
  <c r="AN18" i="18"/>
  <c r="AE18" i="18"/>
  <c r="AC18" i="18"/>
  <c r="AA18" i="18"/>
  <c r="P18" i="18"/>
  <c r="ED17" i="18"/>
  <c r="DQ17" i="18"/>
  <c r="DF17" i="18"/>
  <c r="CU17" i="18"/>
  <c r="CH17" i="18"/>
  <c r="BU17" i="18"/>
  <c r="BH17" i="18"/>
  <c r="AW17" i="18"/>
  <c r="AL17" i="18"/>
  <c r="AA17" i="18"/>
  <c r="P17" i="18"/>
  <c r="ED16" i="18"/>
  <c r="DQ16" i="18"/>
  <c r="DF16" i="18"/>
  <c r="CU16" i="18"/>
  <c r="CH16" i="18"/>
  <c r="BU16" i="18"/>
  <c r="BH16" i="18"/>
  <c r="AW16" i="18"/>
  <c r="AL16" i="18"/>
  <c r="AA16" i="18"/>
  <c r="P16" i="18"/>
  <c r="ED15" i="18"/>
  <c r="DQ15" i="18"/>
  <c r="DF15" i="18"/>
  <c r="CU15" i="18"/>
  <c r="CH15" i="18"/>
  <c r="BU15" i="18"/>
  <c r="BH15" i="18"/>
  <c r="AW15" i="18"/>
  <c r="AL15" i="18"/>
  <c r="AA15" i="18"/>
  <c r="P15" i="18"/>
  <c r="ED14" i="18"/>
  <c r="DQ14" i="18"/>
  <c r="DF14" i="18"/>
  <c r="CU14" i="18"/>
  <c r="CH14" i="18"/>
  <c r="BU14" i="18"/>
  <c r="BH14" i="18"/>
  <c r="AW14" i="18"/>
  <c r="AL14" i="18"/>
  <c r="AA14" i="18"/>
  <c r="P14" i="18"/>
  <c r="DQ13" i="18"/>
  <c r="CU13" i="18"/>
  <c r="BY13" i="18"/>
  <c r="CH13" i="18" s="1"/>
  <c r="BL13" i="18"/>
  <c r="BU13" i="18" s="1"/>
  <c r="BA13" i="18"/>
  <c r="BH13" i="18" s="1"/>
  <c r="AW13" i="18"/>
  <c r="AE13" i="18"/>
  <c r="AL13" i="18" s="1"/>
  <c r="AA13" i="18"/>
  <c r="P13" i="18"/>
  <c r="AL18" i="18" l="1"/>
  <c r="AW18" i="18"/>
  <c r="EE18" i="18" s="1"/>
  <c r="BH18" i="18"/>
  <c r="BU18" i="18"/>
  <c r="CH18" i="18"/>
  <c r="AL22" i="18"/>
  <c r="AW23" i="18"/>
  <c r="AL28" i="18"/>
  <c r="BH28" i="18"/>
  <c r="CH28" i="18"/>
  <c r="AW32" i="18"/>
  <c r="BH32" i="18"/>
  <c r="BH36" i="18"/>
  <c r="BH22" i="18"/>
  <c r="CH23" i="18"/>
  <c r="CU29" i="18"/>
  <c r="P30" i="18"/>
  <c r="AA32" i="18"/>
  <c r="CH32" i="18"/>
  <c r="AW36" i="18"/>
  <c r="CH36" i="18"/>
  <c r="AL37" i="18"/>
  <c r="AW37" i="18"/>
  <c r="BH37" i="18"/>
  <c r="BU37" i="18"/>
  <c r="CH37" i="18"/>
  <c r="BH38" i="18"/>
  <c r="DF29" i="18"/>
  <c r="ED29" i="18"/>
  <c r="AW22" i="18"/>
  <c r="AL23" i="18"/>
  <c r="BU23" i="18"/>
  <c r="AL29" i="18"/>
  <c r="BU29" i="18"/>
  <c r="CH29" i="18"/>
  <c r="DQ29" i="18"/>
  <c r="EE29" i="18" s="1"/>
  <c r="AA30" i="18"/>
  <c r="EE30" i="18" s="1"/>
  <c r="AL32" i="18"/>
  <c r="BU32" i="18"/>
  <c r="AL36" i="18"/>
  <c r="EE36" i="18" s="1"/>
  <c r="BU38" i="18"/>
  <c r="EE16" i="18"/>
  <c r="EE43" i="18"/>
  <c r="EE47" i="18"/>
  <c r="EE42" i="18"/>
  <c r="EE24" i="18"/>
  <c r="EE46" i="18"/>
  <c r="EE31" i="18"/>
  <c r="EE41" i="18"/>
  <c r="EE45" i="18"/>
  <c r="EE20" i="18"/>
  <c r="EE35" i="18"/>
  <c r="EE25" i="18"/>
  <c r="EE17" i="18"/>
  <c r="EE40" i="18"/>
  <c r="EE44" i="18"/>
  <c r="EE19" i="18"/>
  <c r="EE34" i="18"/>
  <c r="EE15" i="18"/>
  <c r="EE21" i="18"/>
  <c r="EE33" i="18"/>
  <c r="EE14" i="18"/>
  <c r="EE13" i="18"/>
  <c r="EE27" i="18"/>
  <c r="EE37" i="18"/>
  <c r="EE38" i="18"/>
  <c r="EE23" i="18"/>
  <c r="EE22" i="18"/>
  <c r="EE32" i="18"/>
  <c r="EE26" i="18"/>
  <c r="EE28" i="18"/>
  <c r="EE39" i="18"/>
  <c r="S52" i="18" l="1"/>
  <c r="B26" i="18"/>
  <c r="O52" i="18"/>
  <c r="B22" i="18"/>
  <c r="AD52" i="18"/>
  <c r="B37" i="18"/>
  <c r="G52" i="18"/>
  <c r="B14" i="18"/>
  <c r="AA52" i="18"/>
  <c r="B34" i="18"/>
  <c r="J52" i="18"/>
  <c r="B17" i="18"/>
  <c r="AL52" i="18"/>
  <c r="B45" i="18"/>
  <c r="Q52" i="18"/>
  <c r="B24" i="18"/>
  <c r="AJ52" i="18"/>
  <c r="B43" i="18"/>
  <c r="Y52" i="18"/>
  <c r="B32" i="18"/>
  <c r="K52" i="18"/>
  <c r="B18" i="18"/>
  <c r="AC52" i="18"/>
  <c r="B36" i="18"/>
  <c r="Z52" i="18"/>
  <c r="B33" i="18"/>
  <c r="L52" i="18"/>
  <c r="B19" i="18"/>
  <c r="R52" i="18"/>
  <c r="B25" i="18"/>
  <c r="AH52" i="18"/>
  <c r="B41" i="18"/>
  <c r="AI52" i="18"/>
  <c r="B42" i="18"/>
  <c r="I52" i="18"/>
  <c r="B16" i="18"/>
  <c r="AF52" i="18"/>
  <c r="B39" i="18"/>
  <c r="W52" i="18"/>
  <c r="B30" i="18"/>
  <c r="P52" i="18"/>
  <c r="B23" i="18"/>
  <c r="T52" i="18"/>
  <c r="B27" i="18"/>
  <c r="N52" i="18"/>
  <c r="B21" i="18"/>
  <c r="AK52" i="18"/>
  <c r="B44" i="18"/>
  <c r="AB52" i="18"/>
  <c r="B35" i="18"/>
  <c r="X52" i="18"/>
  <c r="B31" i="18"/>
  <c r="U52" i="18"/>
  <c r="B28" i="18"/>
  <c r="V52" i="18"/>
  <c r="B29" i="18"/>
  <c r="AE52" i="18"/>
  <c r="B38" i="18"/>
  <c r="F52" i="18"/>
  <c r="B13" i="18"/>
  <c r="H52" i="18"/>
  <c r="B15" i="18"/>
  <c r="AG52" i="18"/>
  <c r="B40" i="18"/>
  <c r="M52" i="18"/>
  <c r="B20" i="18"/>
  <c r="AM52" i="18"/>
  <c r="B46" i="18"/>
  <c r="AN52" i="18"/>
  <c r="B47" i="18"/>
</calcChain>
</file>

<file path=xl/sharedStrings.xml><?xml version="1.0" encoding="utf-8"?>
<sst xmlns="http://schemas.openxmlformats.org/spreadsheetml/2006/main" count="320" uniqueCount="109">
  <si>
    <t>LECHE CONTINUACIÓN</t>
  </si>
  <si>
    <t>QUESO CAMPESINO</t>
  </si>
  <si>
    <t xml:space="preserve">AVENA EN HOJUELAS </t>
  </si>
  <si>
    <t>CEREALES PARA SOPA</t>
  </si>
  <si>
    <t>PAPILLAS INDUSTRIALIZADAS</t>
  </si>
  <si>
    <t>ALIMENTO INFANTIL DE ARROZ, AVENA Y MAIZ</t>
  </si>
  <si>
    <t>ARROZ</t>
  </si>
  <si>
    <t>PASTAS ALIMENTICIAS</t>
  </si>
  <si>
    <t>HARINA DE MAIZ AMARILLO</t>
  </si>
  <si>
    <t>PANIFICADOS (PAN, PASTELERÍA Y  HOJALDRES)</t>
  </si>
  <si>
    <t>GALLETERÍA</t>
  </si>
  <si>
    <t>AREPA O  ENVUELTOS DE MAZORCA</t>
  </si>
  <si>
    <t>TUBÉRCULOS Y PLÁTANOS</t>
  </si>
  <si>
    <t>FRUTA ENTERA O EN JUGO</t>
  </si>
  <si>
    <t>FRUTA EN COMPOTA</t>
  </si>
  <si>
    <t>COMPOTA INDUSTRIALIZADA</t>
  </si>
  <si>
    <t>VERDURAS Y HORTALIZAS</t>
  </si>
  <si>
    <t>LEGUMINOSAS FRESCAS O SECAS</t>
  </si>
  <si>
    <t>CARNES ROJAS</t>
  </si>
  <si>
    <t>POLLO</t>
  </si>
  <si>
    <t xml:space="preserve">HUEVO </t>
  </si>
  <si>
    <t>ATUN EN ACEITE</t>
  </si>
  <si>
    <t>ATUN EN AGUA</t>
  </si>
  <si>
    <t>ACEITES Y GRASAS</t>
  </si>
  <si>
    <t xml:space="preserve">AZUCAR </t>
  </si>
  <si>
    <t>PANELA</t>
  </si>
  <si>
    <t>CHOCOLATE</t>
  </si>
  <si>
    <t>PANELITA DE LECHE</t>
  </si>
  <si>
    <t>BOCADILLO</t>
  </si>
  <si>
    <t>GELATINA</t>
  </si>
  <si>
    <t>FRIJOL EMPACADO</t>
  </si>
  <si>
    <t>LENTEJA EMPACADA</t>
  </si>
  <si>
    <t>6-8 meses</t>
  </si>
  <si>
    <t>DESAYUNO</t>
  </si>
  <si>
    <t>TOTAL ESTIMADO POR CUPO ASIGNADO (g/cc/unid)</t>
  </si>
  <si>
    <t>Ración</t>
  </si>
  <si>
    <t>Frec/mes</t>
  </si>
  <si>
    <t>ALIMENTO A SUMINISTRAR</t>
  </si>
  <si>
    <t>REFRIGERIO MAÑANA</t>
  </si>
  <si>
    <t>ALMUERZO</t>
  </si>
  <si>
    <t>REFRIGERIO TARDE</t>
  </si>
  <si>
    <t>CENA</t>
  </si>
  <si>
    <t>Rango etario</t>
  </si>
  <si>
    <t>CEREALES PARA COLADAS, PAPILLAS Y COMPOTAS</t>
  </si>
  <si>
    <t>TOTAL/MES-CUPO</t>
  </si>
  <si>
    <t>Participación % de beneficiarios del rango etario en la ocupación de cupos asignados</t>
  </si>
  <si>
    <t>9 a 11 meses</t>
  </si>
  <si>
    <t>1 año a 3 años y 11 meses</t>
  </si>
  <si>
    <t>LECHE LIQUIDA O EN POLVO (se calcula polvo)</t>
  </si>
  <si>
    <t xml:space="preserve">CONSUMO TOTAL POR CUPO </t>
  </si>
  <si>
    <t>LECHE EN POLVO (g)</t>
  </si>
  <si>
    <t>LECHE CONTINUACIÓN (g)</t>
  </si>
  <si>
    <t>QUESO CAMPESINO (g)</t>
  </si>
  <si>
    <t>AVENA EN HOJUELAS (g)</t>
  </si>
  <si>
    <t>CEREALES PARA COLADAS, PAPILLAS Y COMPOTAS (g)</t>
  </si>
  <si>
    <t>CEREALES PARA SOPA (g)</t>
  </si>
  <si>
    <t>PAPILLAS INDUSTRIALIZADAS (g)</t>
  </si>
  <si>
    <t>ALIMENTO INFANTIL DE ARROZ, AVENA Y MAÍZ (g)</t>
  </si>
  <si>
    <t>ARROZ (g)</t>
  </si>
  <si>
    <t>PASTAS ALIMENTICIAS CON Y SIN FORTIFICACIÓN (g)</t>
  </si>
  <si>
    <t>HARINA DE MAIZ AMARILLO (g)</t>
  </si>
  <si>
    <t>PANIFICADOS (PAN, PASTELERÍA Y HOJALDRE) (g)</t>
  </si>
  <si>
    <t>GALLETERÍA (g)</t>
  </si>
  <si>
    <t>AREPA O ENVUELTOS DE MAZORCA (g)</t>
  </si>
  <si>
    <t>RAICES, TUBÉRCULOS Y PLÁTANOS (g)</t>
  </si>
  <si>
    <t>FRUTA ENTERA O EN JUGO (g)</t>
  </si>
  <si>
    <t>FRUTA EN COMPOTA (g)</t>
  </si>
  <si>
    <t>COMPOTA INDUSTRIALIZADA (g)</t>
  </si>
  <si>
    <t>VERDURAS Y HORTALIZAS (g)</t>
  </si>
  <si>
    <t>LEGUMINOSAS FRESCAS O SECAS (g)</t>
  </si>
  <si>
    <t>FRIJOL EMPACADO (g)</t>
  </si>
  <si>
    <t>LENTEJA EMPACADA (g)</t>
  </si>
  <si>
    <t>CARNES ROJAS (g)</t>
  </si>
  <si>
    <t>CARNE DE POLLO (g)</t>
  </si>
  <si>
    <t>HUEVO (Unid)</t>
  </si>
  <si>
    <t>ATUN EN ACEITE (g)</t>
  </si>
  <si>
    <t>ATUN EN AGUA (g)</t>
  </si>
  <si>
    <t>AZÚCAR (g)</t>
  </si>
  <si>
    <t>ACEITES Y GRASAS (cc)</t>
  </si>
  <si>
    <t>PANELA (g)</t>
  </si>
  <si>
    <t>CHOCOLATE (g)</t>
  </si>
  <si>
    <t>PANELITA DE LECHE (g)</t>
  </si>
  <si>
    <t>BOCADILLO (g)</t>
  </si>
  <si>
    <t>GELATINA (g)</t>
  </si>
  <si>
    <t>KUMIS, YOGOURT Y AVENA (cc)</t>
  </si>
  <si>
    <t>KUMIS, Yogourt y Avena</t>
  </si>
  <si>
    <t>4 años a 6 años y 11 meses</t>
  </si>
  <si>
    <t>GESTANTES 9 años a 12 años y 11 meses</t>
  </si>
  <si>
    <t>LACTANTES  9 años a 12 años y 11 meses</t>
  </si>
  <si>
    <t>REFIGERIO NOCTURNO</t>
  </si>
  <si>
    <t>GESTANTES ADOLESCENTES Y ADULTAS</t>
  </si>
  <si>
    <t>LACTANTES ADOLESCENTES Y ADULTAS</t>
  </si>
  <si>
    <t>ÍNDICE DE OCUPACIÓN</t>
  </si>
  <si>
    <t>13 Años a 17 años y 11 meses, Sexo Masculino</t>
  </si>
  <si>
    <t>13 Años a 17 años y 11 meses, Sexo Femenino</t>
  </si>
  <si>
    <t>10 años a 12 años y 11 meses</t>
  </si>
  <si>
    <t>SEMICERRADO-SEMINTERNADO = Semicerrado-Externado Jornada completa</t>
  </si>
  <si>
    <t>TIPO DE ALIMENTO A SUMINISTRAR</t>
  </si>
  <si>
    <t>UNIDAD DE MEDIDA</t>
  </si>
  <si>
    <t>gramos</t>
  </si>
  <si>
    <t>ml</t>
  </si>
  <si>
    <t>unidades</t>
  </si>
  <si>
    <t xml:space="preserve">TOTAL NECESIDAD MENSUAL  </t>
  </si>
  <si>
    <t>Varones entre 13 años y 17 años 11 meses</t>
  </si>
  <si>
    <t>Mujeres entre 13 años y 17 años 11 meses</t>
  </si>
  <si>
    <t xml:space="preserve">Gestantes, adolescentes </t>
  </si>
  <si>
    <t xml:space="preserve">Lactantes adolescentes </t>
  </si>
  <si>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</t>
    </r>
    <r>
      <rPr>
        <b/>
        <sz val="14"/>
        <color rgb="FFFFFF00"/>
        <rFont val="Calibri"/>
        <family val="2"/>
        <scheme val="minor"/>
      </rPr>
      <t xml:space="preserve">SEMICERRADO SEMIINTERNADO - SEMICERRADO EXTERNADO JORNADA COMPLETA
</t>
    </r>
    <r>
      <rPr>
        <b/>
        <sz val="14"/>
        <color theme="0"/>
        <rFont val="Calibri"/>
        <family val="2"/>
        <scheme val="minor"/>
      </rPr>
      <t xml:space="preserve">Digite en la columna no coloreada el número de beneficiarios que atiende la unidad de servicio en cada grupo etario 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</si>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</sst>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3" borderId="9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2" fillId="0" borderId="1" xfId="0" applyFont="1" applyBorder="1"/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9" fontId="5" fillId="0" borderId="1" xfId="1" applyFont="1" applyBorder="1" applyAlignment="1">
      <alignment horizontal="center" vertical="center" wrapText="1"/>
    </xf>
    <xf numFmtId="9" fontId="5" fillId="0" borderId="0" xfId="1" applyFont="1" applyBorder="1" applyAlignment="1">
      <alignment horizontal="center" vertical="center" wrapText="1"/>
    </xf>
    <xf numFmtId="0" fontId="0" fillId="0" borderId="1" xfId="0" applyFill="1" applyBorder="1"/>
    <xf numFmtId="0" fontId="0" fillId="4" borderId="0" xfId="0" applyFill="1" applyBorder="1"/>
    <xf numFmtId="0" fontId="0" fillId="6" borderId="1" xfId="0" applyFill="1" applyBorder="1"/>
    <xf numFmtId="0" fontId="2" fillId="6" borderId="1" xfId="0" applyFont="1" applyFill="1" applyBorder="1"/>
    <xf numFmtId="0" fontId="4" fillId="3" borderId="1" xfId="0" applyFont="1" applyFill="1" applyBorder="1" applyAlignment="1">
      <alignment horizontal="center" vertical="center"/>
    </xf>
    <xf numFmtId="0" fontId="0" fillId="4" borderId="0" xfId="0" applyFill="1"/>
    <xf numFmtId="0" fontId="0" fillId="0" borderId="8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3" borderId="32" xfId="0" applyFill="1" applyBorder="1"/>
    <xf numFmtId="0" fontId="0" fillId="3" borderId="33" xfId="0" applyFill="1" applyBorder="1"/>
    <xf numFmtId="0" fontId="0" fillId="3" borderId="34" xfId="0" applyFill="1" applyBorder="1"/>
    <xf numFmtId="0" fontId="0" fillId="5" borderId="15" xfId="0" applyFill="1" applyBorder="1"/>
    <xf numFmtId="0" fontId="4" fillId="3" borderId="1" xfId="0" applyFont="1" applyFill="1" applyBorder="1" applyAlignment="1">
      <alignment horizontal="center" vertical="center"/>
    </xf>
    <xf numFmtId="0" fontId="0" fillId="0" borderId="36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7" fillId="3" borderId="13" xfId="0" applyFont="1" applyFill="1" applyBorder="1" applyAlignment="1">
      <alignment horizontal="center" vertical="center"/>
    </xf>
    <xf numFmtId="0" fontId="7" fillId="3" borderId="27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left" vertical="top" wrapText="1"/>
    </xf>
    <xf numFmtId="0" fontId="0" fillId="0" borderId="35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9" fontId="3" fillId="2" borderId="0" xfId="1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3" fontId="4" fillId="3" borderId="1" xfId="1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1:EF52"/>
  <sheetViews>
    <sheetView tabSelected="1" zoomScale="70" zoomScaleNormal="70" workbookViewId="0">
      <selection activeCell="A7" sqref="A7:A12"/>
    </sheetView>
  </sheetViews>
  <sheetFormatPr baseColWidth="10" defaultRowHeight="14.4" x14ac:dyDescent="0.3"/>
  <cols>
    <col min="1" max="1" width="77.109375" customWidth="1"/>
    <col min="2" max="2" width="12.44140625" customWidth="1"/>
    <col min="4" max="4" width="0" hidden="1" customWidth="1"/>
    <col min="5" max="5" width="45.6640625" hidden="1" customWidth="1"/>
    <col min="6" max="15" width="0" hidden="1" customWidth="1"/>
    <col min="16" max="16" width="19.109375" hidden="1" customWidth="1"/>
    <col min="17" max="26" width="0" hidden="1" customWidth="1"/>
    <col min="27" max="27" width="18.88671875" hidden="1" customWidth="1"/>
    <col min="28" max="37" width="0" hidden="1" customWidth="1"/>
    <col min="38" max="38" width="18.44140625" hidden="1" customWidth="1"/>
    <col min="39" max="48" width="11.6640625" hidden="1" customWidth="1"/>
    <col min="49" max="49" width="18.109375" hidden="1" customWidth="1"/>
    <col min="50" max="59" width="11.6640625" hidden="1" customWidth="1"/>
    <col min="60" max="60" width="19.109375" hidden="1" customWidth="1"/>
    <col min="61" max="72" width="11.6640625" hidden="1" customWidth="1"/>
    <col min="73" max="73" width="18.44140625" hidden="1" customWidth="1"/>
    <col min="74" max="85" width="11.6640625" hidden="1" customWidth="1"/>
    <col min="86" max="86" width="18.44140625" hidden="1" customWidth="1"/>
    <col min="87" max="98" width="11.6640625" hidden="1" customWidth="1"/>
    <col min="99" max="99" width="18.44140625" hidden="1" customWidth="1"/>
    <col min="100" max="109" width="11.6640625" hidden="1" customWidth="1"/>
    <col min="110" max="110" width="18.44140625" hidden="1" customWidth="1"/>
    <col min="111" max="120" width="11.6640625" hidden="1" customWidth="1"/>
    <col min="121" max="121" width="18.44140625" hidden="1" customWidth="1"/>
    <col min="122" max="123" width="11" hidden="1" customWidth="1"/>
    <col min="124" max="124" width="11.33203125" hidden="1" customWidth="1"/>
    <col min="125" max="125" width="11.88671875" hidden="1" customWidth="1"/>
    <col min="126" max="126" width="11.109375" hidden="1" customWidth="1"/>
    <col min="127" max="127" width="12" hidden="1" customWidth="1"/>
    <col min="128" max="128" width="11.5546875" hidden="1" customWidth="1"/>
    <col min="129" max="131" width="11.6640625" hidden="1" customWidth="1"/>
    <col min="132" max="132" width="12.44140625" hidden="1" customWidth="1"/>
    <col min="133" max="133" width="10.6640625" hidden="1" customWidth="1"/>
    <col min="134" max="134" width="19.44140625" hidden="1" customWidth="1"/>
    <col min="135" max="135" width="16.44140625" hidden="1" customWidth="1"/>
    <col min="136" max="136" width="0" hidden="1" customWidth="1"/>
  </cols>
  <sheetData>
    <row r="1" spans="1:135" ht="78.75" customHeight="1" thickBot="1" x14ac:dyDescent="0.4">
      <c r="A1" s="38" t="s">
        <v>107</v>
      </c>
      <c r="B1" s="39"/>
      <c r="C1" s="40"/>
    </row>
    <row r="2" spans="1:135" ht="152.25" customHeight="1" thickBot="1" x14ac:dyDescent="0.35">
      <c r="A2" s="41" t="s">
        <v>108</v>
      </c>
      <c r="B2" s="42"/>
      <c r="C2" s="43"/>
    </row>
    <row r="3" spans="1:135" x14ac:dyDescent="0.3">
      <c r="A3" s="22" t="s">
        <v>105</v>
      </c>
      <c r="B3" s="44">
        <v>0</v>
      </c>
      <c r="C3" s="45"/>
    </row>
    <row r="4" spans="1:135" x14ac:dyDescent="0.3">
      <c r="A4" s="23" t="s">
        <v>103</v>
      </c>
      <c r="B4" s="46">
        <v>0</v>
      </c>
      <c r="C4" s="47"/>
    </row>
    <row r="5" spans="1:135" x14ac:dyDescent="0.3">
      <c r="A5" s="23" t="s">
        <v>104</v>
      </c>
      <c r="B5" s="46">
        <v>0</v>
      </c>
      <c r="C5" s="47"/>
    </row>
    <row r="6" spans="1:135" ht="15" thickBot="1" x14ac:dyDescent="0.35">
      <c r="A6" s="24" t="s">
        <v>106</v>
      </c>
      <c r="B6" s="27">
        <v>0</v>
      </c>
      <c r="C6" s="28"/>
    </row>
    <row r="7" spans="1:135" ht="10.5" customHeight="1" x14ac:dyDescent="0.3">
      <c r="A7" s="29" t="s">
        <v>97</v>
      </c>
      <c r="B7" s="32" t="s">
        <v>102</v>
      </c>
      <c r="C7" s="35" t="s">
        <v>98</v>
      </c>
      <c r="E7" s="60" t="s">
        <v>96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 t="s">
        <v>92</v>
      </c>
      <c r="EC7" s="60"/>
      <c r="ED7" s="61">
        <v>1</v>
      </c>
      <c r="EE7" s="62" t="s">
        <v>34</v>
      </c>
    </row>
    <row r="8" spans="1:135" ht="9" customHeight="1" x14ac:dyDescent="0.3">
      <c r="A8" s="30"/>
      <c r="B8" s="33"/>
      <c r="C8" s="36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1"/>
      <c r="EE8" s="62"/>
    </row>
    <row r="9" spans="1:135" ht="9.75" customHeight="1" x14ac:dyDescent="0.3">
      <c r="A9" s="30"/>
      <c r="B9" s="33"/>
      <c r="C9" s="36"/>
      <c r="E9" s="4" t="s">
        <v>42</v>
      </c>
      <c r="F9" s="64" t="s">
        <v>32</v>
      </c>
      <c r="G9" s="65"/>
      <c r="H9" s="65"/>
      <c r="I9" s="65"/>
      <c r="J9" s="65"/>
      <c r="K9" s="65"/>
      <c r="L9" s="65"/>
      <c r="M9" s="65"/>
      <c r="N9" s="65"/>
      <c r="O9" s="65"/>
      <c r="P9" s="66"/>
      <c r="Q9" s="52" t="s">
        <v>46</v>
      </c>
      <c r="R9" s="67"/>
      <c r="S9" s="67"/>
      <c r="T9" s="67"/>
      <c r="U9" s="67"/>
      <c r="V9" s="67"/>
      <c r="W9" s="67"/>
      <c r="X9" s="67"/>
      <c r="Y9" s="67"/>
      <c r="Z9" s="67"/>
      <c r="AA9" s="53"/>
      <c r="AB9" s="57" t="s">
        <v>47</v>
      </c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7" t="s">
        <v>86</v>
      </c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7" t="s">
        <v>95</v>
      </c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7" t="s">
        <v>87</v>
      </c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7" t="s">
        <v>88</v>
      </c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7" t="s">
        <v>90</v>
      </c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 t="s">
        <v>93</v>
      </c>
      <c r="CW9" s="58"/>
      <c r="CX9" s="58"/>
      <c r="CY9" s="58"/>
      <c r="CZ9" s="58"/>
      <c r="DA9" s="58"/>
      <c r="DB9" s="58"/>
      <c r="DC9" s="58"/>
      <c r="DD9" s="58"/>
      <c r="DE9" s="58"/>
      <c r="DF9" s="59"/>
      <c r="DG9" s="57" t="s">
        <v>94</v>
      </c>
      <c r="DH9" s="58"/>
      <c r="DI9" s="58"/>
      <c r="DJ9" s="58"/>
      <c r="DK9" s="58"/>
      <c r="DL9" s="58"/>
      <c r="DM9" s="58"/>
      <c r="DN9" s="58"/>
      <c r="DO9" s="58"/>
      <c r="DP9" s="58"/>
      <c r="DQ9" s="59"/>
      <c r="DR9" s="57" t="s">
        <v>91</v>
      </c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9"/>
      <c r="EE9" s="62"/>
    </row>
    <row r="10" spans="1:135" ht="10.5" customHeight="1" x14ac:dyDescent="0.3">
      <c r="A10" s="30"/>
      <c r="B10" s="33"/>
      <c r="C10" s="36"/>
      <c r="E10" s="5" t="s">
        <v>45</v>
      </c>
      <c r="F10" s="68">
        <v>0</v>
      </c>
      <c r="G10" s="69"/>
      <c r="H10" s="69"/>
      <c r="I10" s="69"/>
      <c r="J10" s="69"/>
      <c r="K10" s="69"/>
      <c r="L10" s="69"/>
      <c r="M10" s="69"/>
      <c r="N10" s="69"/>
      <c r="O10" s="69"/>
      <c r="P10" s="70"/>
      <c r="Q10" s="68">
        <v>0</v>
      </c>
      <c r="R10" s="69"/>
      <c r="S10" s="69"/>
      <c r="T10" s="69"/>
      <c r="U10" s="69"/>
      <c r="V10" s="69"/>
      <c r="W10" s="69"/>
      <c r="X10" s="69"/>
      <c r="Y10" s="69"/>
      <c r="Z10" s="69"/>
      <c r="AA10" s="70"/>
      <c r="AB10" s="68">
        <v>0</v>
      </c>
      <c r="AC10" s="69"/>
      <c r="AD10" s="69"/>
      <c r="AE10" s="69"/>
      <c r="AF10" s="69"/>
      <c r="AG10" s="69"/>
      <c r="AH10" s="69"/>
      <c r="AI10" s="69"/>
      <c r="AJ10" s="69"/>
      <c r="AK10" s="69"/>
      <c r="AL10" s="70"/>
      <c r="AM10" s="71">
        <v>0</v>
      </c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>
        <v>0</v>
      </c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>
        <v>0</v>
      </c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68">
        <v>0</v>
      </c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70"/>
      <c r="CI10" s="68">
        <f>+B3</f>
        <v>0</v>
      </c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70"/>
      <c r="CV10" s="71">
        <f>+B4</f>
        <v>0</v>
      </c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68">
        <f>+B5</f>
        <v>0</v>
      </c>
      <c r="DH10" s="69"/>
      <c r="DI10" s="69"/>
      <c r="DJ10" s="69"/>
      <c r="DK10" s="69"/>
      <c r="DL10" s="69"/>
      <c r="DM10" s="69"/>
      <c r="DN10" s="69"/>
      <c r="DO10" s="69"/>
      <c r="DP10" s="69"/>
      <c r="DQ10" s="70"/>
      <c r="DR10" s="68">
        <f>+B6</f>
        <v>0</v>
      </c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70"/>
      <c r="EE10" s="62"/>
    </row>
    <row r="11" spans="1:135" ht="12" customHeight="1" x14ac:dyDescent="0.3">
      <c r="A11" s="30"/>
      <c r="B11" s="33"/>
      <c r="C11" s="36"/>
      <c r="E11" s="16" t="s">
        <v>37</v>
      </c>
      <c r="F11" s="26" t="s">
        <v>33</v>
      </c>
      <c r="G11" s="26"/>
      <c r="H11" s="26" t="s">
        <v>38</v>
      </c>
      <c r="I11" s="26"/>
      <c r="J11" s="26" t="s">
        <v>39</v>
      </c>
      <c r="K11" s="26"/>
      <c r="L11" s="26" t="s">
        <v>40</v>
      </c>
      <c r="M11" s="26"/>
      <c r="N11" s="26" t="s">
        <v>41</v>
      </c>
      <c r="O11" s="26"/>
      <c r="P11" s="50" t="s">
        <v>44</v>
      </c>
      <c r="Q11" s="26" t="s">
        <v>33</v>
      </c>
      <c r="R11" s="26"/>
      <c r="S11" s="26" t="s">
        <v>38</v>
      </c>
      <c r="T11" s="26"/>
      <c r="U11" s="26" t="s">
        <v>39</v>
      </c>
      <c r="V11" s="26"/>
      <c r="W11" s="26" t="s">
        <v>40</v>
      </c>
      <c r="X11" s="26"/>
      <c r="Y11" s="26" t="s">
        <v>41</v>
      </c>
      <c r="Z11" s="26"/>
      <c r="AA11" s="26" t="s">
        <v>44</v>
      </c>
      <c r="AB11" s="26" t="s">
        <v>33</v>
      </c>
      <c r="AC11" s="26"/>
      <c r="AD11" s="26" t="s">
        <v>38</v>
      </c>
      <c r="AE11" s="26"/>
      <c r="AF11" s="26" t="s">
        <v>39</v>
      </c>
      <c r="AG11" s="26"/>
      <c r="AH11" s="26" t="s">
        <v>40</v>
      </c>
      <c r="AI11" s="26"/>
      <c r="AJ11" s="26" t="s">
        <v>41</v>
      </c>
      <c r="AK11" s="26"/>
      <c r="AL11" s="50" t="s">
        <v>44</v>
      </c>
      <c r="AM11" s="26" t="s">
        <v>33</v>
      </c>
      <c r="AN11" s="26"/>
      <c r="AO11" s="26" t="s">
        <v>38</v>
      </c>
      <c r="AP11" s="26"/>
      <c r="AQ11" s="26" t="s">
        <v>39</v>
      </c>
      <c r="AR11" s="26"/>
      <c r="AS11" s="26" t="s">
        <v>40</v>
      </c>
      <c r="AT11" s="26"/>
      <c r="AU11" s="26" t="s">
        <v>41</v>
      </c>
      <c r="AV11" s="26"/>
      <c r="AW11" s="50" t="s">
        <v>44</v>
      </c>
      <c r="AX11" s="26" t="s">
        <v>33</v>
      </c>
      <c r="AY11" s="26"/>
      <c r="AZ11" s="26" t="s">
        <v>38</v>
      </c>
      <c r="BA11" s="26"/>
      <c r="BB11" s="26" t="s">
        <v>39</v>
      </c>
      <c r="BC11" s="26"/>
      <c r="BD11" s="26" t="s">
        <v>40</v>
      </c>
      <c r="BE11" s="26"/>
      <c r="BF11" s="26" t="s">
        <v>41</v>
      </c>
      <c r="BG11" s="26"/>
      <c r="BH11" s="50" t="s">
        <v>44</v>
      </c>
      <c r="BI11" s="26" t="s">
        <v>33</v>
      </c>
      <c r="BJ11" s="26"/>
      <c r="BK11" s="26" t="s">
        <v>38</v>
      </c>
      <c r="BL11" s="26"/>
      <c r="BM11" s="26" t="s">
        <v>39</v>
      </c>
      <c r="BN11" s="26"/>
      <c r="BO11" s="26" t="s">
        <v>40</v>
      </c>
      <c r="BP11" s="26"/>
      <c r="BQ11" s="26" t="s">
        <v>41</v>
      </c>
      <c r="BR11" s="26"/>
      <c r="BS11" s="48" t="s">
        <v>89</v>
      </c>
      <c r="BT11" s="49"/>
      <c r="BU11" s="50" t="s">
        <v>44</v>
      </c>
      <c r="BV11" s="26" t="s">
        <v>33</v>
      </c>
      <c r="BW11" s="26"/>
      <c r="BX11" s="26" t="s">
        <v>38</v>
      </c>
      <c r="BY11" s="26"/>
      <c r="BZ11" s="26" t="s">
        <v>39</v>
      </c>
      <c r="CA11" s="26"/>
      <c r="CB11" s="26" t="s">
        <v>40</v>
      </c>
      <c r="CC11" s="26"/>
      <c r="CD11" s="26" t="s">
        <v>41</v>
      </c>
      <c r="CE11" s="26"/>
      <c r="CF11" s="26" t="s">
        <v>89</v>
      </c>
      <c r="CG11" s="26"/>
      <c r="CH11" s="50" t="s">
        <v>44</v>
      </c>
      <c r="CI11" s="26" t="s">
        <v>33</v>
      </c>
      <c r="CJ11" s="26"/>
      <c r="CK11" s="26" t="s">
        <v>38</v>
      </c>
      <c r="CL11" s="26"/>
      <c r="CM11" s="26" t="s">
        <v>39</v>
      </c>
      <c r="CN11" s="26"/>
      <c r="CO11" s="26" t="s">
        <v>40</v>
      </c>
      <c r="CP11" s="26"/>
      <c r="CQ11" s="26" t="s">
        <v>41</v>
      </c>
      <c r="CR11" s="26"/>
      <c r="CS11" s="26" t="s">
        <v>89</v>
      </c>
      <c r="CT11" s="26"/>
      <c r="CU11" s="50" t="s">
        <v>44</v>
      </c>
      <c r="CV11" s="26" t="s">
        <v>33</v>
      </c>
      <c r="CW11" s="26"/>
      <c r="CX11" s="26" t="s">
        <v>38</v>
      </c>
      <c r="CY11" s="26"/>
      <c r="CZ11" s="26" t="s">
        <v>39</v>
      </c>
      <c r="DA11" s="26"/>
      <c r="DB11" s="26" t="s">
        <v>40</v>
      </c>
      <c r="DC11" s="26"/>
      <c r="DD11" s="26" t="s">
        <v>41</v>
      </c>
      <c r="DE11" s="26"/>
      <c r="DF11" s="50" t="s">
        <v>44</v>
      </c>
      <c r="DG11" s="26" t="s">
        <v>33</v>
      </c>
      <c r="DH11" s="26"/>
      <c r="DI11" s="26" t="s">
        <v>38</v>
      </c>
      <c r="DJ11" s="26"/>
      <c r="DK11" s="26" t="s">
        <v>39</v>
      </c>
      <c r="DL11" s="26"/>
      <c r="DM11" s="26" t="s">
        <v>40</v>
      </c>
      <c r="DN11" s="26"/>
      <c r="DO11" s="26" t="s">
        <v>41</v>
      </c>
      <c r="DP11" s="26"/>
      <c r="DQ11" s="50" t="s">
        <v>44</v>
      </c>
      <c r="DR11" s="52" t="s">
        <v>33</v>
      </c>
      <c r="DS11" s="53"/>
      <c r="DT11" s="52" t="s">
        <v>38</v>
      </c>
      <c r="DU11" s="53"/>
      <c r="DV11" s="52" t="s">
        <v>39</v>
      </c>
      <c r="DW11" s="53"/>
      <c r="DX11" s="52" t="s">
        <v>40</v>
      </c>
      <c r="DY11" s="53"/>
      <c r="DZ11" s="52" t="s">
        <v>41</v>
      </c>
      <c r="EA11" s="53"/>
      <c r="EB11" s="52" t="s">
        <v>89</v>
      </c>
      <c r="EC11" s="53"/>
      <c r="ED11" s="50" t="s">
        <v>44</v>
      </c>
      <c r="EE11" s="62"/>
    </row>
    <row r="12" spans="1:135" ht="12" customHeight="1" thickBot="1" x14ac:dyDescent="0.35">
      <c r="A12" s="31"/>
      <c r="B12" s="34"/>
      <c r="C12" s="37"/>
      <c r="E12" s="16"/>
      <c r="F12" s="16" t="s">
        <v>35</v>
      </c>
      <c r="G12" s="16" t="s">
        <v>36</v>
      </c>
      <c r="H12" s="16" t="s">
        <v>35</v>
      </c>
      <c r="I12" s="16" t="s">
        <v>36</v>
      </c>
      <c r="J12" s="16" t="s">
        <v>35</v>
      </c>
      <c r="K12" s="16" t="s">
        <v>36</v>
      </c>
      <c r="L12" s="16" t="s">
        <v>35</v>
      </c>
      <c r="M12" s="16" t="s">
        <v>36</v>
      </c>
      <c r="N12" s="16" t="s">
        <v>35</v>
      </c>
      <c r="O12" s="16" t="s">
        <v>36</v>
      </c>
      <c r="P12" s="51"/>
      <c r="Q12" s="16" t="s">
        <v>35</v>
      </c>
      <c r="R12" s="16" t="s">
        <v>36</v>
      </c>
      <c r="S12" s="16" t="s">
        <v>35</v>
      </c>
      <c r="T12" s="16" t="s">
        <v>36</v>
      </c>
      <c r="U12" s="16" t="s">
        <v>35</v>
      </c>
      <c r="V12" s="16" t="s">
        <v>36</v>
      </c>
      <c r="W12" s="16" t="s">
        <v>35</v>
      </c>
      <c r="X12" s="16" t="s">
        <v>36</v>
      </c>
      <c r="Y12" s="16" t="s">
        <v>35</v>
      </c>
      <c r="Z12" s="16" t="s">
        <v>36</v>
      </c>
      <c r="AA12" s="26"/>
      <c r="AB12" s="16" t="s">
        <v>35</v>
      </c>
      <c r="AC12" s="16" t="s">
        <v>36</v>
      </c>
      <c r="AD12" s="16" t="s">
        <v>35</v>
      </c>
      <c r="AE12" s="16" t="s">
        <v>36</v>
      </c>
      <c r="AF12" s="16" t="s">
        <v>35</v>
      </c>
      <c r="AG12" s="16" t="s">
        <v>36</v>
      </c>
      <c r="AH12" s="16" t="s">
        <v>35</v>
      </c>
      <c r="AI12" s="16" t="s">
        <v>36</v>
      </c>
      <c r="AJ12" s="16" t="s">
        <v>35</v>
      </c>
      <c r="AK12" s="16" t="s">
        <v>36</v>
      </c>
      <c r="AL12" s="51"/>
      <c r="AM12" s="16" t="s">
        <v>35</v>
      </c>
      <c r="AN12" s="16" t="s">
        <v>36</v>
      </c>
      <c r="AO12" s="16" t="s">
        <v>35</v>
      </c>
      <c r="AP12" s="16" t="s">
        <v>36</v>
      </c>
      <c r="AQ12" s="16" t="s">
        <v>35</v>
      </c>
      <c r="AR12" s="16" t="s">
        <v>36</v>
      </c>
      <c r="AS12" s="16" t="s">
        <v>35</v>
      </c>
      <c r="AT12" s="16" t="s">
        <v>36</v>
      </c>
      <c r="AU12" s="16" t="s">
        <v>35</v>
      </c>
      <c r="AV12" s="16" t="s">
        <v>36</v>
      </c>
      <c r="AW12" s="51"/>
      <c r="AX12" s="16" t="s">
        <v>35</v>
      </c>
      <c r="AY12" s="16" t="s">
        <v>36</v>
      </c>
      <c r="AZ12" s="16" t="s">
        <v>35</v>
      </c>
      <c r="BA12" s="16" t="s">
        <v>36</v>
      </c>
      <c r="BB12" s="16" t="s">
        <v>35</v>
      </c>
      <c r="BC12" s="16" t="s">
        <v>36</v>
      </c>
      <c r="BD12" s="16" t="s">
        <v>35</v>
      </c>
      <c r="BE12" s="16" t="s">
        <v>36</v>
      </c>
      <c r="BF12" s="16" t="s">
        <v>35</v>
      </c>
      <c r="BG12" s="16" t="s">
        <v>36</v>
      </c>
      <c r="BH12" s="51"/>
      <c r="BI12" s="16" t="s">
        <v>35</v>
      </c>
      <c r="BJ12" s="16" t="s">
        <v>36</v>
      </c>
      <c r="BK12" s="16" t="s">
        <v>35</v>
      </c>
      <c r="BL12" s="16" t="s">
        <v>36</v>
      </c>
      <c r="BM12" s="16" t="s">
        <v>35</v>
      </c>
      <c r="BN12" s="16" t="s">
        <v>36</v>
      </c>
      <c r="BO12" s="16" t="s">
        <v>35</v>
      </c>
      <c r="BP12" s="16" t="s">
        <v>36</v>
      </c>
      <c r="BQ12" s="16" t="s">
        <v>35</v>
      </c>
      <c r="BR12" s="16" t="s">
        <v>36</v>
      </c>
      <c r="BS12" s="16" t="s">
        <v>35</v>
      </c>
      <c r="BT12" s="16" t="s">
        <v>36</v>
      </c>
      <c r="BU12" s="51"/>
      <c r="BV12" s="16" t="s">
        <v>35</v>
      </c>
      <c r="BW12" s="16" t="s">
        <v>36</v>
      </c>
      <c r="BX12" s="16" t="s">
        <v>35</v>
      </c>
      <c r="BY12" s="16" t="s">
        <v>36</v>
      </c>
      <c r="BZ12" s="16" t="s">
        <v>35</v>
      </c>
      <c r="CA12" s="16" t="s">
        <v>36</v>
      </c>
      <c r="CB12" s="16" t="s">
        <v>35</v>
      </c>
      <c r="CC12" s="16" t="s">
        <v>36</v>
      </c>
      <c r="CD12" s="16" t="s">
        <v>35</v>
      </c>
      <c r="CE12" s="16" t="s">
        <v>36</v>
      </c>
      <c r="CF12" s="16" t="s">
        <v>35</v>
      </c>
      <c r="CG12" s="16" t="s">
        <v>36</v>
      </c>
      <c r="CH12" s="51"/>
      <c r="CI12" s="16" t="s">
        <v>35</v>
      </c>
      <c r="CJ12" s="16" t="s">
        <v>36</v>
      </c>
      <c r="CK12" s="16" t="s">
        <v>35</v>
      </c>
      <c r="CL12" s="16" t="s">
        <v>36</v>
      </c>
      <c r="CM12" s="16" t="s">
        <v>35</v>
      </c>
      <c r="CN12" s="16" t="s">
        <v>36</v>
      </c>
      <c r="CO12" s="16" t="s">
        <v>35</v>
      </c>
      <c r="CP12" s="16" t="s">
        <v>36</v>
      </c>
      <c r="CQ12" s="16" t="s">
        <v>35</v>
      </c>
      <c r="CR12" s="16" t="s">
        <v>36</v>
      </c>
      <c r="CS12" s="16" t="s">
        <v>35</v>
      </c>
      <c r="CT12" s="16" t="s">
        <v>36</v>
      </c>
      <c r="CU12" s="51"/>
      <c r="CV12" s="16" t="s">
        <v>35</v>
      </c>
      <c r="CW12" s="16" t="s">
        <v>36</v>
      </c>
      <c r="CX12" s="16" t="s">
        <v>35</v>
      </c>
      <c r="CY12" s="16" t="s">
        <v>36</v>
      </c>
      <c r="CZ12" s="16" t="s">
        <v>35</v>
      </c>
      <c r="DA12" s="16" t="s">
        <v>36</v>
      </c>
      <c r="DB12" s="16" t="s">
        <v>35</v>
      </c>
      <c r="DC12" s="16" t="s">
        <v>36</v>
      </c>
      <c r="DD12" s="16" t="s">
        <v>35</v>
      </c>
      <c r="DE12" s="16" t="s">
        <v>36</v>
      </c>
      <c r="DF12" s="51"/>
      <c r="DG12" s="16" t="s">
        <v>35</v>
      </c>
      <c r="DH12" s="16" t="s">
        <v>36</v>
      </c>
      <c r="DI12" s="16" t="s">
        <v>35</v>
      </c>
      <c r="DJ12" s="16" t="s">
        <v>36</v>
      </c>
      <c r="DK12" s="16" t="s">
        <v>35</v>
      </c>
      <c r="DL12" s="16" t="s">
        <v>36</v>
      </c>
      <c r="DM12" s="16" t="s">
        <v>35</v>
      </c>
      <c r="DN12" s="16" t="s">
        <v>36</v>
      </c>
      <c r="DO12" s="16" t="s">
        <v>35</v>
      </c>
      <c r="DP12" s="16" t="s">
        <v>36</v>
      </c>
      <c r="DQ12" s="51"/>
      <c r="DR12" s="16" t="s">
        <v>35</v>
      </c>
      <c r="DS12" s="16" t="s">
        <v>36</v>
      </c>
      <c r="DT12" s="16" t="s">
        <v>35</v>
      </c>
      <c r="DU12" s="16" t="s">
        <v>36</v>
      </c>
      <c r="DV12" s="16" t="s">
        <v>35</v>
      </c>
      <c r="DW12" s="16" t="s">
        <v>36</v>
      </c>
      <c r="DX12" s="16" t="s">
        <v>35</v>
      </c>
      <c r="DY12" s="16" t="s">
        <v>36</v>
      </c>
      <c r="DZ12" s="16" t="s">
        <v>35</v>
      </c>
      <c r="EA12" s="16" t="s">
        <v>36</v>
      </c>
      <c r="EB12" s="16" t="s">
        <v>35</v>
      </c>
      <c r="EC12" s="16" t="s">
        <v>36</v>
      </c>
      <c r="ED12" s="51"/>
      <c r="EE12" s="63"/>
    </row>
    <row r="13" spans="1:135" x14ac:dyDescent="0.3">
      <c r="A13" s="18" t="str">
        <f t="shared" ref="A13:A47" si="0">+E13</f>
        <v>LECHE LIQUIDA O EN POLVO (se calcula polvo)</v>
      </c>
      <c r="B13" s="19">
        <f>ROUNDUP(+EE13,0)</f>
        <v>0</v>
      </c>
      <c r="C13" s="20" t="s">
        <v>99</v>
      </c>
      <c r="E13" s="3" t="s">
        <v>48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7">
        <f>(+F13*G13+H13*I13+J13*K13+L13*M13+N13*O13)*F$10</f>
        <v>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f>(+Q13*R13+S13*T13+U13*V13+W13*X13+Y13*Z13)*Q$10</f>
        <v>0</v>
      </c>
      <c r="AB13" s="8">
        <v>9.6999999999999993</v>
      </c>
      <c r="AC13" s="8">
        <v>30</v>
      </c>
      <c r="AD13" s="8">
        <v>9.6999999999999993</v>
      </c>
      <c r="AE13" s="8">
        <f>4/7*30</f>
        <v>17.142857142857142</v>
      </c>
      <c r="AF13" s="8"/>
      <c r="AG13" s="8"/>
      <c r="AH13" s="8"/>
      <c r="AI13" s="8"/>
      <c r="AJ13" s="8"/>
      <c r="AK13" s="8"/>
      <c r="AL13" s="7">
        <f>(+AB13*AC13+AD13*AE13+AF13*AG13+AH13*AI13+AJ13*AK13)*AB$10</f>
        <v>0</v>
      </c>
      <c r="AM13" s="12">
        <v>11.7</v>
      </c>
      <c r="AN13" s="12">
        <v>30</v>
      </c>
      <c r="AO13" s="12">
        <v>11.7</v>
      </c>
      <c r="AP13" s="12">
        <v>30</v>
      </c>
      <c r="AQ13" s="12"/>
      <c r="AR13" s="12"/>
      <c r="AS13" s="12"/>
      <c r="AT13" s="12"/>
      <c r="AU13" s="12"/>
      <c r="AV13" s="12"/>
      <c r="AW13" s="12">
        <f>(+AM13*AN13+AO13*AP13+AQ13*AR13+AS13*AT13+AU13*AV13)*AM$10</f>
        <v>0</v>
      </c>
      <c r="AX13" s="7">
        <v>13</v>
      </c>
      <c r="AY13" s="7">
        <v>30</v>
      </c>
      <c r="AZ13" s="7">
        <v>13</v>
      </c>
      <c r="BA13" s="7">
        <f>4/7*30</f>
        <v>17.142857142857142</v>
      </c>
      <c r="BB13" s="7"/>
      <c r="BC13" s="7"/>
      <c r="BD13" s="7"/>
      <c r="BE13" s="7"/>
      <c r="BF13" s="7"/>
      <c r="BG13" s="7"/>
      <c r="BH13" s="7">
        <f>(+AX13*AY13+AZ13*BA13+BB13*BC13+BD13*BE13+BF13*BG13)*AX$10</f>
        <v>0</v>
      </c>
      <c r="BI13" s="12">
        <v>14.3</v>
      </c>
      <c r="BJ13" s="12">
        <v>30</v>
      </c>
      <c r="BK13" s="12">
        <v>14.3</v>
      </c>
      <c r="BL13" s="12">
        <f>4/7*30</f>
        <v>17.142857142857142</v>
      </c>
      <c r="BM13" s="14"/>
      <c r="BN13" s="14"/>
      <c r="BO13" s="12"/>
      <c r="BP13" s="12"/>
      <c r="BQ13" s="14"/>
      <c r="BR13" s="14"/>
      <c r="BS13" s="12">
        <v>14.3</v>
      </c>
      <c r="BT13" s="12">
        <v>20</v>
      </c>
      <c r="BU13" s="12">
        <f>(BI13*BJ13+BK13*BL13+BM13*BN13+BO13*BP13+BQ13*BR13+BS13*BT13)*BI$10</f>
        <v>0</v>
      </c>
      <c r="BV13" s="7">
        <v>15.6</v>
      </c>
      <c r="BW13" s="7">
        <v>30</v>
      </c>
      <c r="BX13" s="7">
        <v>15.6</v>
      </c>
      <c r="BY13" s="7">
        <f>4/7*30</f>
        <v>17.142857142857142</v>
      </c>
      <c r="BZ13" s="7"/>
      <c r="CA13" s="7"/>
      <c r="CB13" s="7"/>
      <c r="CC13" s="7"/>
      <c r="CD13" s="7"/>
      <c r="CE13" s="7"/>
      <c r="CF13" s="7">
        <v>15.6</v>
      </c>
      <c r="CG13" s="7">
        <v>20</v>
      </c>
      <c r="CH13" s="7">
        <f t="shared" ref="CH13:CH47" si="1">(BV13*BW13+BX13*BY13+BZ13*CA13+CB13*CC13+CD13*CE13+CF13*CG13)*BV$10</f>
        <v>0</v>
      </c>
      <c r="CI13" s="14">
        <v>15.6</v>
      </c>
      <c r="CJ13" s="14">
        <v>20</v>
      </c>
      <c r="CK13" s="14">
        <v>15.6</v>
      </c>
      <c r="CL13" s="14">
        <f>4/5*13.33</f>
        <v>10.664000000000001</v>
      </c>
      <c r="CM13" s="14"/>
      <c r="CN13" s="14"/>
      <c r="CO13" s="14"/>
      <c r="CP13" s="14"/>
      <c r="CQ13" s="14"/>
      <c r="CR13" s="14"/>
      <c r="CS13" s="14"/>
      <c r="CT13" s="14"/>
      <c r="CU13" s="12">
        <f t="shared" ref="CU13:CU47" si="2">(CI13*CJ13+CK13*CL13+CM13*CN13+CO13*CP13+CQ13*CR13+CS13*CT13)*CI$10</f>
        <v>0</v>
      </c>
      <c r="CV13" s="7">
        <v>23.4</v>
      </c>
      <c r="CW13" s="7">
        <v>13.33</v>
      </c>
      <c r="CX13" s="7"/>
      <c r="CY13" s="7"/>
      <c r="CZ13" s="7"/>
      <c r="DA13" s="7"/>
      <c r="DB13" s="7">
        <v>26</v>
      </c>
      <c r="DC13" s="7">
        <f>3/5*20</f>
        <v>12</v>
      </c>
      <c r="DD13" s="7"/>
      <c r="DE13" s="7"/>
      <c r="DF13" s="7">
        <f>(+CV13*CW13+CX13*CY13+CZ13*DA13+DB13*DC13+DD13*DE13)*CV$10</f>
        <v>0</v>
      </c>
      <c r="DG13" s="14">
        <v>23.4</v>
      </c>
      <c r="DH13" s="14">
        <v>13.33</v>
      </c>
      <c r="DI13" s="14"/>
      <c r="DJ13" s="14"/>
      <c r="DK13" s="14"/>
      <c r="DL13" s="14"/>
      <c r="DM13" s="14">
        <v>26</v>
      </c>
      <c r="DN13" s="14">
        <f>3/5*20</f>
        <v>12</v>
      </c>
      <c r="DO13" s="14"/>
      <c r="DP13" s="14"/>
      <c r="DQ13" s="12">
        <f>(+DG13*DH13+DI13*DJ13+DK13*DL13+DM13*DN13+DO13*DP13)*DG$10</f>
        <v>0</v>
      </c>
      <c r="DR13" s="7">
        <v>17</v>
      </c>
      <c r="DS13" s="7">
        <v>20</v>
      </c>
      <c r="DT13" s="7">
        <v>17</v>
      </c>
      <c r="DU13" s="7">
        <f>4/7*20</f>
        <v>11.428571428571427</v>
      </c>
      <c r="DV13" s="7"/>
      <c r="DW13" s="7"/>
      <c r="DX13" s="7"/>
      <c r="DY13" s="7"/>
      <c r="DZ13" s="7"/>
      <c r="EA13" s="7"/>
      <c r="EB13" s="7"/>
      <c r="EC13" s="7"/>
      <c r="ED13" s="7">
        <f t="shared" ref="ED13:ED47" si="3">(DR13*DS13+DT13*DU13+DV13*DW13+DX13*DY13+DZ13*EA13+EB13*EC13)*DR$10</f>
        <v>0</v>
      </c>
      <c r="EE13" s="9">
        <f t="shared" ref="EE13:EE47" si="4">(+ED13+DQ13+DF13+CU13+CH13+AL13+AW13+BH13+BU13+AA13+P13)*ED$7</f>
        <v>0</v>
      </c>
    </row>
    <row r="14" spans="1:135" hidden="1" x14ac:dyDescent="0.3">
      <c r="A14" s="18" t="str">
        <f t="shared" si="0"/>
        <v>LECHE CONTINUACIÓN</v>
      </c>
      <c r="B14" s="19">
        <f t="shared" ref="B14:B47" si="5">ROUNDUP(+EE14,0)</f>
        <v>0</v>
      </c>
      <c r="C14" s="20" t="s">
        <v>99</v>
      </c>
      <c r="E14" s="1" t="s">
        <v>0</v>
      </c>
      <c r="F14" s="7">
        <v>17</v>
      </c>
      <c r="G14" s="7">
        <v>30</v>
      </c>
      <c r="H14" s="7">
        <v>13</v>
      </c>
      <c r="I14" s="7">
        <v>30</v>
      </c>
      <c r="J14" s="8">
        <v>13</v>
      </c>
      <c r="K14" s="8">
        <v>30</v>
      </c>
      <c r="L14" s="7">
        <v>13</v>
      </c>
      <c r="M14" s="7">
        <v>30</v>
      </c>
      <c r="N14" s="8">
        <v>13</v>
      </c>
      <c r="O14" s="8">
        <v>30</v>
      </c>
      <c r="P14" s="7">
        <f t="shared" ref="P14:P47" si="6">(+F14*G14+H14*I14+J14*K14+L14*M14+N14*O14)*F$10</f>
        <v>0</v>
      </c>
      <c r="Q14" s="1">
        <v>17</v>
      </c>
      <c r="R14" s="1">
        <v>30</v>
      </c>
      <c r="S14" s="1">
        <v>13</v>
      </c>
      <c r="T14" s="1">
        <v>30</v>
      </c>
      <c r="U14" s="6">
        <v>17</v>
      </c>
      <c r="V14" s="6">
        <v>30</v>
      </c>
      <c r="W14" s="1">
        <v>13</v>
      </c>
      <c r="X14" s="1">
        <v>30</v>
      </c>
      <c r="Y14" s="1">
        <v>13</v>
      </c>
      <c r="Z14" s="1">
        <v>30</v>
      </c>
      <c r="AA14" s="1">
        <f t="shared" ref="AA14:AA47" si="7">(+Q14*R14+S14*T14+U14*V14+W14*X14+Y14*Z14)*Q$10</f>
        <v>0</v>
      </c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7">
        <f t="shared" ref="AL14:AL47" si="8">(+AB14*AC14+AD14*AE14+AF14*AG14+AH14*AI14+AJ14*AK14)*AB$10</f>
        <v>0</v>
      </c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>
        <f t="shared" ref="AW14:AW47" si="9">(+AM14*AN14+AO14*AP14+AQ14*AR14+AS14*AT14+AU14*AV14)*AM$10</f>
        <v>0</v>
      </c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>
        <f t="shared" ref="BH14:BH47" si="10">(+AX14*AY14+AZ14*BA14+BB14*BC14+BD14*BE14+BF14*BG14)*AX$10</f>
        <v>0</v>
      </c>
      <c r="BI14" s="12"/>
      <c r="BJ14" s="12"/>
      <c r="BK14" s="12"/>
      <c r="BL14" s="12"/>
      <c r="BM14" s="14"/>
      <c r="BN14" s="14"/>
      <c r="BO14" s="12"/>
      <c r="BP14" s="12"/>
      <c r="BQ14" s="14"/>
      <c r="BR14" s="14"/>
      <c r="BS14" s="12"/>
      <c r="BT14" s="12"/>
      <c r="BU14" s="12">
        <f t="shared" ref="BU14:BU47" si="11">(BI14*BJ14+BK14*BL14+BM14*BN14+BO14*BP14+BQ14*BR14+BS14*BT14)*BI$10</f>
        <v>0</v>
      </c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>
        <f t="shared" si="1"/>
        <v>0</v>
      </c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2">
        <f t="shared" si="2"/>
        <v>0</v>
      </c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>
        <f t="shared" ref="DF14:DF47" si="12">(+CV14*CW14+CX14*CY14+CZ14*DA14+DB14*DC14+DD14*DE14)*CV$10</f>
        <v>0</v>
      </c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2">
        <f t="shared" ref="DQ14:DQ47" si="13">(+DG14*DH14+DI14*DJ14+DK14*DL14+DM14*DN14+DO14*DP14)*DG$10</f>
        <v>0</v>
      </c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>
        <f t="shared" si="3"/>
        <v>0</v>
      </c>
      <c r="EE14" s="9">
        <f t="shared" si="4"/>
        <v>0</v>
      </c>
    </row>
    <row r="15" spans="1:135" ht="15.75" customHeight="1" x14ac:dyDescent="0.3">
      <c r="A15" s="18" t="str">
        <f t="shared" si="0"/>
        <v>KUMIS, Yogourt y Avena</v>
      </c>
      <c r="B15" s="19">
        <f t="shared" si="5"/>
        <v>0</v>
      </c>
      <c r="C15" s="20" t="s">
        <v>100</v>
      </c>
      <c r="E15" s="2" t="s">
        <v>85</v>
      </c>
      <c r="F15" s="7"/>
      <c r="G15" s="7"/>
      <c r="H15" s="7"/>
      <c r="I15" s="7"/>
      <c r="J15" s="8"/>
      <c r="K15" s="8"/>
      <c r="L15" s="7"/>
      <c r="M15" s="7"/>
      <c r="N15" s="7"/>
      <c r="O15" s="7"/>
      <c r="P15" s="7">
        <f t="shared" si="6"/>
        <v>0</v>
      </c>
      <c r="Q15" s="1"/>
      <c r="R15" s="1"/>
      <c r="S15" s="1"/>
      <c r="T15" s="1"/>
      <c r="U15" s="6"/>
      <c r="V15" s="6"/>
      <c r="W15" s="1"/>
      <c r="X15" s="1"/>
      <c r="Y15" s="1"/>
      <c r="Z15" s="1"/>
      <c r="AA15" s="1">
        <f t="shared" si="7"/>
        <v>0</v>
      </c>
      <c r="AB15" s="8"/>
      <c r="AC15" s="8"/>
      <c r="AD15" s="8"/>
      <c r="AE15" s="8"/>
      <c r="AF15" s="8"/>
      <c r="AG15" s="8"/>
      <c r="AH15" s="8">
        <v>100</v>
      </c>
      <c r="AI15" s="8">
        <v>20</v>
      </c>
      <c r="AJ15" s="8"/>
      <c r="AK15" s="8"/>
      <c r="AL15" s="7">
        <f t="shared" si="8"/>
        <v>0</v>
      </c>
      <c r="AM15" s="12"/>
      <c r="AN15" s="12"/>
      <c r="AO15" s="12"/>
      <c r="AP15" s="12"/>
      <c r="AQ15" s="12"/>
      <c r="AR15" s="12"/>
      <c r="AS15" s="12">
        <v>100</v>
      </c>
      <c r="AT15" s="12">
        <v>20</v>
      </c>
      <c r="AU15" s="12"/>
      <c r="AV15" s="12"/>
      <c r="AW15" s="12">
        <f t="shared" si="9"/>
        <v>0</v>
      </c>
      <c r="AX15" s="7"/>
      <c r="AY15" s="7"/>
      <c r="AZ15" s="7"/>
      <c r="BA15" s="7"/>
      <c r="BB15" s="7"/>
      <c r="BC15" s="7"/>
      <c r="BD15" s="7">
        <v>150</v>
      </c>
      <c r="BE15" s="7">
        <v>20</v>
      </c>
      <c r="BF15" s="7"/>
      <c r="BG15" s="7"/>
      <c r="BH15" s="7">
        <f t="shared" si="10"/>
        <v>0</v>
      </c>
      <c r="BI15" s="12"/>
      <c r="BJ15" s="12"/>
      <c r="BK15" s="12"/>
      <c r="BL15" s="12"/>
      <c r="BM15" s="14"/>
      <c r="BN15" s="14"/>
      <c r="BO15" s="12">
        <v>150</v>
      </c>
      <c r="BP15" s="12">
        <v>13.33</v>
      </c>
      <c r="BQ15" s="14"/>
      <c r="BR15" s="14"/>
      <c r="BS15" s="12">
        <v>150</v>
      </c>
      <c r="BT15" s="12">
        <v>10</v>
      </c>
      <c r="BU15" s="12">
        <f t="shared" si="11"/>
        <v>0</v>
      </c>
      <c r="BV15" s="7"/>
      <c r="BW15" s="7"/>
      <c r="BX15" s="7"/>
      <c r="BY15" s="7"/>
      <c r="BZ15" s="7"/>
      <c r="CA15" s="7"/>
      <c r="CB15" s="7">
        <v>200</v>
      </c>
      <c r="CC15" s="7">
        <v>20</v>
      </c>
      <c r="CD15" s="7"/>
      <c r="CE15" s="7"/>
      <c r="CF15" s="7">
        <v>200</v>
      </c>
      <c r="CG15" s="7">
        <v>10</v>
      </c>
      <c r="CH15" s="7">
        <f t="shared" si="1"/>
        <v>0</v>
      </c>
      <c r="CI15" s="14"/>
      <c r="CJ15" s="14"/>
      <c r="CK15" s="14"/>
      <c r="CL15" s="14"/>
      <c r="CM15" s="14"/>
      <c r="CN15" s="14"/>
      <c r="CO15" s="14">
        <v>200</v>
      </c>
      <c r="CP15" s="14">
        <v>20</v>
      </c>
      <c r="CQ15" s="14"/>
      <c r="CR15" s="14"/>
      <c r="CS15" s="14"/>
      <c r="CT15" s="14"/>
      <c r="CU15" s="12">
        <f t="shared" si="2"/>
        <v>0</v>
      </c>
      <c r="CV15" s="7"/>
      <c r="CW15" s="7"/>
      <c r="CX15" s="7"/>
      <c r="CY15" s="7"/>
      <c r="CZ15" s="7"/>
      <c r="DA15" s="7"/>
      <c r="DB15" s="7">
        <v>200</v>
      </c>
      <c r="DC15" s="7">
        <f>2/5*20</f>
        <v>8</v>
      </c>
      <c r="DD15" s="7"/>
      <c r="DE15" s="7"/>
      <c r="DF15" s="7">
        <f t="shared" si="12"/>
        <v>0</v>
      </c>
      <c r="DG15" s="14"/>
      <c r="DH15" s="14"/>
      <c r="DI15" s="14"/>
      <c r="DJ15" s="14"/>
      <c r="DK15" s="14"/>
      <c r="DL15" s="14"/>
      <c r="DM15" s="14">
        <v>200</v>
      </c>
      <c r="DN15" s="14">
        <f>2/5*20</f>
        <v>8</v>
      </c>
      <c r="DO15" s="14"/>
      <c r="DP15" s="14"/>
      <c r="DQ15" s="12">
        <f t="shared" si="13"/>
        <v>0</v>
      </c>
      <c r="DR15" s="7"/>
      <c r="DS15" s="7"/>
      <c r="DT15" s="7"/>
      <c r="DU15" s="7"/>
      <c r="DV15" s="7"/>
      <c r="DW15" s="7"/>
      <c r="DX15" s="7">
        <v>240</v>
      </c>
      <c r="DY15" s="7">
        <v>13.33</v>
      </c>
      <c r="DZ15" s="7"/>
      <c r="EA15" s="7"/>
      <c r="EB15" s="7"/>
      <c r="EC15" s="7"/>
      <c r="ED15" s="7">
        <f t="shared" si="3"/>
        <v>0</v>
      </c>
      <c r="EE15" s="9">
        <f t="shared" si="4"/>
        <v>0</v>
      </c>
    </row>
    <row r="16" spans="1:135" x14ac:dyDescent="0.3">
      <c r="A16" s="18" t="str">
        <f t="shared" si="0"/>
        <v>QUESO CAMPESINO</v>
      </c>
      <c r="B16" s="19">
        <f t="shared" si="5"/>
        <v>0</v>
      </c>
      <c r="C16" s="20" t="s">
        <v>99</v>
      </c>
      <c r="E16" s="1" t="s">
        <v>1</v>
      </c>
      <c r="F16" s="7"/>
      <c r="G16" s="7"/>
      <c r="H16" s="7"/>
      <c r="I16" s="7"/>
      <c r="J16" s="8"/>
      <c r="K16" s="8"/>
      <c r="L16" s="7"/>
      <c r="M16" s="7"/>
      <c r="N16" s="7"/>
      <c r="O16" s="7"/>
      <c r="P16" s="7">
        <f t="shared" si="6"/>
        <v>0</v>
      </c>
      <c r="Q16" s="1"/>
      <c r="R16" s="1"/>
      <c r="S16" s="1"/>
      <c r="T16" s="1"/>
      <c r="U16" s="6"/>
      <c r="V16" s="6"/>
      <c r="W16" s="1"/>
      <c r="X16" s="1"/>
      <c r="Y16" s="1"/>
      <c r="Z16" s="1"/>
      <c r="AA16" s="1">
        <f t="shared" si="7"/>
        <v>0</v>
      </c>
      <c r="AB16" s="8">
        <v>30</v>
      </c>
      <c r="AC16" s="8">
        <v>10</v>
      </c>
      <c r="AD16" s="8"/>
      <c r="AE16" s="8"/>
      <c r="AF16" s="8"/>
      <c r="AG16" s="8"/>
      <c r="AH16" s="8">
        <v>30</v>
      </c>
      <c r="AI16" s="8">
        <v>10</v>
      </c>
      <c r="AJ16" s="8"/>
      <c r="AK16" s="8"/>
      <c r="AL16" s="7">
        <f t="shared" si="8"/>
        <v>0</v>
      </c>
      <c r="AM16" s="12">
        <v>30</v>
      </c>
      <c r="AN16" s="12">
        <v>10</v>
      </c>
      <c r="AO16" s="12"/>
      <c r="AP16" s="12"/>
      <c r="AQ16" s="12"/>
      <c r="AR16" s="12"/>
      <c r="AS16" s="12">
        <v>30</v>
      </c>
      <c r="AT16" s="12">
        <v>10</v>
      </c>
      <c r="AU16" s="12"/>
      <c r="AV16" s="12"/>
      <c r="AW16" s="12">
        <f t="shared" si="9"/>
        <v>0</v>
      </c>
      <c r="AX16" s="7">
        <v>50</v>
      </c>
      <c r="AY16" s="7">
        <v>10</v>
      </c>
      <c r="AZ16" s="7"/>
      <c r="BA16" s="7"/>
      <c r="BB16" s="7"/>
      <c r="BC16" s="7"/>
      <c r="BD16" s="7">
        <v>50</v>
      </c>
      <c r="BE16" s="7">
        <v>10</v>
      </c>
      <c r="BF16" s="7"/>
      <c r="BG16" s="7"/>
      <c r="BH16" s="7">
        <f t="shared" si="10"/>
        <v>0</v>
      </c>
      <c r="BI16" s="12">
        <v>50</v>
      </c>
      <c r="BJ16" s="12">
        <v>10</v>
      </c>
      <c r="BK16" s="12"/>
      <c r="BL16" s="12"/>
      <c r="BM16" s="14"/>
      <c r="BN16" s="14"/>
      <c r="BO16" s="12">
        <v>50</v>
      </c>
      <c r="BP16" s="12">
        <v>6.67</v>
      </c>
      <c r="BQ16" s="14"/>
      <c r="BR16" s="14"/>
      <c r="BS16" s="12"/>
      <c r="BT16" s="12"/>
      <c r="BU16" s="12">
        <f t="shared" si="11"/>
        <v>0</v>
      </c>
      <c r="BV16" s="7">
        <v>60</v>
      </c>
      <c r="BW16" s="7">
        <v>10</v>
      </c>
      <c r="BX16" s="7"/>
      <c r="BY16" s="7"/>
      <c r="BZ16" s="7"/>
      <c r="CA16" s="7"/>
      <c r="CB16" s="7">
        <v>50</v>
      </c>
      <c r="CC16" s="7">
        <v>10</v>
      </c>
      <c r="CD16" s="7"/>
      <c r="CE16" s="7"/>
      <c r="CF16" s="7"/>
      <c r="CG16" s="7"/>
      <c r="CH16" s="7">
        <f t="shared" si="1"/>
        <v>0</v>
      </c>
      <c r="CI16" s="14">
        <v>60</v>
      </c>
      <c r="CJ16" s="14">
        <v>6.67</v>
      </c>
      <c r="CK16" s="14"/>
      <c r="CL16" s="14"/>
      <c r="CM16" s="14"/>
      <c r="CN16" s="14"/>
      <c r="CO16" s="14">
        <v>60</v>
      </c>
      <c r="CP16" s="14">
        <v>10</v>
      </c>
      <c r="CQ16" s="14"/>
      <c r="CR16" s="14"/>
      <c r="CS16" s="14"/>
      <c r="CT16" s="14"/>
      <c r="CU16" s="12">
        <f t="shared" si="2"/>
        <v>0</v>
      </c>
      <c r="CV16" s="7">
        <v>70</v>
      </c>
      <c r="CW16" s="7">
        <v>6.67</v>
      </c>
      <c r="CX16" s="7"/>
      <c r="CY16" s="7"/>
      <c r="CZ16" s="7"/>
      <c r="DA16" s="7"/>
      <c r="DB16" s="7"/>
      <c r="DC16" s="7"/>
      <c r="DD16" s="7"/>
      <c r="DE16" s="7"/>
      <c r="DF16" s="7">
        <f t="shared" si="12"/>
        <v>0</v>
      </c>
      <c r="DG16" s="14">
        <v>70</v>
      </c>
      <c r="DH16" s="14">
        <v>6.67</v>
      </c>
      <c r="DI16" s="14"/>
      <c r="DJ16" s="14"/>
      <c r="DK16" s="14"/>
      <c r="DL16" s="14"/>
      <c r="DM16" s="14"/>
      <c r="DN16" s="14"/>
      <c r="DO16" s="14"/>
      <c r="DP16" s="14"/>
      <c r="DQ16" s="12">
        <f t="shared" si="13"/>
        <v>0</v>
      </c>
      <c r="DR16" s="7">
        <v>70</v>
      </c>
      <c r="DS16" s="7">
        <v>6.67</v>
      </c>
      <c r="DT16" s="7"/>
      <c r="DU16" s="7"/>
      <c r="DV16" s="7"/>
      <c r="DW16" s="7"/>
      <c r="DX16" s="7">
        <v>60</v>
      </c>
      <c r="DY16" s="7">
        <v>6.67</v>
      </c>
      <c r="DZ16" s="7"/>
      <c r="EA16" s="7"/>
      <c r="EB16" s="7"/>
      <c r="EC16" s="7"/>
      <c r="ED16" s="7">
        <f t="shared" si="3"/>
        <v>0</v>
      </c>
      <c r="EE16" s="9">
        <f t="shared" si="4"/>
        <v>0</v>
      </c>
    </row>
    <row r="17" spans="1:135" hidden="1" x14ac:dyDescent="0.3">
      <c r="A17" s="18" t="str">
        <f t="shared" si="0"/>
        <v xml:space="preserve">AVENA EN HOJUELAS </v>
      </c>
      <c r="B17" s="19">
        <f t="shared" si="5"/>
        <v>0</v>
      </c>
      <c r="C17" s="20" t="s">
        <v>99</v>
      </c>
      <c r="E17" s="1" t="s">
        <v>2</v>
      </c>
      <c r="F17" s="7"/>
      <c r="G17" s="7"/>
      <c r="H17" s="7"/>
      <c r="I17" s="7"/>
      <c r="J17" s="8"/>
      <c r="K17" s="8"/>
      <c r="L17" s="7"/>
      <c r="M17" s="7"/>
      <c r="N17" s="7"/>
      <c r="O17" s="7"/>
      <c r="P17" s="7">
        <f t="shared" si="6"/>
        <v>0</v>
      </c>
      <c r="Q17" s="1"/>
      <c r="R17" s="1"/>
      <c r="S17" s="1"/>
      <c r="T17" s="1"/>
      <c r="U17" s="6"/>
      <c r="V17" s="6"/>
      <c r="W17" s="1"/>
      <c r="X17" s="1"/>
      <c r="Y17" s="1"/>
      <c r="Z17" s="1"/>
      <c r="AA17" s="1">
        <f t="shared" si="7"/>
        <v>0</v>
      </c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>
        <f t="shared" si="8"/>
        <v>0</v>
      </c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>
        <f t="shared" si="9"/>
        <v>0</v>
      </c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>
        <f t="shared" si="10"/>
        <v>0</v>
      </c>
      <c r="BI17" s="12"/>
      <c r="BJ17" s="12"/>
      <c r="BK17" s="12"/>
      <c r="BL17" s="12"/>
      <c r="BM17" s="14"/>
      <c r="BN17" s="14"/>
      <c r="BO17" s="12"/>
      <c r="BP17" s="12"/>
      <c r="BQ17" s="14"/>
      <c r="BR17" s="14"/>
      <c r="BS17" s="12"/>
      <c r="BT17" s="12"/>
      <c r="BU17" s="12">
        <f t="shared" si="11"/>
        <v>0</v>
      </c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>
        <f t="shared" si="1"/>
        <v>0</v>
      </c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2">
        <f t="shared" si="2"/>
        <v>0</v>
      </c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>
        <f t="shared" si="12"/>
        <v>0</v>
      </c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2">
        <f t="shared" si="13"/>
        <v>0</v>
      </c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>
        <f t="shared" si="3"/>
        <v>0</v>
      </c>
      <c r="EE17" s="9">
        <f t="shared" si="4"/>
        <v>0</v>
      </c>
    </row>
    <row r="18" spans="1:135" ht="16.5" customHeight="1" x14ac:dyDescent="0.3">
      <c r="A18" s="18" t="str">
        <f t="shared" si="0"/>
        <v>CEREALES PARA COLADAS, PAPILLAS Y COMPOTAS</v>
      </c>
      <c r="B18" s="19">
        <f t="shared" si="5"/>
        <v>0</v>
      </c>
      <c r="C18" s="20" t="s">
        <v>99</v>
      </c>
      <c r="E18" s="2" t="s">
        <v>43</v>
      </c>
      <c r="F18" s="7"/>
      <c r="G18" s="7"/>
      <c r="H18" s="7">
        <v>5</v>
      </c>
      <c r="I18" s="7">
        <v>30</v>
      </c>
      <c r="J18" s="8"/>
      <c r="K18" s="8"/>
      <c r="L18" s="7"/>
      <c r="M18" s="7"/>
      <c r="N18" s="7"/>
      <c r="O18" s="7"/>
      <c r="P18" s="7">
        <f t="shared" si="6"/>
        <v>0</v>
      </c>
      <c r="Q18" s="1"/>
      <c r="R18" s="1"/>
      <c r="S18" s="1">
        <v>7</v>
      </c>
      <c r="T18" s="1">
        <v>30</v>
      </c>
      <c r="U18" s="6"/>
      <c r="V18" s="6"/>
      <c r="W18" s="1"/>
      <c r="X18" s="1"/>
      <c r="Y18" s="1"/>
      <c r="Z18" s="1"/>
      <c r="AA18" s="1">
        <f t="shared" si="7"/>
        <v>0</v>
      </c>
      <c r="AB18" s="8">
        <v>10</v>
      </c>
      <c r="AC18" s="8">
        <f>3/7*30</f>
        <v>12.857142857142856</v>
      </c>
      <c r="AD18" s="8">
        <v>10</v>
      </c>
      <c r="AE18" s="8">
        <f>3/7*30</f>
        <v>12.857142857142856</v>
      </c>
      <c r="AF18" s="8"/>
      <c r="AG18" s="8"/>
      <c r="AH18" s="8"/>
      <c r="AI18" s="8"/>
      <c r="AJ18" s="8"/>
      <c r="AK18" s="8"/>
      <c r="AL18" s="7">
        <f t="shared" si="8"/>
        <v>0</v>
      </c>
      <c r="AM18" s="12">
        <v>12</v>
      </c>
      <c r="AN18" s="12">
        <f>3/7*30</f>
        <v>12.857142857142856</v>
      </c>
      <c r="AO18" s="12">
        <v>11</v>
      </c>
      <c r="AP18" s="12">
        <f>3/7*30</f>
        <v>12.857142857142856</v>
      </c>
      <c r="AQ18" s="12"/>
      <c r="AR18" s="12"/>
      <c r="AS18" s="12"/>
      <c r="AT18" s="12"/>
      <c r="AU18" s="12"/>
      <c r="AV18" s="12"/>
      <c r="AW18" s="12">
        <f t="shared" si="9"/>
        <v>0</v>
      </c>
      <c r="AX18" s="7">
        <v>12</v>
      </c>
      <c r="AY18" s="7">
        <f>3/7*30</f>
        <v>12.857142857142856</v>
      </c>
      <c r="AZ18" s="7">
        <v>11</v>
      </c>
      <c r="BA18" s="7">
        <f>3/7*30</f>
        <v>12.857142857142856</v>
      </c>
      <c r="BB18" s="7"/>
      <c r="BC18" s="7"/>
      <c r="BD18" s="7"/>
      <c r="BE18" s="7"/>
      <c r="BF18" s="7"/>
      <c r="BG18" s="7"/>
      <c r="BH18" s="7">
        <f t="shared" si="10"/>
        <v>0</v>
      </c>
      <c r="BI18" s="12">
        <v>13.2</v>
      </c>
      <c r="BJ18" s="12">
        <f>3/7*30</f>
        <v>12.857142857142856</v>
      </c>
      <c r="BK18" s="12">
        <v>13.2</v>
      </c>
      <c r="BL18" s="12">
        <f>3/7*30</f>
        <v>12.857142857142856</v>
      </c>
      <c r="BM18" s="14"/>
      <c r="BN18" s="14"/>
      <c r="BO18" s="12"/>
      <c r="BP18" s="12"/>
      <c r="BQ18" s="14"/>
      <c r="BR18" s="14"/>
      <c r="BS18" s="12"/>
      <c r="BT18" s="12"/>
      <c r="BU18" s="12">
        <f t="shared" si="11"/>
        <v>0</v>
      </c>
      <c r="BV18" s="7">
        <v>14</v>
      </c>
      <c r="BW18" s="7">
        <f>3/7*30</f>
        <v>12.857142857142856</v>
      </c>
      <c r="BX18" s="7">
        <v>14</v>
      </c>
      <c r="BY18" s="7">
        <f>3/7*30</f>
        <v>12.857142857142856</v>
      </c>
      <c r="BZ18" s="7"/>
      <c r="CA18" s="7"/>
      <c r="CB18" s="7"/>
      <c r="CC18" s="7"/>
      <c r="CD18" s="7"/>
      <c r="CE18" s="7"/>
      <c r="CF18" s="7"/>
      <c r="CG18" s="7"/>
      <c r="CH18" s="7">
        <f t="shared" si="1"/>
        <v>0</v>
      </c>
      <c r="CI18" s="14">
        <v>14</v>
      </c>
      <c r="CJ18" s="14">
        <f>3/7*20</f>
        <v>8.5714285714285712</v>
      </c>
      <c r="CK18" s="14">
        <v>14</v>
      </c>
      <c r="CL18" s="14">
        <f>3/5*13.33</f>
        <v>7.9979999999999993</v>
      </c>
      <c r="CM18" s="14"/>
      <c r="CN18" s="14"/>
      <c r="CO18" s="14"/>
      <c r="CP18" s="14"/>
      <c r="CQ18" s="14"/>
      <c r="CR18" s="14"/>
      <c r="CS18" s="14"/>
      <c r="CT18" s="14"/>
      <c r="CU18" s="12">
        <f t="shared" si="2"/>
        <v>0</v>
      </c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>
        <f t="shared" si="12"/>
        <v>0</v>
      </c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2">
        <f t="shared" si="13"/>
        <v>0</v>
      </c>
      <c r="DR18" s="7">
        <v>15.6</v>
      </c>
      <c r="DS18" s="7">
        <f>3/7*20</f>
        <v>8.5714285714285712</v>
      </c>
      <c r="DT18" s="7">
        <v>15.6</v>
      </c>
      <c r="DU18" s="7">
        <f>3/7*20</f>
        <v>8.5714285714285712</v>
      </c>
      <c r="DV18" s="7"/>
      <c r="DW18" s="7"/>
      <c r="DX18" s="7"/>
      <c r="DY18" s="7"/>
      <c r="DZ18" s="7"/>
      <c r="EA18" s="7"/>
      <c r="EB18" s="7"/>
      <c r="EC18" s="7"/>
      <c r="ED18" s="7">
        <f t="shared" si="3"/>
        <v>0</v>
      </c>
      <c r="EE18" s="9">
        <f t="shared" si="4"/>
        <v>0</v>
      </c>
    </row>
    <row r="19" spans="1:135" x14ac:dyDescent="0.3">
      <c r="A19" s="18" t="str">
        <f t="shared" si="0"/>
        <v>CEREALES PARA SOPA</v>
      </c>
      <c r="B19" s="19">
        <f t="shared" si="5"/>
        <v>0</v>
      </c>
      <c r="C19" s="20" t="s">
        <v>99</v>
      </c>
      <c r="E19" s="1" t="s">
        <v>3</v>
      </c>
      <c r="F19" s="7"/>
      <c r="G19" s="7"/>
      <c r="H19" s="7"/>
      <c r="I19" s="7"/>
      <c r="J19" s="8">
        <v>6</v>
      </c>
      <c r="K19" s="8">
        <v>30</v>
      </c>
      <c r="L19" s="7"/>
      <c r="M19" s="7"/>
      <c r="N19" s="8">
        <v>6</v>
      </c>
      <c r="O19" s="8">
        <v>30</v>
      </c>
      <c r="P19" s="7">
        <f t="shared" si="6"/>
        <v>0</v>
      </c>
      <c r="Q19" s="1"/>
      <c r="R19" s="1"/>
      <c r="S19" s="1"/>
      <c r="T19" s="1"/>
      <c r="U19" s="6">
        <v>4</v>
      </c>
      <c r="V19" s="6">
        <v>30</v>
      </c>
      <c r="W19" s="1"/>
      <c r="X19" s="1"/>
      <c r="Y19" s="1">
        <v>4</v>
      </c>
      <c r="Z19" s="1">
        <v>30</v>
      </c>
      <c r="AA19" s="1">
        <f t="shared" si="7"/>
        <v>0</v>
      </c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7">
        <f t="shared" si="8"/>
        <v>0</v>
      </c>
      <c r="AM19" s="12"/>
      <c r="AN19" s="12"/>
      <c r="AO19" s="12"/>
      <c r="AP19" s="12"/>
      <c r="AQ19" s="12">
        <v>6</v>
      </c>
      <c r="AR19" s="12">
        <v>30</v>
      </c>
      <c r="AS19" s="12"/>
      <c r="AT19" s="12"/>
      <c r="AU19" s="12"/>
      <c r="AV19" s="12"/>
      <c r="AW19" s="12">
        <f t="shared" si="9"/>
        <v>0</v>
      </c>
      <c r="AX19" s="7"/>
      <c r="AY19" s="7"/>
      <c r="AZ19" s="7"/>
      <c r="BA19" s="7"/>
      <c r="BB19" s="7">
        <v>9</v>
      </c>
      <c r="BC19" s="7">
        <v>30</v>
      </c>
      <c r="BD19" s="7"/>
      <c r="BE19" s="7"/>
      <c r="BF19" s="7"/>
      <c r="BG19" s="7"/>
      <c r="BH19" s="7">
        <f t="shared" si="10"/>
        <v>0</v>
      </c>
      <c r="BI19" s="12"/>
      <c r="BJ19" s="12"/>
      <c r="BK19" s="12"/>
      <c r="BL19" s="12"/>
      <c r="BM19" s="14">
        <v>9</v>
      </c>
      <c r="BN19" s="14">
        <v>30</v>
      </c>
      <c r="BO19" s="12"/>
      <c r="BP19" s="12"/>
      <c r="BQ19" s="14"/>
      <c r="BR19" s="14"/>
      <c r="BS19" s="12"/>
      <c r="BT19" s="12"/>
      <c r="BU19" s="12">
        <f t="shared" si="11"/>
        <v>0</v>
      </c>
      <c r="BV19" s="7"/>
      <c r="BW19" s="7"/>
      <c r="BX19" s="7"/>
      <c r="BY19" s="7"/>
      <c r="BZ19" s="7">
        <v>9</v>
      </c>
      <c r="CA19" s="7">
        <v>30</v>
      </c>
      <c r="CB19" s="7"/>
      <c r="CC19" s="7"/>
      <c r="CD19" s="7"/>
      <c r="CE19" s="7"/>
      <c r="CF19" s="7"/>
      <c r="CG19" s="7"/>
      <c r="CH19" s="7">
        <f t="shared" si="1"/>
        <v>0</v>
      </c>
      <c r="CI19" s="14"/>
      <c r="CJ19" s="14"/>
      <c r="CK19" s="14"/>
      <c r="CL19" s="14"/>
      <c r="CM19" s="14">
        <v>9</v>
      </c>
      <c r="CN19" s="14">
        <v>20</v>
      </c>
      <c r="CO19" s="14"/>
      <c r="CP19" s="14"/>
      <c r="CQ19" s="14"/>
      <c r="CR19" s="14"/>
      <c r="CS19" s="14"/>
      <c r="CT19" s="14"/>
      <c r="CU19" s="12">
        <f t="shared" si="2"/>
        <v>0</v>
      </c>
      <c r="CV19" s="7"/>
      <c r="CW19" s="7"/>
      <c r="CX19" s="7"/>
      <c r="CY19" s="7"/>
      <c r="CZ19" s="7">
        <v>15</v>
      </c>
      <c r="DA19" s="7">
        <v>20</v>
      </c>
      <c r="DB19" s="7"/>
      <c r="DC19" s="7"/>
      <c r="DD19" s="7"/>
      <c r="DE19" s="7"/>
      <c r="DF19" s="7">
        <f t="shared" si="12"/>
        <v>0</v>
      </c>
      <c r="DG19" s="14"/>
      <c r="DH19" s="14"/>
      <c r="DI19" s="14"/>
      <c r="DJ19" s="14"/>
      <c r="DK19" s="14">
        <v>10</v>
      </c>
      <c r="DL19" s="14">
        <v>20</v>
      </c>
      <c r="DM19" s="14"/>
      <c r="DN19" s="14"/>
      <c r="DO19" s="14"/>
      <c r="DP19" s="14"/>
      <c r="DQ19" s="12">
        <f t="shared" si="13"/>
        <v>0</v>
      </c>
      <c r="DR19" s="7"/>
      <c r="DS19" s="7"/>
      <c r="DT19" s="7"/>
      <c r="DU19" s="7"/>
      <c r="DV19" s="7">
        <v>9</v>
      </c>
      <c r="DW19" s="7">
        <v>20</v>
      </c>
      <c r="DX19" s="7"/>
      <c r="DY19" s="7"/>
      <c r="DZ19" s="7"/>
      <c r="EA19" s="7"/>
      <c r="EB19" s="7"/>
      <c r="EC19" s="7"/>
      <c r="ED19" s="7">
        <f t="shared" si="3"/>
        <v>0</v>
      </c>
      <c r="EE19" s="9">
        <f t="shared" si="4"/>
        <v>0</v>
      </c>
    </row>
    <row r="20" spans="1:135" hidden="1" x14ac:dyDescent="0.3">
      <c r="A20" s="18" t="str">
        <f t="shared" si="0"/>
        <v>PAPILLAS INDUSTRIALIZADAS</v>
      </c>
      <c r="B20" s="19">
        <f t="shared" si="5"/>
        <v>0</v>
      </c>
      <c r="C20" s="20" t="s">
        <v>99</v>
      </c>
      <c r="E20" s="1" t="s">
        <v>4</v>
      </c>
      <c r="F20" s="7"/>
      <c r="G20" s="7"/>
      <c r="H20" s="7"/>
      <c r="I20" s="7"/>
      <c r="J20" s="8"/>
      <c r="K20" s="8"/>
      <c r="L20" s="7"/>
      <c r="M20" s="7"/>
      <c r="N20" s="7"/>
      <c r="O20" s="7"/>
      <c r="P20" s="7">
        <f t="shared" si="6"/>
        <v>0</v>
      </c>
      <c r="Q20" s="1"/>
      <c r="R20" s="1"/>
      <c r="S20" s="1"/>
      <c r="T20" s="1"/>
      <c r="U20" s="6"/>
      <c r="V20" s="6"/>
      <c r="W20" s="1"/>
      <c r="X20" s="1"/>
      <c r="Y20" s="1"/>
      <c r="Z20" s="1"/>
      <c r="AA20" s="1">
        <f t="shared" si="7"/>
        <v>0</v>
      </c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7">
        <f t="shared" si="8"/>
        <v>0</v>
      </c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>
        <f t="shared" si="9"/>
        <v>0</v>
      </c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>
        <f t="shared" si="10"/>
        <v>0</v>
      </c>
      <c r="BI20" s="12"/>
      <c r="BJ20" s="12"/>
      <c r="BK20" s="12"/>
      <c r="BL20" s="12"/>
      <c r="BM20" s="14"/>
      <c r="BN20" s="14"/>
      <c r="BO20" s="12"/>
      <c r="BP20" s="12"/>
      <c r="BQ20" s="14"/>
      <c r="BR20" s="14"/>
      <c r="BS20" s="12"/>
      <c r="BT20" s="12"/>
      <c r="BU20" s="12">
        <f t="shared" si="11"/>
        <v>0</v>
      </c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>
        <f t="shared" si="1"/>
        <v>0</v>
      </c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2">
        <f t="shared" si="2"/>
        <v>0</v>
      </c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>
        <f t="shared" si="12"/>
        <v>0</v>
      </c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2">
        <f t="shared" si="13"/>
        <v>0</v>
      </c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>
        <f t="shared" si="3"/>
        <v>0</v>
      </c>
      <c r="EE20" s="9">
        <f t="shared" si="4"/>
        <v>0</v>
      </c>
    </row>
    <row r="21" spans="1:135" ht="15" hidden="1" customHeight="1" x14ac:dyDescent="0.3">
      <c r="A21" s="18" t="str">
        <f t="shared" si="0"/>
        <v>ALIMENTO INFANTIL DE ARROZ, AVENA Y MAIZ</v>
      </c>
      <c r="B21" s="19">
        <f t="shared" si="5"/>
        <v>0</v>
      </c>
      <c r="C21" s="20" t="s">
        <v>99</v>
      </c>
      <c r="E21" s="2" t="s">
        <v>5</v>
      </c>
      <c r="F21" s="7"/>
      <c r="G21" s="7"/>
      <c r="H21" s="7"/>
      <c r="I21" s="7"/>
      <c r="J21" s="8"/>
      <c r="K21" s="8"/>
      <c r="L21" s="7"/>
      <c r="M21" s="7"/>
      <c r="N21" s="7"/>
      <c r="O21" s="7"/>
      <c r="P21" s="7">
        <f t="shared" si="6"/>
        <v>0</v>
      </c>
      <c r="Q21" s="1"/>
      <c r="R21" s="1"/>
      <c r="S21" s="1"/>
      <c r="T21" s="1"/>
      <c r="U21" s="6"/>
      <c r="V21" s="6"/>
      <c r="W21" s="1"/>
      <c r="X21" s="1"/>
      <c r="Y21" s="1"/>
      <c r="Z21" s="1"/>
      <c r="AA21" s="1">
        <f t="shared" si="7"/>
        <v>0</v>
      </c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7">
        <f t="shared" si="8"/>
        <v>0</v>
      </c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>
        <f t="shared" si="9"/>
        <v>0</v>
      </c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>
        <f t="shared" si="10"/>
        <v>0</v>
      </c>
      <c r="BI21" s="12"/>
      <c r="BJ21" s="12"/>
      <c r="BK21" s="12"/>
      <c r="BL21" s="12"/>
      <c r="BM21" s="14"/>
      <c r="BN21" s="14"/>
      <c r="BO21" s="12"/>
      <c r="BP21" s="12"/>
      <c r="BQ21" s="14"/>
      <c r="BR21" s="14"/>
      <c r="BS21" s="12"/>
      <c r="BT21" s="12"/>
      <c r="BU21" s="12">
        <f t="shared" si="11"/>
        <v>0</v>
      </c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>
        <f t="shared" si="1"/>
        <v>0</v>
      </c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2">
        <f t="shared" si="2"/>
        <v>0</v>
      </c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>
        <f t="shared" si="12"/>
        <v>0</v>
      </c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2">
        <f t="shared" si="13"/>
        <v>0</v>
      </c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>
        <f t="shared" si="3"/>
        <v>0</v>
      </c>
      <c r="EE21" s="9">
        <f t="shared" si="4"/>
        <v>0</v>
      </c>
    </row>
    <row r="22" spans="1:135" x14ac:dyDescent="0.3">
      <c r="A22" s="18" t="str">
        <f t="shared" si="0"/>
        <v>ARROZ</v>
      </c>
      <c r="B22" s="19">
        <f t="shared" si="5"/>
        <v>0</v>
      </c>
      <c r="C22" s="20" t="s">
        <v>99</v>
      </c>
      <c r="E22" s="1" t="s">
        <v>6</v>
      </c>
      <c r="F22" s="7"/>
      <c r="G22" s="7"/>
      <c r="H22" s="7"/>
      <c r="I22" s="7"/>
      <c r="J22" s="8"/>
      <c r="K22" s="8"/>
      <c r="L22" s="7"/>
      <c r="M22" s="7"/>
      <c r="N22" s="7"/>
      <c r="O22" s="7"/>
      <c r="P22" s="7">
        <f t="shared" si="6"/>
        <v>0</v>
      </c>
      <c r="Q22" s="1"/>
      <c r="R22" s="1"/>
      <c r="S22" s="1"/>
      <c r="T22" s="1"/>
      <c r="U22" s="6"/>
      <c r="V22" s="6"/>
      <c r="W22" s="1"/>
      <c r="X22" s="1"/>
      <c r="Y22" s="1">
        <v>8</v>
      </c>
      <c r="Z22" s="1">
        <v>25</v>
      </c>
      <c r="AA22" s="1">
        <f t="shared" si="7"/>
        <v>0</v>
      </c>
      <c r="AB22" s="8"/>
      <c r="AC22" s="8"/>
      <c r="AD22" s="8"/>
      <c r="AE22" s="8"/>
      <c r="AF22" s="8">
        <v>10</v>
      </c>
      <c r="AG22" s="8">
        <f>6/7*30</f>
        <v>25.714285714285712</v>
      </c>
      <c r="AH22" s="8"/>
      <c r="AI22" s="8"/>
      <c r="AJ22" s="8">
        <v>15</v>
      </c>
      <c r="AK22" s="8">
        <f>6/7*30</f>
        <v>25.714285714285712</v>
      </c>
      <c r="AL22" s="7">
        <f t="shared" si="8"/>
        <v>0</v>
      </c>
      <c r="AM22" s="12"/>
      <c r="AN22" s="12"/>
      <c r="AO22" s="12"/>
      <c r="AP22" s="12"/>
      <c r="AQ22" s="12">
        <v>23</v>
      </c>
      <c r="AR22" s="12">
        <f>6/7*30</f>
        <v>25.714285714285712</v>
      </c>
      <c r="AS22" s="12"/>
      <c r="AT22" s="12"/>
      <c r="AU22" s="12">
        <v>30</v>
      </c>
      <c r="AV22" s="12">
        <f>6/7*30</f>
        <v>25.714285714285712</v>
      </c>
      <c r="AW22" s="12">
        <f t="shared" si="9"/>
        <v>0</v>
      </c>
      <c r="AX22" s="7"/>
      <c r="AY22" s="7"/>
      <c r="AZ22" s="7"/>
      <c r="BA22" s="7"/>
      <c r="BB22" s="7">
        <v>25</v>
      </c>
      <c r="BC22" s="7">
        <f>6/7*30</f>
        <v>25.714285714285712</v>
      </c>
      <c r="BD22" s="7"/>
      <c r="BE22" s="7"/>
      <c r="BF22" s="7">
        <v>35</v>
      </c>
      <c r="BG22" s="7">
        <f>6/7*30</f>
        <v>25.714285714285712</v>
      </c>
      <c r="BH22" s="7">
        <f t="shared" si="10"/>
        <v>0</v>
      </c>
      <c r="BI22" s="12"/>
      <c r="BJ22" s="12"/>
      <c r="BK22" s="12"/>
      <c r="BL22" s="12"/>
      <c r="BM22" s="14">
        <v>25</v>
      </c>
      <c r="BN22" s="14">
        <f>6/7*30</f>
        <v>25.714285714285712</v>
      </c>
      <c r="BO22" s="12"/>
      <c r="BP22" s="12"/>
      <c r="BQ22" s="14">
        <v>35</v>
      </c>
      <c r="BR22" s="14">
        <f>6/7*30</f>
        <v>25.714285714285712</v>
      </c>
      <c r="BS22" s="12"/>
      <c r="BT22" s="12"/>
      <c r="BU22" s="12">
        <f t="shared" si="11"/>
        <v>0</v>
      </c>
      <c r="BV22" s="7"/>
      <c r="BW22" s="7"/>
      <c r="BX22" s="7"/>
      <c r="BY22" s="7"/>
      <c r="BZ22" s="7">
        <v>25</v>
      </c>
      <c r="CA22" s="7">
        <f>6/7*30</f>
        <v>25.714285714285712</v>
      </c>
      <c r="CB22" s="7"/>
      <c r="CC22" s="7"/>
      <c r="CD22" s="7">
        <v>35</v>
      </c>
      <c r="CE22" s="7">
        <f>6/7*30</f>
        <v>25.714285714285712</v>
      </c>
      <c r="CF22" s="7"/>
      <c r="CG22" s="7"/>
      <c r="CH22" s="7">
        <f t="shared" si="1"/>
        <v>0</v>
      </c>
      <c r="CI22" s="14"/>
      <c r="CJ22" s="14"/>
      <c r="CK22" s="14"/>
      <c r="CL22" s="14"/>
      <c r="CM22" s="14">
        <v>29</v>
      </c>
      <c r="CN22" s="14">
        <f>6/7*20</f>
        <v>17.142857142857142</v>
      </c>
      <c r="CO22" s="14"/>
      <c r="CP22" s="14"/>
      <c r="CQ22" s="14"/>
      <c r="CR22" s="14"/>
      <c r="CS22" s="14"/>
      <c r="CT22" s="14"/>
      <c r="CU22" s="12">
        <f t="shared" si="2"/>
        <v>0</v>
      </c>
      <c r="CV22" s="7"/>
      <c r="CW22" s="7"/>
      <c r="CX22" s="7"/>
      <c r="CY22" s="7"/>
      <c r="CZ22" s="7">
        <v>50</v>
      </c>
      <c r="DA22" s="7">
        <f>4/5*20</f>
        <v>16</v>
      </c>
      <c r="DB22" s="7"/>
      <c r="DC22" s="7"/>
      <c r="DD22" s="7"/>
      <c r="DE22" s="7"/>
      <c r="DF22" s="7">
        <f t="shared" si="12"/>
        <v>0</v>
      </c>
      <c r="DG22" s="14"/>
      <c r="DH22" s="14"/>
      <c r="DI22" s="14"/>
      <c r="DJ22" s="14"/>
      <c r="DK22" s="14">
        <v>30</v>
      </c>
      <c r="DL22" s="14">
        <f>4/5*20</f>
        <v>16</v>
      </c>
      <c r="DM22" s="14"/>
      <c r="DN22" s="14"/>
      <c r="DO22" s="14"/>
      <c r="DP22" s="14"/>
      <c r="DQ22" s="12">
        <f t="shared" si="13"/>
        <v>0</v>
      </c>
      <c r="DR22" s="7"/>
      <c r="DS22" s="7"/>
      <c r="DT22" s="7"/>
      <c r="DU22" s="7"/>
      <c r="DV22" s="7">
        <v>29</v>
      </c>
      <c r="DW22" s="7">
        <f>6/7*20</f>
        <v>17.142857142857142</v>
      </c>
      <c r="DX22" s="7"/>
      <c r="DY22" s="7"/>
      <c r="DZ22" s="7"/>
      <c r="EA22" s="7"/>
      <c r="EB22" s="7"/>
      <c r="EC22" s="7"/>
      <c r="ED22" s="7">
        <f t="shared" si="3"/>
        <v>0</v>
      </c>
      <c r="EE22" s="9">
        <f t="shared" si="4"/>
        <v>0</v>
      </c>
    </row>
    <row r="23" spans="1:135" x14ac:dyDescent="0.3">
      <c r="A23" s="18" t="str">
        <f t="shared" si="0"/>
        <v>PASTAS ALIMENTICIAS</v>
      </c>
      <c r="B23" s="19">
        <f t="shared" si="5"/>
        <v>0</v>
      </c>
      <c r="C23" s="20" t="s">
        <v>99</v>
      </c>
      <c r="E23" s="1" t="s">
        <v>7</v>
      </c>
      <c r="F23" s="7"/>
      <c r="G23" s="7"/>
      <c r="H23" s="7"/>
      <c r="I23" s="7"/>
      <c r="J23" s="8"/>
      <c r="K23" s="8"/>
      <c r="L23" s="7"/>
      <c r="M23" s="7"/>
      <c r="N23" s="7"/>
      <c r="O23" s="7"/>
      <c r="P23" s="7">
        <f t="shared" si="6"/>
        <v>0</v>
      </c>
      <c r="Q23" s="1"/>
      <c r="R23" s="1"/>
      <c r="S23" s="1"/>
      <c r="T23" s="1"/>
      <c r="U23" s="6">
        <v>8</v>
      </c>
      <c r="V23" s="6">
        <v>25</v>
      </c>
      <c r="W23" s="1"/>
      <c r="X23" s="1"/>
      <c r="Y23" s="1">
        <v>8</v>
      </c>
      <c r="Z23" s="1">
        <v>5</v>
      </c>
      <c r="AA23" s="1">
        <f t="shared" si="7"/>
        <v>0</v>
      </c>
      <c r="AB23" s="8"/>
      <c r="AC23" s="8"/>
      <c r="AD23" s="8"/>
      <c r="AE23" s="8"/>
      <c r="AF23" s="8">
        <v>15</v>
      </c>
      <c r="AG23" s="8">
        <f>1/7*30</f>
        <v>4.2857142857142856</v>
      </c>
      <c r="AH23" s="8"/>
      <c r="AI23" s="8"/>
      <c r="AJ23" s="8">
        <v>15</v>
      </c>
      <c r="AK23" s="8">
        <f>1/7*30</f>
        <v>4.2857142857142856</v>
      </c>
      <c r="AL23" s="7">
        <f t="shared" si="8"/>
        <v>0</v>
      </c>
      <c r="AM23" s="12"/>
      <c r="AN23" s="12"/>
      <c r="AO23" s="12"/>
      <c r="AP23" s="12"/>
      <c r="AQ23" s="12">
        <v>25</v>
      </c>
      <c r="AR23" s="12">
        <f>1/7*30</f>
        <v>4.2857142857142856</v>
      </c>
      <c r="AS23" s="12"/>
      <c r="AT23" s="12"/>
      <c r="AU23" s="12">
        <v>25</v>
      </c>
      <c r="AV23" s="12">
        <f>1/7*30</f>
        <v>4.2857142857142856</v>
      </c>
      <c r="AW23" s="12">
        <f t="shared" si="9"/>
        <v>0</v>
      </c>
      <c r="AX23" s="7"/>
      <c r="AY23" s="7"/>
      <c r="AZ23" s="7"/>
      <c r="BA23" s="7"/>
      <c r="BB23" s="7">
        <v>30</v>
      </c>
      <c r="BC23" s="7">
        <f>1/7*30</f>
        <v>4.2857142857142856</v>
      </c>
      <c r="BD23" s="7"/>
      <c r="BE23" s="7"/>
      <c r="BF23" s="7">
        <v>30</v>
      </c>
      <c r="BG23" s="7">
        <f>1/7*30</f>
        <v>4.2857142857142856</v>
      </c>
      <c r="BH23" s="7">
        <f t="shared" si="10"/>
        <v>0</v>
      </c>
      <c r="BI23" s="12"/>
      <c r="BJ23" s="12"/>
      <c r="BK23" s="12"/>
      <c r="BL23" s="12"/>
      <c r="BM23" s="14">
        <v>30</v>
      </c>
      <c r="BN23" s="14">
        <f>1/7*30</f>
        <v>4.2857142857142856</v>
      </c>
      <c r="BO23" s="12"/>
      <c r="BP23" s="12"/>
      <c r="BQ23" s="14">
        <v>30</v>
      </c>
      <c r="BR23" s="14">
        <f>1/7*30</f>
        <v>4.2857142857142856</v>
      </c>
      <c r="BS23" s="12"/>
      <c r="BT23" s="12"/>
      <c r="BU23" s="12">
        <f t="shared" si="11"/>
        <v>0</v>
      </c>
      <c r="BV23" s="7"/>
      <c r="BW23" s="7"/>
      <c r="BX23" s="7"/>
      <c r="BY23" s="7"/>
      <c r="BZ23" s="7">
        <v>30</v>
      </c>
      <c r="CA23" s="7">
        <f>1/7*30</f>
        <v>4.2857142857142856</v>
      </c>
      <c r="CB23" s="7"/>
      <c r="CC23" s="7"/>
      <c r="CD23" s="7">
        <v>30</v>
      </c>
      <c r="CE23" s="7">
        <f>1/7*30</f>
        <v>4.2857142857142856</v>
      </c>
      <c r="CF23" s="7"/>
      <c r="CG23" s="7"/>
      <c r="CH23" s="7">
        <f t="shared" si="1"/>
        <v>0</v>
      </c>
      <c r="CI23" s="14"/>
      <c r="CJ23" s="14"/>
      <c r="CK23" s="14"/>
      <c r="CL23" s="14"/>
      <c r="CM23" s="14">
        <v>40</v>
      </c>
      <c r="CN23" s="14">
        <f>1/7*20</f>
        <v>2.8571428571428568</v>
      </c>
      <c r="CO23" s="14"/>
      <c r="CP23" s="14"/>
      <c r="CQ23" s="14"/>
      <c r="CR23" s="14"/>
      <c r="CS23" s="14"/>
      <c r="CT23" s="14"/>
      <c r="CU23" s="12">
        <f t="shared" si="2"/>
        <v>0</v>
      </c>
      <c r="CV23" s="7"/>
      <c r="CW23" s="7"/>
      <c r="CX23" s="7"/>
      <c r="CY23" s="7"/>
      <c r="CZ23" s="7">
        <v>50</v>
      </c>
      <c r="DA23" s="7">
        <f>1/5*20</f>
        <v>4</v>
      </c>
      <c r="DB23" s="7"/>
      <c r="DC23" s="7"/>
      <c r="DD23" s="7"/>
      <c r="DE23" s="7"/>
      <c r="DF23" s="7">
        <f t="shared" si="12"/>
        <v>0</v>
      </c>
      <c r="DG23" s="14"/>
      <c r="DH23" s="14"/>
      <c r="DI23" s="14"/>
      <c r="DJ23" s="14"/>
      <c r="DK23" s="14">
        <v>30</v>
      </c>
      <c r="DL23" s="14">
        <f>1/5*20</f>
        <v>4</v>
      </c>
      <c r="DM23" s="14"/>
      <c r="DN23" s="14"/>
      <c r="DO23" s="14"/>
      <c r="DP23" s="14"/>
      <c r="DQ23" s="12">
        <f t="shared" si="13"/>
        <v>0</v>
      </c>
      <c r="DR23" s="7"/>
      <c r="DS23" s="7"/>
      <c r="DT23" s="7"/>
      <c r="DU23" s="7"/>
      <c r="DV23" s="7">
        <v>40</v>
      </c>
      <c r="DW23" s="7">
        <f>1/7*20</f>
        <v>2.8571428571428568</v>
      </c>
      <c r="DX23" s="7"/>
      <c r="DY23" s="7"/>
      <c r="DZ23" s="7"/>
      <c r="EA23" s="7"/>
      <c r="EB23" s="7"/>
      <c r="EC23" s="7"/>
      <c r="ED23" s="7">
        <f t="shared" si="3"/>
        <v>0</v>
      </c>
      <c r="EE23" s="9">
        <f t="shared" si="4"/>
        <v>0</v>
      </c>
    </row>
    <row r="24" spans="1:135" hidden="1" x14ac:dyDescent="0.3">
      <c r="A24" s="18" t="str">
        <f t="shared" si="0"/>
        <v>HARINA DE MAIZ AMARILLO</v>
      </c>
      <c r="B24" s="19">
        <f t="shared" si="5"/>
        <v>0</v>
      </c>
      <c r="C24" s="20" t="s">
        <v>99</v>
      </c>
      <c r="E24" s="1" t="s">
        <v>8</v>
      </c>
      <c r="F24" s="7"/>
      <c r="G24" s="7"/>
      <c r="H24" s="7"/>
      <c r="I24" s="7"/>
      <c r="J24" s="8"/>
      <c r="K24" s="8"/>
      <c r="L24" s="7"/>
      <c r="M24" s="7"/>
      <c r="N24" s="7"/>
      <c r="O24" s="7"/>
      <c r="P24" s="7">
        <f t="shared" si="6"/>
        <v>0</v>
      </c>
      <c r="Q24" s="1"/>
      <c r="R24" s="1"/>
      <c r="S24" s="1"/>
      <c r="T24" s="1"/>
      <c r="U24" s="6">
        <v>8</v>
      </c>
      <c r="V24" s="6">
        <v>5</v>
      </c>
      <c r="W24" s="1"/>
      <c r="X24" s="1"/>
      <c r="Y24" s="1"/>
      <c r="Z24" s="1"/>
      <c r="AA24" s="1">
        <f t="shared" si="7"/>
        <v>0</v>
      </c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>
        <f t="shared" si="8"/>
        <v>0</v>
      </c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>
        <f t="shared" si="9"/>
        <v>0</v>
      </c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>
        <f t="shared" si="10"/>
        <v>0</v>
      </c>
      <c r="BI24" s="12"/>
      <c r="BJ24" s="12"/>
      <c r="BK24" s="12"/>
      <c r="BL24" s="12"/>
      <c r="BM24" s="14"/>
      <c r="BN24" s="14"/>
      <c r="BO24" s="12"/>
      <c r="BP24" s="12"/>
      <c r="BQ24" s="14"/>
      <c r="BR24" s="14"/>
      <c r="BS24" s="12"/>
      <c r="BT24" s="12"/>
      <c r="BU24" s="12">
        <f t="shared" si="11"/>
        <v>0</v>
      </c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>
        <f t="shared" si="1"/>
        <v>0</v>
      </c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2">
        <f t="shared" si="2"/>
        <v>0</v>
      </c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>
        <f t="shared" si="12"/>
        <v>0</v>
      </c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2">
        <f t="shared" si="13"/>
        <v>0</v>
      </c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>
        <f t="shared" si="3"/>
        <v>0</v>
      </c>
      <c r="EE24" s="9">
        <f t="shared" si="4"/>
        <v>0</v>
      </c>
    </row>
    <row r="25" spans="1:135" ht="15" customHeight="1" x14ac:dyDescent="0.3">
      <c r="A25" s="18" t="str">
        <f t="shared" si="0"/>
        <v>PANIFICADOS (PAN, PASTELERÍA Y  HOJALDRES)</v>
      </c>
      <c r="B25" s="19">
        <f t="shared" si="5"/>
        <v>0</v>
      </c>
      <c r="C25" s="20" t="s">
        <v>99</v>
      </c>
      <c r="E25" s="2" t="s">
        <v>9</v>
      </c>
      <c r="F25" s="7"/>
      <c r="G25" s="7"/>
      <c r="H25" s="7"/>
      <c r="I25" s="7"/>
      <c r="J25" s="8"/>
      <c r="K25" s="8"/>
      <c r="L25" s="7"/>
      <c r="M25" s="7"/>
      <c r="N25" s="7"/>
      <c r="O25" s="7"/>
      <c r="P25" s="7">
        <f t="shared" si="6"/>
        <v>0</v>
      </c>
      <c r="Q25" s="1">
        <v>10</v>
      </c>
      <c r="R25" s="1">
        <v>10</v>
      </c>
      <c r="S25" s="1"/>
      <c r="T25" s="1"/>
      <c r="U25" s="6"/>
      <c r="V25" s="6"/>
      <c r="W25" s="1"/>
      <c r="X25" s="1"/>
      <c r="Y25" s="1"/>
      <c r="Z25" s="1"/>
      <c r="AA25" s="1">
        <f t="shared" si="7"/>
        <v>0</v>
      </c>
      <c r="AB25" s="8">
        <v>25</v>
      </c>
      <c r="AC25" s="8">
        <v>20</v>
      </c>
      <c r="AD25" s="8">
        <v>10</v>
      </c>
      <c r="AE25" s="8">
        <v>20</v>
      </c>
      <c r="AF25" s="8"/>
      <c r="AG25" s="8"/>
      <c r="AH25" s="8">
        <v>10</v>
      </c>
      <c r="AI25" s="8">
        <v>10</v>
      </c>
      <c r="AJ25" s="8"/>
      <c r="AK25" s="8"/>
      <c r="AL25" s="7">
        <f t="shared" si="8"/>
        <v>0</v>
      </c>
      <c r="AM25" s="12">
        <v>40</v>
      </c>
      <c r="AN25" s="12">
        <v>20</v>
      </c>
      <c r="AO25" s="12">
        <v>20</v>
      </c>
      <c r="AP25" s="12">
        <v>20</v>
      </c>
      <c r="AQ25" s="12"/>
      <c r="AR25" s="12"/>
      <c r="AS25" s="12">
        <v>20</v>
      </c>
      <c r="AT25" s="12">
        <v>10</v>
      </c>
      <c r="AU25" s="12"/>
      <c r="AV25" s="12"/>
      <c r="AW25" s="12">
        <f t="shared" si="9"/>
        <v>0</v>
      </c>
      <c r="AX25" s="7">
        <v>50</v>
      </c>
      <c r="AY25" s="7">
        <v>20</v>
      </c>
      <c r="AZ25" s="7">
        <v>50</v>
      </c>
      <c r="BA25" s="7">
        <v>20</v>
      </c>
      <c r="BB25" s="7"/>
      <c r="BC25" s="7"/>
      <c r="BD25" s="7">
        <v>20</v>
      </c>
      <c r="BE25" s="7">
        <f>2/7*30</f>
        <v>8.5714285714285712</v>
      </c>
      <c r="BF25" s="7"/>
      <c r="BG25" s="7"/>
      <c r="BH25" s="7">
        <f t="shared" si="10"/>
        <v>0</v>
      </c>
      <c r="BI25" s="12">
        <v>50</v>
      </c>
      <c r="BJ25" s="12">
        <v>20</v>
      </c>
      <c r="BK25" s="12">
        <v>50</v>
      </c>
      <c r="BL25" s="12">
        <v>20</v>
      </c>
      <c r="BM25" s="14"/>
      <c r="BN25" s="14"/>
      <c r="BO25" s="12">
        <v>20</v>
      </c>
      <c r="BP25" s="12">
        <f>2/5*20</f>
        <v>8</v>
      </c>
      <c r="BQ25" s="14"/>
      <c r="BR25" s="14"/>
      <c r="BS25" s="12">
        <v>30</v>
      </c>
      <c r="BT25" s="12">
        <v>20</v>
      </c>
      <c r="BU25" s="12">
        <f t="shared" si="11"/>
        <v>0</v>
      </c>
      <c r="BV25" s="7">
        <v>50</v>
      </c>
      <c r="BW25" s="7">
        <v>20</v>
      </c>
      <c r="BX25" s="7">
        <v>50</v>
      </c>
      <c r="BY25" s="7">
        <v>20</v>
      </c>
      <c r="BZ25" s="7"/>
      <c r="CA25" s="7"/>
      <c r="CB25" s="7">
        <v>20</v>
      </c>
      <c r="CC25" s="7">
        <f>2/7*30</f>
        <v>8.5714285714285712</v>
      </c>
      <c r="CD25" s="7"/>
      <c r="CE25" s="7"/>
      <c r="CF25" s="7">
        <v>30</v>
      </c>
      <c r="CG25" s="7">
        <v>20</v>
      </c>
      <c r="CH25" s="7">
        <f t="shared" si="1"/>
        <v>0</v>
      </c>
      <c r="CI25" s="14">
        <v>70</v>
      </c>
      <c r="CJ25" s="14">
        <v>13.33</v>
      </c>
      <c r="CK25" s="14">
        <v>50</v>
      </c>
      <c r="CL25" s="14">
        <v>13.33</v>
      </c>
      <c r="CM25" s="14"/>
      <c r="CN25" s="14"/>
      <c r="CO25" s="14">
        <v>50</v>
      </c>
      <c r="CP25" s="14">
        <f>2/7*30</f>
        <v>8.5714285714285712</v>
      </c>
      <c r="CQ25" s="14"/>
      <c r="CR25" s="14"/>
      <c r="CS25" s="14"/>
      <c r="CT25" s="14"/>
      <c r="CU25" s="12">
        <f t="shared" si="2"/>
        <v>0</v>
      </c>
      <c r="CV25" s="7">
        <v>70</v>
      </c>
      <c r="CW25" s="7">
        <v>13.33</v>
      </c>
      <c r="CX25" s="7">
        <v>60</v>
      </c>
      <c r="CY25" s="7">
        <v>13.33</v>
      </c>
      <c r="CZ25" s="7"/>
      <c r="DA25" s="7"/>
      <c r="DB25" s="7">
        <v>60</v>
      </c>
      <c r="DC25" s="7">
        <v>13.33</v>
      </c>
      <c r="DD25" s="7"/>
      <c r="DE25" s="7"/>
      <c r="DF25" s="7">
        <f t="shared" si="12"/>
        <v>0</v>
      </c>
      <c r="DG25" s="14">
        <v>30</v>
      </c>
      <c r="DH25" s="14">
        <v>13.33</v>
      </c>
      <c r="DI25" s="14">
        <v>30</v>
      </c>
      <c r="DJ25" s="14">
        <v>13.33</v>
      </c>
      <c r="DK25" s="14"/>
      <c r="DL25" s="14"/>
      <c r="DM25" s="14">
        <v>30</v>
      </c>
      <c r="DN25" s="14">
        <v>13.33</v>
      </c>
      <c r="DO25" s="14"/>
      <c r="DP25" s="14"/>
      <c r="DQ25" s="12">
        <f t="shared" si="13"/>
        <v>0</v>
      </c>
      <c r="DR25" s="7">
        <v>70</v>
      </c>
      <c r="DS25" s="7">
        <v>13.33</v>
      </c>
      <c r="DT25" s="7">
        <v>60</v>
      </c>
      <c r="DU25" s="7">
        <v>13.33</v>
      </c>
      <c r="DV25" s="7"/>
      <c r="DW25" s="7"/>
      <c r="DX25" s="7">
        <v>50</v>
      </c>
      <c r="DY25" s="7">
        <f>2/5*20</f>
        <v>8</v>
      </c>
      <c r="DZ25" s="7"/>
      <c r="EA25" s="7"/>
      <c r="EB25" s="7"/>
      <c r="EC25" s="7"/>
      <c r="ED25" s="7">
        <f t="shared" si="3"/>
        <v>0</v>
      </c>
      <c r="EE25" s="9">
        <f t="shared" si="4"/>
        <v>0</v>
      </c>
    </row>
    <row r="26" spans="1:135" x14ac:dyDescent="0.3">
      <c r="A26" s="18" t="str">
        <f t="shared" si="0"/>
        <v>GALLETERÍA</v>
      </c>
      <c r="B26" s="19">
        <f t="shared" si="5"/>
        <v>0</v>
      </c>
      <c r="C26" s="20" t="s">
        <v>99</v>
      </c>
      <c r="E26" s="1" t="s">
        <v>10</v>
      </c>
      <c r="F26" s="7"/>
      <c r="G26" s="7"/>
      <c r="H26" s="7"/>
      <c r="I26" s="7"/>
      <c r="J26" s="8"/>
      <c r="K26" s="8"/>
      <c r="L26" s="7"/>
      <c r="M26" s="7"/>
      <c r="N26" s="7"/>
      <c r="O26" s="7"/>
      <c r="P26" s="7">
        <f t="shared" si="6"/>
        <v>0</v>
      </c>
      <c r="Q26" s="1">
        <v>14</v>
      </c>
      <c r="R26" s="1">
        <v>10</v>
      </c>
      <c r="S26" s="1"/>
      <c r="T26" s="1"/>
      <c r="U26" s="6"/>
      <c r="V26" s="6"/>
      <c r="W26" s="1"/>
      <c r="X26" s="1"/>
      <c r="Y26" s="1"/>
      <c r="Z26" s="1"/>
      <c r="AA26" s="1">
        <f t="shared" si="7"/>
        <v>0</v>
      </c>
      <c r="AB26" s="8"/>
      <c r="AC26" s="8"/>
      <c r="AD26" s="8">
        <v>7</v>
      </c>
      <c r="AE26" s="8">
        <v>10</v>
      </c>
      <c r="AF26" s="8"/>
      <c r="AG26" s="8"/>
      <c r="AH26" s="8">
        <v>7</v>
      </c>
      <c r="AI26" s="8">
        <v>20</v>
      </c>
      <c r="AJ26" s="8"/>
      <c r="AK26" s="8"/>
      <c r="AL26" s="7">
        <f t="shared" si="8"/>
        <v>0</v>
      </c>
      <c r="AM26" s="12"/>
      <c r="AN26" s="12"/>
      <c r="AO26" s="12">
        <v>14</v>
      </c>
      <c r="AP26" s="12">
        <v>10</v>
      </c>
      <c r="AQ26" s="12"/>
      <c r="AR26" s="12"/>
      <c r="AS26" s="12">
        <v>14</v>
      </c>
      <c r="AT26" s="12">
        <v>20</v>
      </c>
      <c r="AU26" s="12"/>
      <c r="AV26" s="12"/>
      <c r="AW26" s="12">
        <f t="shared" si="9"/>
        <v>0</v>
      </c>
      <c r="AX26" s="7"/>
      <c r="AY26" s="7"/>
      <c r="AZ26" s="7">
        <v>14</v>
      </c>
      <c r="BA26" s="7">
        <v>10</v>
      </c>
      <c r="BB26" s="7"/>
      <c r="BC26" s="7"/>
      <c r="BD26" s="7">
        <v>14</v>
      </c>
      <c r="BE26" s="7">
        <f>3/7*30</f>
        <v>12.857142857142856</v>
      </c>
      <c r="BF26" s="7"/>
      <c r="BG26" s="7"/>
      <c r="BH26" s="7">
        <f t="shared" si="10"/>
        <v>0</v>
      </c>
      <c r="BI26" s="12"/>
      <c r="BJ26" s="12"/>
      <c r="BK26" s="12">
        <v>14</v>
      </c>
      <c r="BL26" s="12">
        <v>10</v>
      </c>
      <c r="BM26" s="14"/>
      <c r="BN26" s="14"/>
      <c r="BO26" s="12">
        <v>14</v>
      </c>
      <c r="BP26" s="12">
        <f>3/5*20</f>
        <v>12</v>
      </c>
      <c r="BQ26" s="14"/>
      <c r="BR26" s="14"/>
      <c r="BS26" s="12">
        <v>14</v>
      </c>
      <c r="BT26" s="12">
        <v>10</v>
      </c>
      <c r="BU26" s="12">
        <f t="shared" si="11"/>
        <v>0</v>
      </c>
      <c r="BV26" s="7"/>
      <c r="BW26" s="7"/>
      <c r="BX26" s="7">
        <v>14</v>
      </c>
      <c r="BY26" s="7">
        <v>10</v>
      </c>
      <c r="BZ26" s="7"/>
      <c r="CA26" s="7"/>
      <c r="CB26" s="7">
        <v>14</v>
      </c>
      <c r="CC26" s="7">
        <f>3/7*30</f>
        <v>12.857142857142856</v>
      </c>
      <c r="CD26" s="7"/>
      <c r="CE26" s="7"/>
      <c r="CF26" s="7">
        <v>14</v>
      </c>
      <c r="CG26" s="7">
        <v>10</v>
      </c>
      <c r="CH26" s="7">
        <f t="shared" si="1"/>
        <v>0</v>
      </c>
      <c r="CI26" s="14"/>
      <c r="CJ26" s="14"/>
      <c r="CK26" s="14">
        <v>21</v>
      </c>
      <c r="CL26" s="14">
        <v>6.67</v>
      </c>
      <c r="CM26" s="14"/>
      <c r="CN26" s="14"/>
      <c r="CO26" s="14">
        <v>21</v>
      </c>
      <c r="CP26" s="14">
        <f>3/7*30</f>
        <v>12.857142857142856</v>
      </c>
      <c r="CQ26" s="14"/>
      <c r="CR26" s="14"/>
      <c r="CS26" s="14"/>
      <c r="CT26" s="14"/>
      <c r="CU26" s="12">
        <f t="shared" si="2"/>
        <v>0</v>
      </c>
      <c r="CV26" s="7"/>
      <c r="CW26" s="7"/>
      <c r="CX26" s="7">
        <v>21</v>
      </c>
      <c r="CY26" s="7">
        <v>6.67</v>
      </c>
      <c r="CZ26" s="7"/>
      <c r="DA26" s="7"/>
      <c r="DB26" s="7">
        <v>21</v>
      </c>
      <c r="DC26" s="7">
        <v>6.67</v>
      </c>
      <c r="DD26" s="7"/>
      <c r="DE26" s="7"/>
      <c r="DF26" s="7">
        <f t="shared" si="12"/>
        <v>0</v>
      </c>
      <c r="DG26" s="14"/>
      <c r="DH26" s="14"/>
      <c r="DI26" s="14">
        <v>21</v>
      </c>
      <c r="DJ26" s="14">
        <v>6.67</v>
      </c>
      <c r="DK26" s="14"/>
      <c r="DL26" s="14"/>
      <c r="DM26" s="14">
        <v>21</v>
      </c>
      <c r="DN26" s="14">
        <v>6.67</v>
      </c>
      <c r="DO26" s="14"/>
      <c r="DP26" s="14"/>
      <c r="DQ26" s="12">
        <f t="shared" si="13"/>
        <v>0</v>
      </c>
      <c r="DR26" s="7"/>
      <c r="DS26" s="7"/>
      <c r="DT26" s="7">
        <v>21</v>
      </c>
      <c r="DU26" s="7">
        <v>6.67</v>
      </c>
      <c r="DV26" s="7"/>
      <c r="DW26" s="7"/>
      <c r="DX26" s="7">
        <v>21</v>
      </c>
      <c r="DY26" s="7">
        <f>3/5*20</f>
        <v>12</v>
      </c>
      <c r="DZ26" s="7"/>
      <c r="EA26" s="7"/>
      <c r="EB26" s="7"/>
      <c r="EC26" s="7"/>
      <c r="ED26" s="7">
        <f t="shared" si="3"/>
        <v>0</v>
      </c>
      <c r="EE26" s="9">
        <f t="shared" si="4"/>
        <v>0</v>
      </c>
    </row>
    <row r="27" spans="1:135" x14ac:dyDescent="0.3">
      <c r="A27" s="18" t="str">
        <f t="shared" si="0"/>
        <v>AREPA O  ENVUELTOS DE MAZORCA</v>
      </c>
      <c r="B27" s="19">
        <f t="shared" si="5"/>
        <v>0</v>
      </c>
      <c r="C27" s="20" t="s">
        <v>99</v>
      </c>
      <c r="E27" s="2" t="s">
        <v>11</v>
      </c>
      <c r="F27" s="7"/>
      <c r="G27" s="7"/>
      <c r="H27" s="7"/>
      <c r="I27" s="7"/>
      <c r="J27" s="8"/>
      <c r="K27" s="8"/>
      <c r="L27" s="7"/>
      <c r="M27" s="7"/>
      <c r="N27" s="7"/>
      <c r="O27" s="7"/>
      <c r="P27" s="7">
        <f t="shared" si="6"/>
        <v>0</v>
      </c>
      <c r="Q27" s="1">
        <v>10</v>
      </c>
      <c r="R27" s="1">
        <v>10</v>
      </c>
      <c r="S27" s="1"/>
      <c r="T27" s="1"/>
      <c r="U27" s="6">
        <v>15</v>
      </c>
      <c r="V27" s="6">
        <v>10</v>
      </c>
      <c r="W27" s="1"/>
      <c r="X27" s="1"/>
      <c r="Y27" s="1">
        <v>15</v>
      </c>
      <c r="Z27" s="1">
        <v>10</v>
      </c>
      <c r="AA27" s="1">
        <f t="shared" si="7"/>
        <v>0</v>
      </c>
      <c r="AB27" s="8">
        <v>25</v>
      </c>
      <c r="AC27" s="8">
        <v>10</v>
      </c>
      <c r="AD27" s="8"/>
      <c r="AE27" s="8"/>
      <c r="AF27" s="8">
        <v>20</v>
      </c>
      <c r="AG27" s="8">
        <f>2/7*30</f>
        <v>8.5714285714285712</v>
      </c>
      <c r="AH27" s="8"/>
      <c r="AI27" s="8"/>
      <c r="AJ27" s="8">
        <v>20</v>
      </c>
      <c r="AK27" s="8">
        <f>2/7*30</f>
        <v>8.5714285714285712</v>
      </c>
      <c r="AL27" s="7">
        <f t="shared" si="8"/>
        <v>0</v>
      </c>
      <c r="AM27" s="12">
        <v>40</v>
      </c>
      <c r="AN27" s="12">
        <v>10</v>
      </c>
      <c r="AO27" s="12"/>
      <c r="AP27" s="12"/>
      <c r="AQ27" s="12">
        <v>35</v>
      </c>
      <c r="AR27" s="12">
        <f>2/7*30</f>
        <v>8.5714285714285712</v>
      </c>
      <c r="AS27" s="12"/>
      <c r="AT27" s="12"/>
      <c r="AU27" s="12">
        <v>35</v>
      </c>
      <c r="AV27" s="12">
        <f>2/7*30</f>
        <v>8.5714285714285712</v>
      </c>
      <c r="AW27" s="12">
        <f t="shared" si="9"/>
        <v>0</v>
      </c>
      <c r="AX27" s="7">
        <v>50</v>
      </c>
      <c r="AY27" s="7">
        <v>10</v>
      </c>
      <c r="AZ27" s="7"/>
      <c r="BA27" s="7"/>
      <c r="BB27" s="7">
        <v>40</v>
      </c>
      <c r="BC27" s="7">
        <f>2/7*30</f>
        <v>8.5714285714285712</v>
      </c>
      <c r="BD27" s="7"/>
      <c r="BE27" s="7"/>
      <c r="BF27" s="7">
        <v>40</v>
      </c>
      <c r="BG27" s="7">
        <f>2/7*30</f>
        <v>8.5714285714285712</v>
      </c>
      <c r="BH27" s="7">
        <f t="shared" si="10"/>
        <v>0</v>
      </c>
      <c r="BI27" s="12">
        <v>50</v>
      </c>
      <c r="BJ27" s="12">
        <v>10</v>
      </c>
      <c r="BK27" s="12"/>
      <c r="BL27" s="12"/>
      <c r="BM27" s="14">
        <v>40</v>
      </c>
      <c r="BN27" s="14">
        <f>2/7*30</f>
        <v>8.5714285714285712</v>
      </c>
      <c r="BO27" s="12"/>
      <c r="BP27" s="12"/>
      <c r="BQ27" s="14">
        <v>40</v>
      </c>
      <c r="BR27" s="14">
        <f>2/7*30</f>
        <v>8.5714285714285712</v>
      </c>
      <c r="BS27" s="12"/>
      <c r="BT27" s="12"/>
      <c r="BU27" s="12">
        <f t="shared" si="11"/>
        <v>0</v>
      </c>
      <c r="BV27" s="7">
        <v>50</v>
      </c>
      <c r="BW27" s="7">
        <v>10</v>
      </c>
      <c r="BX27" s="7"/>
      <c r="BY27" s="7"/>
      <c r="BZ27" s="7">
        <v>40</v>
      </c>
      <c r="CA27" s="7">
        <f>2/7*30</f>
        <v>8.5714285714285712</v>
      </c>
      <c r="CB27" s="7"/>
      <c r="CC27" s="7"/>
      <c r="CD27" s="7">
        <v>40</v>
      </c>
      <c r="CE27" s="7">
        <f>2/7*30</f>
        <v>8.5714285714285712</v>
      </c>
      <c r="CF27" s="7"/>
      <c r="CG27" s="7"/>
      <c r="CH27" s="7">
        <f t="shared" si="1"/>
        <v>0</v>
      </c>
      <c r="CI27" s="14">
        <v>50</v>
      </c>
      <c r="CJ27" s="14">
        <v>6.67</v>
      </c>
      <c r="CK27" s="14"/>
      <c r="CL27" s="14"/>
      <c r="CM27" s="14">
        <v>50</v>
      </c>
      <c r="CN27" s="14">
        <f>2/7*20</f>
        <v>5.7142857142857135</v>
      </c>
      <c r="CO27" s="14"/>
      <c r="CP27" s="14"/>
      <c r="CQ27" s="14"/>
      <c r="CR27" s="14"/>
      <c r="CS27" s="14"/>
      <c r="CT27" s="14"/>
      <c r="CU27" s="12">
        <f t="shared" si="2"/>
        <v>0</v>
      </c>
      <c r="CV27" s="7">
        <v>70</v>
      </c>
      <c r="CW27" s="7">
        <v>6.67</v>
      </c>
      <c r="CX27" s="7"/>
      <c r="CY27" s="7"/>
      <c r="CZ27" s="7">
        <v>60</v>
      </c>
      <c r="DA27" s="7">
        <f>2/5*20</f>
        <v>8</v>
      </c>
      <c r="DB27" s="7"/>
      <c r="DC27" s="7"/>
      <c r="DD27" s="7"/>
      <c r="DE27" s="7"/>
      <c r="DF27" s="7">
        <f t="shared" si="12"/>
        <v>0</v>
      </c>
      <c r="DG27" s="14">
        <v>30</v>
      </c>
      <c r="DH27" s="14">
        <v>6.67</v>
      </c>
      <c r="DI27" s="14"/>
      <c r="DJ27" s="14"/>
      <c r="DK27" s="14">
        <v>50</v>
      </c>
      <c r="DL27" s="14">
        <f>2/5*20</f>
        <v>8</v>
      </c>
      <c r="DM27" s="14"/>
      <c r="DN27" s="14"/>
      <c r="DO27" s="14"/>
      <c r="DP27" s="14"/>
      <c r="DQ27" s="12">
        <f t="shared" si="13"/>
        <v>0</v>
      </c>
      <c r="DR27" s="7">
        <v>70</v>
      </c>
      <c r="DS27" s="7">
        <v>6.67</v>
      </c>
      <c r="DT27" s="7"/>
      <c r="DU27" s="7"/>
      <c r="DV27" s="7">
        <v>50</v>
      </c>
      <c r="DW27" s="7">
        <f>2/7*20</f>
        <v>5.7142857142857135</v>
      </c>
      <c r="DX27" s="7"/>
      <c r="DY27" s="7"/>
      <c r="DZ27" s="7"/>
      <c r="EA27" s="7"/>
      <c r="EB27" s="7"/>
      <c r="EC27" s="7"/>
      <c r="ED27" s="7">
        <f t="shared" si="3"/>
        <v>0</v>
      </c>
      <c r="EE27" s="9">
        <f t="shared" si="4"/>
        <v>0</v>
      </c>
    </row>
    <row r="28" spans="1:135" x14ac:dyDescent="0.3">
      <c r="A28" s="18" t="str">
        <f t="shared" si="0"/>
        <v>TUBÉRCULOS Y PLÁTANOS</v>
      </c>
      <c r="B28" s="19">
        <f t="shared" si="5"/>
        <v>0</v>
      </c>
      <c r="C28" s="20" t="s">
        <v>99</v>
      </c>
      <c r="E28" s="2" t="s">
        <v>12</v>
      </c>
      <c r="F28" s="7"/>
      <c r="G28" s="7"/>
      <c r="H28" s="7"/>
      <c r="I28" s="7"/>
      <c r="J28" s="8">
        <f>+(19+25)/2</f>
        <v>22</v>
      </c>
      <c r="K28" s="8">
        <v>30</v>
      </c>
      <c r="L28" s="7"/>
      <c r="M28" s="7"/>
      <c r="N28" s="8">
        <f>+(19+25)/2</f>
        <v>22</v>
      </c>
      <c r="O28" s="8">
        <v>30</v>
      </c>
      <c r="P28" s="7">
        <f t="shared" si="6"/>
        <v>0</v>
      </c>
      <c r="Q28" s="1"/>
      <c r="R28" s="1"/>
      <c r="S28" s="1"/>
      <c r="T28" s="1"/>
      <c r="U28" s="6">
        <f>+(12+20)/2+(18+25)/(2*30)*20</f>
        <v>30.333333333333336</v>
      </c>
      <c r="V28" s="6">
        <v>30</v>
      </c>
      <c r="W28" s="1"/>
      <c r="X28" s="1"/>
      <c r="Y28" s="1">
        <f>+(12+20)/2+ (18+25)/(2*30)*20</f>
        <v>30.333333333333336</v>
      </c>
      <c r="Z28" s="1">
        <v>30</v>
      </c>
      <c r="AA28" s="1">
        <f t="shared" si="7"/>
        <v>0</v>
      </c>
      <c r="AB28" s="8"/>
      <c r="AC28" s="8"/>
      <c r="AD28" s="8"/>
      <c r="AE28" s="8"/>
      <c r="AF28" s="8">
        <f>+(12+17)/2+(24+46)/(2*30)*(5/7)</f>
        <v>15.333333333333334</v>
      </c>
      <c r="AG28" s="8">
        <v>30</v>
      </c>
      <c r="AH28" s="8"/>
      <c r="AI28" s="8"/>
      <c r="AJ28" s="8">
        <f>+(40+77)/2</f>
        <v>58.5</v>
      </c>
      <c r="AK28" s="8">
        <f>5/7*30</f>
        <v>21.428571428571431</v>
      </c>
      <c r="AL28" s="7">
        <f t="shared" si="8"/>
        <v>0</v>
      </c>
      <c r="AM28" s="12"/>
      <c r="AN28" s="12"/>
      <c r="AO28" s="12"/>
      <c r="AP28" s="12"/>
      <c r="AQ28" s="15">
        <f>+(12+17)/2+(46+60)/(2*30)*(5/7)</f>
        <v>15.761904761904763</v>
      </c>
      <c r="AR28" s="15">
        <v>30</v>
      </c>
      <c r="AS28" s="12"/>
      <c r="AT28" s="12"/>
      <c r="AU28" s="12">
        <f>+(62+83)/2</f>
        <v>72.5</v>
      </c>
      <c r="AV28" s="12">
        <f>5/7*30</f>
        <v>21.428571428571431</v>
      </c>
      <c r="AW28" s="12">
        <f t="shared" si="9"/>
        <v>0</v>
      </c>
      <c r="AX28" s="7"/>
      <c r="AY28" s="7"/>
      <c r="AZ28" s="7"/>
      <c r="BA28" s="7"/>
      <c r="BB28" s="7">
        <f>+(17+25)/2+(46+65)/2*5/7</f>
        <v>60.642857142857146</v>
      </c>
      <c r="BC28" s="7">
        <v>30</v>
      </c>
      <c r="BD28" s="7"/>
      <c r="BE28" s="7"/>
      <c r="BF28" s="7">
        <f>+(71+100)/2</f>
        <v>85.5</v>
      </c>
      <c r="BG28" s="7">
        <f>5/7*30</f>
        <v>21.428571428571431</v>
      </c>
      <c r="BH28" s="7">
        <f t="shared" si="10"/>
        <v>0</v>
      </c>
      <c r="BI28" s="12"/>
      <c r="BJ28" s="12"/>
      <c r="BK28" s="12"/>
      <c r="BL28" s="12"/>
      <c r="BM28" s="14">
        <f>+(17+25)/2+(46+65)/2*5/7</f>
        <v>60.642857142857146</v>
      </c>
      <c r="BN28" s="14">
        <v>30</v>
      </c>
      <c r="BO28" s="12"/>
      <c r="BP28" s="12"/>
      <c r="BQ28" s="14">
        <f>+(71+100)/2</f>
        <v>85.5</v>
      </c>
      <c r="BR28" s="14">
        <f>5/7*30</f>
        <v>21.428571428571431</v>
      </c>
      <c r="BS28" s="12"/>
      <c r="BT28" s="12"/>
      <c r="BU28" s="12">
        <f t="shared" si="11"/>
        <v>0</v>
      </c>
      <c r="BV28" s="7"/>
      <c r="BW28" s="7"/>
      <c r="BX28" s="7"/>
      <c r="BY28" s="7"/>
      <c r="BZ28" s="7">
        <f>+(17+25)/2+(58+82)/2*5/7</f>
        <v>71</v>
      </c>
      <c r="CA28" s="7">
        <v>30</v>
      </c>
      <c r="CB28" s="7"/>
      <c r="CC28" s="7"/>
      <c r="CD28" s="7">
        <f>+(82+117)/2</f>
        <v>99.5</v>
      </c>
      <c r="CE28" s="7">
        <f>5/7*30</f>
        <v>21.428571428571431</v>
      </c>
      <c r="CF28" s="7"/>
      <c r="CG28" s="7"/>
      <c r="CH28" s="7">
        <f t="shared" si="1"/>
        <v>0</v>
      </c>
      <c r="CI28" s="14"/>
      <c r="CJ28" s="14"/>
      <c r="CK28" s="14"/>
      <c r="CL28" s="14"/>
      <c r="CM28" s="14">
        <f>+(17+25)/2+(70+98)/2*5/7</f>
        <v>81</v>
      </c>
      <c r="CN28" s="14">
        <v>20</v>
      </c>
      <c r="CO28" s="14"/>
      <c r="CP28" s="14"/>
      <c r="CQ28" s="14"/>
      <c r="CR28" s="14"/>
      <c r="CS28" s="14"/>
      <c r="CT28" s="14"/>
      <c r="CU28" s="12">
        <f t="shared" si="2"/>
        <v>0</v>
      </c>
      <c r="CV28" s="7"/>
      <c r="CW28" s="7"/>
      <c r="CX28" s="7"/>
      <c r="CY28" s="7"/>
      <c r="CZ28" s="7">
        <f>+(57+80)/2+(70+98)/2*3/5</f>
        <v>118.9</v>
      </c>
      <c r="DA28" s="7">
        <v>20</v>
      </c>
      <c r="DB28" s="7"/>
      <c r="DC28" s="7"/>
      <c r="DD28" s="7"/>
      <c r="DE28" s="7"/>
      <c r="DF28" s="7">
        <f t="shared" si="12"/>
        <v>0</v>
      </c>
      <c r="DG28" s="14"/>
      <c r="DH28" s="14"/>
      <c r="DI28" s="14"/>
      <c r="DJ28" s="14"/>
      <c r="DK28" s="14">
        <f>+(57+80)/2+(58+82)/2*5/7</f>
        <v>118.5</v>
      </c>
      <c r="DL28" s="14">
        <v>20</v>
      </c>
      <c r="DM28" s="14"/>
      <c r="DN28" s="14"/>
      <c r="DO28" s="14"/>
      <c r="DP28" s="14"/>
      <c r="DQ28" s="12">
        <f t="shared" si="13"/>
        <v>0</v>
      </c>
      <c r="DR28" s="7"/>
      <c r="DS28" s="7"/>
      <c r="DT28" s="7"/>
      <c r="DU28" s="7"/>
      <c r="DV28" s="7">
        <f>+(17+25)/2+(81+115)/2*5/7</f>
        <v>91</v>
      </c>
      <c r="DW28" s="7">
        <v>20</v>
      </c>
      <c r="DX28" s="7"/>
      <c r="DY28" s="7"/>
      <c r="DZ28" s="7"/>
      <c r="EA28" s="7"/>
      <c r="EB28" s="7"/>
      <c r="EC28" s="7"/>
      <c r="ED28" s="7">
        <f t="shared" si="3"/>
        <v>0</v>
      </c>
      <c r="EE28" s="9">
        <f t="shared" si="4"/>
        <v>0</v>
      </c>
    </row>
    <row r="29" spans="1:135" x14ac:dyDescent="0.3">
      <c r="A29" s="18" t="str">
        <f t="shared" si="0"/>
        <v>FRUTA ENTERA O EN JUGO</v>
      </c>
      <c r="B29" s="19">
        <f t="shared" si="5"/>
        <v>0</v>
      </c>
      <c r="C29" s="20" t="s">
        <v>99</v>
      </c>
      <c r="E29" s="1" t="s">
        <v>13</v>
      </c>
      <c r="F29" s="7"/>
      <c r="G29" s="7"/>
      <c r="H29" s="7"/>
      <c r="I29" s="7"/>
      <c r="J29" s="8"/>
      <c r="K29" s="8"/>
      <c r="L29" s="7"/>
      <c r="M29" s="7"/>
      <c r="N29" s="7"/>
      <c r="O29" s="7"/>
      <c r="P29" s="7">
        <f t="shared" si="6"/>
        <v>0</v>
      </c>
      <c r="Q29" s="1"/>
      <c r="R29" s="1"/>
      <c r="S29" s="1"/>
      <c r="T29" s="1"/>
      <c r="U29" s="6"/>
      <c r="V29" s="6"/>
      <c r="W29" s="1"/>
      <c r="X29" s="1"/>
      <c r="Y29" s="1"/>
      <c r="Z29" s="1"/>
      <c r="AA29" s="1">
        <f t="shared" si="7"/>
        <v>0</v>
      </c>
      <c r="AB29" s="8">
        <f>+(73+155)/2</f>
        <v>114</v>
      </c>
      <c r="AC29" s="8">
        <v>30</v>
      </c>
      <c r="AD29" s="8">
        <f>+(73+155)/2</f>
        <v>114</v>
      </c>
      <c r="AE29" s="8">
        <f>3/7*30</f>
        <v>12.857142857142856</v>
      </c>
      <c r="AF29" s="8">
        <f>+(29+62)/2</f>
        <v>45.5</v>
      </c>
      <c r="AG29" s="8">
        <v>30</v>
      </c>
      <c r="AH29" s="8"/>
      <c r="AI29" s="8"/>
      <c r="AJ29" s="8">
        <f>+(29+62)/2</f>
        <v>45.5</v>
      </c>
      <c r="AK29" s="8">
        <v>30</v>
      </c>
      <c r="AL29" s="7">
        <f t="shared" si="8"/>
        <v>0</v>
      </c>
      <c r="AM29" s="12">
        <f>+(84+177)/2</f>
        <v>130.5</v>
      </c>
      <c r="AN29" s="12">
        <v>30</v>
      </c>
      <c r="AO29" s="12">
        <f>+(73+155)/2</f>
        <v>114</v>
      </c>
      <c r="AP29" s="12">
        <v>30</v>
      </c>
      <c r="AQ29" s="15">
        <f>+(36+75)/2</f>
        <v>55.5</v>
      </c>
      <c r="AR29" s="14">
        <v>30</v>
      </c>
      <c r="AS29" s="12"/>
      <c r="AT29" s="12"/>
      <c r="AU29" s="12">
        <f>+(36+75)/2</f>
        <v>55.5</v>
      </c>
      <c r="AV29" s="12">
        <v>30</v>
      </c>
      <c r="AW29" s="12">
        <f t="shared" si="9"/>
        <v>0</v>
      </c>
      <c r="AX29" s="7">
        <f>+(105+222)/2</f>
        <v>163.5</v>
      </c>
      <c r="AY29" s="7">
        <v>30</v>
      </c>
      <c r="AZ29" s="7">
        <f>+(84+177)/2</f>
        <v>130.5</v>
      </c>
      <c r="BA29" s="7">
        <v>30</v>
      </c>
      <c r="BB29" s="7">
        <f>+(38+82)/2</f>
        <v>60</v>
      </c>
      <c r="BC29" s="7">
        <v>30</v>
      </c>
      <c r="BD29" s="7"/>
      <c r="BE29" s="7"/>
      <c r="BF29" s="7"/>
      <c r="BG29" s="7"/>
      <c r="BH29" s="7">
        <f t="shared" si="10"/>
        <v>0</v>
      </c>
      <c r="BI29" s="12">
        <f>+(105+222)/2</f>
        <v>163.5</v>
      </c>
      <c r="BJ29" s="12">
        <v>30</v>
      </c>
      <c r="BK29" s="12">
        <f>+(84+177)/2</f>
        <v>130.5</v>
      </c>
      <c r="BL29" s="12">
        <v>30</v>
      </c>
      <c r="BM29" s="14">
        <f>+(43+91)/2</f>
        <v>67</v>
      </c>
      <c r="BN29" s="14">
        <v>30</v>
      </c>
      <c r="BO29" s="12"/>
      <c r="BP29" s="12"/>
      <c r="BQ29" s="14">
        <f>+(43+91)/2</f>
        <v>67</v>
      </c>
      <c r="BR29" s="14">
        <v>30</v>
      </c>
      <c r="BS29" s="12">
        <f>+(43+91)/2</f>
        <v>67</v>
      </c>
      <c r="BT29" s="12">
        <f>4/7*30</f>
        <v>17.142857142857142</v>
      </c>
      <c r="BU29" s="12">
        <f t="shared" si="11"/>
        <v>0</v>
      </c>
      <c r="BV29" s="7">
        <f>+(105+222)/2</f>
        <v>163.5</v>
      </c>
      <c r="BW29" s="7">
        <v>30</v>
      </c>
      <c r="BX29" s="7">
        <f>+(84+177)/2</f>
        <v>130.5</v>
      </c>
      <c r="BY29" s="7">
        <v>30</v>
      </c>
      <c r="BZ29" s="7">
        <f>+(47+100)/2</f>
        <v>73.5</v>
      </c>
      <c r="CA29" s="7">
        <v>30</v>
      </c>
      <c r="CB29" s="7"/>
      <c r="CC29" s="7"/>
      <c r="CD29" s="7">
        <f>+(47+100)/2</f>
        <v>73.5</v>
      </c>
      <c r="CE29" s="7">
        <v>30</v>
      </c>
      <c r="CF29" s="7">
        <f>+(47+100)/2</f>
        <v>73.5</v>
      </c>
      <c r="CG29" s="7">
        <f>4/7*30</f>
        <v>17.142857142857142</v>
      </c>
      <c r="CH29" s="7">
        <f t="shared" si="1"/>
        <v>0</v>
      </c>
      <c r="CI29" s="14">
        <f>+(126+266)/2</f>
        <v>196</v>
      </c>
      <c r="CJ29" s="14">
        <v>20</v>
      </c>
      <c r="CK29" s="14">
        <f>+(105+222)/2</f>
        <v>163.5</v>
      </c>
      <c r="CL29" s="14">
        <v>20</v>
      </c>
      <c r="CM29" s="14">
        <f>+(47+100)/2</f>
        <v>73.5</v>
      </c>
      <c r="CN29" s="14">
        <v>20</v>
      </c>
      <c r="CO29" s="14"/>
      <c r="CP29" s="14"/>
      <c r="CQ29" s="14"/>
      <c r="CR29" s="14"/>
      <c r="CS29" s="14"/>
      <c r="CT29" s="14"/>
      <c r="CU29" s="12">
        <f t="shared" si="2"/>
        <v>0</v>
      </c>
      <c r="CV29" s="7">
        <f>+(100+63+123+145+100+120+87.5)/7</f>
        <v>105.5</v>
      </c>
      <c r="CW29" s="7">
        <v>20</v>
      </c>
      <c r="CX29" s="7">
        <f>+(100+123+145+100+120+87.5)/6</f>
        <v>112.58333333333333</v>
      </c>
      <c r="CY29" s="7">
        <v>20</v>
      </c>
      <c r="CZ29" s="7">
        <f>+(80+100)/2</f>
        <v>90</v>
      </c>
      <c r="DA29" s="7">
        <v>20</v>
      </c>
      <c r="DB29" s="7">
        <f>+(100+123+145+100+120+87.5)/6</f>
        <v>112.58333333333333</v>
      </c>
      <c r="DC29" s="7">
        <v>20</v>
      </c>
      <c r="DD29" s="7"/>
      <c r="DE29" s="7"/>
      <c r="DF29" s="7">
        <f t="shared" si="12"/>
        <v>0</v>
      </c>
      <c r="DG29" s="14">
        <f>+(100+63+123+145+100+120+87.5)/7</f>
        <v>105.5</v>
      </c>
      <c r="DH29" s="14">
        <v>20</v>
      </c>
      <c r="DI29" s="14">
        <f>+(100+92+109+80+120+75)/6</f>
        <v>96</v>
      </c>
      <c r="DJ29" s="14">
        <v>20</v>
      </c>
      <c r="DK29" s="14">
        <f>+(80+100)/2</f>
        <v>90</v>
      </c>
      <c r="DL29" s="14">
        <v>20</v>
      </c>
      <c r="DM29" s="14">
        <f>+(100+92+109+80+120+75)/6</f>
        <v>96</v>
      </c>
      <c r="DN29" s="14">
        <v>20</v>
      </c>
      <c r="DO29" s="14"/>
      <c r="DP29" s="14"/>
      <c r="DQ29" s="12">
        <f t="shared" si="13"/>
        <v>0</v>
      </c>
      <c r="DR29" s="7">
        <f>+(126+266)/2</f>
        <v>196</v>
      </c>
      <c r="DS29" s="7">
        <v>20</v>
      </c>
      <c r="DT29" s="7">
        <f>+(105+222)/2</f>
        <v>163.5</v>
      </c>
      <c r="DU29" s="7">
        <v>20</v>
      </c>
      <c r="DV29" s="7">
        <f>+(51+109)/2</f>
        <v>80</v>
      </c>
      <c r="DW29" s="7">
        <v>20</v>
      </c>
      <c r="DX29" s="7"/>
      <c r="DY29" s="7"/>
      <c r="DZ29" s="7"/>
      <c r="EA29" s="7"/>
      <c r="EB29" s="7"/>
      <c r="EC29" s="7"/>
      <c r="ED29" s="7">
        <f t="shared" si="3"/>
        <v>0</v>
      </c>
      <c r="EE29" s="9">
        <f t="shared" si="4"/>
        <v>0</v>
      </c>
    </row>
    <row r="30" spans="1:135" hidden="1" x14ac:dyDescent="0.3">
      <c r="A30" s="18" t="str">
        <f t="shared" si="0"/>
        <v>FRUTA EN COMPOTA</v>
      </c>
      <c r="B30" s="19">
        <f t="shared" si="5"/>
        <v>0</v>
      </c>
      <c r="C30" s="20" t="s">
        <v>99</v>
      </c>
      <c r="E30" s="2" t="s">
        <v>14</v>
      </c>
      <c r="F30" s="7">
        <f>(59+120)/2</f>
        <v>89.5</v>
      </c>
      <c r="G30" s="7">
        <v>30</v>
      </c>
      <c r="H30" s="7">
        <f>+(42+89)/2</f>
        <v>65.5</v>
      </c>
      <c r="I30" s="7">
        <v>30</v>
      </c>
      <c r="J30" s="8">
        <f>+(59+120)/2</f>
        <v>89.5</v>
      </c>
      <c r="K30" s="8">
        <v>30</v>
      </c>
      <c r="L30" s="7">
        <f>+(42+89)/2</f>
        <v>65.5</v>
      </c>
      <c r="M30" s="7">
        <v>30</v>
      </c>
      <c r="N30" s="8">
        <f>+(59+120)/2</f>
        <v>89.5</v>
      </c>
      <c r="O30" s="8">
        <v>30</v>
      </c>
      <c r="P30" s="7">
        <f t="shared" si="6"/>
        <v>0</v>
      </c>
      <c r="Q30" s="1">
        <f>+(59+120)/2</f>
        <v>89.5</v>
      </c>
      <c r="R30" s="1">
        <v>30</v>
      </c>
      <c r="S30" s="1">
        <f>+(42+89)/2</f>
        <v>65.5</v>
      </c>
      <c r="T30" s="1">
        <v>30</v>
      </c>
      <c r="U30" s="6">
        <f>+(59+120)/2</f>
        <v>89.5</v>
      </c>
      <c r="V30" s="6">
        <v>30</v>
      </c>
      <c r="W30" s="1">
        <f>+(42+89)/2</f>
        <v>65.5</v>
      </c>
      <c r="X30" s="1">
        <v>30</v>
      </c>
      <c r="Y30" s="1">
        <f>+(59+120)/2</f>
        <v>89.5</v>
      </c>
      <c r="Z30" s="1">
        <v>30</v>
      </c>
      <c r="AA30" s="1">
        <f t="shared" si="7"/>
        <v>0</v>
      </c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7">
        <f t="shared" si="8"/>
        <v>0</v>
      </c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>
        <f t="shared" si="9"/>
        <v>0</v>
      </c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>
        <f t="shared" si="10"/>
        <v>0</v>
      </c>
      <c r="BI30" s="12"/>
      <c r="BJ30" s="12"/>
      <c r="BK30" s="12"/>
      <c r="BL30" s="12"/>
      <c r="BM30" s="14"/>
      <c r="BN30" s="14"/>
      <c r="BO30" s="12"/>
      <c r="BP30" s="12"/>
      <c r="BQ30" s="14"/>
      <c r="BR30" s="14"/>
      <c r="BS30" s="12"/>
      <c r="BT30" s="12"/>
      <c r="BU30" s="12">
        <f t="shared" si="11"/>
        <v>0</v>
      </c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>
        <f t="shared" si="1"/>
        <v>0</v>
      </c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2">
        <f t="shared" si="2"/>
        <v>0</v>
      </c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>
        <f t="shared" si="12"/>
        <v>0</v>
      </c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2">
        <f t="shared" si="13"/>
        <v>0</v>
      </c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>
        <f t="shared" si="3"/>
        <v>0</v>
      </c>
      <c r="EE30" s="9">
        <f t="shared" si="4"/>
        <v>0</v>
      </c>
    </row>
    <row r="31" spans="1:135" hidden="1" x14ac:dyDescent="0.3">
      <c r="A31" s="18" t="str">
        <f t="shared" si="0"/>
        <v>COMPOTA INDUSTRIALIZADA</v>
      </c>
      <c r="B31" s="19">
        <f t="shared" si="5"/>
        <v>0</v>
      </c>
      <c r="C31" s="20" t="s">
        <v>99</v>
      </c>
      <c r="E31" s="1" t="s">
        <v>15</v>
      </c>
      <c r="F31" s="7"/>
      <c r="G31" s="7"/>
      <c r="H31" s="7"/>
      <c r="I31" s="7"/>
      <c r="J31" s="8"/>
      <c r="K31" s="8"/>
      <c r="L31" s="7"/>
      <c r="M31" s="7"/>
      <c r="N31" s="7"/>
      <c r="O31" s="7"/>
      <c r="P31" s="7">
        <f t="shared" si="6"/>
        <v>0</v>
      </c>
      <c r="Q31" s="1"/>
      <c r="R31" s="1"/>
      <c r="S31" s="1"/>
      <c r="T31" s="1"/>
      <c r="U31" s="6"/>
      <c r="V31" s="6"/>
      <c r="W31" s="1"/>
      <c r="X31" s="1"/>
      <c r="Y31" s="1"/>
      <c r="Z31" s="1"/>
      <c r="AA31" s="1">
        <f t="shared" si="7"/>
        <v>0</v>
      </c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7">
        <f t="shared" si="8"/>
        <v>0</v>
      </c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>
        <f t="shared" si="9"/>
        <v>0</v>
      </c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>
        <f t="shared" si="10"/>
        <v>0</v>
      </c>
      <c r="BI31" s="12"/>
      <c r="BJ31" s="12"/>
      <c r="BK31" s="12"/>
      <c r="BL31" s="12"/>
      <c r="BM31" s="14"/>
      <c r="BN31" s="14"/>
      <c r="BO31" s="12"/>
      <c r="BP31" s="12"/>
      <c r="BQ31" s="14"/>
      <c r="BR31" s="14"/>
      <c r="BS31" s="12"/>
      <c r="BT31" s="12"/>
      <c r="BU31" s="12">
        <f t="shared" si="11"/>
        <v>0</v>
      </c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>
        <f t="shared" si="1"/>
        <v>0</v>
      </c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2">
        <f t="shared" si="2"/>
        <v>0</v>
      </c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>
        <f t="shared" si="12"/>
        <v>0</v>
      </c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2">
        <f t="shared" si="13"/>
        <v>0</v>
      </c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>
        <f t="shared" si="3"/>
        <v>0</v>
      </c>
      <c r="EE31" s="9">
        <f t="shared" si="4"/>
        <v>0</v>
      </c>
    </row>
    <row r="32" spans="1:135" x14ac:dyDescent="0.3">
      <c r="A32" s="18" t="str">
        <f t="shared" si="0"/>
        <v>VERDURAS Y HORTALIZAS</v>
      </c>
      <c r="B32" s="19">
        <f t="shared" si="5"/>
        <v>0</v>
      </c>
      <c r="C32" s="20" t="s">
        <v>99</v>
      </c>
      <c r="E32" s="2" t="s">
        <v>16</v>
      </c>
      <c r="F32" s="7"/>
      <c r="G32" s="7"/>
      <c r="H32" s="7"/>
      <c r="I32" s="7"/>
      <c r="J32" s="8">
        <f>+(45+70)/2</f>
        <v>57.5</v>
      </c>
      <c r="K32" s="8">
        <v>30</v>
      </c>
      <c r="L32" s="7"/>
      <c r="M32" s="7"/>
      <c r="N32" s="7"/>
      <c r="O32" s="7"/>
      <c r="P32" s="7">
        <f t="shared" si="6"/>
        <v>0</v>
      </c>
      <c r="Q32" s="1"/>
      <c r="R32" s="1"/>
      <c r="S32" s="1"/>
      <c r="T32" s="1"/>
      <c r="U32" s="6">
        <f>+(45+70)/2</f>
        <v>57.5</v>
      </c>
      <c r="V32" s="6">
        <v>30</v>
      </c>
      <c r="W32" s="1"/>
      <c r="X32" s="1"/>
      <c r="Y32" s="1">
        <f>+(45+70)/2</f>
        <v>57.5</v>
      </c>
      <c r="Z32" s="1">
        <v>30</v>
      </c>
      <c r="AA32" s="1">
        <f t="shared" si="7"/>
        <v>0</v>
      </c>
      <c r="AB32" s="8"/>
      <c r="AC32" s="8"/>
      <c r="AD32" s="8"/>
      <c r="AE32" s="8"/>
      <c r="AF32" s="8">
        <f>+(9+15)/2+(31+46)/2</f>
        <v>50.5</v>
      </c>
      <c r="AG32" s="8">
        <v>30</v>
      </c>
      <c r="AH32" s="8"/>
      <c r="AI32" s="8"/>
      <c r="AJ32" s="8">
        <f>+(40+60)/2</f>
        <v>50</v>
      </c>
      <c r="AK32" s="8">
        <v>30</v>
      </c>
      <c r="AL32" s="7">
        <f t="shared" si="8"/>
        <v>0</v>
      </c>
      <c r="AM32" s="12"/>
      <c r="AN32" s="12"/>
      <c r="AO32" s="12"/>
      <c r="AP32" s="12"/>
      <c r="AQ32" s="12">
        <f>+(9+15)/2+ (36+54)/2</f>
        <v>57</v>
      </c>
      <c r="AR32" s="12">
        <v>30</v>
      </c>
      <c r="AS32" s="12"/>
      <c r="AT32" s="12"/>
      <c r="AU32" s="12">
        <f>+(46+68)/2</f>
        <v>57</v>
      </c>
      <c r="AV32" s="12">
        <v>30</v>
      </c>
      <c r="AW32" s="12">
        <f t="shared" si="9"/>
        <v>0</v>
      </c>
      <c r="AX32" s="7"/>
      <c r="AY32" s="7"/>
      <c r="AZ32" s="7"/>
      <c r="BA32" s="7"/>
      <c r="BB32" s="7">
        <f>+(14+20)/2+(43+65)/2</f>
        <v>71</v>
      </c>
      <c r="BC32" s="7">
        <v>30</v>
      </c>
      <c r="BD32" s="7"/>
      <c r="BE32" s="7"/>
      <c r="BF32" s="7">
        <f>+(57+85)/2</f>
        <v>71</v>
      </c>
      <c r="BG32" s="7">
        <v>30</v>
      </c>
      <c r="BH32" s="7">
        <f t="shared" si="10"/>
        <v>0</v>
      </c>
      <c r="BI32" s="12"/>
      <c r="BJ32" s="12"/>
      <c r="BK32" s="12"/>
      <c r="BL32" s="12"/>
      <c r="BM32" s="14">
        <f>+(14+20)/2+(43+65)/2</f>
        <v>71</v>
      </c>
      <c r="BN32" s="14">
        <v>30</v>
      </c>
      <c r="BO32" s="12"/>
      <c r="BP32" s="12"/>
      <c r="BQ32" s="14">
        <f>+(57+85)/2</f>
        <v>71</v>
      </c>
      <c r="BR32" s="14">
        <v>30</v>
      </c>
      <c r="BS32" s="12"/>
      <c r="BT32" s="12"/>
      <c r="BU32" s="12">
        <f t="shared" si="11"/>
        <v>0</v>
      </c>
      <c r="BV32" s="7"/>
      <c r="BW32" s="7"/>
      <c r="BX32" s="7"/>
      <c r="BY32" s="7"/>
      <c r="BZ32" s="7">
        <f>+(14+20)/2+(55+82)/2</f>
        <v>85.5</v>
      </c>
      <c r="CA32" s="7">
        <v>30</v>
      </c>
      <c r="CB32" s="7"/>
      <c r="CC32" s="7"/>
      <c r="CD32" s="7">
        <f>+(68+103)/2</f>
        <v>85.5</v>
      </c>
      <c r="CE32" s="7">
        <v>30</v>
      </c>
      <c r="CF32" s="7"/>
      <c r="CG32" s="7"/>
      <c r="CH32" s="7">
        <f t="shared" si="1"/>
        <v>0</v>
      </c>
      <c r="CI32" s="14"/>
      <c r="CJ32" s="14"/>
      <c r="CK32" s="14"/>
      <c r="CL32" s="14"/>
      <c r="CM32" s="14">
        <f>+(14+20)/2+(43+65)/2</f>
        <v>71</v>
      </c>
      <c r="CN32" s="14">
        <v>20</v>
      </c>
      <c r="CO32" s="14"/>
      <c r="CP32" s="14"/>
      <c r="CQ32" s="14"/>
      <c r="CR32" s="14"/>
      <c r="CS32" s="14"/>
      <c r="CT32" s="14"/>
      <c r="CU32" s="12">
        <f t="shared" si="2"/>
        <v>0</v>
      </c>
      <c r="CV32" s="7"/>
      <c r="CW32" s="7"/>
      <c r="CX32" s="7"/>
      <c r="CY32" s="7"/>
      <c r="CZ32" s="7">
        <f>+(14+20)/2+((70+27+75+71+18+25+18+50+108)/9/((70+15+60+70+15+15+15+20+80)/9))*50</f>
        <v>81.166666666666671</v>
      </c>
      <c r="DA32" s="7">
        <v>20</v>
      </c>
      <c r="DB32" s="7"/>
      <c r="DC32" s="7"/>
      <c r="DD32" s="7"/>
      <c r="DE32" s="7"/>
      <c r="DF32" s="7">
        <f t="shared" si="12"/>
        <v>0</v>
      </c>
      <c r="DG32" s="14"/>
      <c r="DH32" s="14"/>
      <c r="DI32" s="14"/>
      <c r="DJ32" s="14"/>
      <c r="DK32" s="14">
        <f>+(14+20)/2+((70+27+75+71+18+80+60+50+108)/9/((70+15+60+70+15+50+50+20+80)/9))*50</f>
        <v>82</v>
      </c>
      <c r="DL32" s="14">
        <v>20</v>
      </c>
      <c r="DM32" s="14"/>
      <c r="DN32" s="14"/>
      <c r="DO32" s="14"/>
      <c r="DP32" s="14"/>
      <c r="DQ32" s="12">
        <f t="shared" si="13"/>
        <v>0</v>
      </c>
      <c r="DR32" s="7"/>
      <c r="DS32" s="7"/>
      <c r="DT32" s="7"/>
      <c r="DU32" s="7"/>
      <c r="DV32" s="7">
        <f>+(14+20)/2+(54+82)/2</f>
        <v>85</v>
      </c>
      <c r="DW32" s="7">
        <v>20</v>
      </c>
      <c r="DX32" s="7"/>
      <c r="DY32" s="7"/>
      <c r="DZ32" s="7"/>
      <c r="EA32" s="7"/>
      <c r="EB32" s="7"/>
      <c r="EC32" s="7"/>
      <c r="ED32" s="7">
        <f t="shared" si="3"/>
        <v>0</v>
      </c>
      <c r="EE32" s="9">
        <f t="shared" si="4"/>
        <v>0</v>
      </c>
    </row>
    <row r="33" spans="1:135" x14ac:dyDescent="0.3">
      <c r="A33" s="18" t="str">
        <f t="shared" si="0"/>
        <v>LEGUMINOSAS FRESCAS O SECAS</v>
      </c>
      <c r="B33" s="19">
        <f t="shared" si="5"/>
        <v>0</v>
      </c>
      <c r="C33" s="20" t="s">
        <v>99</v>
      </c>
      <c r="E33" s="2" t="s">
        <v>17</v>
      </c>
      <c r="F33" s="7"/>
      <c r="G33" s="7"/>
      <c r="H33" s="7"/>
      <c r="I33" s="7"/>
      <c r="J33" s="8"/>
      <c r="K33" s="8"/>
      <c r="L33" s="7"/>
      <c r="M33" s="7"/>
      <c r="N33" s="7"/>
      <c r="O33" s="7"/>
      <c r="P33" s="7">
        <f t="shared" si="6"/>
        <v>0</v>
      </c>
      <c r="Q33" s="1"/>
      <c r="R33" s="1"/>
      <c r="S33" s="1"/>
      <c r="T33" s="1"/>
      <c r="U33" s="6"/>
      <c r="V33" s="6"/>
      <c r="W33" s="1"/>
      <c r="X33" s="1"/>
      <c r="Y33" s="1"/>
      <c r="Z33" s="1"/>
      <c r="AA33" s="1">
        <f t="shared" si="7"/>
        <v>0</v>
      </c>
      <c r="AB33" s="8"/>
      <c r="AC33" s="8"/>
      <c r="AD33" s="8"/>
      <c r="AE33" s="8"/>
      <c r="AF33" s="8">
        <f>2+10*2/(7*30)</f>
        <v>2.0952380952380953</v>
      </c>
      <c r="AG33" s="8">
        <v>30</v>
      </c>
      <c r="AH33" s="8"/>
      <c r="AI33" s="8"/>
      <c r="AJ33" s="8"/>
      <c r="AK33" s="8"/>
      <c r="AL33" s="7">
        <f t="shared" si="8"/>
        <v>0</v>
      </c>
      <c r="AM33" s="12"/>
      <c r="AN33" s="12"/>
      <c r="AO33" s="12"/>
      <c r="AP33" s="12"/>
      <c r="AQ33" s="12">
        <f>2+15*2/7</f>
        <v>6.2857142857142856</v>
      </c>
      <c r="AR33" s="12">
        <v>30</v>
      </c>
      <c r="AS33" s="12"/>
      <c r="AT33" s="12"/>
      <c r="AU33" s="12"/>
      <c r="AV33" s="12"/>
      <c r="AW33" s="12">
        <f t="shared" si="9"/>
        <v>0</v>
      </c>
      <c r="AX33" s="7"/>
      <c r="AY33" s="7"/>
      <c r="AZ33" s="7"/>
      <c r="BA33" s="7"/>
      <c r="BB33" s="7">
        <f>2+15*2/7</f>
        <v>6.2857142857142856</v>
      </c>
      <c r="BC33" s="7">
        <v>30</v>
      </c>
      <c r="BD33" s="7"/>
      <c r="BE33" s="7"/>
      <c r="BF33" s="7"/>
      <c r="BG33" s="7"/>
      <c r="BH33" s="7">
        <f t="shared" si="10"/>
        <v>0</v>
      </c>
      <c r="BI33" s="12"/>
      <c r="BJ33" s="12"/>
      <c r="BK33" s="12"/>
      <c r="BL33" s="12"/>
      <c r="BM33" s="14">
        <f>2+15*2/7</f>
        <v>6.2857142857142856</v>
      </c>
      <c r="BN33" s="14">
        <v>30</v>
      </c>
      <c r="BO33" s="12"/>
      <c r="BP33" s="12"/>
      <c r="BQ33" s="14"/>
      <c r="BR33" s="14"/>
      <c r="BS33" s="12"/>
      <c r="BT33" s="12"/>
      <c r="BU33" s="12">
        <f t="shared" si="11"/>
        <v>0</v>
      </c>
      <c r="BV33" s="7"/>
      <c r="BW33" s="7"/>
      <c r="BX33" s="7"/>
      <c r="BY33" s="7"/>
      <c r="BZ33" s="7">
        <f>2+15*2/7</f>
        <v>6.2857142857142856</v>
      </c>
      <c r="CA33" s="7">
        <v>30</v>
      </c>
      <c r="CB33" s="7"/>
      <c r="CC33" s="7"/>
      <c r="CD33" s="7"/>
      <c r="CE33" s="7"/>
      <c r="CF33" s="7"/>
      <c r="CG33" s="7"/>
      <c r="CH33" s="7">
        <f t="shared" si="1"/>
        <v>0</v>
      </c>
      <c r="CI33" s="14"/>
      <c r="CJ33" s="14"/>
      <c r="CK33" s="14"/>
      <c r="CL33" s="14"/>
      <c r="CM33" s="14">
        <f>2+15*2/5</f>
        <v>8</v>
      </c>
      <c r="CN33" s="14">
        <v>20</v>
      </c>
      <c r="CO33" s="14"/>
      <c r="CP33" s="14"/>
      <c r="CQ33" s="14"/>
      <c r="CR33" s="14"/>
      <c r="CS33" s="14"/>
      <c r="CT33" s="14"/>
      <c r="CU33" s="12">
        <f t="shared" si="2"/>
        <v>0</v>
      </c>
      <c r="CV33" s="7"/>
      <c r="CW33" s="7"/>
      <c r="CX33" s="7"/>
      <c r="CY33" s="7"/>
      <c r="CZ33" s="7">
        <f>2+30*2/7</f>
        <v>10.571428571428571</v>
      </c>
      <c r="DA33" s="7">
        <v>20</v>
      </c>
      <c r="DB33" s="7"/>
      <c r="DC33" s="7"/>
      <c r="DD33" s="7"/>
      <c r="DE33" s="7"/>
      <c r="DF33" s="7">
        <f t="shared" si="12"/>
        <v>0</v>
      </c>
      <c r="DG33" s="14"/>
      <c r="DH33" s="14"/>
      <c r="DI33" s="14"/>
      <c r="DJ33" s="14"/>
      <c r="DK33" s="14">
        <f>2+30*2/7</f>
        <v>10.571428571428571</v>
      </c>
      <c r="DL33" s="14">
        <v>20</v>
      </c>
      <c r="DM33" s="14"/>
      <c r="DN33" s="14"/>
      <c r="DO33" s="14"/>
      <c r="DP33" s="14"/>
      <c r="DQ33" s="14">
        <f t="shared" si="13"/>
        <v>0</v>
      </c>
      <c r="DR33" s="7"/>
      <c r="DS33" s="7"/>
      <c r="DT33" s="7"/>
      <c r="DU33" s="7"/>
      <c r="DV33" s="7">
        <f>2+20*2/7</f>
        <v>7.7142857142857144</v>
      </c>
      <c r="DW33" s="7">
        <v>20</v>
      </c>
      <c r="DX33" s="7"/>
      <c r="DY33" s="7"/>
      <c r="DZ33" s="7"/>
      <c r="EA33" s="7"/>
      <c r="EB33" s="7"/>
      <c r="EC33" s="7"/>
      <c r="ED33" s="7">
        <f t="shared" si="3"/>
        <v>0</v>
      </c>
      <c r="EE33" s="9">
        <f t="shared" si="4"/>
        <v>0</v>
      </c>
    </row>
    <row r="34" spans="1:135" hidden="1" x14ac:dyDescent="0.3">
      <c r="A34" s="18" t="str">
        <f t="shared" si="0"/>
        <v>FRIJOL EMPACADO</v>
      </c>
      <c r="B34" s="19">
        <f t="shared" si="5"/>
        <v>0</v>
      </c>
      <c r="C34" s="20" t="s">
        <v>99</v>
      </c>
      <c r="E34" s="2" t="s">
        <v>30</v>
      </c>
      <c r="F34" s="7"/>
      <c r="G34" s="7"/>
      <c r="H34" s="7"/>
      <c r="I34" s="7"/>
      <c r="J34" s="8"/>
      <c r="K34" s="8"/>
      <c r="L34" s="7"/>
      <c r="M34" s="7"/>
      <c r="N34" s="7"/>
      <c r="O34" s="7"/>
      <c r="P34" s="7">
        <f t="shared" si="6"/>
        <v>0</v>
      </c>
      <c r="Q34" s="1"/>
      <c r="R34" s="1"/>
      <c r="S34" s="1"/>
      <c r="T34" s="1"/>
      <c r="U34" s="6"/>
      <c r="V34" s="6"/>
      <c r="W34" s="1"/>
      <c r="X34" s="1"/>
      <c r="Y34" s="1"/>
      <c r="Z34" s="1"/>
      <c r="AA34" s="1">
        <f t="shared" si="7"/>
        <v>0</v>
      </c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7">
        <f t="shared" si="8"/>
        <v>0</v>
      </c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>
        <f t="shared" si="9"/>
        <v>0</v>
      </c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>
        <f t="shared" si="10"/>
        <v>0</v>
      </c>
      <c r="BI34" s="12"/>
      <c r="BJ34" s="12"/>
      <c r="BK34" s="12"/>
      <c r="BL34" s="12"/>
      <c r="BM34" s="14"/>
      <c r="BN34" s="14"/>
      <c r="BO34" s="12"/>
      <c r="BP34" s="12"/>
      <c r="BQ34" s="14"/>
      <c r="BR34" s="14"/>
      <c r="BS34" s="12"/>
      <c r="BT34" s="12"/>
      <c r="BU34" s="12">
        <f t="shared" si="11"/>
        <v>0</v>
      </c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>
        <f t="shared" si="1"/>
        <v>0</v>
      </c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2">
        <f t="shared" si="2"/>
        <v>0</v>
      </c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>
        <f t="shared" si="12"/>
        <v>0</v>
      </c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>
        <f t="shared" si="13"/>
        <v>0</v>
      </c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>
        <f t="shared" si="3"/>
        <v>0</v>
      </c>
      <c r="EE34" s="9">
        <f t="shared" si="4"/>
        <v>0</v>
      </c>
    </row>
    <row r="35" spans="1:135" hidden="1" x14ac:dyDescent="0.3">
      <c r="A35" s="18" t="str">
        <f t="shared" si="0"/>
        <v>LENTEJA EMPACADA</v>
      </c>
      <c r="B35" s="19">
        <f t="shared" si="5"/>
        <v>0</v>
      </c>
      <c r="C35" s="20" t="s">
        <v>99</v>
      </c>
      <c r="E35" s="1" t="s">
        <v>31</v>
      </c>
      <c r="F35" s="7"/>
      <c r="G35" s="7"/>
      <c r="H35" s="7"/>
      <c r="I35" s="7"/>
      <c r="J35" s="8"/>
      <c r="K35" s="8"/>
      <c r="L35" s="7"/>
      <c r="M35" s="7"/>
      <c r="N35" s="7"/>
      <c r="O35" s="7"/>
      <c r="P35" s="7">
        <f t="shared" si="6"/>
        <v>0</v>
      </c>
      <c r="Q35" s="1"/>
      <c r="R35" s="1"/>
      <c r="S35" s="1"/>
      <c r="T35" s="1"/>
      <c r="U35" s="6"/>
      <c r="V35" s="6"/>
      <c r="W35" s="1"/>
      <c r="X35" s="1"/>
      <c r="Y35" s="1"/>
      <c r="Z35" s="1"/>
      <c r="AA35" s="1">
        <f t="shared" si="7"/>
        <v>0</v>
      </c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7">
        <f t="shared" si="8"/>
        <v>0</v>
      </c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>
        <f t="shared" si="9"/>
        <v>0</v>
      </c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>
        <f t="shared" si="10"/>
        <v>0</v>
      </c>
      <c r="BI35" s="12"/>
      <c r="BJ35" s="12"/>
      <c r="BK35" s="12"/>
      <c r="BL35" s="12"/>
      <c r="BM35" s="14"/>
      <c r="BN35" s="14"/>
      <c r="BO35" s="12"/>
      <c r="BP35" s="12"/>
      <c r="BQ35" s="14"/>
      <c r="BR35" s="14"/>
      <c r="BS35" s="12"/>
      <c r="BT35" s="12"/>
      <c r="BU35" s="12">
        <f t="shared" si="11"/>
        <v>0</v>
      </c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>
        <f t="shared" si="1"/>
        <v>0</v>
      </c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2">
        <f t="shared" si="2"/>
        <v>0</v>
      </c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>
        <f t="shared" si="12"/>
        <v>0</v>
      </c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>
        <f t="shared" si="13"/>
        <v>0</v>
      </c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>
        <f t="shared" si="3"/>
        <v>0</v>
      </c>
      <c r="EE35" s="9">
        <f t="shared" si="4"/>
        <v>0</v>
      </c>
    </row>
    <row r="36" spans="1:135" x14ac:dyDescent="0.3">
      <c r="A36" s="18" t="str">
        <f t="shared" si="0"/>
        <v>CARNES ROJAS</v>
      </c>
      <c r="B36" s="19">
        <f t="shared" si="5"/>
        <v>0</v>
      </c>
      <c r="C36" s="20" t="s">
        <v>99</v>
      </c>
      <c r="E36" s="2" t="s">
        <v>18</v>
      </c>
      <c r="F36" s="7"/>
      <c r="G36" s="7"/>
      <c r="H36" s="7"/>
      <c r="I36" s="7"/>
      <c r="J36" s="8">
        <v>30</v>
      </c>
      <c r="K36" s="8">
        <v>10</v>
      </c>
      <c r="L36" s="7"/>
      <c r="M36" s="7"/>
      <c r="N36" s="8">
        <v>30</v>
      </c>
      <c r="O36" s="8">
        <v>20</v>
      </c>
      <c r="P36" s="7">
        <f t="shared" si="6"/>
        <v>0</v>
      </c>
      <c r="Q36" s="1">
        <v>15</v>
      </c>
      <c r="R36" s="1">
        <v>12</v>
      </c>
      <c r="S36" s="1"/>
      <c r="T36" s="1"/>
      <c r="U36" s="6">
        <v>35</v>
      </c>
      <c r="V36" s="6">
        <v>12</v>
      </c>
      <c r="W36" s="1"/>
      <c r="X36" s="1"/>
      <c r="Y36" s="1">
        <v>30</v>
      </c>
      <c r="Z36" s="1">
        <v>10</v>
      </c>
      <c r="AA36" s="1">
        <f t="shared" si="7"/>
        <v>0</v>
      </c>
      <c r="AB36" s="8"/>
      <c r="AC36" s="8"/>
      <c r="AD36" s="8"/>
      <c r="AE36" s="8"/>
      <c r="AF36" s="8">
        <v>40</v>
      </c>
      <c r="AG36" s="8">
        <f>3/7*30</f>
        <v>12.857142857142856</v>
      </c>
      <c r="AH36" s="8"/>
      <c r="AI36" s="8"/>
      <c r="AJ36" s="8">
        <v>40</v>
      </c>
      <c r="AK36" s="8">
        <f>3/7*30</f>
        <v>12.857142857142856</v>
      </c>
      <c r="AL36" s="7">
        <f t="shared" si="8"/>
        <v>0</v>
      </c>
      <c r="AM36" s="12"/>
      <c r="AN36" s="12"/>
      <c r="AO36" s="12"/>
      <c r="AP36" s="12"/>
      <c r="AQ36" s="12">
        <v>55</v>
      </c>
      <c r="AR36" s="12">
        <f>3/7*30</f>
        <v>12.857142857142856</v>
      </c>
      <c r="AS36" s="12"/>
      <c r="AT36" s="12"/>
      <c r="AU36" s="12">
        <v>55</v>
      </c>
      <c r="AV36" s="12">
        <f>3/7*30</f>
        <v>12.857142857142856</v>
      </c>
      <c r="AW36" s="12">
        <f t="shared" si="9"/>
        <v>0</v>
      </c>
      <c r="AX36" s="7"/>
      <c r="AY36" s="7"/>
      <c r="AZ36" s="7"/>
      <c r="BA36" s="7"/>
      <c r="BB36" s="7">
        <v>70</v>
      </c>
      <c r="BC36" s="7">
        <f>3/7*30</f>
        <v>12.857142857142856</v>
      </c>
      <c r="BD36" s="7"/>
      <c r="BE36" s="7"/>
      <c r="BF36" s="7">
        <v>70</v>
      </c>
      <c r="BG36" s="7">
        <f>3/7*30</f>
        <v>12.857142857142856</v>
      </c>
      <c r="BH36" s="7">
        <f t="shared" si="10"/>
        <v>0</v>
      </c>
      <c r="BI36" s="12"/>
      <c r="BJ36" s="12"/>
      <c r="BK36" s="12"/>
      <c r="BL36" s="12"/>
      <c r="BM36" s="14">
        <v>90</v>
      </c>
      <c r="BN36" s="14">
        <f>3/7*30</f>
        <v>12.857142857142856</v>
      </c>
      <c r="BO36" s="12"/>
      <c r="BP36" s="12"/>
      <c r="BQ36" s="14">
        <v>90</v>
      </c>
      <c r="BR36" s="14">
        <f>3/7*30</f>
        <v>12.857142857142856</v>
      </c>
      <c r="BS36" s="12"/>
      <c r="BT36" s="12"/>
      <c r="BU36" s="12">
        <f t="shared" si="11"/>
        <v>0</v>
      </c>
      <c r="BV36" s="7"/>
      <c r="BW36" s="7"/>
      <c r="BX36" s="7"/>
      <c r="BY36" s="7"/>
      <c r="BZ36" s="7">
        <v>90</v>
      </c>
      <c r="CA36" s="7">
        <f>3/7*30</f>
        <v>12.857142857142856</v>
      </c>
      <c r="CB36" s="7"/>
      <c r="CC36" s="7"/>
      <c r="CD36" s="7">
        <v>90</v>
      </c>
      <c r="CE36" s="7">
        <f>3/7*30</f>
        <v>12.857142857142856</v>
      </c>
      <c r="CF36" s="7"/>
      <c r="CG36" s="7"/>
      <c r="CH36" s="7">
        <f t="shared" si="1"/>
        <v>0</v>
      </c>
      <c r="CI36" s="14"/>
      <c r="CJ36" s="14"/>
      <c r="CK36" s="14"/>
      <c r="CL36" s="14"/>
      <c r="CM36" s="14">
        <v>100</v>
      </c>
      <c r="CN36" s="14">
        <f>3/7*20</f>
        <v>8.5714285714285712</v>
      </c>
      <c r="CO36" s="14"/>
      <c r="CP36" s="14"/>
      <c r="CQ36" s="14"/>
      <c r="CR36" s="14"/>
      <c r="CS36" s="14"/>
      <c r="CT36" s="14"/>
      <c r="CU36" s="12">
        <f t="shared" si="2"/>
        <v>0</v>
      </c>
      <c r="CV36" s="7"/>
      <c r="CW36" s="7"/>
      <c r="CX36" s="7"/>
      <c r="CY36" s="7"/>
      <c r="CZ36" s="7">
        <v>90</v>
      </c>
      <c r="DA36" s="7">
        <f>2/5*20</f>
        <v>8</v>
      </c>
      <c r="DB36" s="7"/>
      <c r="DC36" s="7"/>
      <c r="DD36" s="7"/>
      <c r="DE36" s="7"/>
      <c r="DF36" s="7">
        <f t="shared" si="12"/>
        <v>0</v>
      </c>
      <c r="DG36" s="14"/>
      <c r="DH36" s="14"/>
      <c r="DI36" s="14"/>
      <c r="DJ36" s="14"/>
      <c r="DK36" s="14">
        <v>70</v>
      </c>
      <c r="DL36" s="14">
        <f>2/5*20</f>
        <v>8</v>
      </c>
      <c r="DM36" s="14"/>
      <c r="DN36" s="14"/>
      <c r="DO36" s="14"/>
      <c r="DP36" s="14"/>
      <c r="DQ36" s="14">
        <f t="shared" si="13"/>
        <v>0</v>
      </c>
      <c r="DR36" s="7"/>
      <c r="DS36" s="7"/>
      <c r="DT36" s="7"/>
      <c r="DU36" s="7"/>
      <c r="DV36" s="7">
        <v>110</v>
      </c>
      <c r="DW36" s="7">
        <f>3/7*20</f>
        <v>8.5714285714285712</v>
      </c>
      <c r="DX36" s="7"/>
      <c r="DY36" s="7"/>
      <c r="DZ36" s="7"/>
      <c r="EA36" s="7"/>
      <c r="EB36" s="7"/>
      <c r="EC36" s="7"/>
      <c r="ED36" s="7">
        <f t="shared" si="3"/>
        <v>0</v>
      </c>
      <c r="EE36" s="9">
        <f t="shared" si="4"/>
        <v>0</v>
      </c>
    </row>
    <row r="37" spans="1:135" x14ac:dyDescent="0.3">
      <c r="A37" s="18" t="str">
        <f t="shared" si="0"/>
        <v>POLLO</v>
      </c>
      <c r="B37" s="19">
        <f t="shared" si="5"/>
        <v>0</v>
      </c>
      <c r="C37" s="20" t="s">
        <v>99</v>
      </c>
      <c r="E37" s="1" t="s">
        <v>19</v>
      </c>
      <c r="F37" s="7"/>
      <c r="G37" s="7"/>
      <c r="H37" s="7"/>
      <c r="I37" s="7"/>
      <c r="J37" s="8">
        <v>40</v>
      </c>
      <c r="K37" s="8">
        <v>20</v>
      </c>
      <c r="L37" s="7"/>
      <c r="M37" s="7"/>
      <c r="N37" s="8">
        <v>40</v>
      </c>
      <c r="O37" s="8">
        <v>10</v>
      </c>
      <c r="P37" s="7">
        <f t="shared" si="6"/>
        <v>0</v>
      </c>
      <c r="Q37" s="1">
        <v>17</v>
      </c>
      <c r="R37" s="1">
        <v>12</v>
      </c>
      <c r="S37" s="1"/>
      <c r="T37" s="1"/>
      <c r="U37" s="6">
        <v>47</v>
      </c>
      <c r="V37" s="6">
        <v>12</v>
      </c>
      <c r="W37" s="1"/>
      <c r="X37" s="1"/>
      <c r="Y37" s="1">
        <v>40</v>
      </c>
      <c r="Z37" s="1">
        <v>20</v>
      </c>
      <c r="AA37" s="1">
        <f t="shared" si="7"/>
        <v>0</v>
      </c>
      <c r="AB37" s="8"/>
      <c r="AC37" s="8"/>
      <c r="AD37" s="8"/>
      <c r="AE37" s="8"/>
      <c r="AF37" s="8">
        <f>+(54+57+60)/3</f>
        <v>57</v>
      </c>
      <c r="AG37" s="8">
        <f>2.5/7*30</f>
        <v>10.714285714285715</v>
      </c>
      <c r="AH37" s="8"/>
      <c r="AI37" s="8"/>
      <c r="AJ37" s="8">
        <f>+(54+57+60)/3</f>
        <v>57</v>
      </c>
      <c r="AK37" s="8">
        <f>2.5/7*30</f>
        <v>10.714285714285715</v>
      </c>
      <c r="AL37" s="7">
        <f t="shared" si="8"/>
        <v>0</v>
      </c>
      <c r="AM37" s="12"/>
      <c r="AN37" s="12"/>
      <c r="AO37" s="12"/>
      <c r="AP37" s="12"/>
      <c r="AQ37" s="12">
        <f>+(75+79+82)/3</f>
        <v>78.666666666666671</v>
      </c>
      <c r="AR37" s="12">
        <f>2.5/7*30</f>
        <v>10.714285714285715</v>
      </c>
      <c r="AS37" s="12"/>
      <c r="AT37" s="12"/>
      <c r="AU37" s="12">
        <f>+(75+79+82)/3</f>
        <v>78.666666666666671</v>
      </c>
      <c r="AV37" s="12">
        <f>2.5/7*30</f>
        <v>10.714285714285715</v>
      </c>
      <c r="AW37" s="12">
        <f t="shared" si="9"/>
        <v>0</v>
      </c>
      <c r="AX37" s="7"/>
      <c r="AY37" s="7"/>
      <c r="AZ37" s="7"/>
      <c r="BA37" s="7"/>
      <c r="BB37" s="7">
        <f>+(95+100+105)/3</f>
        <v>100</v>
      </c>
      <c r="BC37" s="7">
        <f>2.5/7*30</f>
        <v>10.714285714285715</v>
      </c>
      <c r="BD37" s="7"/>
      <c r="BE37" s="7"/>
      <c r="BF37" s="7">
        <f>+(95+100+105)/3</f>
        <v>100</v>
      </c>
      <c r="BG37" s="7">
        <f>3/7*30</f>
        <v>12.857142857142856</v>
      </c>
      <c r="BH37" s="7">
        <f t="shared" si="10"/>
        <v>0</v>
      </c>
      <c r="BI37" s="12"/>
      <c r="BJ37" s="12"/>
      <c r="BK37" s="12"/>
      <c r="BL37" s="12"/>
      <c r="BM37" s="14">
        <f>+(122+129+135)/3</f>
        <v>128.66666666666666</v>
      </c>
      <c r="BN37" s="14">
        <f>2.5/7*30</f>
        <v>10.714285714285715</v>
      </c>
      <c r="BO37" s="12"/>
      <c r="BP37" s="12"/>
      <c r="BQ37" s="14">
        <f>+(122+129+135)/3</f>
        <v>128.66666666666666</v>
      </c>
      <c r="BR37" s="14">
        <f>3/7*30</f>
        <v>12.857142857142856</v>
      </c>
      <c r="BS37" s="12"/>
      <c r="BT37" s="12"/>
      <c r="BU37" s="12">
        <f t="shared" si="11"/>
        <v>0</v>
      </c>
      <c r="BV37" s="7"/>
      <c r="BW37" s="7"/>
      <c r="BX37" s="7"/>
      <c r="BY37" s="7"/>
      <c r="BZ37" s="7">
        <f>+(122+129+135)/3</f>
        <v>128.66666666666666</v>
      </c>
      <c r="CA37" s="7">
        <f>2.5/7*30</f>
        <v>10.714285714285715</v>
      </c>
      <c r="CB37" s="7"/>
      <c r="CC37" s="7"/>
      <c r="CD37" s="7">
        <f>+(122+129+135)/3</f>
        <v>128.66666666666666</v>
      </c>
      <c r="CE37" s="7">
        <f>3/7*30</f>
        <v>12.857142857142856</v>
      </c>
      <c r="CF37" s="7"/>
      <c r="CG37" s="7"/>
      <c r="CH37" s="7">
        <f t="shared" si="1"/>
        <v>0</v>
      </c>
      <c r="CI37" s="14"/>
      <c r="CJ37" s="14"/>
      <c r="CK37" s="14"/>
      <c r="CL37" s="14"/>
      <c r="CM37" s="14">
        <f>+(136+143+150)/3</f>
        <v>143</v>
      </c>
      <c r="CN37" s="14">
        <f>2.5/7*20</f>
        <v>7.1428571428571432</v>
      </c>
      <c r="CO37" s="14"/>
      <c r="CP37" s="14"/>
      <c r="CQ37" s="14"/>
      <c r="CR37" s="14"/>
      <c r="CS37" s="14"/>
      <c r="CT37" s="14"/>
      <c r="CU37" s="12">
        <f t="shared" si="2"/>
        <v>0</v>
      </c>
      <c r="CV37" s="7"/>
      <c r="CW37" s="7"/>
      <c r="CX37" s="7"/>
      <c r="CY37" s="7"/>
      <c r="CZ37" s="7">
        <f>+(122+129+135)/3</f>
        <v>128.66666666666666</v>
      </c>
      <c r="DA37" s="7">
        <f>2/5*20</f>
        <v>8</v>
      </c>
      <c r="DB37" s="7"/>
      <c r="DC37" s="7"/>
      <c r="DD37" s="7"/>
      <c r="DE37" s="7"/>
      <c r="DF37" s="7">
        <f t="shared" si="12"/>
        <v>0</v>
      </c>
      <c r="DG37" s="14"/>
      <c r="DH37" s="14"/>
      <c r="DI37" s="14"/>
      <c r="DJ37" s="14"/>
      <c r="DK37" s="14">
        <f>+(95+100+105)/3</f>
        <v>100</v>
      </c>
      <c r="DL37" s="14">
        <f>2/5*20</f>
        <v>8</v>
      </c>
      <c r="DM37" s="14"/>
      <c r="DN37" s="14"/>
      <c r="DO37" s="14"/>
      <c r="DP37" s="14"/>
      <c r="DQ37" s="14">
        <f t="shared" si="13"/>
        <v>0</v>
      </c>
      <c r="DR37" s="7"/>
      <c r="DS37" s="7"/>
      <c r="DT37" s="7"/>
      <c r="DU37" s="7"/>
      <c r="DV37" s="7">
        <f>+(150+157+165)/3</f>
        <v>157.33333333333334</v>
      </c>
      <c r="DW37" s="7">
        <f>2.5/7*20</f>
        <v>7.1428571428571432</v>
      </c>
      <c r="DX37" s="7"/>
      <c r="DY37" s="7"/>
      <c r="DZ37" s="7"/>
      <c r="EA37" s="7"/>
      <c r="EB37" s="7"/>
      <c r="EC37" s="7"/>
      <c r="ED37" s="7">
        <f t="shared" si="3"/>
        <v>0</v>
      </c>
      <c r="EE37" s="9">
        <f t="shared" si="4"/>
        <v>0</v>
      </c>
    </row>
    <row r="38" spans="1:135" x14ac:dyDescent="0.3">
      <c r="A38" s="18" t="str">
        <f t="shared" si="0"/>
        <v xml:space="preserve">HUEVO </v>
      </c>
      <c r="B38" s="19">
        <f t="shared" si="5"/>
        <v>0</v>
      </c>
      <c r="C38" s="20" t="s">
        <v>101</v>
      </c>
      <c r="E38" s="2" t="s">
        <v>20</v>
      </c>
      <c r="F38" s="7"/>
      <c r="G38" s="7"/>
      <c r="H38" s="7"/>
      <c r="I38" s="7"/>
      <c r="J38" s="8"/>
      <c r="K38" s="8"/>
      <c r="L38" s="7"/>
      <c r="M38" s="7"/>
      <c r="N38" s="7"/>
      <c r="O38" s="7"/>
      <c r="P38" s="7">
        <f t="shared" si="6"/>
        <v>0</v>
      </c>
      <c r="Q38" s="1">
        <v>1</v>
      </c>
      <c r="R38" s="1">
        <v>6</v>
      </c>
      <c r="S38" s="1"/>
      <c r="T38" s="1"/>
      <c r="U38" s="6">
        <v>1</v>
      </c>
      <c r="V38" s="6">
        <v>6</v>
      </c>
      <c r="W38" s="1"/>
      <c r="X38" s="1"/>
      <c r="Y38" s="1"/>
      <c r="Z38" s="1"/>
      <c r="AA38" s="1">
        <f t="shared" si="7"/>
        <v>0</v>
      </c>
      <c r="AB38" s="8">
        <v>1</v>
      </c>
      <c r="AC38" s="8">
        <v>20</v>
      </c>
      <c r="AD38" s="8"/>
      <c r="AE38" s="8"/>
      <c r="AF38" s="8">
        <v>1</v>
      </c>
      <c r="AG38" s="8">
        <f>1/7*30</f>
        <v>4.2857142857142856</v>
      </c>
      <c r="AH38" s="8"/>
      <c r="AI38" s="8"/>
      <c r="AJ38" s="8">
        <v>1</v>
      </c>
      <c r="AK38" s="8">
        <f>1/7*30</f>
        <v>4.2857142857142856</v>
      </c>
      <c r="AL38" s="7">
        <f t="shared" si="8"/>
        <v>0</v>
      </c>
      <c r="AM38" s="12">
        <v>1</v>
      </c>
      <c r="AN38" s="12">
        <v>20</v>
      </c>
      <c r="AO38" s="12"/>
      <c r="AP38" s="12"/>
      <c r="AQ38" s="12">
        <v>1</v>
      </c>
      <c r="AR38" s="12">
        <f>1/7*30</f>
        <v>4.2857142857142856</v>
      </c>
      <c r="AS38" s="12"/>
      <c r="AT38" s="12"/>
      <c r="AU38" s="12">
        <v>1</v>
      </c>
      <c r="AV38" s="12">
        <f>1/7*30</f>
        <v>4.2857142857142856</v>
      </c>
      <c r="AW38" s="12">
        <f t="shared" si="9"/>
        <v>0</v>
      </c>
      <c r="AX38" s="7">
        <v>1</v>
      </c>
      <c r="AY38" s="7">
        <v>20</v>
      </c>
      <c r="AZ38" s="7"/>
      <c r="BA38" s="7"/>
      <c r="BB38" s="7">
        <v>1</v>
      </c>
      <c r="BC38" s="7">
        <f>1/7*30</f>
        <v>4.2857142857142856</v>
      </c>
      <c r="BD38" s="7"/>
      <c r="BE38" s="7"/>
      <c r="BF38" s="7">
        <v>1</v>
      </c>
      <c r="BG38" s="7">
        <f>1/7*30</f>
        <v>4.2857142857142856</v>
      </c>
      <c r="BH38" s="7">
        <f t="shared" si="10"/>
        <v>0</v>
      </c>
      <c r="BI38" s="12">
        <v>1</v>
      </c>
      <c r="BJ38" s="12">
        <v>20</v>
      </c>
      <c r="BK38" s="12"/>
      <c r="BL38" s="12"/>
      <c r="BM38" s="14">
        <v>1</v>
      </c>
      <c r="BN38" s="14">
        <f>1/7*30</f>
        <v>4.2857142857142856</v>
      </c>
      <c r="BO38" s="12"/>
      <c r="BP38" s="12"/>
      <c r="BQ38" s="14">
        <v>1</v>
      </c>
      <c r="BR38" s="14">
        <f>1/7*30</f>
        <v>4.2857142857142856</v>
      </c>
      <c r="BS38" s="12"/>
      <c r="BT38" s="12"/>
      <c r="BU38" s="12">
        <f t="shared" si="11"/>
        <v>0</v>
      </c>
      <c r="BV38" s="7">
        <v>1</v>
      </c>
      <c r="BW38" s="7">
        <v>20</v>
      </c>
      <c r="BX38" s="7"/>
      <c r="BY38" s="7"/>
      <c r="BZ38" s="7">
        <v>1</v>
      </c>
      <c r="CA38" s="7">
        <f>1/7*30</f>
        <v>4.2857142857142856</v>
      </c>
      <c r="CB38" s="7"/>
      <c r="CC38" s="7"/>
      <c r="CD38" s="7">
        <v>1</v>
      </c>
      <c r="CE38" s="7">
        <f>1/7*30</f>
        <v>4.2857142857142856</v>
      </c>
      <c r="CF38" s="7"/>
      <c r="CG38" s="7"/>
      <c r="CH38" s="7">
        <f t="shared" si="1"/>
        <v>0</v>
      </c>
      <c r="CI38" s="14">
        <v>1</v>
      </c>
      <c r="CJ38" s="14">
        <v>20</v>
      </c>
      <c r="CK38" s="14"/>
      <c r="CL38" s="14"/>
      <c r="CM38" s="14">
        <v>1</v>
      </c>
      <c r="CN38" s="14">
        <f>1/7*20</f>
        <v>2.8571428571428568</v>
      </c>
      <c r="CO38" s="14"/>
      <c r="CP38" s="14"/>
      <c r="CQ38" s="14"/>
      <c r="CR38" s="14"/>
      <c r="CS38" s="14"/>
      <c r="CT38" s="14"/>
      <c r="CU38" s="12">
        <f t="shared" si="2"/>
        <v>0</v>
      </c>
      <c r="CV38" s="7">
        <v>1</v>
      </c>
      <c r="CW38" s="7">
        <v>13.33</v>
      </c>
      <c r="CX38" s="7"/>
      <c r="CY38" s="7"/>
      <c r="CZ38" s="7">
        <v>1</v>
      </c>
      <c r="DA38" s="7">
        <f>0.5/5*20</f>
        <v>2</v>
      </c>
      <c r="DB38" s="7"/>
      <c r="DC38" s="7"/>
      <c r="DD38" s="7"/>
      <c r="DE38" s="7"/>
      <c r="DF38" s="7">
        <f t="shared" si="12"/>
        <v>0</v>
      </c>
      <c r="DG38" s="14">
        <v>1</v>
      </c>
      <c r="DH38" s="14">
        <v>13.33</v>
      </c>
      <c r="DI38" s="14"/>
      <c r="DJ38" s="14"/>
      <c r="DK38" s="14">
        <v>1</v>
      </c>
      <c r="DL38" s="14">
        <f>0.5/5*20</f>
        <v>2</v>
      </c>
      <c r="DM38" s="14"/>
      <c r="DN38" s="14"/>
      <c r="DO38" s="14"/>
      <c r="DP38" s="14"/>
      <c r="DQ38" s="14">
        <f t="shared" si="13"/>
        <v>0</v>
      </c>
      <c r="DR38" s="7">
        <v>1</v>
      </c>
      <c r="DS38" s="7">
        <v>20</v>
      </c>
      <c r="DT38" s="7"/>
      <c r="DU38" s="7"/>
      <c r="DV38" s="7">
        <v>1</v>
      </c>
      <c r="DW38" s="7">
        <f>1/7*20</f>
        <v>2.8571428571428568</v>
      </c>
      <c r="DX38" s="7"/>
      <c r="DY38" s="7"/>
      <c r="DZ38" s="7"/>
      <c r="EA38" s="7"/>
      <c r="EB38" s="7"/>
      <c r="EC38" s="7"/>
      <c r="ED38" s="7">
        <f t="shared" si="3"/>
        <v>0</v>
      </c>
      <c r="EE38" s="9">
        <f t="shared" si="4"/>
        <v>0</v>
      </c>
    </row>
    <row r="39" spans="1:135" x14ac:dyDescent="0.3">
      <c r="A39" s="18" t="str">
        <f t="shared" si="0"/>
        <v>ATUN EN ACEITE</v>
      </c>
      <c r="B39" s="19">
        <f t="shared" si="5"/>
        <v>0</v>
      </c>
      <c r="C39" s="20" t="s">
        <v>99</v>
      </c>
      <c r="E39" s="1" t="s">
        <v>21</v>
      </c>
      <c r="F39" s="7"/>
      <c r="G39" s="7"/>
      <c r="H39" s="7"/>
      <c r="I39" s="7"/>
      <c r="J39" s="8"/>
      <c r="K39" s="8"/>
      <c r="L39" s="7"/>
      <c r="M39" s="7"/>
      <c r="N39" s="7"/>
      <c r="O39" s="7"/>
      <c r="P39" s="7">
        <f t="shared" si="6"/>
        <v>0</v>
      </c>
      <c r="Q39" s="1"/>
      <c r="R39" s="1"/>
      <c r="S39" s="1"/>
      <c r="T39" s="1"/>
      <c r="U39" s="6"/>
      <c r="V39" s="6"/>
      <c r="W39" s="1"/>
      <c r="X39" s="1"/>
      <c r="Y39" s="1"/>
      <c r="Z39" s="1"/>
      <c r="AA39" s="1">
        <f t="shared" si="7"/>
        <v>0</v>
      </c>
      <c r="AB39" s="8"/>
      <c r="AC39" s="8"/>
      <c r="AD39" s="8"/>
      <c r="AE39" s="8"/>
      <c r="AF39" s="8">
        <v>50</v>
      </c>
      <c r="AG39" s="8">
        <f>0.5/7*30</f>
        <v>2.1428571428571428</v>
      </c>
      <c r="AH39" s="8"/>
      <c r="AI39" s="8"/>
      <c r="AJ39" s="8">
        <v>50</v>
      </c>
      <c r="AK39" s="8">
        <f>0.5/7*30</f>
        <v>2.1428571428571428</v>
      </c>
      <c r="AL39" s="7">
        <f t="shared" si="8"/>
        <v>0</v>
      </c>
      <c r="AM39" s="12"/>
      <c r="AN39" s="12"/>
      <c r="AO39" s="12"/>
      <c r="AP39" s="12"/>
      <c r="AQ39" s="12">
        <v>55</v>
      </c>
      <c r="AR39" s="12">
        <f>0.5/7*30</f>
        <v>2.1428571428571428</v>
      </c>
      <c r="AS39" s="12"/>
      <c r="AT39" s="12"/>
      <c r="AU39" s="12">
        <v>55</v>
      </c>
      <c r="AV39" s="12">
        <f>0.5/7*30</f>
        <v>2.1428571428571428</v>
      </c>
      <c r="AW39" s="12">
        <f t="shared" si="9"/>
        <v>0</v>
      </c>
      <c r="AX39" s="7"/>
      <c r="AY39" s="7"/>
      <c r="AZ39" s="7"/>
      <c r="BA39" s="7"/>
      <c r="BB39" s="7">
        <v>70</v>
      </c>
      <c r="BC39" s="7">
        <f>0.5/7*30</f>
        <v>2.1428571428571428</v>
      </c>
      <c r="BD39" s="7"/>
      <c r="BE39" s="7"/>
      <c r="BF39" s="7"/>
      <c r="BG39" s="7"/>
      <c r="BH39" s="7">
        <f t="shared" si="10"/>
        <v>0</v>
      </c>
      <c r="BI39" s="12"/>
      <c r="BJ39" s="12"/>
      <c r="BK39" s="12"/>
      <c r="BL39" s="12"/>
      <c r="BM39" s="14">
        <v>90</v>
      </c>
      <c r="BN39" s="14">
        <f>0.5/7*30</f>
        <v>2.1428571428571428</v>
      </c>
      <c r="BO39" s="12"/>
      <c r="BP39" s="12"/>
      <c r="BQ39" s="14"/>
      <c r="BR39" s="14"/>
      <c r="BS39" s="12"/>
      <c r="BT39" s="12"/>
      <c r="BU39" s="12">
        <f t="shared" si="11"/>
        <v>0</v>
      </c>
      <c r="BV39" s="7"/>
      <c r="BW39" s="7"/>
      <c r="BX39" s="7"/>
      <c r="BY39" s="7"/>
      <c r="BZ39" s="7">
        <v>90</v>
      </c>
      <c r="CA39" s="7">
        <f>0.5/7*30</f>
        <v>2.1428571428571428</v>
      </c>
      <c r="CB39" s="7"/>
      <c r="CC39" s="7"/>
      <c r="CD39" s="7"/>
      <c r="CE39" s="7"/>
      <c r="CF39" s="7"/>
      <c r="CG39" s="7"/>
      <c r="CH39" s="7">
        <f t="shared" si="1"/>
        <v>0</v>
      </c>
      <c r="CI39" s="14"/>
      <c r="CJ39" s="14"/>
      <c r="CK39" s="14"/>
      <c r="CL39" s="14"/>
      <c r="CM39" s="14">
        <v>100</v>
      </c>
      <c r="CN39" s="14">
        <f>0.5/7*30</f>
        <v>2.1428571428571428</v>
      </c>
      <c r="CO39" s="14"/>
      <c r="CP39" s="14"/>
      <c r="CQ39" s="14"/>
      <c r="CR39" s="14"/>
      <c r="CS39" s="14"/>
      <c r="CT39" s="14"/>
      <c r="CU39" s="12">
        <f t="shared" si="2"/>
        <v>0</v>
      </c>
      <c r="CV39" s="7"/>
      <c r="CW39" s="7"/>
      <c r="CX39" s="7"/>
      <c r="CY39" s="7"/>
      <c r="CZ39" s="7">
        <v>90</v>
      </c>
      <c r="DA39" s="7">
        <f>0.5/5*20</f>
        <v>2</v>
      </c>
      <c r="DB39" s="7"/>
      <c r="DC39" s="7"/>
      <c r="DD39" s="7"/>
      <c r="DE39" s="7"/>
      <c r="DF39" s="7">
        <f t="shared" si="12"/>
        <v>0</v>
      </c>
      <c r="DG39" s="14"/>
      <c r="DH39" s="14"/>
      <c r="DI39" s="14"/>
      <c r="DJ39" s="14"/>
      <c r="DK39" s="14">
        <v>70</v>
      </c>
      <c r="DL39" s="14">
        <f>0.5/5*20</f>
        <v>2</v>
      </c>
      <c r="DM39" s="14"/>
      <c r="DN39" s="14"/>
      <c r="DO39" s="14"/>
      <c r="DP39" s="14"/>
      <c r="DQ39" s="14">
        <f t="shared" si="13"/>
        <v>0</v>
      </c>
      <c r="DR39" s="7"/>
      <c r="DS39" s="7"/>
      <c r="DT39" s="7"/>
      <c r="DU39" s="7"/>
      <c r="DV39" s="7">
        <v>110</v>
      </c>
      <c r="DW39" s="7">
        <f>0.5/7*30</f>
        <v>2.1428571428571428</v>
      </c>
      <c r="DX39" s="7"/>
      <c r="DY39" s="7"/>
      <c r="DZ39" s="7"/>
      <c r="EA39" s="7"/>
      <c r="EB39" s="7"/>
      <c r="EC39" s="7"/>
      <c r="ED39" s="7">
        <f t="shared" si="3"/>
        <v>0</v>
      </c>
      <c r="EE39" s="9">
        <f t="shared" si="4"/>
        <v>0</v>
      </c>
    </row>
    <row r="40" spans="1:135" hidden="1" x14ac:dyDescent="0.3">
      <c r="A40" s="18" t="str">
        <f t="shared" si="0"/>
        <v>ATUN EN AGUA</v>
      </c>
      <c r="B40" s="19">
        <f t="shared" si="5"/>
        <v>0</v>
      </c>
      <c r="C40" s="20" t="s">
        <v>99</v>
      </c>
      <c r="E40" s="2" t="s">
        <v>22</v>
      </c>
      <c r="F40" s="7"/>
      <c r="G40" s="7"/>
      <c r="H40" s="7"/>
      <c r="I40" s="7"/>
      <c r="J40" s="8"/>
      <c r="K40" s="8"/>
      <c r="L40" s="7"/>
      <c r="M40" s="7"/>
      <c r="N40" s="7"/>
      <c r="O40" s="7"/>
      <c r="P40" s="7">
        <f t="shared" si="6"/>
        <v>0</v>
      </c>
      <c r="Q40" s="1"/>
      <c r="R40" s="1"/>
      <c r="S40" s="1"/>
      <c r="T40" s="1"/>
      <c r="U40" s="6"/>
      <c r="V40" s="6"/>
      <c r="W40" s="1"/>
      <c r="X40" s="1"/>
      <c r="Y40" s="1"/>
      <c r="Z40" s="1"/>
      <c r="AA40" s="1">
        <f t="shared" si="7"/>
        <v>0</v>
      </c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7">
        <f t="shared" si="8"/>
        <v>0</v>
      </c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>
        <f t="shared" si="9"/>
        <v>0</v>
      </c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>
        <f t="shared" si="10"/>
        <v>0</v>
      </c>
      <c r="BI40" s="12"/>
      <c r="BJ40" s="12"/>
      <c r="BK40" s="12"/>
      <c r="BL40" s="12"/>
      <c r="BM40" s="14"/>
      <c r="BN40" s="14"/>
      <c r="BO40" s="12"/>
      <c r="BP40" s="12"/>
      <c r="BQ40" s="14"/>
      <c r="BR40" s="14"/>
      <c r="BS40" s="12"/>
      <c r="BT40" s="12"/>
      <c r="BU40" s="12">
        <f t="shared" si="11"/>
        <v>0</v>
      </c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>
        <f t="shared" si="1"/>
        <v>0</v>
      </c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2">
        <f t="shared" si="2"/>
        <v>0</v>
      </c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>
        <f t="shared" si="12"/>
        <v>0</v>
      </c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>
        <f t="shared" si="13"/>
        <v>0</v>
      </c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>
        <f t="shared" si="3"/>
        <v>0</v>
      </c>
      <c r="EE40" s="9">
        <f t="shared" si="4"/>
        <v>0</v>
      </c>
    </row>
    <row r="41" spans="1:135" x14ac:dyDescent="0.3">
      <c r="A41" s="18" t="str">
        <f t="shared" si="0"/>
        <v>ACEITES Y GRASAS</v>
      </c>
      <c r="B41" s="19">
        <f t="shared" si="5"/>
        <v>0</v>
      </c>
      <c r="C41" s="20" t="s">
        <v>100</v>
      </c>
      <c r="E41" s="1" t="s">
        <v>23</v>
      </c>
      <c r="F41" s="7">
        <v>2</v>
      </c>
      <c r="G41" s="7">
        <v>30</v>
      </c>
      <c r="H41" s="7"/>
      <c r="I41" s="7"/>
      <c r="J41" s="8">
        <v>4</v>
      </c>
      <c r="K41" s="8">
        <v>30</v>
      </c>
      <c r="L41" s="7"/>
      <c r="M41" s="7"/>
      <c r="N41" s="8">
        <v>4</v>
      </c>
      <c r="O41" s="8">
        <v>30</v>
      </c>
      <c r="P41" s="7">
        <f t="shared" si="6"/>
        <v>0</v>
      </c>
      <c r="Q41" s="1">
        <v>2</v>
      </c>
      <c r="R41" s="1">
        <v>30</v>
      </c>
      <c r="S41" s="1"/>
      <c r="T41" s="1"/>
      <c r="U41" s="6">
        <v>5</v>
      </c>
      <c r="V41" s="6">
        <v>30</v>
      </c>
      <c r="W41" s="1"/>
      <c r="X41" s="1"/>
      <c r="Y41" s="1">
        <v>5</v>
      </c>
      <c r="Z41" s="1">
        <v>30</v>
      </c>
      <c r="AA41" s="1">
        <f t="shared" si="7"/>
        <v>0</v>
      </c>
      <c r="AB41" s="8">
        <v>4</v>
      </c>
      <c r="AC41" s="8">
        <v>30</v>
      </c>
      <c r="AD41" s="8"/>
      <c r="AE41" s="8"/>
      <c r="AF41" s="8">
        <v>8</v>
      </c>
      <c r="AG41" s="8">
        <v>30</v>
      </c>
      <c r="AH41" s="8"/>
      <c r="AI41" s="8"/>
      <c r="AJ41" s="8">
        <v>8</v>
      </c>
      <c r="AK41" s="8">
        <v>30</v>
      </c>
      <c r="AL41" s="7">
        <f t="shared" si="8"/>
        <v>0</v>
      </c>
      <c r="AM41" s="12">
        <v>4</v>
      </c>
      <c r="AN41" s="12">
        <v>30</v>
      </c>
      <c r="AO41" s="12"/>
      <c r="AP41" s="12"/>
      <c r="AQ41" s="12">
        <v>12</v>
      </c>
      <c r="AR41" s="12">
        <v>30</v>
      </c>
      <c r="AS41" s="12"/>
      <c r="AT41" s="12"/>
      <c r="AU41" s="12">
        <v>11</v>
      </c>
      <c r="AV41" s="12">
        <v>30</v>
      </c>
      <c r="AW41" s="12">
        <f t="shared" si="9"/>
        <v>0</v>
      </c>
      <c r="AX41" s="7">
        <v>5</v>
      </c>
      <c r="AY41" s="7">
        <v>30</v>
      </c>
      <c r="AZ41" s="7"/>
      <c r="BA41" s="7"/>
      <c r="BB41" s="7">
        <v>12</v>
      </c>
      <c r="BC41" s="7">
        <v>30</v>
      </c>
      <c r="BD41" s="7"/>
      <c r="BE41" s="7"/>
      <c r="BF41" s="7">
        <v>12</v>
      </c>
      <c r="BG41" s="7">
        <v>30</v>
      </c>
      <c r="BH41" s="7">
        <f t="shared" si="10"/>
        <v>0</v>
      </c>
      <c r="BI41" s="12">
        <v>5</v>
      </c>
      <c r="BJ41" s="12">
        <v>30</v>
      </c>
      <c r="BK41" s="12"/>
      <c r="BL41" s="12"/>
      <c r="BM41" s="14">
        <v>14</v>
      </c>
      <c r="BN41" s="14">
        <v>30</v>
      </c>
      <c r="BO41" s="12"/>
      <c r="BP41" s="12"/>
      <c r="BQ41" s="14">
        <v>13</v>
      </c>
      <c r="BR41" s="14">
        <v>30</v>
      </c>
      <c r="BS41" s="12"/>
      <c r="BT41" s="12"/>
      <c r="BU41" s="12">
        <f t="shared" si="11"/>
        <v>0</v>
      </c>
      <c r="BV41" s="7">
        <v>5</v>
      </c>
      <c r="BW41" s="7">
        <v>30</v>
      </c>
      <c r="BX41" s="7"/>
      <c r="BY41" s="7"/>
      <c r="BZ41" s="7">
        <v>16</v>
      </c>
      <c r="CA41" s="7">
        <v>30</v>
      </c>
      <c r="CB41" s="7"/>
      <c r="CC41" s="7"/>
      <c r="CD41" s="7">
        <v>14</v>
      </c>
      <c r="CE41" s="7">
        <v>30</v>
      </c>
      <c r="CF41" s="7"/>
      <c r="CG41" s="7"/>
      <c r="CH41" s="7">
        <f t="shared" si="1"/>
        <v>0</v>
      </c>
      <c r="CI41" s="14">
        <v>6</v>
      </c>
      <c r="CJ41" s="14">
        <v>20</v>
      </c>
      <c r="CK41" s="14"/>
      <c r="CL41" s="14"/>
      <c r="CM41" s="14">
        <v>19</v>
      </c>
      <c r="CN41" s="14">
        <v>20</v>
      </c>
      <c r="CO41" s="14"/>
      <c r="CP41" s="14"/>
      <c r="CQ41" s="14"/>
      <c r="CR41" s="14"/>
      <c r="CS41" s="14"/>
      <c r="CT41" s="14"/>
      <c r="CU41" s="12">
        <f t="shared" si="2"/>
        <v>0</v>
      </c>
      <c r="CV41" s="7"/>
      <c r="CW41" s="7"/>
      <c r="CX41" s="7"/>
      <c r="CY41" s="7"/>
      <c r="CZ41" s="7">
        <v>12</v>
      </c>
      <c r="DA41" s="7">
        <v>20</v>
      </c>
      <c r="DB41" s="7"/>
      <c r="DC41" s="7"/>
      <c r="DD41" s="7"/>
      <c r="DE41" s="7"/>
      <c r="DF41" s="7">
        <f t="shared" si="12"/>
        <v>0</v>
      </c>
      <c r="DG41" s="14"/>
      <c r="DH41" s="14"/>
      <c r="DI41" s="14"/>
      <c r="DJ41" s="14"/>
      <c r="DK41" s="14">
        <v>10</v>
      </c>
      <c r="DL41" s="14">
        <v>20</v>
      </c>
      <c r="DM41" s="14"/>
      <c r="DN41" s="14"/>
      <c r="DO41" s="14"/>
      <c r="DP41" s="14"/>
      <c r="DQ41" s="14">
        <f t="shared" si="13"/>
        <v>0</v>
      </c>
      <c r="DR41" s="7">
        <v>7</v>
      </c>
      <c r="DS41" s="7">
        <v>20</v>
      </c>
      <c r="DT41" s="7"/>
      <c r="DU41" s="7"/>
      <c r="DV41" s="7">
        <v>18</v>
      </c>
      <c r="DW41" s="7">
        <v>20</v>
      </c>
      <c r="DX41" s="7"/>
      <c r="DY41" s="7"/>
      <c r="DZ41" s="7"/>
      <c r="EA41" s="7"/>
      <c r="EB41" s="7"/>
      <c r="EC41" s="7"/>
      <c r="ED41" s="7">
        <f t="shared" si="3"/>
        <v>0</v>
      </c>
      <c r="EE41" s="9">
        <f t="shared" si="4"/>
        <v>0</v>
      </c>
    </row>
    <row r="42" spans="1:135" x14ac:dyDescent="0.3">
      <c r="A42" s="18" t="str">
        <f t="shared" si="0"/>
        <v xml:space="preserve">AZUCAR </v>
      </c>
      <c r="B42" s="19">
        <f t="shared" si="5"/>
        <v>0</v>
      </c>
      <c r="C42" s="20" t="s">
        <v>99</v>
      </c>
      <c r="E42" s="2" t="s">
        <v>24</v>
      </c>
      <c r="F42" s="7"/>
      <c r="G42" s="7"/>
      <c r="H42" s="7"/>
      <c r="I42" s="7"/>
      <c r="J42" s="8"/>
      <c r="K42" s="8"/>
      <c r="L42" s="7"/>
      <c r="M42" s="7"/>
      <c r="N42" s="7"/>
      <c r="O42" s="7"/>
      <c r="P42" s="7">
        <f t="shared" si="6"/>
        <v>0</v>
      </c>
      <c r="Q42" s="1"/>
      <c r="R42" s="1"/>
      <c r="S42" s="1"/>
      <c r="T42" s="1"/>
      <c r="U42" s="6"/>
      <c r="V42" s="6"/>
      <c r="W42" s="1"/>
      <c r="X42" s="1"/>
      <c r="Y42" s="1"/>
      <c r="Z42" s="1"/>
      <c r="AA42" s="1">
        <f t="shared" si="7"/>
        <v>0</v>
      </c>
      <c r="AB42" s="8">
        <v>10</v>
      </c>
      <c r="AC42" s="8">
        <v>20</v>
      </c>
      <c r="AD42" s="8">
        <v>10</v>
      </c>
      <c r="AE42" s="8">
        <v>20</v>
      </c>
      <c r="AF42" s="8">
        <v>10</v>
      </c>
      <c r="AG42" s="8">
        <v>30</v>
      </c>
      <c r="AH42" s="8"/>
      <c r="AI42" s="8"/>
      <c r="AJ42" s="8">
        <v>10</v>
      </c>
      <c r="AK42" s="8">
        <v>20</v>
      </c>
      <c r="AL42" s="7">
        <f t="shared" si="8"/>
        <v>0</v>
      </c>
      <c r="AM42" s="12">
        <v>12</v>
      </c>
      <c r="AN42" s="12">
        <v>20</v>
      </c>
      <c r="AO42" s="12">
        <v>12</v>
      </c>
      <c r="AP42" s="12">
        <v>20</v>
      </c>
      <c r="AQ42" s="12">
        <v>12</v>
      </c>
      <c r="AR42" s="12">
        <v>30</v>
      </c>
      <c r="AS42" s="12"/>
      <c r="AT42" s="12"/>
      <c r="AU42" s="12">
        <v>12</v>
      </c>
      <c r="AV42" s="12">
        <v>20</v>
      </c>
      <c r="AW42" s="12">
        <f t="shared" si="9"/>
        <v>0</v>
      </c>
      <c r="AX42" s="7">
        <v>13</v>
      </c>
      <c r="AY42" s="7">
        <v>20</v>
      </c>
      <c r="AZ42" s="7">
        <v>13</v>
      </c>
      <c r="BA42" s="7">
        <v>30</v>
      </c>
      <c r="BB42" s="7">
        <v>13</v>
      </c>
      <c r="BC42" s="7">
        <v>30</v>
      </c>
      <c r="BD42" s="7"/>
      <c r="BE42" s="7"/>
      <c r="BF42" s="7">
        <v>13</v>
      </c>
      <c r="BG42" s="7">
        <v>20</v>
      </c>
      <c r="BH42" s="7">
        <f t="shared" si="10"/>
        <v>0</v>
      </c>
      <c r="BI42" s="12">
        <v>15</v>
      </c>
      <c r="BJ42" s="12">
        <v>20</v>
      </c>
      <c r="BK42" s="12">
        <v>15</v>
      </c>
      <c r="BL42" s="12">
        <v>30</v>
      </c>
      <c r="BM42" s="14">
        <v>15</v>
      </c>
      <c r="BN42" s="14">
        <v>30</v>
      </c>
      <c r="BO42" s="12"/>
      <c r="BP42" s="12"/>
      <c r="BQ42" s="14">
        <v>15</v>
      </c>
      <c r="BR42" s="14">
        <v>20</v>
      </c>
      <c r="BS42" s="12">
        <v>13</v>
      </c>
      <c r="BT42" s="12">
        <v>20</v>
      </c>
      <c r="BU42" s="12">
        <f t="shared" si="11"/>
        <v>0</v>
      </c>
      <c r="BV42" s="7">
        <v>16</v>
      </c>
      <c r="BW42" s="7">
        <v>20</v>
      </c>
      <c r="BX42" s="7">
        <v>16</v>
      </c>
      <c r="BY42" s="7">
        <v>30</v>
      </c>
      <c r="BZ42" s="7">
        <v>16</v>
      </c>
      <c r="CA42" s="7">
        <v>30</v>
      </c>
      <c r="CB42" s="7"/>
      <c r="CC42" s="7"/>
      <c r="CD42" s="7">
        <v>16</v>
      </c>
      <c r="CE42" s="7">
        <v>20</v>
      </c>
      <c r="CF42" s="7">
        <v>13</v>
      </c>
      <c r="CG42" s="7">
        <v>20</v>
      </c>
      <c r="CH42" s="7">
        <f t="shared" si="1"/>
        <v>0</v>
      </c>
      <c r="CI42" s="14">
        <v>16</v>
      </c>
      <c r="CJ42" s="14">
        <v>13.33</v>
      </c>
      <c r="CK42" s="14">
        <v>16</v>
      </c>
      <c r="CL42" s="14">
        <v>20</v>
      </c>
      <c r="CM42" s="14">
        <v>16</v>
      </c>
      <c r="CN42" s="14">
        <v>20</v>
      </c>
      <c r="CO42" s="14"/>
      <c r="CP42" s="14"/>
      <c r="CQ42" s="14"/>
      <c r="CR42" s="14"/>
      <c r="CS42" s="14"/>
      <c r="CT42" s="14"/>
      <c r="CU42" s="12">
        <f t="shared" si="2"/>
        <v>0</v>
      </c>
      <c r="CV42" s="7">
        <v>10</v>
      </c>
      <c r="CW42" s="7">
        <v>6.67</v>
      </c>
      <c r="CX42" s="7">
        <v>7</v>
      </c>
      <c r="CY42" s="7">
        <v>20</v>
      </c>
      <c r="CZ42" s="7">
        <v>7</v>
      </c>
      <c r="DA42" s="7">
        <v>20</v>
      </c>
      <c r="DB42" s="7">
        <v>7</v>
      </c>
      <c r="DC42" s="7">
        <v>20</v>
      </c>
      <c r="DD42" s="7"/>
      <c r="DE42" s="7"/>
      <c r="DF42" s="7">
        <f t="shared" si="12"/>
        <v>0</v>
      </c>
      <c r="DG42" s="14">
        <v>10</v>
      </c>
      <c r="DH42" s="14">
        <v>6.67</v>
      </c>
      <c r="DI42" s="14">
        <v>7</v>
      </c>
      <c r="DJ42" s="14">
        <v>20</v>
      </c>
      <c r="DK42" s="14">
        <v>7</v>
      </c>
      <c r="DL42" s="14">
        <v>20</v>
      </c>
      <c r="DM42" s="14">
        <v>7</v>
      </c>
      <c r="DN42" s="14">
        <v>20</v>
      </c>
      <c r="DO42" s="14"/>
      <c r="DP42" s="14"/>
      <c r="DQ42" s="14">
        <f t="shared" si="13"/>
        <v>0</v>
      </c>
      <c r="DR42" s="7">
        <v>17</v>
      </c>
      <c r="DS42" s="7">
        <v>13.33</v>
      </c>
      <c r="DT42" s="7">
        <v>17</v>
      </c>
      <c r="DU42" s="7">
        <v>20</v>
      </c>
      <c r="DV42" s="7">
        <v>17</v>
      </c>
      <c r="DW42" s="7">
        <v>20</v>
      </c>
      <c r="DX42" s="7"/>
      <c r="DY42" s="7"/>
      <c r="DZ42" s="7"/>
      <c r="EA42" s="7"/>
      <c r="EB42" s="7"/>
      <c r="EC42" s="7"/>
      <c r="ED42" s="7">
        <f t="shared" si="3"/>
        <v>0</v>
      </c>
      <c r="EE42" s="9">
        <f t="shared" si="4"/>
        <v>0</v>
      </c>
    </row>
    <row r="43" spans="1:135" x14ac:dyDescent="0.3">
      <c r="A43" s="18" t="str">
        <f t="shared" si="0"/>
        <v>PANELA</v>
      </c>
      <c r="B43" s="19">
        <f t="shared" si="5"/>
        <v>0</v>
      </c>
      <c r="C43" s="20" t="s">
        <v>99</v>
      </c>
      <c r="E43" s="1" t="s">
        <v>25</v>
      </c>
      <c r="F43" s="7"/>
      <c r="G43" s="7"/>
      <c r="H43" s="7"/>
      <c r="I43" s="7"/>
      <c r="J43" s="8"/>
      <c r="K43" s="8"/>
      <c r="L43" s="7"/>
      <c r="M43" s="7"/>
      <c r="N43" s="7"/>
      <c r="O43" s="7"/>
      <c r="P43" s="7">
        <f t="shared" si="6"/>
        <v>0</v>
      </c>
      <c r="Q43" s="1"/>
      <c r="R43" s="1"/>
      <c r="S43" s="1"/>
      <c r="T43" s="1"/>
      <c r="U43" s="6"/>
      <c r="V43" s="6"/>
      <c r="W43" s="1"/>
      <c r="X43" s="1"/>
      <c r="Y43" s="1"/>
      <c r="Z43" s="1"/>
      <c r="AA43" s="1">
        <f t="shared" si="7"/>
        <v>0</v>
      </c>
      <c r="AB43" s="8">
        <v>11</v>
      </c>
      <c r="AC43" s="8">
        <v>6</v>
      </c>
      <c r="AD43" s="8">
        <v>11</v>
      </c>
      <c r="AE43" s="8">
        <v>10</v>
      </c>
      <c r="AF43" s="8">
        <v>11</v>
      </c>
      <c r="AG43" s="8">
        <v>0</v>
      </c>
      <c r="AH43" s="8"/>
      <c r="AI43" s="8"/>
      <c r="AJ43" s="8">
        <v>11</v>
      </c>
      <c r="AK43" s="8">
        <v>10</v>
      </c>
      <c r="AL43" s="7">
        <f t="shared" si="8"/>
        <v>0</v>
      </c>
      <c r="AM43" s="12">
        <v>13</v>
      </c>
      <c r="AN43" s="12">
        <v>6</v>
      </c>
      <c r="AO43" s="12">
        <v>13</v>
      </c>
      <c r="AP43" s="12">
        <v>10</v>
      </c>
      <c r="AQ43" s="12">
        <v>13</v>
      </c>
      <c r="AR43" s="12">
        <v>0</v>
      </c>
      <c r="AS43" s="12"/>
      <c r="AT43" s="12"/>
      <c r="AU43" s="12">
        <v>13</v>
      </c>
      <c r="AV43" s="12">
        <v>10</v>
      </c>
      <c r="AW43" s="12">
        <f t="shared" si="9"/>
        <v>0</v>
      </c>
      <c r="AX43" s="7">
        <v>14</v>
      </c>
      <c r="AY43" s="7">
        <v>6</v>
      </c>
      <c r="AZ43" s="7"/>
      <c r="BA43" s="7"/>
      <c r="BB43" s="7">
        <v>14</v>
      </c>
      <c r="BC43" s="7">
        <v>0</v>
      </c>
      <c r="BD43" s="7"/>
      <c r="BE43" s="7"/>
      <c r="BF43" s="7">
        <v>14</v>
      </c>
      <c r="BG43" s="7">
        <v>10</v>
      </c>
      <c r="BH43" s="7">
        <f t="shared" si="10"/>
        <v>0</v>
      </c>
      <c r="BI43" s="12">
        <v>16</v>
      </c>
      <c r="BJ43" s="12">
        <v>6</v>
      </c>
      <c r="BK43" s="12">
        <v>16</v>
      </c>
      <c r="BL43" s="12">
        <v>0</v>
      </c>
      <c r="BM43" s="14">
        <v>16</v>
      </c>
      <c r="BN43" s="14">
        <v>0</v>
      </c>
      <c r="BO43" s="12"/>
      <c r="BP43" s="12"/>
      <c r="BQ43" s="14">
        <v>16</v>
      </c>
      <c r="BR43" s="14">
        <v>10</v>
      </c>
      <c r="BS43" s="12">
        <v>14</v>
      </c>
      <c r="BT43" s="12">
        <v>10</v>
      </c>
      <c r="BU43" s="12">
        <f t="shared" si="11"/>
        <v>0</v>
      </c>
      <c r="BV43" s="7">
        <v>17</v>
      </c>
      <c r="BW43" s="7">
        <v>6</v>
      </c>
      <c r="BX43" s="7">
        <v>17</v>
      </c>
      <c r="BY43" s="7">
        <v>0</v>
      </c>
      <c r="BZ43" s="7">
        <v>17</v>
      </c>
      <c r="CA43" s="7">
        <v>0</v>
      </c>
      <c r="CB43" s="7"/>
      <c r="CC43" s="7"/>
      <c r="CD43" s="7">
        <v>17</v>
      </c>
      <c r="CE43" s="7">
        <v>10</v>
      </c>
      <c r="CF43" s="7">
        <v>14</v>
      </c>
      <c r="CG43" s="7">
        <v>10</v>
      </c>
      <c r="CH43" s="7">
        <f t="shared" si="1"/>
        <v>0</v>
      </c>
      <c r="CI43" s="14">
        <v>17</v>
      </c>
      <c r="CJ43" s="14">
        <f>6/30*20</f>
        <v>4</v>
      </c>
      <c r="CK43" s="14">
        <v>17</v>
      </c>
      <c r="CL43" s="14">
        <v>0</v>
      </c>
      <c r="CM43" s="14">
        <v>17</v>
      </c>
      <c r="CN43" s="14">
        <v>0</v>
      </c>
      <c r="CO43" s="14"/>
      <c r="CP43" s="14"/>
      <c r="CQ43" s="14"/>
      <c r="CR43" s="14"/>
      <c r="CS43" s="14"/>
      <c r="CT43" s="14"/>
      <c r="CU43" s="12">
        <f t="shared" si="2"/>
        <v>0</v>
      </c>
      <c r="CV43" s="7">
        <v>35</v>
      </c>
      <c r="CW43" s="7">
        <v>6.67</v>
      </c>
      <c r="CX43" s="7"/>
      <c r="CY43" s="7"/>
      <c r="CZ43" s="7"/>
      <c r="DA43" s="7"/>
      <c r="DB43" s="7"/>
      <c r="DC43" s="7"/>
      <c r="DD43" s="7"/>
      <c r="DE43" s="7"/>
      <c r="DF43" s="7">
        <f t="shared" si="12"/>
        <v>0</v>
      </c>
      <c r="DG43" s="14">
        <v>35</v>
      </c>
      <c r="DH43" s="14">
        <v>6.67</v>
      </c>
      <c r="DI43" s="14"/>
      <c r="DJ43" s="14"/>
      <c r="DK43" s="14"/>
      <c r="DL43" s="14"/>
      <c r="DM43" s="14"/>
      <c r="DN43" s="14"/>
      <c r="DO43" s="14"/>
      <c r="DP43" s="14"/>
      <c r="DQ43" s="14">
        <f t="shared" si="13"/>
        <v>0</v>
      </c>
      <c r="DR43" s="7">
        <v>19</v>
      </c>
      <c r="DS43" s="7">
        <f>6/30*20</f>
        <v>4</v>
      </c>
      <c r="DT43" s="7">
        <v>19</v>
      </c>
      <c r="DU43" s="7">
        <v>0</v>
      </c>
      <c r="DV43" s="7">
        <v>19</v>
      </c>
      <c r="DW43" s="7">
        <v>0</v>
      </c>
      <c r="DX43" s="7"/>
      <c r="DY43" s="7"/>
      <c r="DZ43" s="7"/>
      <c r="EA43" s="7"/>
      <c r="EB43" s="7"/>
      <c r="EC43" s="7"/>
      <c r="ED43" s="7">
        <f t="shared" si="3"/>
        <v>0</v>
      </c>
      <c r="EE43" s="9">
        <f t="shared" si="4"/>
        <v>0</v>
      </c>
    </row>
    <row r="44" spans="1:135" x14ac:dyDescent="0.3">
      <c r="A44" s="18" t="str">
        <f t="shared" si="0"/>
        <v>CHOCOLATE</v>
      </c>
      <c r="B44" s="19">
        <f t="shared" si="5"/>
        <v>0</v>
      </c>
      <c r="C44" s="20" t="s">
        <v>99</v>
      </c>
      <c r="E44" s="2" t="s">
        <v>26</v>
      </c>
      <c r="F44" s="7"/>
      <c r="G44" s="7"/>
      <c r="H44" s="7"/>
      <c r="I44" s="7"/>
      <c r="J44" s="8"/>
      <c r="K44" s="8"/>
      <c r="L44" s="7"/>
      <c r="M44" s="7"/>
      <c r="N44" s="7"/>
      <c r="O44" s="7"/>
      <c r="P44" s="7">
        <f t="shared" si="6"/>
        <v>0</v>
      </c>
      <c r="Q44" s="1"/>
      <c r="R44" s="1"/>
      <c r="S44" s="1"/>
      <c r="T44" s="1"/>
      <c r="U44" s="6"/>
      <c r="V44" s="6"/>
      <c r="W44" s="1"/>
      <c r="X44" s="1"/>
      <c r="Y44" s="1"/>
      <c r="Z44" s="1"/>
      <c r="AA44" s="1">
        <f t="shared" si="7"/>
        <v>0</v>
      </c>
      <c r="AB44" s="8">
        <v>9</v>
      </c>
      <c r="AC44" s="8">
        <v>4</v>
      </c>
      <c r="AD44" s="8"/>
      <c r="AE44" s="8"/>
      <c r="AF44" s="8"/>
      <c r="AG44" s="8"/>
      <c r="AH44" s="8"/>
      <c r="AI44" s="8"/>
      <c r="AJ44" s="8"/>
      <c r="AK44" s="8"/>
      <c r="AL44" s="7">
        <f t="shared" si="8"/>
        <v>0</v>
      </c>
      <c r="AM44" s="12">
        <v>11</v>
      </c>
      <c r="AN44" s="12">
        <v>4</v>
      </c>
      <c r="AO44" s="12"/>
      <c r="AP44" s="12"/>
      <c r="AQ44" s="12"/>
      <c r="AR44" s="12"/>
      <c r="AS44" s="12"/>
      <c r="AT44" s="12"/>
      <c r="AU44" s="12"/>
      <c r="AV44" s="12"/>
      <c r="AW44" s="12">
        <f t="shared" si="9"/>
        <v>0</v>
      </c>
      <c r="AX44" s="7">
        <v>12</v>
      </c>
      <c r="AY44" s="7">
        <v>4</v>
      </c>
      <c r="AZ44" s="7"/>
      <c r="BA44" s="7"/>
      <c r="BB44" s="7"/>
      <c r="BC44" s="7"/>
      <c r="BD44" s="7">
        <v>20</v>
      </c>
      <c r="BE44" s="7">
        <v>5</v>
      </c>
      <c r="BF44" s="7"/>
      <c r="BG44" s="7"/>
      <c r="BH44" s="7">
        <f t="shared" si="10"/>
        <v>0</v>
      </c>
      <c r="BI44" s="12">
        <v>13</v>
      </c>
      <c r="BJ44" s="12">
        <v>4</v>
      </c>
      <c r="BK44" s="12"/>
      <c r="BL44" s="12"/>
      <c r="BM44" s="14"/>
      <c r="BN44" s="14"/>
      <c r="BO44" s="12"/>
      <c r="BP44" s="12"/>
      <c r="BQ44" s="14"/>
      <c r="BR44" s="14"/>
      <c r="BS44" s="12"/>
      <c r="BT44" s="12"/>
      <c r="BU44" s="12">
        <f t="shared" si="11"/>
        <v>0</v>
      </c>
      <c r="BV44" s="7">
        <v>14</v>
      </c>
      <c r="BW44" s="7">
        <v>4</v>
      </c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>
        <f t="shared" si="1"/>
        <v>0</v>
      </c>
      <c r="CI44" s="14">
        <v>14</v>
      </c>
      <c r="CJ44" s="14">
        <v>2.67</v>
      </c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2">
        <f t="shared" si="2"/>
        <v>0</v>
      </c>
      <c r="CV44" s="7">
        <v>20</v>
      </c>
      <c r="CW44" s="7">
        <v>6.66</v>
      </c>
      <c r="CX44" s="7"/>
      <c r="CY44" s="7"/>
      <c r="CZ44" s="7"/>
      <c r="DA44" s="7"/>
      <c r="DB44" s="7"/>
      <c r="DC44" s="7"/>
      <c r="DD44" s="7"/>
      <c r="DE44" s="7"/>
      <c r="DF44" s="7">
        <f t="shared" si="12"/>
        <v>0</v>
      </c>
      <c r="DG44" s="14">
        <v>20</v>
      </c>
      <c r="DH44" s="14">
        <v>6.66</v>
      </c>
      <c r="DI44" s="14"/>
      <c r="DJ44" s="14"/>
      <c r="DK44" s="14"/>
      <c r="DL44" s="14"/>
      <c r="DM44" s="14"/>
      <c r="DN44" s="14"/>
      <c r="DO44" s="14"/>
      <c r="DP44" s="14"/>
      <c r="DQ44" s="14">
        <f t="shared" si="13"/>
        <v>0</v>
      </c>
      <c r="DR44" s="7">
        <v>16</v>
      </c>
      <c r="DS44" s="7">
        <v>2.67</v>
      </c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>
        <f t="shared" si="3"/>
        <v>0</v>
      </c>
      <c r="EE44" s="9">
        <f t="shared" si="4"/>
        <v>0</v>
      </c>
    </row>
    <row r="45" spans="1:135" x14ac:dyDescent="0.3">
      <c r="A45" s="18" t="str">
        <f t="shared" si="0"/>
        <v>PANELITA DE LECHE</v>
      </c>
      <c r="B45" s="19">
        <f t="shared" si="5"/>
        <v>0</v>
      </c>
      <c r="C45" s="20" t="s">
        <v>99</v>
      </c>
      <c r="E45" s="1" t="s">
        <v>27</v>
      </c>
      <c r="F45" s="7"/>
      <c r="G45" s="7"/>
      <c r="H45" s="7"/>
      <c r="I45" s="7"/>
      <c r="J45" s="8"/>
      <c r="K45" s="8"/>
      <c r="L45" s="7"/>
      <c r="M45" s="7"/>
      <c r="N45" s="7"/>
      <c r="O45" s="7"/>
      <c r="P45" s="7">
        <f t="shared" si="6"/>
        <v>0</v>
      </c>
      <c r="Q45" s="1"/>
      <c r="R45" s="1"/>
      <c r="S45" s="1"/>
      <c r="T45" s="1"/>
      <c r="U45" s="6"/>
      <c r="V45" s="6"/>
      <c r="W45" s="1"/>
      <c r="X45" s="1"/>
      <c r="Y45" s="1"/>
      <c r="Z45" s="1"/>
      <c r="AA45" s="1">
        <f t="shared" si="7"/>
        <v>0</v>
      </c>
      <c r="AB45" s="8"/>
      <c r="AC45" s="8"/>
      <c r="AD45" s="8"/>
      <c r="AE45" s="8"/>
      <c r="AF45" s="8"/>
      <c r="AG45" s="8"/>
      <c r="AH45" s="8">
        <v>15</v>
      </c>
      <c r="AI45" s="8">
        <v>5</v>
      </c>
      <c r="AJ45" s="8"/>
      <c r="AK45" s="8"/>
      <c r="AL45" s="7">
        <f t="shared" si="8"/>
        <v>0</v>
      </c>
      <c r="AM45" s="12"/>
      <c r="AN45" s="12"/>
      <c r="AO45" s="12"/>
      <c r="AP45" s="12"/>
      <c r="AQ45" s="12"/>
      <c r="AR45" s="12"/>
      <c r="AS45" s="12">
        <v>20</v>
      </c>
      <c r="AT45" s="12">
        <v>5</v>
      </c>
      <c r="AU45" s="12"/>
      <c r="AV45" s="12"/>
      <c r="AW45" s="12">
        <f t="shared" si="9"/>
        <v>0</v>
      </c>
      <c r="AX45" s="7"/>
      <c r="AY45" s="7"/>
      <c r="AZ45" s="7"/>
      <c r="BA45" s="7"/>
      <c r="BB45" s="7"/>
      <c r="BC45" s="7"/>
      <c r="BD45" s="7">
        <v>20</v>
      </c>
      <c r="BE45" s="7">
        <v>5</v>
      </c>
      <c r="BF45" s="7"/>
      <c r="BG45" s="7"/>
      <c r="BH45" s="7">
        <f t="shared" si="10"/>
        <v>0</v>
      </c>
      <c r="BI45" s="12"/>
      <c r="BJ45" s="12"/>
      <c r="BK45" s="12"/>
      <c r="BL45" s="12"/>
      <c r="BM45" s="14"/>
      <c r="BN45" s="14"/>
      <c r="BO45" s="12">
        <v>20</v>
      </c>
      <c r="BP45" s="12">
        <v>3.33</v>
      </c>
      <c r="BQ45" s="14"/>
      <c r="BR45" s="14"/>
      <c r="BS45" s="12"/>
      <c r="BT45" s="12"/>
      <c r="BU45" s="12">
        <f t="shared" si="11"/>
        <v>0</v>
      </c>
      <c r="BV45" s="7"/>
      <c r="BW45" s="7"/>
      <c r="BX45" s="7"/>
      <c r="BY45" s="7"/>
      <c r="BZ45" s="7"/>
      <c r="CA45" s="7"/>
      <c r="CB45" s="7">
        <v>20</v>
      </c>
      <c r="CC45" s="7">
        <v>5</v>
      </c>
      <c r="CD45" s="7"/>
      <c r="CE45" s="7"/>
      <c r="CF45" s="7"/>
      <c r="CG45" s="7"/>
      <c r="CH45" s="7">
        <f t="shared" si="1"/>
        <v>0</v>
      </c>
      <c r="CI45" s="14"/>
      <c r="CJ45" s="14"/>
      <c r="CK45" s="14"/>
      <c r="CL45" s="14"/>
      <c r="CM45" s="14"/>
      <c r="CN45" s="14"/>
      <c r="CO45" s="14">
        <v>20</v>
      </c>
      <c r="CP45" s="14">
        <v>5</v>
      </c>
      <c r="CQ45" s="14"/>
      <c r="CR45" s="14"/>
      <c r="CS45" s="14"/>
      <c r="CT45" s="14"/>
      <c r="CU45" s="12">
        <f t="shared" si="2"/>
        <v>0</v>
      </c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>
        <f t="shared" si="12"/>
        <v>0</v>
      </c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>
        <f t="shared" si="13"/>
        <v>0</v>
      </c>
      <c r="DR45" s="7"/>
      <c r="DS45" s="7"/>
      <c r="DT45" s="7"/>
      <c r="DU45" s="7"/>
      <c r="DV45" s="7"/>
      <c r="DW45" s="7"/>
      <c r="DX45" s="7">
        <v>20</v>
      </c>
      <c r="DY45" s="7">
        <v>3.33</v>
      </c>
      <c r="DZ45" s="7"/>
      <c r="EA45" s="7"/>
      <c r="EB45" s="7"/>
      <c r="EC45" s="7"/>
      <c r="ED45" s="7">
        <f t="shared" si="3"/>
        <v>0</v>
      </c>
      <c r="EE45" s="9">
        <f t="shared" si="4"/>
        <v>0</v>
      </c>
    </row>
    <row r="46" spans="1:135" x14ac:dyDescent="0.3">
      <c r="A46" s="18" t="str">
        <f t="shared" si="0"/>
        <v>BOCADILLO</v>
      </c>
      <c r="B46" s="19">
        <f t="shared" si="5"/>
        <v>0</v>
      </c>
      <c r="C46" s="20" t="s">
        <v>99</v>
      </c>
      <c r="E46" s="2" t="s">
        <v>28</v>
      </c>
      <c r="F46" s="7"/>
      <c r="G46" s="7"/>
      <c r="H46" s="7"/>
      <c r="I46" s="7"/>
      <c r="J46" s="8"/>
      <c r="K46" s="8"/>
      <c r="L46" s="7"/>
      <c r="M46" s="7"/>
      <c r="N46" s="7"/>
      <c r="O46" s="7"/>
      <c r="P46" s="7">
        <f t="shared" si="6"/>
        <v>0</v>
      </c>
      <c r="Q46" s="1"/>
      <c r="R46" s="1"/>
      <c r="S46" s="1"/>
      <c r="T46" s="1"/>
      <c r="U46" s="6"/>
      <c r="V46" s="6"/>
      <c r="W46" s="1"/>
      <c r="X46" s="1"/>
      <c r="Y46" s="1"/>
      <c r="Z46" s="1"/>
      <c r="AA46" s="1">
        <f t="shared" si="7"/>
        <v>0</v>
      </c>
      <c r="AB46" s="8"/>
      <c r="AC46" s="8"/>
      <c r="AD46" s="8"/>
      <c r="AE46" s="8"/>
      <c r="AF46" s="8"/>
      <c r="AG46" s="8"/>
      <c r="AH46" s="8">
        <v>15</v>
      </c>
      <c r="AI46" s="8">
        <v>5</v>
      </c>
      <c r="AJ46" s="8"/>
      <c r="AK46" s="8"/>
      <c r="AL46" s="7">
        <f t="shared" si="8"/>
        <v>0</v>
      </c>
      <c r="AM46" s="12"/>
      <c r="AN46" s="12"/>
      <c r="AO46" s="12"/>
      <c r="AP46" s="12"/>
      <c r="AQ46" s="12"/>
      <c r="AR46" s="12"/>
      <c r="AS46" s="12">
        <v>20</v>
      </c>
      <c r="AT46" s="12">
        <v>5</v>
      </c>
      <c r="AU46" s="12"/>
      <c r="AV46" s="12"/>
      <c r="AW46" s="12">
        <f t="shared" si="9"/>
        <v>0</v>
      </c>
      <c r="AX46" s="7"/>
      <c r="AY46" s="7"/>
      <c r="AZ46" s="7"/>
      <c r="BA46" s="7"/>
      <c r="BB46" s="7"/>
      <c r="BC46" s="7"/>
      <c r="BD46" s="7">
        <v>18</v>
      </c>
      <c r="BE46" s="7">
        <v>20</v>
      </c>
      <c r="BF46" s="7"/>
      <c r="BG46" s="7"/>
      <c r="BH46" s="7">
        <f t="shared" si="10"/>
        <v>0</v>
      </c>
      <c r="BI46" s="12"/>
      <c r="BJ46" s="12"/>
      <c r="BK46" s="12"/>
      <c r="BL46" s="12"/>
      <c r="BM46" s="14"/>
      <c r="BN46" s="14"/>
      <c r="BO46" s="12">
        <v>20</v>
      </c>
      <c r="BP46" s="12">
        <v>3.33</v>
      </c>
      <c r="BQ46" s="14"/>
      <c r="BR46" s="14"/>
      <c r="BS46" s="12"/>
      <c r="BT46" s="12"/>
      <c r="BU46" s="12">
        <f t="shared" si="11"/>
        <v>0</v>
      </c>
      <c r="BV46" s="7"/>
      <c r="BW46" s="7"/>
      <c r="BX46" s="7"/>
      <c r="BY46" s="7"/>
      <c r="BZ46" s="7"/>
      <c r="CA46" s="7"/>
      <c r="CB46" s="7">
        <v>20</v>
      </c>
      <c r="CC46" s="7">
        <v>5</v>
      </c>
      <c r="CD46" s="7"/>
      <c r="CE46" s="7"/>
      <c r="CF46" s="7"/>
      <c r="CG46" s="7"/>
      <c r="CH46" s="7">
        <f t="shared" si="1"/>
        <v>0</v>
      </c>
      <c r="CI46" s="14"/>
      <c r="CJ46" s="14"/>
      <c r="CK46" s="14"/>
      <c r="CL46" s="14"/>
      <c r="CM46" s="14"/>
      <c r="CN46" s="14"/>
      <c r="CO46" s="14">
        <v>20</v>
      </c>
      <c r="CP46" s="14">
        <v>5</v>
      </c>
      <c r="CQ46" s="14"/>
      <c r="CR46" s="14"/>
      <c r="CS46" s="14"/>
      <c r="CT46" s="14"/>
      <c r="CU46" s="12">
        <f t="shared" si="2"/>
        <v>0</v>
      </c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>
        <f t="shared" si="12"/>
        <v>0</v>
      </c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>
        <f t="shared" si="13"/>
        <v>0</v>
      </c>
      <c r="DR46" s="7"/>
      <c r="DS46" s="7"/>
      <c r="DT46" s="7"/>
      <c r="DU46" s="7"/>
      <c r="DV46" s="7"/>
      <c r="DW46" s="7"/>
      <c r="DX46" s="7">
        <v>20</v>
      </c>
      <c r="DY46" s="7">
        <v>3.33</v>
      </c>
      <c r="DZ46" s="7"/>
      <c r="EA46" s="7"/>
      <c r="EB46" s="7"/>
      <c r="EC46" s="7"/>
      <c r="ED46" s="7">
        <f t="shared" si="3"/>
        <v>0</v>
      </c>
      <c r="EE46" s="9">
        <f t="shared" si="4"/>
        <v>0</v>
      </c>
    </row>
    <row r="47" spans="1:135" ht="15" thickBot="1" x14ac:dyDescent="0.35">
      <c r="A47" s="18" t="str">
        <f t="shared" si="0"/>
        <v>GELATINA</v>
      </c>
      <c r="B47" s="25">
        <f t="shared" si="5"/>
        <v>0</v>
      </c>
      <c r="C47" s="21" t="s">
        <v>99</v>
      </c>
      <c r="E47" s="1" t="s">
        <v>29</v>
      </c>
      <c r="F47" s="7"/>
      <c r="G47" s="7"/>
      <c r="H47" s="7"/>
      <c r="I47" s="7"/>
      <c r="J47" s="8"/>
      <c r="K47" s="8"/>
      <c r="L47" s="7"/>
      <c r="M47" s="7"/>
      <c r="N47" s="7"/>
      <c r="O47" s="7"/>
      <c r="P47" s="7">
        <f t="shared" si="6"/>
        <v>0</v>
      </c>
      <c r="Q47" s="1"/>
      <c r="R47" s="1"/>
      <c r="S47" s="1"/>
      <c r="T47" s="1"/>
      <c r="U47" s="6"/>
      <c r="V47" s="6"/>
      <c r="W47" s="1"/>
      <c r="X47" s="1"/>
      <c r="Y47" s="1"/>
      <c r="Z47" s="1"/>
      <c r="AA47" s="1">
        <f t="shared" si="7"/>
        <v>0</v>
      </c>
      <c r="AB47" s="8"/>
      <c r="AC47" s="8"/>
      <c r="AD47" s="8"/>
      <c r="AE47" s="8"/>
      <c r="AF47" s="8"/>
      <c r="AG47" s="8"/>
      <c r="AH47" s="8">
        <v>9</v>
      </c>
      <c r="AI47" s="8">
        <v>20</v>
      </c>
      <c r="AJ47" s="8"/>
      <c r="AK47" s="8"/>
      <c r="AL47" s="7">
        <f t="shared" si="8"/>
        <v>0</v>
      </c>
      <c r="AM47" s="12"/>
      <c r="AN47" s="12"/>
      <c r="AO47" s="12"/>
      <c r="AP47" s="12"/>
      <c r="AQ47" s="12"/>
      <c r="AR47" s="12"/>
      <c r="AS47" s="12">
        <v>9</v>
      </c>
      <c r="AT47" s="12">
        <v>20</v>
      </c>
      <c r="AU47" s="12"/>
      <c r="AV47" s="12"/>
      <c r="AW47" s="12">
        <f t="shared" si="9"/>
        <v>0</v>
      </c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>
        <f t="shared" si="10"/>
        <v>0</v>
      </c>
      <c r="BI47" s="12"/>
      <c r="BJ47" s="12"/>
      <c r="BK47" s="12"/>
      <c r="BL47" s="12"/>
      <c r="BM47" s="14"/>
      <c r="BN47" s="14"/>
      <c r="BO47" s="12">
        <v>18</v>
      </c>
      <c r="BP47" s="12">
        <v>13.34</v>
      </c>
      <c r="BQ47" s="14"/>
      <c r="BR47" s="14"/>
      <c r="BS47" s="12"/>
      <c r="BT47" s="12"/>
      <c r="BU47" s="12">
        <f t="shared" si="11"/>
        <v>0</v>
      </c>
      <c r="BV47" s="7"/>
      <c r="BW47" s="7"/>
      <c r="BX47" s="7"/>
      <c r="BY47" s="7"/>
      <c r="BZ47" s="7"/>
      <c r="CA47" s="7"/>
      <c r="CB47" s="7">
        <v>18</v>
      </c>
      <c r="CC47" s="7">
        <v>20</v>
      </c>
      <c r="CD47" s="7"/>
      <c r="CE47" s="7"/>
      <c r="CF47" s="7"/>
      <c r="CG47" s="7"/>
      <c r="CH47" s="7">
        <f t="shared" si="1"/>
        <v>0</v>
      </c>
      <c r="CI47" s="14"/>
      <c r="CJ47" s="14"/>
      <c r="CK47" s="14"/>
      <c r="CL47" s="14"/>
      <c r="CM47" s="14"/>
      <c r="CN47" s="14"/>
      <c r="CO47" s="14">
        <v>18</v>
      </c>
      <c r="CP47" s="14">
        <v>20</v>
      </c>
      <c r="CQ47" s="14"/>
      <c r="CR47" s="14"/>
      <c r="CS47" s="14"/>
      <c r="CT47" s="14"/>
      <c r="CU47" s="12">
        <f t="shared" si="2"/>
        <v>0</v>
      </c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>
        <f t="shared" si="12"/>
        <v>0</v>
      </c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>
        <f t="shared" si="13"/>
        <v>0</v>
      </c>
      <c r="DR47" s="7"/>
      <c r="DS47" s="7"/>
      <c r="DT47" s="7"/>
      <c r="DU47" s="7"/>
      <c r="DV47" s="7"/>
      <c r="DW47" s="7"/>
      <c r="DX47" s="7">
        <v>18</v>
      </c>
      <c r="DY47" s="7">
        <v>13.34</v>
      </c>
      <c r="DZ47" s="7"/>
      <c r="EA47" s="7"/>
      <c r="EB47" s="7"/>
      <c r="EC47" s="7"/>
      <c r="ED47" s="7">
        <f t="shared" si="3"/>
        <v>0</v>
      </c>
      <c r="EE47" s="9">
        <f t="shared" si="4"/>
        <v>0</v>
      </c>
    </row>
    <row r="48" spans="1:135" x14ac:dyDescent="0.3">
      <c r="DU48" s="17"/>
    </row>
    <row r="50" spans="6:136" x14ac:dyDescent="0.3">
      <c r="F50" s="54" t="s">
        <v>49</v>
      </c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5"/>
      <c r="CA50" s="55"/>
      <c r="CB50" s="55"/>
      <c r="CC50" s="55"/>
      <c r="CD50" s="55"/>
      <c r="CE50" s="55"/>
      <c r="CF50" s="55"/>
      <c r="CG50" s="55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6"/>
    </row>
    <row r="51" spans="6:136" ht="86.4" x14ac:dyDescent="0.3">
      <c r="F51" s="10" t="s">
        <v>50</v>
      </c>
      <c r="G51" s="10" t="s">
        <v>51</v>
      </c>
      <c r="H51" s="10" t="s">
        <v>84</v>
      </c>
      <c r="I51" s="10" t="s">
        <v>52</v>
      </c>
      <c r="J51" s="10" t="s">
        <v>53</v>
      </c>
      <c r="K51" s="10" t="s">
        <v>54</v>
      </c>
      <c r="L51" s="10" t="s">
        <v>55</v>
      </c>
      <c r="M51" s="10" t="s">
        <v>56</v>
      </c>
      <c r="N51" s="10" t="s">
        <v>57</v>
      </c>
      <c r="O51" s="10" t="s">
        <v>58</v>
      </c>
      <c r="P51" s="10" t="s">
        <v>59</v>
      </c>
      <c r="Q51" s="10" t="s">
        <v>60</v>
      </c>
      <c r="R51" s="10" t="s">
        <v>61</v>
      </c>
      <c r="S51" s="10" t="s">
        <v>62</v>
      </c>
      <c r="T51" s="10" t="s">
        <v>63</v>
      </c>
      <c r="U51" s="10" t="s">
        <v>64</v>
      </c>
      <c r="V51" s="10" t="s">
        <v>65</v>
      </c>
      <c r="W51" s="10" t="s">
        <v>66</v>
      </c>
      <c r="X51" s="10" t="s">
        <v>67</v>
      </c>
      <c r="Y51" s="10" t="s">
        <v>68</v>
      </c>
      <c r="Z51" s="10" t="s">
        <v>69</v>
      </c>
      <c r="AA51" s="10" t="s">
        <v>70</v>
      </c>
      <c r="AB51" s="10" t="s">
        <v>71</v>
      </c>
      <c r="AC51" s="10" t="s">
        <v>72</v>
      </c>
      <c r="AD51" s="10" t="s">
        <v>73</v>
      </c>
      <c r="AE51" s="10" t="s">
        <v>74</v>
      </c>
      <c r="AF51" s="10" t="s">
        <v>75</v>
      </c>
      <c r="AG51" s="10" t="s">
        <v>76</v>
      </c>
      <c r="AH51" s="10" t="s">
        <v>78</v>
      </c>
      <c r="AI51" s="10" t="s">
        <v>77</v>
      </c>
      <c r="AJ51" s="10" t="s">
        <v>79</v>
      </c>
      <c r="AK51" s="10" t="s">
        <v>80</v>
      </c>
      <c r="AL51" s="10" t="s">
        <v>81</v>
      </c>
      <c r="AM51" s="10" t="s">
        <v>82</v>
      </c>
      <c r="AN51" s="10" t="s">
        <v>83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  <c r="CM51" s="11"/>
      <c r="CN51" s="11"/>
      <c r="CO51" s="11"/>
      <c r="CP51" s="11"/>
      <c r="CQ51" s="11"/>
      <c r="CR51" s="11"/>
      <c r="CS51" s="11"/>
      <c r="CT51" s="11"/>
      <c r="CU51" s="11"/>
      <c r="CV51" s="11"/>
      <c r="CW51" s="11"/>
      <c r="CX51" s="11"/>
      <c r="CY51" s="11"/>
      <c r="CZ51" s="11"/>
      <c r="DA51" s="11"/>
      <c r="DB51" s="11"/>
      <c r="DC51" s="11"/>
      <c r="DD51" s="11"/>
      <c r="DE51" s="11"/>
      <c r="DF51" s="11"/>
      <c r="DG51" s="11"/>
      <c r="DH51" s="11"/>
      <c r="DI51" s="11"/>
      <c r="DJ51" s="11"/>
      <c r="DK51" s="11"/>
      <c r="DL51" s="11"/>
      <c r="DM51" s="11"/>
      <c r="DN51" s="11"/>
      <c r="DO51" s="11"/>
      <c r="DP51" s="11"/>
      <c r="DQ51" s="11"/>
      <c r="DT51" s="11"/>
      <c r="DU51" s="11"/>
      <c r="DV51" s="11"/>
      <c r="DW51" s="11"/>
      <c r="DX51" s="11"/>
      <c r="DY51" s="11"/>
      <c r="DZ51" s="11"/>
      <c r="EA51" s="11"/>
      <c r="EB51" s="11"/>
      <c r="EC51" s="11"/>
      <c r="ED51" s="11"/>
      <c r="EE51" s="11"/>
      <c r="EF51" s="11"/>
    </row>
    <row r="52" spans="6:136" x14ac:dyDescent="0.3">
      <c r="F52" s="7">
        <f>+EE13</f>
        <v>0</v>
      </c>
      <c r="G52" s="7">
        <f>+EE14</f>
        <v>0</v>
      </c>
      <c r="H52" s="7">
        <f>+EE15</f>
        <v>0</v>
      </c>
      <c r="I52" s="7">
        <f>+EE16</f>
        <v>0</v>
      </c>
      <c r="J52" s="7">
        <f>+EE17</f>
        <v>0</v>
      </c>
      <c r="K52" s="7">
        <f>+EE18</f>
        <v>0</v>
      </c>
      <c r="L52" s="7">
        <f>+EE19</f>
        <v>0</v>
      </c>
      <c r="M52" s="7">
        <f>+EE20</f>
        <v>0</v>
      </c>
      <c r="N52" s="7">
        <f>+EE21</f>
        <v>0</v>
      </c>
      <c r="O52" s="7">
        <f>+EE22</f>
        <v>0</v>
      </c>
      <c r="P52" s="7">
        <f>+EE23</f>
        <v>0</v>
      </c>
      <c r="Q52" s="7">
        <f>+EE24</f>
        <v>0</v>
      </c>
      <c r="R52" s="7">
        <f>+EE25</f>
        <v>0</v>
      </c>
      <c r="S52" s="7">
        <f>+EE26</f>
        <v>0</v>
      </c>
      <c r="T52" s="7">
        <f>+EE27</f>
        <v>0</v>
      </c>
      <c r="U52" s="7">
        <f>+EE28</f>
        <v>0</v>
      </c>
      <c r="V52" s="7">
        <f>+EE29</f>
        <v>0</v>
      </c>
      <c r="W52" s="7">
        <f>+EE30</f>
        <v>0</v>
      </c>
      <c r="X52" s="7">
        <f>+EE31</f>
        <v>0</v>
      </c>
      <c r="Y52" s="7">
        <f>+EE32</f>
        <v>0</v>
      </c>
      <c r="Z52" s="7">
        <f>+EE33</f>
        <v>0</v>
      </c>
      <c r="AA52" s="7">
        <f>+EE34</f>
        <v>0</v>
      </c>
      <c r="AB52" s="7">
        <f>+EE35</f>
        <v>0</v>
      </c>
      <c r="AC52" s="7">
        <f>+EE36</f>
        <v>0</v>
      </c>
      <c r="AD52" s="7">
        <f>+EE37</f>
        <v>0</v>
      </c>
      <c r="AE52" s="7">
        <f>+EE38</f>
        <v>0</v>
      </c>
      <c r="AF52" s="7">
        <f>+EE39</f>
        <v>0</v>
      </c>
      <c r="AG52" s="7">
        <f>+EE40</f>
        <v>0</v>
      </c>
      <c r="AH52" s="7">
        <f>+EE41</f>
        <v>0</v>
      </c>
      <c r="AI52" s="7">
        <f>+EE42</f>
        <v>0</v>
      </c>
      <c r="AJ52" s="7">
        <f>+EE43</f>
        <v>0</v>
      </c>
      <c r="AK52" s="7">
        <f>+EE44</f>
        <v>0</v>
      </c>
      <c r="AL52" s="7">
        <f>+EE45</f>
        <v>0</v>
      </c>
      <c r="AM52" s="7">
        <f>+EE46</f>
        <v>0</v>
      </c>
      <c r="AN52" s="7">
        <f>+EE47</f>
        <v>0</v>
      </c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</row>
  </sheetData>
  <sheetProtection algorithmName="SHA-512" hashValue="9ziaD9gygDP41/IoeO5gcBCZiPBZdBH7WOoXw5uGy3nJv6cl0dGqARsbgRf9cg8EZp281CwuUZlZZYR31I0lJg==" saltValue="n03mLUfvcxETrlN9yE1Tnw==" spinCount="100000" sheet="1" objects="1" scenarios="1"/>
  <mergeCells count="106">
    <mergeCell ref="CI9:CU9"/>
    <mergeCell ref="AQ11:AR11"/>
    <mergeCell ref="DR9:ED9"/>
    <mergeCell ref="E7:EA8"/>
    <mergeCell ref="EB7:EC8"/>
    <mergeCell ref="ED7:ED8"/>
    <mergeCell ref="EE7:EE12"/>
    <mergeCell ref="F9:P9"/>
    <mergeCell ref="Q9:AA9"/>
    <mergeCell ref="AB9:AL9"/>
    <mergeCell ref="AM9:AW9"/>
    <mergeCell ref="AX9:BH9"/>
    <mergeCell ref="BI9:BU9"/>
    <mergeCell ref="F10:P10"/>
    <mergeCell ref="Q10:AA10"/>
    <mergeCell ref="AB10:AL10"/>
    <mergeCell ref="AM10:AW10"/>
    <mergeCell ref="AX10:BH10"/>
    <mergeCell ref="DR10:ED10"/>
    <mergeCell ref="BI10:BU10"/>
    <mergeCell ref="BV10:CH10"/>
    <mergeCell ref="CI10:CU10"/>
    <mergeCell ref="CV10:DF10"/>
    <mergeCell ref="DG10:DQ10"/>
    <mergeCell ref="BV9:CH9"/>
    <mergeCell ref="CH11:CH12"/>
    <mergeCell ref="CV9:DF9"/>
    <mergeCell ref="DG9:DQ9"/>
    <mergeCell ref="AA11:AA12"/>
    <mergeCell ref="F11:G11"/>
    <mergeCell ref="H11:I11"/>
    <mergeCell ref="J11:K11"/>
    <mergeCell ref="L11:M11"/>
    <mergeCell ref="N11:O11"/>
    <mergeCell ref="P11:P12"/>
    <mergeCell ref="Q11:R11"/>
    <mergeCell ref="S11:T11"/>
    <mergeCell ref="U11:V11"/>
    <mergeCell ref="W11:X11"/>
    <mergeCell ref="Y11:Z11"/>
    <mergeCell ref="AW11:AW12"/>
    <mergeCell ref="AB11:AC11"/>
    <mergeCell ref="AD11:AE11"/>
    <mergeCell ref="AF11:AG11"/>
    <mergeCell ref="AH11:AI11"/>
    <mergeCell ref="AJ11:AK11"/>
    <mergeCell ref="AL11:AL12"/>
    <mergeCell ref="AM11:AN11"/>
    <mergeCell ref="AO11:AP11"/>
    <mergeCell ref="BO11:BP11"/>
    <mergeCell ref="BQ11:BR11"/>
    <mergeCell ref="BU11:BU12"/>
    <mergeCell ref="BV11:BW11"/>
    <mergeCell ref="BX11:BY11"/>
    <mergeCell ref="BZ11:CA11"/>
    <mergeCell ref="CB11:CC11"/>
    <mergeCell ref="CD11:CE11"/>
    <mergeCell ref="AS11:AT11"/>
    <mergeCell ref="CF11:CG11"/>
    <mergeCell ref="DX11:DY11"/>
    <mergeCell ref="DZ11:EA11"/>
    <mergeCell ref="EB11:EC11"/>
    <mergeCell ref="ED11:ED12"/>
    <mergeCell ref="F50:DS50"/>
    <mergeCell ref="DM11:DN11"/>
    <mergeCell ref="DO11:DP11"/>
    <mergeCell ref="DQ11:DQ12"/>
    <mergeCell ref="DR11:DS11"/>
    <mergeCell ref="DT11:DU11"/>
    <mergeCell ref="DV11:DW11"/>
    <mergeCell ref="DB11:DC11"/>
    <mergeCell ref="DD11:DE11"/>
    <mergeCell ref="DF11:DF12"/>
    <mergeCell ref="DG11:DH11"/>
    <mergeCell ref="DI11:DJ11"/>
    <mergeCell ref="DK11:DL11"/>
    <mergeCell ref="CQ11:CR11"/>
    <mergeCell ref="CS11:CT11"/>
    <mergeCell ref="CU11:CU12"/>
    <mergeCell ref="CV11:CW11"/>
    <mergeCell ref="CX11:CY11"/>
    <mergeCell ref="CZ11:DA11"/>
    <mergeCell ref="CO11:CP11"/>
    <mergeCell ref="B6:C6"/>
    <mergeCell ref="A7:A12"/>
    <mergeCell ref="B7:B12"/>
    <mergeCell ref="C7:C12"/>
    <mergeCell ref="A1:C1"/>
    <mergeCell ref="A2:C2"/>
    <mergeCell ref="B3:C3"/>
    <mergeCell ref="B4:C4"/>
    <mergeCell ref="B5:C5"/>
    <mergeCell ref="CI11:CJ11"/>
    <mergeCell ref="AU11:AV11"/>
    <mergeCell ref="CK11:CL11"/>
    <mergeCell ref="CM11:CN11"/>
    <mergeCell ref="BS11:BT11"/>
    <mergeCell ref="AX11:AY11"/>
    <mergeCell ref="AZ11:BA11"/>
    <mergeCell ref="BB11:BC11"/>
    <mergeCell ref="BD11:BE11"/>
    <mergeCell ref="BF11:BG11"/>
    <mergeCell ref="BH11:BH12"/>
    <mergeCell ref="BI11:BJ11"/>
    <mergeCell ref="BK11:BL11"/>
    <mergeCell ref="BM11:BN11"/>
  </mergeCells>
  <pageMargins left="0.70866141732283472" right="0.70866141732283472" top="0.74803149606299213" bottom="0.74803149606299213" header="0.31496062992125984" footer="0.31496062992125984"/>
  <pageSetup scale="8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SEMICERRADO-SEMIINTERNADO</vt:lpstr>
      <vt:lpstr>'SEMICERRADO-SEMIINTERNADO'!Área_de_impresión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Ana Milena Bustos Sanchez</cp:lastModifiedBy>
  <cp:lastPrinted>2016-11-01T18:50:33Z</cp:lastPrinted>
  <dcterms:created xsi:type="dcterms:W3CDTF">2016-03-09T15:34:56Z</dcterms:created>
  <dcterms:modified xsi:type="dcterms:W3CDTF">2016-12-12T14:53:17Z</dcterms:modified>
</cp:coreProperties>
</file>