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edro.rodriguez\Desktop\SUSTITUCION 1718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Hoja1!$A$1:$R$108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66" i="1" l="1"/>
  <c r="O66" i="1"/>
  <c r="F66" i="1"/>
  <c r="Q65" i="1"/>
  <c r="K28" i="1"/>
  <c r="Q28" i="1" s="1"/>
  <c r="K29" i="1"/>
  <c r="Q29" i="1"/>
  <c r="R29" i="1" s="1"/>
  <c r="Q31" i="1"/>
  <c r="Q32" i="1"/>
  <c r="Q33" i="1"/>
  <c r="Q34" i="1"/>
  <c r="R34" i="1" s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R80" i="1" s="1"/>
  <c r="O28" i="1"/>
  <c r="O29" i="1"/>
  <c r="O31" i="1"/>
  <c r="O32" i="1"/>
  <c r="O33" i="1"/>
  <c r="O34" i="1"/>
  <c r="O35" i="1"/>
  <c r="O36" i="1"/>
  <c r="O37" i="1"/>
  <c r="O39" i="1"/>
  <c r="O42" i="1"/>
  <c r="O45" i="1"/>
  <c r="O48" i="1"/>
  <c r="O51" i="1"/>
  <c r="O54" i="1"/>
  <c r="O55" i="1"/>
  <c r="O58" i="1"/>
  <c r="O61" i="1"/>
  <c r="O62" i="1"/>
  <c r="O63" i="1"/>
  <c r="O65" i="1"/>
  <c r="O69" i="1"/>
  <c r="O70" i="1"/>
  <c r="O73" i="1"/>
  <c r="O76" i="1"/>
  <c r="O77" i="1"/>
  <c r="O79" i="1"/>
  <c r="O80" i="1"/>
  <c r="O81" i="1"/>
  <c r="O82" i="1"/>
  <c r="O83" i="1"/>
  <c r="O84" i="1"/>
  <c r="O85" i="1"/>
  <c r="O86" i="1"/>
  <c r="O87" i="1"/>
  <c r="K31" i="1"/>
  <c r="R31" i="1"/>
  <c r="K32" i="1"/>
  <c r="R32" i="1"/>
  <c r="K33" i="1"/>
  <c r="R33" i="1"/>
  <c r="K34" i="1"/>
  <c r="K35" i="1"/>
  <c r="R35" i="1"/>
  <c r="K36" i="1"/>
  <c r="R36" i="1"/>
  <c r="K37" i="1"/>
  <c r="R37" i="1"/>
  <c r="K39" i="1"/>
  <c r="R39" i="1"/>
  <c r="K42" i="1"/>
  <c r="R42" i="1"/>
  <c r="K45" i="1"/>
  <c r="R45" i="1"/>
  <c r="K48" i="1"/>
  <c r="R48" i="1"/>
  <c r="K51" i="1"/>
  <c r="R51" i="1"/>
  <c r="K54" i="1"/>
  <c r="R54" i="1"/>
  <c r="K55" i="1"/>
  <c r="R55" i="1"/>
  <c r="K58" i="1"/>
  <c r="R58" i="1"/>
  <c r="K61" i="1"/>
  <c r="R61" i="1"/>
  <c r="K62" i="1"/>
  <c r="R62" i="1"/>
  <c r="K63" i="1"/>
  <c r="R63" i="1"/>
  <c r="K65" i="1"/>
  <c r="R65" i="1"/>
  <c r="K69" i="1"/>
  <c r="R69" i="1"/>
  <c r="K70" i="1"/>
  <c r="R70" i="1"/>
  <c r="K73" i="1"/>
  <c r="R73" i="1"/>
  <c r="K76" i="1"/>
  <c r="R76" i="1"/>
  <c r="H77" i="1"/>
  <c r="K77" i="1" s="1"/>
  <c r="K82" i="1" s="1"/>
  <c r="R77" i="1"/>
  <c r="K79" i="1"/>
  <c r="R79" i="1"/>
  <c r="K80" i="1"/>
  <c r="I84" i="1"/>
  <c r="J76" i="1"/>
  <c r="P85" i="1" s="1"/>
  <c r="P83" i="1" s="1"/>
  <c r="L76" i="1"/>
  <c r="L85" i="1" s="1"/>
  <c r="I85" i="1"/>
  <c r="I86" i="1"/>
  <c r="I87" i="1"/>
  <c r="P82" i="1"/>
  <c r="P88" i="1" s="1"/>
  <c r="P84" i="1"/>
  <c r="P86" i="1"/>
  <c r="P87" i="1"/>
  <c r="J28" i="1"/>
  <c r="L28" i="1" s="1"/>
  <c r="J29" i="1"/>
  <c r="L29" i="1"/>
  <c r="J31" i="1"/>
  <c r="L31" i="1" s="1"/>
  <c r="J32" i="1"/>
  <c r="L32" i="1"/>
  <c r="J33" i="1"/>
  <c r="L33" i="1" s="1"/>
  <c r="J34" i="1"/>
  <c r="L34" i="1"/>
  <c r="J35" i="1"/>
  <c r="L35" i="1" s="1"/>
  <c r="J36" i="1"/>
  <c r="L36" i="1"/>
  <c r="J37" i="1"/>
  <c r="L37" i="1" s="1"/>
  <c r="J39" i="1"/>
  <c r="L39" i="1"/>
  <c r="J42" i="1"/>
  <c r="L42" i="1" s="1"/>
  <c r="J45" i="1"/>
  <c r="L45" i="1"/>
  <c r="J48" i="1"/>
  <c r="L48" i="1" s="1"/>
  <c r="J51" i="1"/>
  <c r="L51" i="1"/>
  <c r="J54" i="1"/>
  <c r="L54" i="1" s="1"/>
  <c r="J55" i="1"/>
  <c r="L55" i="1"/>
  <c r="J58" i="1"/>
  <c r="L58" i="1" s="1"/>
  <c r="J61" i="1"/>
  <c r="L61" i="1"/>
  <c r="J62" i="1"/>
  <c r="L62" i="1" s="1"/>
  <c r="J63" i="1"/>
  <c r="L63" i="1"/>
  <c r="J65" i="1"/>
  <c r="L65" i="1" s="1"/>
  <c r="J69" i="1"/>
  <c r="L69" i="1"/>
  <c r="J70" i="1"/>
  <c r="L70" i="1" s="1"/>
  <c r="J73" i="1"/>
  <c r="L73" i="1"/>
  <c r="J77" i="1"/>
  <c r="J79" i="1"/>
  <c r="L79" i="1"/>
  <c r="J80" i="1"/>
  <c r="L80" i="1" s="1"/>
  <c r="J84" i="1"/>
  <c r="J83" i="1" s="1"/>
  <c r="J85" i="1"/>
  <c r="J86" i="1"/>
  <c r="J87" i="1" s="1"/>
  <c r="F28" i="1"/>
  <c r="F29" i="1"/>
  <c r="F31" i="1"/>
  <c r="F32" i="1"/>
  <c r="F82" i="1" s="1"/>
  <c r="F33" i="1"/>
  <c r="F34" i="1"/>
  <c r="F35" i="1"/>
  <c r="F36" i="1"/>
  <c r="F37" i="1"/>
  <c r="F39" i="1"/>
  <c r="F42" i="1"/>
  <c r="F45" i="1"/>
  <c r="F48" i="1"/>
  <c r="F51" i="1"/>
  <c r="F54" i="1"/>
  <c r="F55" i="1"/>
  <c r="F58" i="1"/>
  <c r="F61" i="1"/>
  <c r="F62" i="1"/>
  <c r="F63" i="1"/>
  <c r="F65" i="1"/>
  <c r="F69" i="1"/>
  <c r="F70" i="1"/>
  <c r="F73" i="1"/>
  <c r="F76" i="1"/>
  <c r="F84" i="1" s="1"/>
  <c r="F77" i="1"/>
  <c r="F79" i="1"/>
  <c r="F80" i="1"/>
  <c r="F86" i="1"/>
  <c r="F87" i="1" s="1"/>
  <c r="I83" i="1"/>
  <c r="I82" i="1"/>
  <c r="I81" i="1"/>
  <c r="I80" i="1"/>
  <c r="I79" i="1"/>
  <c r="I77" i="1"/>
  <c r="I76" i="1"/>
  <c r="I73" i="1"/>
  <c r="I70" i="1"/>
  <c r="I69" i="1"/>
  <c r="I65" i="1"/>
  <c r="I63" i="1"/>
  <c r="I62" i="1"/>
  <c r="I61" i="1"/>
  <c r="I58" i="1"/>
  <c r="I55" i="1"/>
  <c r="I54" i="1"/>
  <c r="I51" i="1"/>
  <c r="I48" i="1"/>
  <c r="I45" i="1"/>
  <c r="I42" i="1"/>
  <c r="I39" i="1"/>
  <c r="I37" i="1"/>
  <c r="I36" i="1"/>
  <c r="I35" i="1"/>
  <c r="I34" i="1"/>
  <c r="I33" i="1"/>
  <c r="I32" i="1"/>
  <c r="I31" i="1"/>
  <c r="I29" i="1"/>
  <c r="I28" i="1"/>
  <c r="C18" i="1"/>
  <c r="L77" i="1" l="1"/>
  <c r="L82" i="1"/>
  <c r="K88" i="1"/>
  <c r="K85" i="1"/>
  <c r="K84" i="1"/>
  <c r="K83" i="1" s="1"/>
  <c r="K86" i="1"/>
  <c r="K87" i="1" s="1"/>
  <c r="Q82" i="1"/>
  <c r="R28" i="1"/>
  <c r="R82" i="1" s="1"/>
  <c r="F85" i="1"/>
  <c r="F83" i="1" s="1"/>
  <c r="F88" i="1" s="1"/>
  <c r="R86" i="1"/>
  <c r="R87" i="1" s="1"/>
  <c r="J82" i="1"/>
  <c r="J88" i="1" s="1"/>
  <c r="L86" i="1"/>
  <c r="L87" i="1" s="1"/>
  <c r="R85" i="1"/>
  <c r="R84" i="1" l="1"/>
  <c r="R83" i="1" s="1"/>
  <c r="R88" i="1" s="1"/>
  <c r="L84" i="1"/>
  <c r="L83" i="1" s="1"/>
  <c r="L88" i="1" s="1"/>
  <c r="Q84" i="1"/>
  <c r="Q86" i="1"/>
  <c r="Q87" i="1" s="1"/>
  <c r="Q85" i="1"/>
  <c r="Q83" i="1" l="1"/>
  <c r="Q88" i="1" s="1"/>
</calcChain>
</file>

<file path=xl/comments1.xml><?xml version="1.0" encoding="utf-8"?>
<comments xmlns="http://schemas.openxmlformats.org/spreadsheetml/2006/main">
  <authors>
    <author>Usuario</author>
  </authors>
  <commentList>
    <comment ref="G43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Mas 38.7 andenes en laboratorios</t>
        </r>
      </text>
    </comment>
    <comment ref="H43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Mas 38.7 andenes en laboratorios</t>
        </r>
      </text>
    </comment>
    <comment ref="M43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Mas 38.7 andenes en laboratorios</t>
        </r>
      </text>
    </comment>
    <comment ref="N43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Mas 38.7 andenes en laboratorios</t>
        </r>
      </text>
    </comment>
  </commentList>
</comments>
</file>

<file path=xl/sharedStrings.xml><?xml version="1.0" encoding="utf-8"?>
<sst xmlns="http://schemas.openxmlformats.org/spreadsheetml/2006/main" count="179" uniqueCount="138">
  <si>
    <t>VALOR TOTAL</t>
  </si>
  <si>
    <t xml:space="preserve">1. INFORMACIÓN GENERAL </t>
  </si>
  <si>
    <t>CONTRATO:</t>
  </si>
  <si>
    <t>1718 DE 2013</t>
  </si>
  <si>
    <t>CONTRATISTA:</t>
  </si>
  <si>
    <t>UNION TEMPORAL ICBF - 11 - OSCHAVS - 2013</t>
  </si>
  <si>
    <t>OBJETO DEL CONTRATO:</t>
  </si>
  <si>
    <t>CONTRATAR LAS OBRAS NECESARIAS PARA LA CONSTRUCCION, REMODELACION, ADECUACION Y MANTENIMIENTO PREVENTIVO Y CORRECTIVO DE LOS INMUEBLES DONDE FUNCIONAN LAS SEDES ADMINISTRATIVAS, CENTROS ZONALES, SEDES REGIONALES Y UNIDADES DE SEVICIO DEL ICBF A NIVEL NACIONAL.</t>
  </si>
  <si>
    <t>VALOR INICIAL DEL CONTRATO</t>
  </si>
  <si>
    <t xml:space="preserve">PLAZO INICIAL: </t>
  </si>
  <si>
    <t>8 MESES</t>
  </si>
  <si>
    <t xml:space="preserve">FECHA DE INICIACIÓN: </t>
  </si>
  <si>
    <t>24 DE FEBRERO DE 2014</t>
  </si>
  <si>
    <t>FECHA DE TERMINACIÓN:</t>
  </si>
  <si>
    <t>________________________________________________</t>
  </si>
  <si>
    <t>HARLEM A. VALENCIA S.</t>
  </si>
  <si>
    <t>HENRY ANDRES DUARTE ROJAS</t>
  </si>
  <si>
    <t>REPRESENTANTE LEGAL CONTRATISTA</t>
  </si>
  <si>
    <t xml:space="preserve">PROFESIONAL DE APOYO GRUPO DE INFRAESTRUCTURA </t>
  </si>
  <si>
    <t>LUIS GABRIEL ERAZO AVELLA</t>
  </si>
  <si>
    <t>REPRESENTANTE LEGAL INTERVENTORIA</t>
  </si>
  <si>
    <t xml:space="preserve">SUPERVISOR CONTRATO 1119 </t>
  </si>
  <si>
    <t>MARIO ERNESTO FORERO</t>
  </si>
  <si>
    <t>ABOGADO GRUPO DE INFRAESTRUCTURA</t>
  </si>
  <si>
    <t>CARLOS ESPITIA PALOMINO</t>
  </si>
  <si>
    <t>DAIMCO S.A.S.</t>
  </si>
  <si>
    <t>U.T. ICBF-11-OSCHAVS-2013</t>
  </si>
  <si>
    <t>ICBF</t>
  </si>
  <si>
    <t>UN</t>
  </si>
  <si>
    <t>PRELIMINARES</t>
  </si>
  <si>
    <t>DEMOLICIONES - DESMONTES - RETIROS</t>
  </si>
  <si>
    <t>1.3.1</t>
  </si>
  <si>
    <t>DEMOLICION CIELO RASO FALSO (INC. RETIRO DE SOBR.)</t>
  </si>
  <si>
    <t>M2</t>
  </si>
  <si>
    <t>M3</t>
  </si>
  <si>
    <t>1.3.6</t>
  </si>
  <si>
    <t>DESMONTE DE ENCAHPES Y MUROS</t>
  </si>
  <si>
    <t>1.3.14</t>
  </si>
  <si>
    <t>DEMOLICIÓN DE PISOS EN BALDOSÍN (INC. RETIRO DE SOBR.)</t>
  </si>
  <si>
    <t>1.3.22</t>
  </si>
  <si>
    <t>DESMONTE APARATOS SANITARIOS (INC. RETIRO DE SOBR.)</t>
  </si>
  <si>
    <t>1.3.27</t>
  </si>
  <si>
    <t>DESMONTE PUERTAS CON MARCOS (INC. RETIRO DE SOBR.)</t>
  </si>
  <si>
    <t xml:space="preserve">PISOS </t>
  </si>
  <si>
    <t>10.1.1</t>
  </si>
  <si>
    <t>AFINADO ENDURECIDO MORTERO 1:3 H=4</t>
  </si>
  <si>
    <t>CIELOS RASOS Y DIVISIONES</t>
  </si>
  <si>
    <t>DIVISIONES OFICINAS EN DRY WALL</t>
  </si>
  <si>
    <t>IMPREVISTOS</t>
  </si>
  <si>
    <t>UTILIDAD</t>
  </si>
  <si>
    <t>ÍTEM</t>
  </si>
  <si>
    <t>DESCRIPCIÓN 
(Corresponde a los ítems o productos contratados)</t>
  </si>
  <si>
    <t>UNIDAD</t>
  </si>
  <si>
    <t>CONTRATO</t>
  </si>
  <si>
    <t xml:space="preserve">CANTIDADES  </t>
  </si>
  <si>
    <t>VALORES</t>
  </si>
  <si>
    <t>CANTIDAD CONTRATO</t>
  </si>
  <si>
    <t>VALOR UNITARIO</t>
  </si>
  <si>
    <t>ACUMULADO ANTERIOR</t>
  </si>
  <si>
    <t>CANTIDAD EJECUTADA</t>
  </si>
  <si>
    <t>ACUMULADO TOTAL</t>
  </si>
  <si>
    <t>VALOR ACTA 2</t>
  </si>
  <si>
    <t>OBRAS PRELIMINARES</t>
  </si>
  <si>
    <t>1.1.2</t>
  </si>
  <si>
    <t>CAMPAMENTO 30,00 M2 - 3 SALONES - 2 UNIDADES SANITARIAS</t>
  </si>
  <si>
    <t>1.1.9</t>
  </si>
  <si>
    <t>VALLA INFORMATIVA DE LICENCIA DE CONSTRUCCION (1.00 X 1.00)</t>
  </si>
  <si>
    <t>1.3.15</t>
  </si>
  <si>
    <t>DEMOLICION PISOS EN TABLON (INC. RETIRO DE SOBR.)</t>
  </si>
  <si>
    <t>1.3.31</t>
  </si>
  <si>
    <t>DESMONTE VENTANAS Y VIDRIOS (INC. RETIRO DE SOBR.)</t>
  </si>
  <si>
    <t>VARIOS - PRELIMINARES</t>
  </si>
  <si>
    <t>1.4.2</t>
  </si>
  <si>
    <t>RETIRO DE SOBRANTES CARGUE TRANSPORTE Y DISPOSICION FINAL DE ESCOMBROS A SITIO AUTORIZADO</t>
  </si>
  <si>
    <t>MAMPOSTERIA</t>
  </si>
  <si>
    <t>VARIOS - MAMPOSTERIA</t>
  </si>
  <si>
    <t>5.6.4</t>
  </si>
  <si>
    <t>INSTALACION CARPINTERIA METALICA</t>
  </si>
  <si>
    <t>INSTALACIÓN ELÉCTRICA, TELEFONICA</t>
  </si>
  <si>
    <t>REVISIÓN GENERAL ELÉCTRICA</t>
  </si>
  <si>
    <t>8.15.1</t>
  </si>
  <si>
    <t>REVISIÓN Y REPARACIÓN DE PUNTO ELÉCTRICO (INC. CAMBIO DE APARATOS)</t>
  </si>
  <si>
    <t>ACABADOS PISOS</t>
  </si>
  <si>
    <t>10,2,27</t>
  </si>
  <si>
    <t>TABLETA GRES LISO DE 33 x 33 MORTERO 1:4</t>
  </si>
  <si>
    <t xml:space="preserve">CUBIERTAS E IMPERMEABILIZACIONES </t>
  </si>
  <si>
    <t>CUBIERTAS</t>
  </si>
  <si>
    <t>11,2,1</t>
  </si>
  <si>
    <t>CUBIERTA ALUMINIO SANDWICH DEK</t>
  </si>
  <si>
    <t>CARPINTERIA DE METÁLICA</t>
  </si>
  <si>
    <t>CARPINTERIA EN ALUMINIO</t>
  </si>
  <si>
    <t>12.1.7</t>
  </si>
  <si>
    <t>VENTANAS ALUMINIO ANODIZADO SERIE 3831/5020 - COLOR MATE NATURAL - INCLUYE VIDRIO CRISTAL TEMPLADO INCOLORO E = 6 mm</t>
  </si>
  <si>
    <t>12.1.6</t>
  </si>
  <si>
    <t xml:space="preserve">PUERTA Y MARCO EN ALUMINIO ANODIZADO SERIE 3831/5020 - COLOR MATE NATURAL </t>
  </si>
  <si>
    <t xml:space="preserve">ENCHAPES </t>
  </si>
  <si>
    <t>ENCHAPE SOBRE MUROS</t>
  </si>
  <si>
    <t>14,1,2</t>
  </si>
  <si>
    <t>CERAMICA 0.30 X 0.30 PARA BAÑOS Y ASEO</t>
  </si>
  <si>
    <t>APARATOS SANITARIOS Y ACCESORIOS</t>
  </si>
  <si>
    <t>APARATOS SANITARIOS</t>
  </si>
  <si>
    <t>16,1,4</t>
  </si>
  <si>
    <t>SANITARIO NOVA Ref. 30351</t>
  </si>
  <si>
    <t>16,1,7</t>
  </si>
  <si>
    <t>LAVAMANOS NOVA DE COLGAR Ref. 07381</t>
  </si>
  <si>
    <t>16,1,9</t>
  </si>
  <si>
    <t>ORINAL MEDIANO Ref. 08860</t>
  </si>
  <si>
    <t>17.1</t>
  </si>
  <si>
    <t>17.1.6</t>
  </si>
  <si>
    <t>DIVISIONES P´BAÑOS EN LAMINA (INC PINTURA HORNO)</t>
  </si>
  <si>
    <t>PINTURA</t>
  </si>
  <si>
    <t>18,1,2</t>
  </si>
  <si>
    <t>PINTURA PLASTICA ACRILICA LAVABLE</t>
  </si>
  <si>
    <t>18,1,4</t>
  </si>
  <si>
    <t>ESMALTE SOBRE HOJAS PUERTAS METALICAS</t>
  </si>
  <si>
    <t>SUMINISTRO Y APLICACIÓN DE PINTURA TRÁFICO AMARILLA PARA DEMARCACIÓN DE PARQUEADEROS</t>
  </si>
  <si>
    <t>CERRADURAS Y VIDRIOS</t>
  </si>
  <si>
    <t>19.1.1</t>
  </si>
  <si>
    <t>CERRADURAS</t>
  </si>
  <si>
    <t>CAÑUELA PREFABRICADA</t>
  </si>
  <si>
    <t>ASEO Y VARIOS</t>
  </si>
  <si>
    <t>21.1.1</t>
  </si>
  <si>
    <t>ASEO GENERAL DE OBRA</t>
  </si>
  <si>
    <t>21.1.2</t>
  </si>
  <si>
    <t>LIMPIEZA DE FACHADAS</t>
  </si>
  <si>
    <t>NO PREVISTOS</t>
  </si>
  <si>
    <t>SUMINISTRO Y INTALACION PISO PORCELANATO .60x.60</t>
  </si>
  <si>
    <t>VALOR TOTAL COSTOS DIRECTOS</t>
  </si>
  <si>
    <t>VALOR TOTAL COSTOS INDIRECTOS</t>
  </si>
  <si>
    <t>ADMINISTRACIÓN</t>
  </si>
  <si>
    <t>IVA 16% SOBRE UTILIDAD</t>
  </si>
  <si>
    <t>VALOR TOTA</t>
  </si>
  <si>
    <t>31 DE DICIEMBRE DE 2014</t>
  </si>
  <si>
    <t>INFORME 03 DE ACTIVIDADES REALIZADAS</t>
  </si>
  <si>
    <t>SEGUNDO CORTE DE OBRA CENTRO ZONAL - TURBACO - OCTUBRE DE 2014</t>
  </si>
  <si>
    <t>VALOR ACTA 3</t>
  </si>
  <si>
    <t>17,1,1</t>
  </si>
  <si>
    <t>CIELO RASO EN DRY WALL CON PERFILERIA DE ALUMINIO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</si>
</sst>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\ #,##0;[Red]&quot;$&quot;\ \-#,##0"/>
    <numFmt numFmtId="166" formatCode="0.000%"/>
    <numFmt numFmtId="167" formatCode="_-&quot;$&quot;* #,##0_-;\-&quot;$&quot;* #,##0_-;_-&quot;$&quot;* &quot;-&quot;??_-;_-@_-"/>
    <numFmt numFmtId="168" formatCode="#,##0.00_ ;\-#,##0.00\ "/>
    <numFmt numFmtId="169" formatCode="_(&quot;$&quot;\ * #,##0.00_);_(&quot;$&quot;\ * \(#,##0.00\);_(&quot;$&quot;\ * &quot;-&quot;??_);_(@_)"/>
    <numFmt numFmtId="170" formatCode="_ * #,##0.00_ ;_ * \-#,##0.00_ ;_ * &quot;-&quot;??_ ;_ @_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7"/>
      <color indexed="8"/>
      <name val="Arial Narrow"/>
      <family val="2"/>
    </font>
    <font>
      <b/>
      <sz val="7"/>
      <name val="Arial Narrow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 Narrow"/>
      <family val="2"/>
    </font>
    <font>
      <b/>
      <sz val="8"/>
      <color rgb="FF000000"/>
      <name val="Calibri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sz val="7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b/>
      <sz val="8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1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4" fillId="0" borderId="0"/>
    <xf numFmtId="169" fontId="18" fillId="0" borderId="0" applyFont="0" applyFill="0" applyBorder="0" applyAlignment="0" applyProtection="0"/>
    <xf numFmtId="0" fontId="18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2">
    <xf numFmtId="0" fontId="0" fillId="0" borderId="0" xfId="0"/>
    <xf numFmtId="0" fontId="0" fillId="2" borderId="0" xfId="0" applyFill="1" applyBorder="1"/>
    <xf numFmtId="0" fontId="0" fillId="2" borderId="0" xfId="0" applyFill="1"/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/>
    <xf numFmtId="0" fontId="12" fillId="0" borderId="0" xfId="0" applyFont="1"/>
    <xf numFmtId="0" fontId="12" fillId="2" borderId="0" xfId="0" applyFont="1" applyFill="1" applyBorder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/>
    <xf numFmtId="0" fontId="2" fillId="2" borderId="0" xfId="0" applyFont="1" applyFill="1" applyBorder="1"/>
    <xf numFmtId="0" fontId="0" fillId="2" borderId="0" xfId="0" applyNumberFormat="1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12" fillId="0" borderId="0" xfId="0" applyFont="1" applyFill="1"/>
    <xf numFmtId="0" fontId="16" fillId="0" borderId="2" xfId="0" applyFont="1" applyFill="1" applyBorder="1" applyAlignment="1">
      <alignment horizontal="center" vertical="center" wrapText="1"/>
    </xf>
    <xf numFmtId="0" fontId="19" fillId="0" borderId="2" xfId="10" applyFont="1" applyFill="1" applyBorder="1" applyAlignment="1" applyProtection="1">
      <alignment horizontal="justify" vertical="center" wrapText="1"/>
    </xf>
    <xf numFmtId="0" fontId="19" fillId="0" borderId="2" xfId="10" applyFont="1" applyFill="1" applyBorder="1" applyAlignment="1" applyProtection="1">
      <alignment horizontal="center" vertical="center"/>
      <protection hidden="1"/>
    </xf>
    <xf numFmtId="2" fontId="19" fillId="0" borderId="2" xfId="10" applyNumberFormat="1" applyFont="1" applyFill="1" applyBorder="1" applyAlignment="1" applyProtection="1">
      <alignment horizontal="center" vertical="center"/>
      <protection hidden="1"/>
    </xf>
    <xf numFmtId="44" fontId="19" fillId="0" borderId="2" xfId="4" applyFont="1" applyFill="1" applyBorder="1" applyAlignment="1" applyProtection="1">
      <alignment vertical="center"/>
      <protection hidden="1"/>
    </xf>
    <xf numFmtId="44" fontId="19" fillId="0" borderId="2" xfId="4" applyFont="1" applyFill="1" applyBorder="1" applyAlignment="1" applyProtection="1">
      <alignment horizontal="right" vertical="center" wrapText="1"/>
    </xf>
    <xf numFmtId="43" fontId="20" fillId="0" borderId="2" xfId="9" applyFont="1" applyFill="1" applyBorder="1" applyAlignment="1">
      <alignment horizontal="center" vertical="center"/>
    </xf>
    <xf numFmtId="43" fontId="19" fillId="0" borderId="2" xfId="9" applyFont="1" applyFill="1" applyBorder="1" applyAlignment="1">
      <alignment horizontal="center" vertical="center" wrapText="1"/>
    </xf>
    <xf numFmtId="43" fontId="19" fillId="0" borderId="2" xfId="9" applyFont="1" applyFill="1" applyBorder="1" applyAlignment="1">
      <alignment horizontal="center" vertical="center"/>
    </xf>
    <xf numFmtId="43" fontId="20" fillId="0" borderId="8" xfId="9" applyFont="1" applyFill="1" applyBorder="1" applyAlignment="1">
      <alignment horizontal="center" vertical="center"/>
    </xf>
    <xf numFmtId="43" fontId="23" fillId="0" borderId="2" xfId="9" applyFont="1" applyFill="1" applyBorder="1" applyAlignment="1">
      <alignment horizontal="center" vertical="center" wrapText="1"/>
    </xf>
    <xf numFmtId="1" fontId="19" fillId="0" borderId="2" xfId="10" applyNumberFormat="1" applyFont="1" applyFill="1" applyBorder="1" applyAlignment="1" applyProtection="1">
      <alignment horizontal="justify" vertical="center" wrapText="1"/>
    </xf>
    <xf numFmtId="0" fontId="19" fillId="0" borderId="2" xfId="0" applyFont="1" applyFill="1" applyBorder="1" applyAlignment="1">
      <alignment vertical="center"/>
    </xf>
    <xf numFmtId="0" fontId="23" fillId="0" borderId="9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 vertical="center" wrapText="1"/>
    </xf>
    <xf numFmtId="43" fontId="20" fillId="0" borderId="2" xfId="9" applyFont="1" applyFill="1" applyBorder="1" applyAlignment="1">
      <alignment horizontal="center" vertical="center" wrapText="1"/>
    </xf>
    <xf numFmtId="164" fontId="27" fillId="0" borderId="4" xfId="2" applyNumberFormat="1" applyFont="1" applyFill="1" applyBorder="1" applyAlignment="1" applyProtection="1">
      <alignment vertical="center" wrapText="1"/>
      <protection hidden="1"/>
    </xf>
    <xf numFmtId="164" fontId="27" fillId="0" borderId="2" xfId="2" applyNumberFormat="1" applyFont="1" applyFill="1" applyBorder="1" applyAlignment="1" applyProtection="1">
      <alignment horizontal="center" vertical="center" wrapText="1"/>
      <protection hidden="1"/>
    </xf>
    <xf numFmtId="164" fontId="27" fillId="0" borderId="3" xfId="2" applyNumberFormat="1" applyFont="1" applyFill="1" applyBorder="1" applyAlignment="1" applyProtection="1">
      <alignment vertical="center" wrapText="1"/>
      <protection hidden="1"/>
    </xf>
    <xf numFmtId="43" fontId="28" fillId="0" borderId="2" xfId="9" applyFont="1" applyFill="1" applyBorder="1" applyAlignment="1">
      <alignment horizontal="center" vertical="center" wrapText="1"/>
    </xf>
    <xf numFmtId="164" fontId="27" fillId="0" borderId="2" xfId="2" applyNumberFormat="1" applyFont="1" applyFill="1" applyBorder="1" applyAlignment="1" applyProtection="1">
      <alignment horizontal="right" vertical="center" wrapText="1"/>
      <protection locked="0" hidden="1"/>
    </xf>
    <xf numFmtId="43" fontId="29" fillId="0" borderId="2" xfId="9" applyFont="1" applyFill="1" applyBorder="1" applyAlignment="1">
      <alignment horizontal="center" vertical="center"/>
    </xf>
    <xf numFmtId="43" fontId="28" fillId="0" borderId="2" xfId="9" applyFont="1" applyFill="1" applyBorder="1" applyAlignment="1">
      <alignment horizontal="center" vertical="center"/>
    </xf>
    <xf numFmtId="43" fontId="28" fillId="0" borderId="8" xfId="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3" fontId="15" fillId="0" borderId="2" xfId="9" applyFont="1" applyFill="1" applyBorder="1" applyAlignment="1">
      <alignment horizontal="center" vertical="center" wrapText="1"/>
    </xf>
    <xf numFmtId="43" fontId="30" fillId="0" borderId="2" xfId="9" applyFont="1" applyFill="1" applyBorder="1" applyAlignment="1">
      <alignment horizontal="center" vertical="center" wrapText="1"/>
    </xf>
    <xf numFmtId="43" fontId="30" fillId="0" borderId="2" xfId="9" applyFont="1" applyFill="1" applyBorder="1" applyAlignment="1">
      <alignment horizontal="center" vertical="center"/>
    </xf>
    <xf numFmtId="43" fontId="13" fillId="0" borderId="2" xfId="9" applyFont="1" applyFill="1" applyBorder="1" applyAlignment="1">
      <alignment horizontal="center" vertical="center" wrapText="1"/>
    </xf>
    <xf numFmtId="43" fontId="30" fillId="0" borderId="8" xfId="9" applyFont="1" applyFill="1" applyBorder="1" applyAlignment="1">
      <alignment horizontal="center" vertical="center" wrapText="1"/>
    </xf>
    <xf numFmtId="9" fontId="13" fillId="0" borderId="2" xfId="5" applyFont="1" applyFill="1" applyBorder="1" applyAlignment="1">
      <alignment horizontal="center" vertical="center"/>
    </xf>
    <xf numFmtId="170" fontId="20" fillId="0" borderId="2" xfId="9" applyNumberFormat="1" applyFont="1" applyFill="1" applyBorder="1" applyAlignment="1">
      <alignment horizontal="center" vertical="center" wrapText="1"/>
    </xf>
    <xf numFmtId="43" fontId="20" fillId="0" borderId="8" xfId="9" applyFont="1" applyFill="1" applyBorder="1" applyAlignment="1">
      <alignment horizontal="center" vertical="center" wrapText="1"/>
    </xf>
    <xf numFmtId="9" fontId="13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64" fontId="26" fillId="0" borderId="2" xfId="2" applyNumberFormat="1" applyFont="1" applyFill="1" applyBorder="1" applyAlignment="1" applyProtection="1">
      <alignment horizontal="left" vertical="center" wrapText="1"/>
      <protection hidden="1"/>
    </xf>
    <xf numFmtId="43" fontId="32" fillId="0" borderId="2" xfId="9" applyFont="1" applyFill="1" applyBorder="1" applyAlignment="1">
      <alignment horizontal="center" vertical="center"/>
    </xf>
    <xf numFmtId="170" fontId="30" fillId="0" borderId="2" xfId="9" applyNumberFormat="1" applyFont="1" applyFill="1" applyBorder="1" applyAlignment="1">
      <alignment horizontal="center" vertical="center" wrapText="1"/>
    </xf>
    <xf numFmtId="44" fontId="17" fillId="0" borderId="2" xfId="4" applyFont="1" applyFill="1" applyBorder="1" applyAlignment="1" applyProtection="1">
      <alignment horizontal="right" vertical="center" wrapText="1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4" fontId="11" fillId="0" borderId="0" xfId="0" applyNumberFormat="1" applyFont="1" applyFill="1" applyBorder="1" applyAlignment="1">
      <alignment vertical="top"/>
    </xf>
    <xf numFmtId="4" fontId="12" fillId="0" borderId="0" xfId="0" applyNumberFormat="1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Alignment="1"/>
    <xf numFmtId="4" fontId="12" fillId="0" borderId="0" xfId="0" applyNumberFormat="1" applyFont="1" applyFill="1" applyBorder="1" applyAlignment="1"/>
    <xf numFmtId="165" fontId="11" fillId="0" borderId="0" xfId="4" applyNumberFormat="1" applyFont="1" applyFill="1" applyBorder="1" applyAlignment="1">
      <alignment horizontal="left" vertical="center"/>
    </xf>
    <xf numFmtId="166" fontId="11" fillId="0" borderId="0" xfId="5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4" fontId="12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vertical="center"/>
    </xf>
    <xf numFmtId="4" fontId="12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4" fontId="10" fillId="0" borderId="0" xfId="0" applyNumberFormat="1" applyFont="1" applyFill="1" applyBorder="1" applyAlignment="1">
      <alignment horizontal="left"/>
    </xf>
    <xf numFmtId="14" fontId="10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0" fillId="0" borderId="9" xfId="0" applyFill="1" applyBorder="1"/>
    <xf numFmtId="0" fontId="15" fillId="0" borderId="8" xfId="0" applyFont="1" applyFill="1" applyBorder="1" applyAlignment="1">
      <alignment horizontal="center" vertical="center" wrapText="1"/>
    </xf>
    <xf numFmtId="0" fontId="13" fillId="0" borderId="2" xfId="10" applyFont="1" applyFill="1" applyBorder="1" applyAlignment="1" applyProtection="1">
      <alignment horizontal="center" vertical="center"/>
      <protection hidden="1"/>
    </xf>
    <xf numFmtId="1" fontId="13" fillId="0" borderId="2" xfId="10" applyNumberFormat="1" applyFont="1" applyFill="1" applyBorder="1" applyAlignment="1" applyProtection="1">
      <alignment horizontal="justify" vertical="center" wrapText="1"/>
      <protection hidden="1"/>
    </xf>
    <xf numFmtId="168" fontId="17" fillId="0" borderId="2" xfId="4" applyNumberFormat="1" applyFont="1" applyFill="1" applyBorder="1" applyAlignment="1">
      <alignment horizontal="center" vertical="center" wrapText="1"/>
    </xf>
    <xf numFmtId="168" fontId="17" fillId="0" borderId="2" xfId="11" applyNumberFormat="1" applyFont="1" applyFill="1" applyBorder="1" applyAlignment="1">
      <alignment horizontal="center" vertical="center" wrapText="1"/>
    </xf>
    <xf numFmtId="4" fontId="17" fillId="0" borderId="2" xfId="11" applyNumberFormat="1" applyFont="1" applyFill="1" applyBorder="1" applyAlignment="1">
      <alignment horizontal="right" vertical="center" wrapText="1"/>
    </xf>
    <xf numFmtId="44" fontId="17" fillId="0" borderId="8" xfId="4" applyFont="1" applyFill="1" applyBorder="1" applyAlignment="1" applyProtection="1">
      <alignment horizontal="right" vertical="center" wrapText="1"/>
    </xf>
    <xf numFmtId="4" fontId="21" fillId="0" borderId="2" xfId="12" applyNumberFormat="1" applyFont="1" applyFill="1" applyBorder="1" applyAlignment="1" applyProtection="1">
      <alignment horizontal="center" vertical="center"/>
      <protection locked="0"/>
    </xf>
    <xf numFmtId="0" fontId="22" fillId="0" borderId="2" xfId="0" applyFont="1" applyFill="1" applyBorder="1" applyAlignment="1">
      <alignment horizontal="left" vertical="center" wrapText="1"/>
    </xf>
    <xf numFmtId="44" fontId="19" fillId="0" borderId="8" xfId="4" applyFont="1" applyFill="1" applyBorder="1" applyAlignment="1" applyProtection="1">
      <alignment horizontal="right" vertical="center" wrapText="1"/>
    </xf>
    <xf numFmtId="168" fontId="17" fillId="0" borderId="2" xfId="4" applyNumberFormat="1" applyFont="1" applyFill="1" applyBorder="1" applyAlignment="1" applyProtection="1">
      <alignment horizontal="center" vertical="center" wrapText="1"/>
    </xf>
    <xf numFmtId="2" fontId="13" fillId="0" borderId="2" xfId="10" applyNumberFormat="1" applyFont="1" applyFill="1" applyBorder="1" applyAlignment="1" applyProtection="1">
      <alignment horizontal="center" vertical="center"/>
      <protection hidden="1"/>
    </xf>
    <xf numFmtId="167" fontId="19" fillId="0" borderId="2" xfId="1" applyNumberFormat="1" applyFont="1" applyFill="1" applyBorder="1" applyAlignment="1" applyProtection="1">
      <alignment vertical="center"/>
      <protection hidden="1"/>
    </xf>
    <xf numFmtId="1" fontId="24" fillId="0" borderId="4" xfId="10" applyNumberFormat="1" applyFont="1" applyFill="1" applyBorder="1" applyAlignment="1" applyProtection="1">
      <alignment horizontal="justify" vertical="center" wrapText="1"/>
      <protection hidden="1"/>
    </xf>
    <xf numFmtId="2" fontId="24" fillId="0" borderId="2" xfId="2" applyNumberFormat="1" applyFont="1" applyFill="1" applyBorder="1" applyAlignment="1" applyProtection="1">
      <alignment horizontal="left" vertical="center" wrapText="1"/>
      <protection hidden="1"/>
    </xf>
    <xf numFmtId="164" fontId="13" fillId="0" borderId="2" xfId="2" applyNumberFormat="1" applyFont="1" applyFill="1" applyBorder="1" applyAlignment="1" applyProtection="1">
      <alignment horizontal="justify" vertical="center" wrapText="1"/>
      <protection hidden="1"/>
    </xf>
    <xf numFmtId="0" fontId="13" fillId="0" borderId="2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165" fontId="11" fillId="0" borderId="0" xfId="4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</cellXfs>
  <cellStyles count="21">
    <cellStyle name="Hipervínculo" xfId="6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7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Millares" xfId="9" builtinId="3"/>
    <cellStyle name="Millares 2" xfId="2"/>
    <cellStyle name="Moneda" xfId="4" builtinId="4"/>
    <cellStyle name="Moneda 3" xfId="11"/>
    <cellStyle name="Normal" xfId="0" builtinId="0"/>
    <cellStyle name="Normal 10" xfId="1"/>
    <cellStyle name="Normal 4" xfId="8"/>
    <cellStyle name="Normal_FORMULARIOS PROPUESTA_ECONOMICA_PRESUPUESTO CONTRATACION Y G ADMON1" xfId="12"/>
    <cellStyle name="Normal_precios 2001-2 y 2002-1" xfId="10"/>
    <cellStyle name="Porcentaje" xfId="5" builtinId="5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2031999</xdr:colOff>
      <xdr:row>1</xdr:row>
      <xdr:rowOff>2383</xdr:rowOff>
    </xdr:from>
    <xdr:to>
      <xdr:col>7</xdr:col>
      <xdr:colOff>939799</xdr:colOff>
      <xdr:row>6</xdr:row>
      <xdr:rowOff>126208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463799" y="324116"/>
          <a:ext cx="6917267" cy="173249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1591733</xdr:colOff>
      <xdr:row>5</xdr:row>
      <xdr:rowOff>270933</xdr:rowOff>
    </xdr:to>
    <xdr:pic>
      <xdr:nvPicPr>
        <xdr:cNvPr id="6" name="7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375" y="133350"/>
          <a:ext cx="1182158" cy="174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75934</xdr:colOff>
      <xdr:row>0</xdr:row>
      <xdr:rowOff>225424</xdr:rowOff>
    </xdr:from>
    <xdr:to>
      <xdr:col>8</xdr:col>
      <xdr:colOff>406399</xdr:colOff>
      <xdr:row>5</xdr:row>
      <xdr:rowOff>160866</xdr:rowOff>
    </xdr:to>
    <xdr:pic>
      <xdr:nvPicPr>
        <xdr:cNvPr id="7" name="8 Imagen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17201" y="225424"/>
          <a:ext cx="1473465" cy="15441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127000</xdr:rowOff>
    </xdr:to>
    <xdr:sp macro="" textlink="">
      <xdr:nvSpPr>
        <xdr:cNvPr id="8" name="Text Box 37940"/>
        <xdr:cNvSpPr txBox="1">
          <a:spLocks noChangeArrowheads="1"/>
        </xdr:cNvSpPr>
      </xdr:nvSpPr>
      <xdr:spPr bwMode="auto">
        <a:xfrm>
          <a:off x="5934075" y="22263100"/>
          <a:ext cx="1714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88900</xdr:rowOff>
    </xdr:to>
    <xdr:sp macro="" textlink="">
      <xdr:nvSpPr>
        <xdr:cNvPr id="9" name="Text Box 37940"/>
        <xdr:cNvSpPr txBox="1">
          <a:spLocks noChangeArrowheads="1"/>
        </xdr:cNvSpPr>
      </xdr:nvSpPr>
      <xdr:spPr bwMode="auto">
        <a:xfrm>
          <a:off x="5934075" y="22263100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88900</xdr:rowOff>
    </xdr:to>
    <xdr:sp macro="" textlink="">
      <xdr:nvSpPr>
        <xdr:cNvPr id="10" name="Text Box 37940"/>
        <xdr:cNvSpPr txBox="1">
          <a:spLocks noChangeArrowheads="1"/>
        </xdr:cNvSpPr>
      </xdr:nvSpPr>
      <xdr:spPr bwMode="auto">
        <a:xfrm>
          <a:off x="5934075" y="22263100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79</xdr:row>
      <xdr:rowOff>47625</xdr:rowOff>
    </xdr:to>
    <xdr:sp macro="" textlink="">
      <xdr:nvSpPr>
        <xdr:cNvPr id="11" name="Text Box 37940"/>
        <xdr:cNvSpPr txBox="1">
          <a:spLocks noChangeArrowheads="1"/>
        </xdr:cNvSpPr>
      </xdr:nvSpPr>
      <xdr:spPr bwMode="auto">
        <a:xfrm>
          <a:off x="5934075" y="22529800"/>
          <a:ext cx="171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79</xdr:row>
      <xdr:rowOff>47625</xdr:rowOff>
    </xdr:to>
    <xdr:sp macro="" textlink="">
      <xdr:nvSpPr>
        <xdr:cNvPr id="12" name="Text Box 37940"/>
        <xdr:cNvSpPr txBox="1">
          <a:spLocks noChangeArrowheads="1"/>
        </xdr:cNvSpPr>
      </xdr:nvSpPr>
      <xdr:spPr bwMode="auto">
        <a:xfrm>
          <a:off x="5934075" y="22529800"/>
          <a:ext cx="171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79</xdr:row>
      <xdr:rowOff>47625</xdr:rowOff>
    </xdr:to>
    <xdr:sp macro="" textlink="">
      <xdr:nvSpPr>
        <xdr:cNvPr id="13" name="Text Box 37940"/>
        <xdr:cNvSpPr txBox="1">
          <a:spLocks noChangeArrowheads="1"/>
        </xdr:cNvSpPr>
      </xdr:nvSpPr>
      <xdr:spPr bwMode="auto">
        <a:xfrm>
          <a:off x="5934075" y="22529800"/>
          <a:ext cx="171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76200</xdr:rowOff>
    </xdr:to>
    <xdr:sp macro="" textlink="">
      <xdr:nvSpPr>
        <xdr:cNvPr id="14" name="Text Box 37940"/>
        <xdr:cNvSpPr txBox="1">
          <a:spLocks noChangeArrowheads="1"/>
        </xdr:cNvSpPr>
      </xdr:nvSpPr>
      <xdr:spPr bwMode="auto">
        <a:xfrm>
          <a:off x="5934075" y="22263100"/>
          <a:ext cx="1714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38100</xdr:rowOff>
    </xdr:to>
    <xdr:sp macro="" textlink="">
      <xdr:nvSpPr>
        <xdr:cNvPr id="15" name="Text Box 37940"/>
        <xdr:cNvSpPr txBox="1">
          <a:spLocks noChangeArrowheads="1"/>
        </xdr:cNvSpPr>
      </xdr:nvSpPr>
      <xdr:spPr bwMode="auto">
        <a:xfrm>
          <a:off x="5934075" y="22263100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77</xdr:row>
      <xdr:rowOff>0</xdr:rowOff>
    </xdr:from>
    <xdr:to>
      <xdr:col>3</xdr:col>
      <xdr:colOff>644525</xdr:colOff>
      <xdr:row>78</xdr:row>
      <xdr:rowOff>38100</xdr:rowOff>
    </xdr:to>
    <xdr:sp macro="" textlink="">
      <xdr:nvSpPr>
        <xdr:cNvPr id="16" name="Text Box 37940"/>
        <xdr:cNvSpPr txBox="1">
          <a:spLocks noChangeArrowheads="1"/>
        </xdr:cNvSpPr>
      </xdr:nvSpPr>
      <xdr:spPr bwMode="auto">
        <a:xfrm>
          <a:off x="5934075" y="22263100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78</xdr:row>
      <xdr:rowOff>174625</xdr:rowOff>
    </xdr:to>
    <xdr:sp macro="" textlink="">
      <xdr:nvSpPr>
        <xdr:cNvPr id="17" name="Text Box 37940"/>
        <xdr:cNvSpPr txBox="1">
          <a:spLocks noChangeArrowheads="1"/>
        </xdr:cNvSpPr>
      </xdr:nvSpPr>
      <xdr:spPr bwMode="auto">
        <a:xfrm>
          <a:off x="5934075" y="22529800"/>
          <a:ext cx="171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78</xdr:row>
      <xdr:rowOff>174625</xdr:rowOff>
    </xdr:to>
    <xdr:sp macro="" textlink="">
      <xdr:nvSpPr>
        <xdr:cNvPr id="18" name="Text Box 37940"/>
        <xdr:cNvSpPr txBox="1">
          <a:spLocks noChangeArrowheads="1"/>
        </xdr:cNvSpPr>
      </xdr:nvSpPr>
      <xdr:spPr bwMode="auto">
        <a:xfrm>
          <a:off x="5934075" y="22529800"/>
          <a:ext cx="171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485775</xdr:colOff>
      <xdr:row>78</xdr:row>
      <xdr:rowOff>0</xdr:rowOff>
    </xdr:from>
    <xdr:to>
      <xdr:col>3</xdr:col>
      <xdr:colOff>644525</xdr:colOff>
      <xdr:row>78</xdr:row>
      <xdr:rowOff>174625</xdr:rowOff>
    </xdr:to>
    <xdr:sp macro="" textlink="">
      <xdr:nvSpPr>
        <xdr:cNvPr id="19" name="Text Box 37940"/>
        <xdr:cNvSpPr txBox="1">
          <a:spLocks noChangeArrowheads="1"/>
        </xdr:cNvSpPr>
      </xdr:nvSpPr>
      <xdr:spPr bwMode="auto">
        <a:xfrm>
          <a:off x="5934075" y="22529800"/>
          <a:ext cx="171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tabSelected="1" topLeftCell="A20" zoomScale="150" zoomScaleNormal="150" zoomScalePageLayoutView="150" workbookViewId="0">
      <pane xSplit="3" ySplit="6" topLeftCell="H71" activePane="bottomRight" state="frozen"/>
      <selection activeCell="A20" sqref="A20"/>
      <selection pane="topRight" activeCell="D20" sqref="D20"/>
      <selection pane="bottomLeft" activeCell="A26" sqref="A26"/>
      <selection pane="bottomRight" activeCell="Q55" sqref="Q55"/>
    </sheetView>
  </sheetViews>
  <sheetFormatPr baseColWidth="10" defaultRowHeight="15" x14ac:dyDescent="0.25"/>
  <cols>
    <col min="1" max="1" width="5.7109375" customWidth="1"/>
    <col min="2" max="2" width="50.42578125" customWidth="1"/>
    <col min="3" max="3" width="5.42578125" customWidth="1"/>
    <col min="4" max="4" width="8.42578125" customWidth="1"/>
    <col min="5" max="5" width="12.42578125" customWidth="1"/>
    <col min="6" max="6" width="15.140625" customWidth="1"/>
    <col min="7" max="7" width="12.7109375" customWidth="1"/>
    <col min="8" max="8" width="15" customWidth="1"/>
    <col min="9" max="9" width="14.7109375" customWidth="1"/>
    <col min="10" max="10" width="13" customWidth="1"/>
    <col min="12" max="12" width="0" hidden="1" customWidth="1"/>
    <col min="14" max="14" width="10.85546875" style="11"/>
    <col min="16" max="16" width="12.28515625" bestFit="1" customWidth="1"/>
    <col min="17" max="17" width="10.85546875" style="11"/>
    <col min="18" max="18" width="12.28515625" hidden="1" customWidth="1"/>
  </cols>
  <sheetData>
    <row r="1" spans="1:18" ht="26.25" x14ac:dyDescent="0.25">
      <c r="A1" s="1"/>
      <c r="B1" s="91"/>
      <c r="C1" s="91"/>
      <c r="D1" s="91"/>
      <c r="E1" s="91"/>
      <c r="F1" s="91"/>
      <c r="G1" s="2"/>
      <c r="H1" s="1"/>
      <c r="I1" s="91"/>
      <c r="J1" s="91"/>
    </row>
    <row r="2" spans="1:18" ht="26.25" x14ac:dyDescent="0.25">
      <c r="A2" s="1"/>
      <c r="B2" s="3"/>
      <c r="C2" s="3"/>
      <c r="D2" s="3"/>
      <c r="E2" s="3"/>
      <c r="F2" s="3"/>
      <c r="G2" s="2"/>
      <c r="H2" s="1"/>
      <c r="I2" s="3"/>
      <c r="J2" s="3"/>
    </row>
    <row r="3" spans="1:18" ht="26.25" x14ac:dyDescent="0.25">
      <c r="A3" s="1"/>
      <c r="B3" s="3"/>
      <c r="C3" s="3"/>
      <c r="D3" s="3"/>
      <c r="E3" s="3"/>
      <c r="F3" s="3"/>
      <c r="G3" s="2"/>
      <c r="H3" s="1"/>
      <c r="I3" s="3"/>
      <c r="J3" s="3"/>
    </row>
    <row r="4" spans="1:18" ht="26.25" x14ac:dyDescent="0.25">
      <c r="A4" s="1"/>
      <c r="B4" s="3"/>
      <c r="C4" s="3"/>
      <c r="D4" s="3"/>
      <c r="E4" s="3"/>
      <c r="F4" s="3"/>
      <c r="G4" s="2"/>
      <c r="H4" s="1"/>
      <c r="I4" s="3"/>
      <c r="J4" s="3"/>
    </row>
    <row r="5" spans="1:18" ht="26.25" x14ac:dyDescent="0.25">
      <c r="A5" s="1"/>
      <c r="B5" s="3"/>
      <c r="C5" s="3"/>
      <c r="D5" s="3"/>
      <c r="E5" s="3"/>
      <c r="F5" s="3"/>
      <c r="G5" s="2"/>
      <c r="H5" s="1"/>
      <c r="I5" s="3"/>
      <c r="J5" s="3"/>
    </row>
    <row r="6" spans="1:18" ht="26.25" x14ac:dyDescent="0.25">
      <c r="A6" s="1"/>
      <c r="B6" s="3"/>
      <c r="C6" s="3"/>
      <c r="D6" s="3"/>
      <c r="E6" s="3"/>
      <c r="F6" s="3"/>
      <c r="G6" s="2"/>
      <c r="H6" s="1"/>
      <c r="I6" s="3"/>
      <c r="J6" s="3"/>
    </row>
    <row r="7" spans="1:18" ht="26.25" x14ac:dyDescent="0.25">
      <c r="A7" s="1"/>
      <c r="B7" s="3"/>
      <c r="C7" s="3"/>
      <c r="D7" s="3"/>
      <c r="E7" s="3"/>
      <c r="F7" s="3"/>
      <c r="G7" s="2"/>
      <c r="H7" s="1"/>
      <c r="I7" s="3"/>
      <c r="J7" s="3"/>
    </row>
    <row r="8" spans="1:18" s="13" customFormat="1" ht="12.75" x14ac:dyDescent="0.2">
      <c r="A8" s="92" t="s">
        <v>133</v>
      </c>
      <c r="B8" s="92"/>
      <c r="C8" s="92"/>
      <c r="D8" s="92"/>
      <c r="E8" s="92"/>
      <c r="F8" s="92"/>
      <c r="G8" s="92"/>
      <c r="H8" s="92"/>
      <c r="I8" s="92"/>
      <c r="J8" s="92"/>
    </row>
    <row r="9" spans="1:18" s="5" customFormat="1" ht="12.75" x14ac:dyDescent="0.2">
      <c r="A9" s="6"/>
      <c r="B9" s="7"/>
      <c r="C9" s="7"/>
      <c r="D9" s="7"/>
      <c r="E9" s="7"/>
      <c r="F9" s="7"/>
      <c r="G9" s="8"/>
      <c r="H9" s="6"/>
      <c r="I9" s="7"/>
      <c r="J9" s="7"/>
      <c r="N9" s="13"/>
      <c r="Q9" s="13"/>
    </row>
    <row r="10" spans="1:18" s="5" customFormat="1" ht="12.75" x14ac:dyDescent="0.2">
      <c r="A10" s="6"/>
      <c r="B10" s="4" t="s">
        <v>1</v>
      </c>
      <c r="C10" s="7"/>
      <c r="D10" s="7"/>
      <c r="E10" s="7"/>
      <c r="F10" s="7"/>
      <c r="G10" s="8"/>
      <c r="H10" s="6"/>
      <c r="I10" s="4"/>
      <c r="J10" s="7"/>
      <c r="N10" s="13"/>
      <c r="Q10" s="13"/>
    </row>
    <row r="11" spans="1:18" s="5" customFormat="1" ht="12.75" x14ac:dyDescent="0.2">
      <c r="A11" s="54"/>
      <c r="B11" s="55"/>
      <c r="C11" s="55"/>
      <c r="D11" s="55"/>
      <c r="E11" s="55"/>
      <c r="F11" s="55"/>
      <c r="G11" s="13"/>
      <c r="H11" s="54"/>
      <c r="I11" s="55"/>
      <c r="J11" s="55"/>
      <c r="K11" s="13"/>
      <c r="L11" s="13"/>
      <c r="M11" s="13"/>
      <c r="N11" s="13"/>
      <c r="O11" s="13"/>
      <c r="P11" s="13"/>
      <c r="Q11" s="13"/>
      <c r="R11" s="13"/>
    </row>
    <row r="12" spans="1:18" s="5" customFormat="1" ht="12.75" x14ac:dyDescent="0.2">
      <c r="A12" s="54"/>
      <c r="B12" s="56" t="s">
        <v>2</v>
      </c>
      <c r="C12" s="56" t="s">
        <v>3</v>
      </c>
      <c r="D12" s="55"/>
      <c r="E12" s="55"/>
      <c r="F12" s="55"/>
      <c r="G12" s="13"/>
      <c r="H12" s="54"/>
      <c r="I12" s="56"/>
      <c r="J12" s="56"/>
      <c r="K12" s="13"/>
      <c r="L12" s="13"/>
      <c r="M12" s="13"/>
      <c r="N12" s="13"/>
      <c r="O12" s="13"/>
      <c r="P12" s="13"/>
      <c r="Q12" s="13"/>
      <c r="R12" s="13"/>
    </row>
    <row r="13" spans="1:18" s="5" customFormat="1" ht="12.75" x14ac:dyDescent="0.2">
      <c r="A13" s="54"/>
      <c r="B13" s="57" t="s">
        <v>4</v>
      </c>
      <c r="C13" s="56" t="s">
        <v>5</v>
      </c>
      <c r="D13" s="55"/>
      <c r="E13" s="55"/>
      <c r="F13" s="55"/>
      <c r="G13" s="13"/>
      <c r="H13" s="54"/>
      <c r="I13" s="57"/>
      <c r="J13" s="56"/>
      <c r="K13" s="13"/>
      <c r="L13" s="13"/>
      <c r="M13" s="13"/>
      <c r="N13" s="13"/>
      <c r="O13" s="13"/>
      <c r="P13" s="13"/>
      <c r="Q13" s="13"/>
      <c r="R13" s="13"/>
    </row>
    <row r="14" spans="1:18" s="5" customFormat="1" ht="12.75" x14ac:dyDescent="0.2">
      <c r="A14" s="54"/>
      <c r="B14" s="58"/>
      <c r="C14" s="59"/>
      <c r="D14" s="55"/>
      <c r="E14" s="55"/>
      <c r="F14" s="55"/>
      <c r="G14" s="13"/>
      <c r="H14" s="54"/>
      <c r="I14" s="58"/>
      <c r="J14" s="59"/>
      <c r="K14" s="13"/>
      <c r="L14" s="13"/>
      <c r="M14" s="13"/>
      <c r="N14" s="13"/>
      <c r="O14" s="13"/>
      <c r="P14" s="13"/>
      <c r="Q14" s="13"/>
      <c r="R14" s="13"/>
    </row>
    <row r="15" spans="1:18" s="5" customFormat="1" ht="29.1" customHeight="1" x14ac:dyDescent="0.2">
      <c r="A15" s="54"/>
      <c r="B15" s="57" t="s">
        <v>6</v>
      </c>
      <c r="C15" s="99" t="s">
        <v>7</v>
      </c>
      <c r="D15" s="99"/>
      <c r="E15" s="99"/>
      <c r="F15" s="99"/>
      <c r="G15" s="99"/>
      <c r="H15" s="99"/>
      <c r="I15" s="99"/>
      <c r="J15" s="60"/>
      <c r="K15" s="13"/>
      <c r="L15" s="13"/>
      <c r="M15" s="13"/>
      <c r="N15" s="13"/>
      <c r="O15" s="13"/>
      <c r="P15" s="13"/>
      <c r="Q15" s="13"/>
      <c r="R15" s="13"/>
    </row>
    <row r="16" spans="1:18" s="5" customFormat="1" ht="24.95" customHeight="1" x14ac:dyDescent="0.2">
      <c r="A16" s="54"/>
      <c r="B16" s="58"/>
      <c r="C16" s="99"/>
      <c r="D16" s="99"/>
      <c r="E16" s="99"/>
      <c r="F16" s="99"/>
      <c r="G16" s="99"/>
      <c r="H16" s="99"/>
      <c r="I16" s="99"/>
      <c r="J16" s="60"/>
      <c r="K16" s="13"/>
      <c r="L16" s="13"/>
      <c r="M16" s="13"/>
      <c r="N16" s="13"/>
      <c r="O16" s="13"/>
      <c r="P16" s="13"/>
      <c r="Q16" s="13"/>
      <c r="R16" s="13"/>
    </row>
    <row r="17" spans="1:18" s="5" customFormat="1" ht="12.75" x14ac:dyDescent="0.2">
      <c r="A17" s="54"/>
      <c r="B17" s="61" t="s">
        <v>8</v>
      </c>
      <c r="C17" s="106">
        <v>4460000000</v>
      </c>
      <c r="D17" s="107"/>
      <c r="E17" s="55"/>
      <c r="F17" s="55"/>
      <c r="G17" s="13"/>
      <c r="H17" s="54"/>
      <c r="I17" s="61"/>
      <c r="J17" s="62"/>
      <c r="K17" s="13"/>
      <c r="L17" s="13"/>
      <c r="M17" s="13"/>
      <c r="N17" s="13"/>
      <c r="O17" s="13"/>
      <c r="P17" s="13"/>
      <c r="Q17" s="13"/>
      <c r="R17" s="13"/>
    </row>
    <row r="18" spans="1:18" s="5" customFormat="1" ht="12.75" x14ac:dyDescent="0.2">
      <c r="A18" s="54"/>
      <c r="B18" s="61" t="s">
        <v>0</v>
      </c>
      <c r="C18" s="106">
        <f>+C17</f>
        <v>4460000000</v>
      </c>
      <c r="D18" s="107"/>
      <c r="E18" s="63"/>
      <c r="F18" s="55"/>
      <c r="G18" s="13"/>
      <c r="H18" s="54"/>
      <c r="I18" s="61"/>
      <c r="J18" s="62"/>
      <c r="K18" s="13"/>
      <c r="L18" s="13"/>
      <c r="M18" s="13"/>
      <c r="N18" s="13"/>
      <c r="O18" s="13"/>
      <c r="P18" s="13"/>
      <c r="Q18" s="13"/>
      <c r="R18" s="13"/>
    </row>
    <row r="19" spans="1:18" s="5" customFormat="1" ht="12.75" x14ac:dyDescent="0.2">
      <c r="A19" s="54"/>
      <c r="B19" s="64" t="s">
        <v>9</v>
      </c>
      <c r="C19" s="65" t="s">
        <v>10</v>
      </c>
      <c r="D19" s="55"/>
      <c r="E19" s="55"/>
      <c r="F19" s="55"/>
      <c r="G19" s="13"/>
      <c r="H19" s="54"/>
      <c r="I19" s="64"/>
      <c r="J19" s="65"/>
      <c r="K19" s="13"/>
      <c r="L19" s="13"/>
      <c r="M19" s="13"/>
      <c r="N19" s="13"/>
      <c r="O19" s="13"/>
      <c r="P19" s="13"/>
      <c r="Q19" s="13"/>
      <c r="R19" s="13"/>
    </row>
    <row r="20" spans="1:18" s="5" customFormat="1" ht="12.75" x14ac:dyDescent="0.2">
      <c r="A20" s="54"/>
      <c r="B20" s="61" t="s">
        <v>11</v>
      </c>
      <c r="C20" s="66" t="s">
        <v>12</v>
      </c>
      <c r="D20" s="67"/>
      <c r="E20" s="67"/>
      <c r="F20" s="67"/>
      <c r="G20" s="13"/>
      <c r="H20" s="54"/>
      <c r="I20" s="61"/>
      <c r="J20" s="66"/>
      <c r="K20" s="13"/>
      <c r="L20" s="13"/>
      <c r="M20" s="13"/>
      <c r="N20" s="13"/>
      <c r="O20" s="13"/>
      <c r="P20" s="13"/>
      <c r="Q20" s="13"/>
      <c r="R20" s="13"/>
    </row>
    <row r="21" spans="1:18" s="5" customFormat="1" ht="12.75" x14ac:dyDescent="0.2">
      <c r="A21" s="54"/>
      <c r="B21" s="68" t="s">
        <v>13</v>
      </c>
      <c r="C21" s="66" t="s">
        <v>132</v>
      </c>
      <c r="D21" s="67"/>
      <c r="E21" s="67"/>
      <c r="F21" s="67"/>
      <c r="G21" s="13"/>
      <c r="H21" s="54"/>
      <c r="I21" s="68"/>
      <c r="J21" s="66"/>
      <c r="K21" s="13"/>
      <c r="L21" s="13"/>
      <c r="M21" s="13"/>
      <c r="N21" s="13"/>
      <c r="O21" s="13"/>
      <c r="P21" s="13"/>
      <c r="Q21" s="13"/>
      <c r="R21" s="13"/>
    </row>
    <row r="22" spans="1:18" ht="26.25" x14ac:dyDescent="0.25">
      <c r="A22" s="69"/>
      <c r="B22" s="70"/>
      <c r="C22" s="71"/>
      <c r="D22" s="72"/>
      <c r="E22" s="72"/>
      <c r="F22" s="72"/>
      <c r="G22" s="11"/>
      <c r="H22" s="69"/>
      <c r="I22" s="70"/>
      <c r="J22" s="71"/>
      <c r="K22" s="11"/>
      <c r="L22" s="11"/>
      <c r="M22" s="11"/>
      <c r="O22" s="11"/>
      <c r="P22" s="11"/>
      <c r="R22" s="11"/>
    </row>
    <row r="23" spans="1:18" ht="19.5" thickBot="1" x14ac:dyDescent="0.35">
      <c r="A23" s="97" t="s">
        <v>134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73"/>
    </row>
    <row r="24" spans="1:18" s="11" customFormat="1" ht="14.1" customHeight="1" x14ac:dyDescent="0.25">
      <c r="A24" s="108" t="s">
        <v>50</v>
      </c>
      <c r="B24" s="110" t="s">
        <v>51</v>
      </c>
      <c r="C24" s="110" t="s">
        <v>52</v>
      </c>
      <c r="D24" s="100" t="s">
        <v>53</v>
      </c>
      <c r="E24" s="100"/>
      <c r="F24" s="100"/>
      <c r="G24" s="100" t="s">
        <v>54</v>
      </c>
      <c r="H24" s="100"/>
      <c r="I24" s="100"/>
      <c r="J24" s="100" t="s">
        <v>55</v>
      </c>
      <c r="K24" s="100"/>
      <c r="L24" s="101"/>
      <c r="M24" s="93" t="s">
        <v>54</v>
      </c>
      <c r="N24" s="94"/>
      <c r="O24" s="95"/>
      <c r="P24" s="96" t="s">
        <v>55</v>
      </c>
      <c r="Q24" s="96"/>
      <c r="R24" s="96"/>
    </row>
    <row r="25" spans="1:18" s="11" customFormat="1" ht="36" x14ac:dyDescent="0.25">
      <c r="A25" s="109"/>
      <c r="B25" s="111"/>
      <c r="C25" s="111"/>
      <c r="D25" s="48" t="s">
        <v>56</v>
      </c>
      <c r="E25" s="48" t="s">
        <v>57</v>
      </c>
      <c r="F25" s="48" t="s">
        <v>0</v>
      </c>
      <c r="G25" s="48" t="s">
        <v>58</v>
      </c>
      <c r="H25" s="14" t="s">
        <v>59</v>
      </c>
      <c r="I25" s="14" t="s">
        <v>60</v>
      </c>
      <c r="J25" s="48" t="s">
        <v>58</v>
      </c>
      <c r="K25" s="48" t="s">
        <v>61</v>
      </c>
      <c r="L25" s="74" t="s">
        <v>60</v>
      </c>
      <c r="M25" s="48" t="s">
        <v>58</v>
      </c>
      <c r="N25" s="14" t="s">
        <v>59</v>
      </c>
      <c r="O25" s="14" t="s">
        <v>60</v>
      </c>
      <c r="P25" s="48" t="s">
        <v>58</v>
      </c>
      <c r="Q25" s="48" t="s">
        <v>135</v>
      </c>
      <c r="R25" s="48" t="s">
        <v>60</v>
      </c>
    </row>
    <row r="26" spans="1:18" s="11" customFormat="1" x14ac:dyDescent="0.25">
      <c r="A26" s="75">
        <v>1</v>
      </c>
      <c r="B26" s="76" t="s">
        <v>29</v>
      </c>
      <c r="C26" s="77"/>
      <c r="D26" s="78"/>
      <c r="E26" s="79"/>
      <c r="F26" s="53"/>
      <c r="G26" s="53"/>
      <c r="H26" s="53"/>
      <c r="I26" s="53"/>
      <c r="J26" s="53"/>
      <c r="K26" s="53"/>
      <c r="L26" s="80"/>
      <c r="M26" s="53"/>
      <c r="N26" s="53"/>
      <c r="O26" s="53"/>
      <c r="P26" s="53"/>
      <c r="Q26" s="53"/>
      <c r="R26" s="53"/>
    </row>
    <row r="27" spans="1:18" x14ac:dyDescent="0.25">
      <c r="A27" s="75">
        <v>1.1000000000000001</v>
      </c>
      <c r="B27" s="76" t="s">
        <v>62</v>
      </c>
      <c r="C27" s="77"/>
      <c r="D27" s="78"/>
      <c r="E27" s="79"/>
      <c r="F27" s="53"/>
      <c r="G27" s="53"/>
      <c r="H27" s="53"/>
      <c r="I27" s="53"/>
      <c r="J27" s="53"/>
      <c r="K27" s="53"/>
      <c r="L27" s="80"/>
      <c r="M27" s="53"/>
      <c r="N27" s="53"/>
      <c r="O27" s="53"/>
      <c r="P27" s="53"/>
      <c r="Q27" s="53"/>
      <c r="R27" s="53"/>
    </row>
    <row r="28" spans="1:18" x14ac:dyDescent="0.25">
      <c r="A28" s="16" t="s">
        <v>63</v>
      </c>
      <c r="B28" s="15" t="s">
        <v>64</v>
      </c>
      <c r="C28" s="16" t="s">
        <v>28</v>
      </c>
      <c r="D28" s="17">
        <v>1</v>
      </c>
      <c r="E28" s="18">
        <v>3374378.4925954402</v>
      </c>
      <c r="F28" s="19">
        <f>D28*E28</f>
        <v>3374378.4925954402</v>
      </c>
      <c r="G28" s="20"/>
      <c r="H28" s="21">
        <v>0</v>
      </c>
      <c r="I28" s="22">
        <f>G28+H28</f>
        <v>0</v>
      </c>
      <c r="J28" s="20">
        <f>ROUND((G28*E28),0)</f>
        <v>0</v>
      </c>
      <c r="K28" s="20">
        <f>ROUND((H28*E28),0)</f>
        <v>0</v>
      </c>
      <c r="L28" s="23">
        <f>J28+K28</f>
        <v>0</v>
      </c>
      <c r="M28" s="20"/>
      <c r="N28" s="21">
        <v>0</v>
      </c>
      <c r="O28" s="22">
        <f>M28+N28</f>
        <v>0</v>
      </c>
      <c r="P28" s="20">
        <v>0</v>
      </c>
      <c r="Q28" s="20">
        <f>ROUND((N28*K28),0)</f>
        <v>0</v>
      </c>
      <c r="R28" s="20">
        <f>P28+Q28</f>
        <v>0</v>
      </c>
    </row>
    <row r="29" spans="1:18" x14ac:dyDescent="0.25">
      <c r="A29" s="16" t="s">
        <v>65</v>
      </c>
      <c r="B29" s="15" t="s">
        <v>66</v>
      </c>
      <c r="C29" s="16" t="s">
        <v>28</v>
      </c>
      <c r="D29" s="17">
        <v>1</v>
      </c>
      <c r="E29" s="18">
        <v>189624.08950731138</v>
      </c>
      <c r="F29" s="19">
        <f>D29*E29</f>
        <v>189624.08950731138</v>
      </c>
      <c r="G29" s="20"/>
      <c r="H29" s="21"/>
      <c r="I29" s="22">
        <f t="shared" ref="I29:I70" si="0">G29+H29</f>
        <v>0</v>
      </c>
      <c r="J29" s="20">
        <f t="shared" ref="J29:J70" si="1">ROUND((G29*E29),0)</f>
        <v>0</v>
      </c>
      <c r="K29" s="20">
        <f t="shared" ref="K29:K70" si="2">ROUND((H29*E29),0)</f>
        <v>0</v>
      </c>
      <c r="L29" s="23">
        <f t="shared" ref="L29:L70" si="3">J29+K29</f>
        <v>0</v>
      </c>
      <c r="M29" s="20"/>
      <c r="N29" s="21"/>
      <c r="O29" s="22">
        <f t="shared" ref="O29" si="4">M29+N29</f>
        <v>0</v>
      </c>
      <c r="P29" s="20">
        <v>0</v>
      </c>
      <c r="Q29" s="20">
        <f>ROUND((N29*K29),0)</f>
        <v>0</v>
      </c>
      <c r="R29" s="20">
        <f t="shared" ref="R29" si="5">P29+Q29</f>
        <v>0</v>
      </c>
    </row>
    <row r="30" spans="1:18" x14ac:dyDescent="0.25">
      <c r="A30" s="81">
        <v>1.3</v>
      </c>
      <c r="B30" s="82" t="s">
        <v>30</v>
      </c>
      <c r="C30" s="77"/>
      <c r="D30" s="78"/>
      <c r="E30" s="79"/>
      <c r="F30" s="19"/>
      <c r="G30" s="19"/>
      <c r="H30" s="19"/>
      <c r="I30" s="19"/>
      <c r="J30" s="19"/>
      <c r="K30" s="19"/>
      <c r="L30" s="83"/>
      <c r="M30" s="19"/>
      <c r="N30" s="19"/>
      <c r="O30" s="19"/>
      <c r="P30" s="19"/>
      <c r="Q30" s="19"/>
      <c r="R30" s="19"/>
    </row>
    <row r="31" spans="1:18" x14ac:dyDescent="0.25">
      <c r="A31" s="16" t="s">
        <v>31</v>
      </c>
      <c r="B31" s="15" t="s">
        <v>32</v>
      </c>
      <c r="C31" s="16" t="s">
        <v>33</v>
      </c>
      <c r="D31" s="17">
        <v>59.85</v>
      </c>
      <c r="E31" s="18">
        <v>9624.1164961988743</v>
      </c>
      <c r="F31" s="19">
        <f t="shared" ref="F31:F37" si="6">D31*E31</f>
        <v>576003.37229750259</v>
      </c>
      <c r="G31" s="20"/>
      <c r="H31" s="21">
        <v>2</v>
      </c>
      <c r="I31" s="22">
        <f t="shared" si="0"/>
        <v>2</v>
      </c>
      <c r="J31" s="20">
        <f t="shared" si="1"/>
        <v>0</v>
      </c>
      <c r="K31" s="20">
        <f>ROUND((H31*E31),0)</f>
        <v>19248</v>
      </c>
      <c r="L31" s="23">
        <f t="shared" si="3"/>
        <v>19248</v>
      </c>
      <c r="M31" s="20"/>
      <c r="N31" s="21">
        <v>5</v>
      </c>
      <c r="O31" s="22">
        <f t="shared" ref="O31:O37" si="7">M31+N31</f>
        <v>5</v>
      </c>
      <c r="P31" s="20">
        <v>0</v>
      </c>
      <c r="Q31" s="20">
        <f>+N31*E31</f>
        <v>48120.582480994373</v>
      </c>
      <c r="R31" s="20">
        <f t="shared" ref="R31:R37" si="8">P31+Q31</f>
        <v>48120.582480994373</v>
      </c>
    </row>
    <row r="32" spans="1:18" x14ac:dyDescent="0.25">
      <c r="A32" s="16" t="s">
        <v>35</v>
      </c>
      <c r="B32" s="15" t="s">
        <v>36</v>
      </c>
      <c r="C32" s="16" t="s">
        <v>33</v>
      </c>
      <c r="D32" s="17">
        <v>150</v>
      </c>
      <c r="E32" s="18">
        <v>12119.459518907224</v>
      </c>
      <c r="F32" s="19">
        <f t="shared" si="6"/>
        <v>1817918.9278360836</v>
      </c>
      <c r="G32" s="21">
        <v>100</v>
      </c>
      <c r="H32" s="21">
        <v>5.15</v>
      </c>
      <c r="I32" s="22">
        <f t="shared" si="0"/>
        <v>105.15</v>
      </c>
      <c r="J32" s="20">
        <f t="shared" si="1"/>
        <v>1211946</v>
      </c>
      <c r="K32" s="20">
        <f t="shared" si="2"/>
        <v>62415</v>
      </c>
      <c r="L32" s="23">
        <f t="shared" si="3"/>
        <v>1274361</v>
      </c>
      <c r="M32" s="21">
        <v>100</v>
      </c>
      <c r="N32" s="21"/>
      <c r="O32" s="22">
        <f t="shared" si="7"/>
        <v>100</v>
      </c>
      <c r="P32" s="20">
        <v>1211946</v>
      </c>
      <c r="Q32" s="20">
        <f t="shared" ref="Q32:Q80" si="9">+N32*E32</f>
        <v>0</v>
      </c>
      <c r="R32" s="20">
        <f t="shared" si="8"/>
        <v>1211946</v>
      </c>
    </row>
    <row r="33" spans="1:18" x14ac:dyDescent="0.25">
      <c r="A33" s="16" t="s">
        <v>37</v>
      </c>
      <c r="B33" s="15" t="s">
        <v>38</v>
      </c>
      <c r="C33" s="16" t="s">
        <v>33</v>
      </c>
      <c r="D33" s="17">
        <v>350</v>
      </c>
      <c r="E33" s="18">
        <v>9062.8736817739118</v>
      </c>
      <c r="F33" s="19">
        <f t="shared" si="6"/>
        <v>3172005.7886208692</v>
      </c>
      <c r="G33" s="21">
        <v>200</v>
      </c>
      <c r="H33" s="21">
        <v>-169.06</v>
      </c>
      <c r="I33" s="22">
        <f t="shared" si="0"/>
        <v>30.939999999999998</v>
      </c>
      <c r="J33" s="20">
        <f t="shared" si="1"/>
        <v>1812575</v>
      </c>
      <c r="K33" s="20">
        <f t="shared" si="2"/>
        <v>-1532169</v>
      </c>
      <c r="L33" s="23">
        <f t="shared" si="3"/>
        <v>280406</v>
      </c>
      <c r="M33" s="21">
        <v>200</v>
      </c>
      <c r="N33" s="21"/>
      <c r="O33" s="22">
        <f t="shared" si="7"/>
        <v>200</v>
      </c>
      <c r="P33" s="20">
        <v>1812575</v>
      </c>
      <c r="Q33" s="20">
        <f t="shared" si="9"/>
        <v>0</v>
      </c>
      <c r="R33" s="20">
        <f t="shared" si="8"/>
        <v>1812575</v>
      </c>
    </row>
    <row r="34" spans="1:18" x14ac:dyDescent="0.25">
      <c r="A34" s="16" t="s">
        <v>67</v>
      </c>
      <c r="B34" s="15" t="s">
        <v>68</v>
      </c>
      <c r="C34" s="16" t="s">
        <v>33</v>
      </c>
      <c r="D34" s="17">
        <v>131</v>
      </c>
      <c r="E34" s="18">
        <v>9202.7331542484717</v>
      </c>
      <c r="F34" s="19">
        <f t="shared" si="6"/>
        <v>1205558.0432065497</v>
      </c>
      <c r="G34" s="21"/>
      <c r="H34" s="21">
        <v>266.44</v>
      </c>
      <c r="I34" s="22">
        <f t="shared" si="0"/>
        <v>266.44</v>
      </c>
      <c r="J34" s="20">
        <f t="shared" si="1"/>
        <v>0</v>
      </c>
      <c r="K34" s="20">
        <f t="shared" si="2"/>
        <v>2451976</v>
      </c>
      <c r="L34" s="23">
        <f t="shared" si="3"/>
        <v>2451976</v>
      </c>
      <c r="M34" s="21"/>
      <c r="N34" s="21"/>
      <c r="O34" s="22">
        <f t="shared" si="7"/>
        <v>0</v>
      </c>
      <c r="P34" s="20">
        <v>0</v>
      </c>
      <c r="Q34" s="20">
        <f t="shared" si="9"/>
        <v>0</v>
      </c>
      <c r="R34" s="20">
        <f t="shared" si="8"/>
        <v>0</v>
      </c>
    </row>
    <row r="35" spans="1:18" x14ac:dyDescent="0.25">
      <c r="A35" s="16" t="s">
        <v>39</v>
      </c>
      <c r="B35" s="15" t="s">
        <v>40</v>
      </c>
      <c r="C35" s="16" t="s">
        <v>28</v>
      </c>
      <c r="D35" s="17">
        <v>12</v>
      </c>
      <c r="E35" s="18">
        <v>18837.727936665065</v>
      </c>
      <c r="F35" s="19">
        <f t="shared" si="6"/>
        <v>226052.7352399808</v>
      </c>
      <c r="G35" s="21"/>
      <c r="H35" s="21">
        <v>8</v>
      </c>
      <c r="I35" s="22">
        <f t="shared" si="0"/>
        <v>8</v>
      </c>
      <c r="J35" s="20">
        <f t="shared" si="1"/>
        <v>0</v>
      </c>
      <c r="K35" s="20">
        <f t="shared" si="2"/>
        <v>150702</v>
      </c>
      <c r="L35" s="23">
        <f t="shared" si="3"/>
        <v>150702</v>
      </c>
      <c r="M35" s="21"/>
      <c r="N35" s="21"/>
      <c r="O35" s="22">
        <f t="shared" si="7"/>
        <v>0</v>
      </c>
      <c r="P35" s="20">
        <v>0</v>
      </c>
      <c r="Q35" s="20">
        <f t="shared" si="9"/>
        <v>0</v>
      </c>
      <c r="R35" s="20">
        <f t="shared" si="8"/>
        <v>0</v>
      </c>
    </row>
    <row r="36" spans="1:18" x14ac:dyDescent="0.25">
      <c r="A36" s="16" t="s">
        <v>41</v>
      </c>
      <c r="B36" s="15" t="s">
        <v>42</v>
      </c>
      <c r="C36" s="16" t="s">
        <v>28</v>
      </c>
      <c r="D36" s="17">
        <v>32</v>
      </c>
      <c r="E36" s="18">
        <v>19802.033118370284</v>
      </c>
      <c r="F36" s="19">
        <f t="shared" si="6"/>
        <v>633665.05978784908</v>
      </c>
      <c r="G36" s="21"/>
      <c r="H36" s="21">
        <v>18</v>
      </c>
      <c r="I36" s="22">
        <f t="shared" si="0"/>
        <v>18</v>
      </c>
      <c r="J36" s="20">
        <f t="shared" si="1"/>
        <v>0</v>
      </c>
      <c r="K36" s="20">
        <f t="shared" si="2"/>
        <v>356437</v>
      </c>
      <c r="L36" s="23">
        <f t="shared" si="3"/>
        <v>356437</v>
      </c>
      <c r="M36" s="21"/>
      <c r="N36" s="21"/>
      <c r="O36" s="22">
        <f t="shared" si="7"/>
        <v>0</v>
      </c>
      <c r="P36" s="20">
        <v>0</v>
      </c>
      <c r="Q36" s="20">
        <f t="shared" si="9"/>
        <v>0</v>
      </c>
      <c r="R36" s="20">
        <f t="shared" si="8"/>
        <v>0</v>
      </c>
    </row>
    <row r="37" spans="1:18" x14ac:dyDescent="0.25">
      <c r="A37" s="16" t="s">
        <v>69</v>
      </c>
      <c r="B37" s="15" t="s">
        <v>70</v>
      </c>
      <c r="C37" s="16" t="s">
        <v>33</v>
      </c>
      <c r="D37" s="17">
        <v>12</v>
      </c>
      <c r="E37" s="18">
        <v>12949.536116298157</v>
      </c>
      <c r="F37" s="19">
        <f t="shared" si="6"/>
        <v>155394.43339557789</v>
      </c>
      <c r="G37" s="21"/>
      <c r="H37" s="21">
        <v>0</v>
      </c>
      <c r="I37" s="22">
        <f t="shared" si="0"/>
        <v>0</v>
      </c>
      <c r="J37" s="20">
        <f t="shared" si="1"/>
        <v>0</v>
      </c>
      <c r="K37" s="20">
        <f t="shared" si="2"/>
        <v>0</v>
      </c>
      <c r="L37" s="23">
        <f t="shared" si="3"/>
        <v>0</v>
      </c>
      <c r="M37" s="21"/>
      <c r="N37" s="21"/>
      <c r="O37" s="22">
        <f t="shared" si="7"/>
        <v>0</v>
      </c>
      <c r="P37" s="20">
        <v>0</v>
      </c>
      <c r="Q37" s="20">
        <f t="shared" si="9"/>
        <v>0</v>
      </c>
      <c r="R37" s="20">
        <f t="shared" si="8"/>
        <v>0</v>
      </c>
    </row>
    <row r="38" spans="1:18" x14ac:dyDescent="0.25">
      <c r="A38" s="75">
        <v>1.4</v>
      </c>
      <c r="B38" s="76" t="s">
        <v>71</v>
      </c>
      <c r="C38" s="84"/>
      <c r="D38" s="78"/>
      <c r="E38" s="79"/>
      <c r="F38" s="19"/>
      <c r="G38" s="19"/>
      <c r="H38" s="19"/>
      <c r="I38" s="19"/>
      <c r="J38" s="19"/>
      <c r="K38" s="19"/>
      <c r="L38" s="83"/>
      <c r="M38" s="19"/>
      <c r="N38" s="19"/>
      <c r="O38" s="19"/>
      <c r="P38" s="19"/>
      <c r="Q38" s="19">
        <f t="shared" si="9"/>
        <v>0</v>
      </c>
      <c r="R38" s="19"/>
    </row>
    <row r="39" spans="1:18" ht="22.5" x14ac:dyDescent="0.25">
      <c r="A39" s="16" t="s">
        <v>72</v>
      </c>
      <c r="B39" s="15" t="s">
        <v>73</v>
      </c>
      <c r="C39" s="16" t="s">
        <v>34</v>
      </c>
      <c r="D39" s="17">
        <v>160</v>
      </c>
      <c r="E39" s="18">
        <v>52529.510265721932</v>
      </c>
      <c r="F39" s="19">
        <f>D39*E39</f>
        <v>8404721.6425155085</v>
      </c>
      <c r="G39" s="21">
        <v>60</v>
      </c>
      <c r="H39" s="21">
        <v>-60</v>
      </c>
      <c r="I39" s="22">
        <f t="shared" si="0"/>
        <v>0</v>
      </c>
      <c r="J39" s="20">
        <f t="shared" si="1"/>
        <v>3151771</v>
      </c>
      <c r="K39" s="20">
        <f t="shared" si="2"/>
        <v>-3151771</v>
      </c>
      <c r="L39" s="23">
        <f t="shared" si="3"/>
        <v>0</v>
      </c>
      <c r="M39" s="21">
        <v>60</v>
      </c>
      <c r="N39" s="21"/>
      <c r="O39" s="22">
        <f t="shared" ref="O39" si="10">M39+N39</f>
        <v>60</v>
      </c>
      <c r="P39" s="20">
        <v>3151771</v>
      </c>
      <c r="Q39" s="20">
        <f t="shared" si="9"/>
        <v>0</v>
      </c>
      <c r="R39" s="20">
        <f t="shared" ref="R39" si="11">P39+Q39</f>
        <v>3151771</v>
      </c>
    </row>
    <row r="40" spans="1:18" x14ac:dyDescent="0.25">
      <c r="A40" s="85">
        <v>5</v>
      </c>
      <c r="B40" s="76" t="s">
        <v>74</v>
      </c>
      <c r="C40" s="16"/>
      <c r="D40" s="16"/>
      <c r="E40" s="86"/>
      <c r="F40" s="19"/>
      <c r="G40" s="19"/>
      <c r="H40" s="19"/>
      <c r="I40" s="19"/>
      <c r="J40" s="19"/>
      <c r="K40" s="19"/>
      <c r="L40" s="83"/>
      <c r="M40" s="19"/>
      <c r="N40" s="19"/>
      <c r="O40" s="19"/>
      <c r="P40" s="19"/>
      <c r="Q40" s="19">
        <f t="shared" si="9"/>
        <v>0</v>
      </c>
      <c r="R40" s="19"/>
    </row>
    <row r="41" spans="1:18" x14ac:dyDescent="0.25">
      <c r="A41" s="75">
        <v>5.6</v>
      </c>
      <c r="B41" s="76" t="s">
        <v>75</v>
      </c>
      <c r="C41" s="16"/>
      <c r="D41" s="16"/>
      <c r="E41" s="86"/>
      <c r="F41" s="19"/>
      <c r="G41" s="19"/>
      <c r="H41" s="19"/>
      <c r="I41" s="19"/>
      <c r="J41" s="19"/>
      <c r="K41" s="19"/>
      <c r="L41" s="83"/>
      <c r="M41" s="19"/>
      <c r="N41" s="19"/>
      <c r="O41" s="19"/>
      <c r="P41" s="19"/>
      <c r="Q41" s="19">
        <f t="shared" si="9"/>
        <v>0</v>
      </c>
      <c r="R41" s="19"/>
    </row>
    <row r="42" spans="1:18" x14ac:dyDescent="0.25">
      <c r="A42" s="16" t="s">
        <v>76</v>
      </c>
      <c r="B42" s="15" t="s">
        <v>77</v>
      </c>
      <c r="C42" s="16" t="s">
        <v>33</v>
      </c>
      <c r="D42" s="17">
        <v>101.3</v>
      </c>
      <c r="E42" s="18">
        <v>39121.54814924614</v>
      </c>
      <c r="F42" s="19">
        <f>D42*E42</f>
        <v>3963012.827518634</v>
      </c>
      <c r="G42" s="21"/>
      <c r="H42" s="24">
        <v>21.2</v>
      </c>
      <c r="I42" s="22">
        <f t="shared" si="0"/>
        <v>21.2</v>
      </c>
      <c r="J42" s="20">
        <f t="shared" si="1"/>
        <v>0</v>
      </c>
      <c r="K42" s="20">
        <f t="shared" si="2"/>
        <v>829377</v>
      </c>
      <c r="L42" s="23">
        <f t="shared" si="3"/>
        <v>829377</v>
      </c>
      <c r="M42" s="21"/>
      <c r="N42" s="24"/>
      <c r="O42" s="22">
        <f t="shared" ref="O42" si="12">M42+N42</f>
        <v>0</v>
      </c>
      <c r="P42" s="20">
        <v>0</v>
      </c>
      <c r="Q42" s="20">
        <f t="shared" si="9"/>
        <v>0</v>
      </c>
      <c r="R42" s="20">
        <f t="shared" ref="R42" si="13">P42+Q42</f>
        <v>0</v>
      </c>
    </row>
    <row r="43" spans="1:18" x14ac:dyDescent="0.25">
      <c r="A43" s="85">
        <v>8</v>
      </c>
      <c r="B43" s="76" t="s">
        <v>78</v>
      </c>
      <c r="C43" s="16"/>
      <c r="D43" s="16"/>
      <c r="E43" s="86"/>
      <c r="F43" s="19"/>
      <c r="G43" s="19"/>
      <c r="H43" s="19"/>
      <c r="I43" s="19"/>
      <c r="J43" s="19"/>
      <c r="K43" s="19"/>
      <c r="L43" s="83"/>
      <c r="M43" s="19"/>
      <c r="N43" s="19"/>
      <c r="O43" s="19"/>
      <c r="P43" s="19"/>
      <c r="Q43" s="19">
        <f t="shared" si="9"/>
        <v>0</v>
      </c>
      <c r="R43" s="19"/>
    </row>
    <row r="44" spans="1:18" x14ac:dyDescent="0.25">
      <c r="A44" s="75">
        <v>8.14</v>
      </c>
      <c r="B44" s="76" t="s">
        <v>79</v>
      </c>
      <c r="C44" s="16"/>
      <c r="D44" s="16"/>
      <c r="E44" s="86"/>
      <c r="F44" s="19"/>
      <c r="G44" s="19"/>
      <c r="H44" s="19"/>
      <c r="I44" s="19"/>
      <c r="J44" s="19"/>
      <c r="K44" s="19"/>
      <c r="L44" s="83"/>
      <c r="M44" s="19"/>
      <c r="N44" s="19"/>
      <c r="O44" s="19"/>
      <c r="P44" s="19"/>
      <c r="Q44" s="19">
        <f t="shared" si="9"/>
        <v>0</v>
      </c>
      <c r="R44" s="19"/>
    </row>
    <row r="45" spans="1:18" ht="22.5" x14ac:dyDescent="0.25">
      <c r="A45" s="16" t="s">
        <v>80</v>
      </c>
      <c r="B45" s="15" t="s">
        <v>81</v>
      </c>
      <c r="C45" s="16" t="s">
        <v>28</v>
      </c>
      <c r="D45" s="17">
        <v>120</v>
      </c>
      <c r="E45" s="18">
        <v>59288.062107727834</v>
      </c>
      <c r="F45" s="19">
        <f>D45*E45</f>
        <v>7114567.4529273398</v>
      </c>
      <c r="G45" s="21"/>
      <c r="H45" s="21">
        <v>30</v>
      </c>
      <c r="I45" s="22">
        <f t="shared" si="0"/>
        <v>30</v>
      </c>
      <c r="J45" s="20">
        <f t="shared" si="1"/>
        <v>0</v>
      </c>
      <c r="K45" s="20">
        <f t="shared" si="2"/>
        <v>1778642</v>
      </c>
      <c r="L45" s="23">
        <f t="shared" si="3"/>
        <v>1778642</v>
      </c>
      <c r="M45" s="21"/>
      <c r="N45" s="21">
        <v>30</v>
      </c>
      <c r="O45" s="22">
        <f t="shared" ref="O45" si="14">M45+N45</f>
        <v>30</v>
      </c>
      <c r="P45" s="20">
        <v>0</v>
      </c>
      <c r="Q45" s="20">
        <f t="shared" si="9"/>
        <v>1778641.863231835</v>
      </c>
      <c r="R45" s="20">
        <f t="shared" ref="R45" si="15">P45+Q45</f>
        <v>1778641.863231835</v>
      </c>
    </row>
    <row r="46" spans="1:18" x14ac:dyDescent="0.25">
      <c r="A46" s="85">
        <v>10</v>
      </c>
      <c r="B46" s="76" t="s">
        <v>43</v>
      </c>
      <c r="C46" s="16"/>
      <c r="D46" s="16"/>
      <c r="E46" s="86"/>
      <c r="F46" s="19"/>
      <c r="G46" s="19"/>
      <c r="H46" s="19"/>
      <c r="I46" s="19"/>
      <c r="J46" s="19"/>
      <c r="K46" s="19"/>
      <c r="L46" s="83"/>
      <c r="M46" s="19"/>
      <c r="N46" s="19"/>
      <c r="O46" s="19"/>
      <c r="P46" s="19"/>
      <c r="Q46" s="19">
        <f t="shared" si="9"/>
        <v>0</v>
      </c>
      <c r="R46" s="19"/>
    </row>
    <row r="47" spans="1:18" x14ac:dyDescent="0.25">
      <c r="A47" s="75">
        <v>10.199999999999999</v>
      </c>
      <c r="B47" s="76" t="s">
        <v>82</v>
      </c>
      <c r="C47" s="16"/>
      <c r="D47" s="16"/>
      <c r="E47" s="86"/>
      <c r="F47" s="19"/>
      <c r="G47" s="19"/>
      <c r="H47" s="19"/>
      <c r="I47" s="19"/>
      <c r="J47" s="19"/>
      <c r="K47" s="19"/>
      <c r="L47" s="83"/>
      <c r="M47" s="19"/>
      <c r="N47" s="19"/>
      <c r="O47" s="19"/>
      <c r="P47" s="19"/>
      <c r="Q47" s="19">
        <f t="shared" si="9"/>
        <v>0</v>
      </c>
      <c r="R47" s="19"/>
    </row>
    <row r="48" spans="1:18" x14ac:dyDescent="0.25">
      <c r="A48" s="16" t="s">
        <v>83</v>
      </c>
      <c r="B48" s="15" t="s">
        <v>84</v>
      </c>
      <c r="C48" s="16" t="s">
        <v>33</v>
      </c>
      <c r="D48" s="17">
        <v>131</v>
      </c>
      <c r="E48" s="18">
        <v>46581.950911917978</v>
      </c>
      <c r="F48" s="19">
        <f>D48*E48</f>
        <v>6102235.5694612553</v>
      </c>
      <c r="G48" s="21"/>
      <c r="H48" s="21">
        <v>0</v>
      </c>
      <c r="I48" s="22">
        <f t="shared" si="0"/>
        <v>0</v>
      </c>
      <c r="J48" s="20">
        <f t="shared" si="1"/>
        <v>0</v>
      </c>
      <c r="K48" s="20">
        <f t="shared" si="2"/>
        <v>0</v>
      </c>
      <c r="L48" s="23">
        <f t="shared" si="3"/>
        <v>0</v>
      </c>
      <c r="M48" s="21"/>
      <c r="N48" s="21"/>
      <c r="O48" s="22">
        <f t="shared" ref="O48" si="16">M48+N48</f>
        <v>0</v>
      </c>
      <c r="P48" s="20">
        <v>0</v>
      </c>
      <c r="Q48" s="20">
        <f t="shared" si="9"/>
        <v>0</v>
      </c>
      <c r="R48" s="20">
        <f t="shared" ref="R48" si="17">P48+Q48</f>
        <v>0</v>
      </c>
    </row>
    <row r="49" spans="1:18" x14ac:dyDescent="0.25">
      <c r="A49" s="85">
        <v>11</v>
      </c>
      <c r="B49" s="76" t="s">
        <v>85</v>
      </c>
      <c r="C49" s="77"/>
      <c r="D49" s="78"/>
      <c r="E49" s="79"/>
      <c r="F49" s="19"/>
      <c r="G49" s="19"/>
      <c r="H49" s="19"/>
      <c r="I49" s="19"/>
      <c r="J49" s="19"/>
      <c r="K49" s="19"/>
      <c r="L49" s="83"/>
      <c r="M49" s="19"/>
      <c r="N49" s="19"/>
      <c r="O49" s="19"/>
      <c r="P49" s="19"/>
      <c r="Q49" s="19">
        <f t="shared" si="9"/>
        <v>0</v>
      </c>
      <c r="R49" s="19"/>
    </row>
    <row r="50" spans="1:18" x14ac:dyDescent="0.25">
      <c r="A50" s="75">
        <v>11.2</v>
      </c>
      <c r="B50" s="76" t="s">
        <v>86</v>
      </c>
      <c r="C50" s="77"/>
      <c r="D50" s="78"/>
      <c r="E50" s="79"/>
      <c r="F50" s="19"/>
      <c r="G50" s="19"/>
      <c r="H50" s="19"/>
      <c r="I50" s="19"/>
      <c r="J50" s="19"/>
      <c r="K50" s="19"/>
      <c r="L50" s="83"/>
      <c r="M50" s="19"/>
      <c r="N50" s="19"/>
      <c r="O50" s="19"/>
      <c r="P50" s="19"/>
      <c r="Q50" s="19">
        <f t="shared" si="9"/>
        <v>0</v>
      </c>
      <c r="R50" s="19"/>
    </row>
    <row r="51" spans="1:18" x14ac:dyDescent="0.25">
      <c r="A51" s="16" t="s">
        <v>87</v>
      </c>
      <c r="B51" s="15" t="s">
        <v>88</v>
      </c>
      <c r="C51" s="16" t="s">
        <v>33</v>
      </c>
      <c r="D51" s="17">
        <v>30</v>
      </c>
      <c r="E51" s="18">
        <v>136452.11541801793</v>
      </c>
      <c r="F51" s="19">
        <f>D51*E51</f>
        <v>4093563.4625405381</v>
      </c>
      <c r="G51" s="21"/>
      <c r="H51" s="21"/>
      <c r="I51" s="22">
        <f t="shared" si="0"/>
        <v>0</v>
      </c>
      <c r="J51" s="20">
        <f t="shared" si="1"/>
        <v>0</v>
      </c>
      <c r="K51" s="20">
        <f t="shared" si="2"/>
        <v>0</v>
      </c>
      <c r="L51" s="23">
        <f t="shared" si="3"/>
        <v>0</v>
      </c>
      <c r="M51" s="21"/>
      <c r="N51" s="21"/>
      <c r="O51" s="22">
        <f t="shared" ref="O51" si="18">M51+N51</f>
        <v>0</v>
      </c>
      <c r="P51" s="20">
        <v>0</v>
      </c>
      <c r="Q51" s="20">
        <f t="shared" si="9"/>
        <v>0</v>
      </c>
      <c r="R51" s="20">
        <f t="shared" ref="R51" si="19">P51+Q51</f>
        <v>0</v>
      </c>
    </row>
    <row r="52" spans="1:18" x14ac:dyDescent="0.25">
      <c r="A52" s="85">
        <v>12</v>
      </c>
      <c r="B52" s="76" t="s">
        <v>89</v>
      </c>
      <c r="C52" s="77"/>
      <c r="D52" s="78"/>
      <c r="E52" s="79"/>
      <c r="F52" s="19"/>
      <c r="G52" s="19"/>
      <c r="H52" s="19"/>
      <c r="I52" s="19"/>
      <c r="J52" s="19"/>
      <c r="K52" s="19"/>
      <c r="L52" s="83"/>
      <c r="M52" s="19"/>
      <c r="N52" s="19"/>
      <c r="O52" s="19"/>
      <c r="P52" s="19"/>
      <c r="Q52" s="19">
        <f t="shared" si="9"/>
        <v>0</v>
      </c>
      <c r="R52" s="19"/>
    </row>
    <row r="53" spans="1:18" x14ac:dyDescent="0.25">
      <c r="A53" s="75">
        <v>12.1</v>
      </c>
      <c r="B53" s="76" t="s">
        <v>90</v>
      </c>
      <c r="C53" s="77"/>
      <c r="D53" s="78"/>
      <c r="E53" s="79"/>
      <c r="F53" s="19"/>
      <c r="G53" s="19"/>
      <c r="H53" s="19"/>
      <c r="I53" s="19"/>
      <c r="J53" s="19"/>
      <c r="K53" s="19"/>
      <c r="L53" s="83"/>
      <c r="M53" s="19"/>
      <c r="N53" s="19"/>
      <c r="O53" s="19"/>
      <c r="P53" s="19"/>
      <c r="Q53" s="19">
        <f t="shared" si="9"/>
        <v>0</v>
      </c>
      <c r="R53" s="19"/>
    </row>
    <row r="54" spans="1:18" ht="33.75" x14ac:dyDescent="0.25">
      <c r="A54" s="16" t="s">
        <v>91</v>
      </c>
      <c r="B54" s="15" t="s">
        <v>92</v>
      </c>
      <c r="C54" s="16" t="s">
        <v>33</v>
      </c>
      <c r="D54" s="17">
        <v>7.1</v>
      </c>
      <c r="E54" s="18">
        <v>206378.39</v>
      </c>
      <c r="F54" s="19">
        <f>D54*E54</f>
        <v>1465286.5690000001</v>
      </c>
      <c r="G54" s="21"/>
      <c r="H54" s="21"/>
      <c r="I54" s="22">
        <f t="shared" si="0"/>
        <v>0</v>
      </c>
      <c r="J54" s="20">
        <f t="shared" si="1"/>
        <v>0</v>
      </c>
      <c r="K54" s="20">
        <f t="shared" si="2"/>
        <v>0</v>
      </c>
      <c r="L54" s="23">
        <f t="shared" si="3"/>
        <v>0</v>
      </c>
      <c r="M54" s="21"/>
      <c r="N54" s="21"/>
      <c r="O54" s="22">
        <f t="shared" ref="O54:O55" si="20">M54+N54</f>
        <v>0</v>
      </c>
      <c r="P54" s="20">
        <v>0</v>
      </c>
      <c r="Q54" s="20">
        <f t="shared" si="9"/>
        <v>0</v>
      </c>
      <c r="R54" s="20">
        <f t="shared" ref="R54:R55" si="21">P54+Q54</f>
        <v>0</v>
      </c>
    </row>
    <row r="55" spans="1:18" ht="22.5" x14ac:dyDescent="0.25">
      <c r="A55" s="16" t="s">
        <v>93</v>
      </c>
      <c r="B55" s="15" t="s">
        <v>94</v>
      </c>
      <c r="C55" s="16" t="s">
        <v>33</v>
      </c>
      <c r="D55" s="17">
        <v>94.2</v>
      </c>
      <c r="E55" s="18">
        <v>276841</v>
      </c>
      <c r="F55" s="19">
        <f>D55*E55</f>
        <v>26078422.199999999</v>
      </c>
      <c r="G55" s="21"/>
      <c r="H55" s="21">
        <v>21.2</v>
      </c>
      <c r="I55" s="22">
        <f t="shared" si="0"/>
        <v>21.2</v>
      </c>
      <c r="J55" s="20">
        <f t="shared" si="1"/>
        <v>0</v>
      </c>
      <c r="K55" s="20">
        <f t="shared" si="2"/>
        <v>5869029</v>
      </c>
      <c r="L55" s="23">
        <f t="shared" si="3"/>
        <v>5869029</v>
      </c>
      <c r="M55" s="21"/>
      <c r="N55" s="21">
        <v>15</v>
      </c>
      <c r="O55" s="22">
        <f t="shared" si="20"/>
        <v>15</v>
      </c>
      <c r="P55" s="20">
        <v>0</v>
      </c>
      <c r="Q55" s="20">
        <f t="shared" si="9"/>
        <v>4152615</v>
      </c>
      <c r="R55" s="20">
        <f t="shared" si="21"/>
        <v>4152615</v>
      </c>
    </row>
    <row r="56" spans="1:18" x14ac:dyDescent="0.25">
      <c r="A56" s="85">
        <v>14</v>
      </c>
      <c r="B56" s="76" t="s">
        <v>95</v>
      </c>
      <c r="C56" s="77"/>
      <c r="D56" s="78"/>
      <c r="E56" s="79"/>
      <c r="F56" s="19"/>
      <c r="G56" s="19"/>
      <c r="H56" s="19"/>
      <c r="I56" s="19"/>
      <c r="J56" s="19"/>
      <c r="K56" s="19"/>
      <c r="L56" s="83"/>
      <c r="M56" s="19"/>
      <c r="N56" s="19"/>
      <c r="O56" s="19"/>
      <c r="P56" s="19"/>
      <c r="Q56" s="19">
        <f t="shared" si="9"/>
        <v>0</v>
      </c>
      <c r="R56" s="19"/>
    </row>
    <row r="57" spans="1:18" x14ac:dyDescent="0.25">
      <c r="A57" s="75">
        <v>14.1</v>
      </c>
      <c r="B57" s="76" t="s">
        <v>96</v>
      </c>
      <c r="C57" s="77"/>
      <c r="D57" s="78"/>
      <c r="E57" s="79"/>
      <c r="F57" s="19"/>
      <c r="G57" s="19"/>
      <c r="H57" s="19"/>
      <c r="I57" s="19"/>
      <c r="J57" s="19"/>
      <c r="K57" s="19"/>
      <c r="L57" s="83"/>
      <c r="M57" s="19"/>
      <c r="N57" s="19"/>
      <c r="O57" s="19"/>
      <c r="P57" s="19"/>
      <c r="Q57" s="19">
        <f t="shared" si="9"/>
        <v>0</v>
      </c>
      <c r="R57" s="19"/>
    </row>
    <row r="58" spans="1:18" x14ac:dyDescent="0.25">
      <c r="A58" s="16" t="s">
        <v>97</v>
      </c>
      <c r="B58" s="25" t="s">
        <v>98</v>
      </c>
      <c r="C58" s="16" t="s">
        <v>33</v>
      </c>
      <c r="D58" s="17">
        <v>150</v>
      </c>
      <c r="E58" s="18">
        <v>50562.85781148314</v>
      </c>
      <c r="F58" s="19">
        <f>D58*E58</f>
        <v>7584428.6717224708</v>
      </c>
      <c r="G58" s="21">
        <v>50</v>
      </c>
      <c r="H58" s="21">
        <v>87.26</v>
      </c>
      <c r="I58" s="22">
        <f t="shared" si="0"/>
        <v>137.26</v>
      </c>
      <c r="J58" s="20">
        <f t="shared" si="1"/>
        <v>2528143</v>
      </c>
      <c r="K58" s="20">
        <f t="shared" si="2"/>
        <v>4412115</v>
      </c>
      <c r="L58" s="23">
        <f t="shared" si="3"/>
        <v>6940258</v>
      </c>
      <c r="M58" s="21">
        <v>50</v>
      </c>
      <c r="N58" s="21"/>
      <c r="O58" s="22">
        <f t="shared" ref="O58" si="22">M58+N58</f>
        <v>50</v>
      </c>
      <c r="P58" s="20">
        <v>2528143</v>
      </c>
      <c r="Q58" s="20">
        <f t="shared" si="9"/>
        <v>0</v>
      </c>
      <c r="R58" s="20">
        <f t="shared" ref="R58" si="23">P58+Q58</f>
        <v>2528143</v>
      </c>
    </row>
    <row r="59" spans="1:18" x14ac:dyDescent="0.25">
      <c r="A59" s="85">
        <v>16</v>
      </c>
      <c r="B59" s="76" t="s">
        <v>99</v>
      </c>
      <c r="C59" s="77"/>
      <c r="D59" s="78"/>
      <c r="E59" s="79"/>
      <c r="F59" s="19"/>
      <c r="G59" s="19"/>
      <c r="H59" s="19"/>
      <c r="I59" s="19"/>
      <c r="J59" s="19"/>
      <c r="K59" s="19"/>
      <c r="L59" s="83"/>
      <c r="M59" s="19"/>
      <c r="N59" s="19"/>
      <c r="O59" s="19"/>
      <c r="P59" s="19"/>
      <c r="Q59" s="19">
        <f t="shared" si="9"/>
        <v>0</v>
      </c>
      <c r="R59" s="19"/>
    </row>
    <row r="60" spans="1:18" x14ac:dyDescent="0.25">
      <c r="A60" s="75">
        <v>16.100000000000001</v>
      </c>
      <c r="B60" s="76" t="s">
        <v>100</v>
      </c>
      <c r="C60" s="77"/>
      <c r="D60" s="78"/>
      <c r="E60" s="79"/>
      <c r="F60" s="19"/>
      <c r="G60" s="19"/>
      <c r="H60" s="19"/>
      <c r="I60" s="19"/>
      <c r="J60" s="19"/>
      <c r="K60" s="19"/>
      <c r="L60" s="83"/>
      <c r="M60" s="19"/>
      <c r="N60" s="19"/>
      <c r="O60" s="19"/>
      <c r="P60" s="19"/>
      <c r="Q60" s="19">
        <f t="shared" si="9"/>
        <v>0</v>
      </c>
      <c r="R60" s="19"/>
    </row>
    <row r="61" spans="1:18" x14ac:dyDescent="0.25">
      <c r="A61" s="16" t="s">
        <v>101</v>
      </c>
      <c r="B61" s="26" t="s">
        <v>102</v>
      </c>
      <c r="C61" s="16" t="s">
        <v>28</v>
      </c>
      <c r="D61" s="17">
        <v>4</v>
      </c>
      <c r="E61" s="18">
        <v>334261.55948782683</v>
      </c>
      <c r="F61" s="19">
        <f>D61*E61</f>
        <v>1337046.2379513073</v>
      </c>
      <c r="G61" s="21"/>
      <c r="H61" s="21">
        <v>6</v>
      </c>
      <c r="I61" s="22">
        <f t="shared" si="0"/>
        <v>6</v>
      </c>
      <c r="J61" s="20">
        <f t="shared" si="1"/>
        <v>0</v>
      </c>
      <c r="K61" s="20">
        <f t="shared" si="2"/>
        <v>2005569</v>
      </c>
      <c r="L61" s="23">
        <f t="shared" si="3"/>
        <v>2005569</v>
      </c>
      <c r="M61" s="21"/>
      <c r="N61" s="21"/>
      <c r="O61" s="22">
        <f t="shared" ref="O61:O63" si="24">M61+N61</f>
        <v>0</v>
      </c>
      <c r="P61" s="20">
        <v>0</v>
      </c>
      <c r="Q61" s="20">
        <f t="shared" si="9"/>
        <v>0</v>
      </c>
      <c r="R61" s="20">
        <f t="shared" ref="R61:R63" si="25">P61+Q61</f>
        <v>0</v>
      </c>
    </row>
    <row r="62" spans="1:18" x14ac:dyDescent="0.25">
      <c r="A62" s="16" t="s">
        <v>103</v>
      </c>
      <c r="B62" s="26" t="s">
        <v>104</v>
      </c>
      <c r="C62" s="16" t="s">
        <v>28</v>
      </c>
      <c r="D62" s="17">
        <v>4</v>
      </c>
      <c r="E62" s="18">
        <v>124255.34212224801</v>
      </c>
      <c r="F62" s="19">
        <f>D62*E62</f>
        <v>497021.36848899204</v>
      </c>
      <c r="G62" s="21"/>
      <c r="H62" s="21"/>
      <c r="I62" s="22">
        <f t="shared" si="0"/>
        <v>0</v>
      </c>
      <c r="J62" s="20">
        <f t="shared" si="1"/>
        <v>0</v>
      </c>
      <c r="K62" s="20">
        <f t="shared" si="2"/>
        <v>0</v>
      </c>
      <c r="L62" s="23">
        <f t="shared" si="3"/>
        <v>0</v>
      </c>
      <c r="M62" s="21"/>
      <c r="N62" s="21"/>
      <c r="O62" s="22">
        <f t="shared" si="24"/>
        <v>0</v>
      </c>
      <c r="P62" s="20">
        <v>0</v>
      </c>
      <c r="Q62" s="20">
        <f t="shared" si="9"/>
        <v>0</v>
      </c>
      <c r="R62" s="20">
        <f t="shared" si="25"/>
        <v>0</v>
      </c>
    </row>
    <row r="63" spans="1:18" x14ac:dyDescent="0.25">
      <c r="A63" s="16" t="s">
        <v>105</v>
      </c>
      <c r="B63" s="25" t="s">
        <v>106</v>
      </c>
      <c r="C63" s="16" t="s">
        <v>28</v>
      </c>
      <c r="D63" s="17">
        <v>4</v>
      </c>
      <c r="E63" s="18">
        <v>352385.77811770991</v>
      </c>
      <c r="F63" s="19">
        <f>D63*E63</f>
        <v>1409543.1124708396</v>
      </c>
      <c r="G63" s="21"/>
      <c r="H63" s="21">
        <v>2</v>
      </c>
      <c r="I63" s="22">
        <f t="shared" si="0"/>
        <v>2</v>
      </c>
      <c r="J63" s="20">
        <f t="shared" si="1"/>
        <v>0</v>
      </c>
      <c r="K63" s="20">
        <f t="shared" si="2"/>
        <v>704772</v>
      </c>
      <c r="L63" s="23">
        <f t="shared" si="3"/>
        <v>704772</v>
      </c>
      <c r="M63" s="21"/>
      <c r="N63" s="21"/>
      <c r="O63" s="22">
        <f t="shared" si="24"/>
        <v>0</v>
      </c>
      <c r="P63" s="20">
        <v>0</v>
      </c>
      <c r="Q63" s="20">
        <f t="shared" si="9"/>
        <v>0</v>
      </c>
      <c r="R63" s="20">
        <f t="shared" si="25"/>
        <v>0</v>
      </c>
    </row>
    <row r="64" spans="1:18" x14ac:dyDescent="0.25">
      <c r="A64" s="75" t="s">
        <v>107</v>
      </c>
      <c r="B64" s="87" t="s">
        <v>46</v>
      </c>
      <c r="C64" s="77"/>
      <c r="D64" s="78"/>
      <c r="E64" s="79"/>
      <c r="F64" s="19"/>
      <c r="G64" s="19"/>
      <c r="H64" s="19"/>
      <c r="I64" s="19"/>
      <c r="J64" s="19"/>
      <c r="K64" s="19"/>
      <c r="L64" s="83"/>
      <c r="M64" s="19"/>
      <c r="N64" s="19"/>
      <c r="O64" s="19"/>
      <c r="P64" s="19"/>
      <c r="Q64" s="19">
        <f t="shared" si="9"/>
        <v>0</v>
      </c>
      <c r="R64" s="19"/>
    </row>
    <row r="65" spans="1:18" x14ac:dyDescent="0.25">
      <c r="A65" s="16" t="s">
        <v>108</v>
      </c>
      <c r="B65" s="15" t="s">
        <v>47</v>
      </c>
      <c r="C65" s="16" t="s">
        <v>33</v>
      </c>
      <c r="D65" s="17"/>
      <c r="E65" s="18">
        <v>80327.216225257915</v>
      </c>
      <c r="F65" s="19">
        <f>D65*E65</f>
        <v>0</v>
      </c>
      <c r="G65" s="21"/>
      <c r="H65" s="21">
        <v>44.14</v>
      </c>
      <c r="I65" s="22">
        <f>G65+H65</f>
        <v>44.14</v>
      </c>
      <c r="J65" s="20">
        <f>ROUND((G65*E65),0)</f>
        <v>0</v>
      </c>
      <c r="K65" s="20">
        <f>ROUND((H65*E65),0)</f>
        <v>3545643</v>
      </c>
      <c r="L65" s="23">
        <f>J65+K65</f>
        <v>3545643</v>
      </c>
      <c r="M65" s="21"/>
      <c r="N65" s="21">
        <v>16</v>
      </c>
      <c r="O65" s="22">
        <f>M65+N65</f>
        <v>16</v>
      </c>
      <c r="P65" s="20">
        <v>0</v>
      </c>
      <c r="Q65" s="20">
        <f t="shared" si="9"/>
        <v>1285235.4596041266</v>
      </c>
      <c r="R65" s="20">
        <f>P65+Q65</f>
        <v>1285235.4596041266</v>
      </c>
    </row>
    <row r="66" spans="1:18" x14ac:dyDescent="0.25">
      <c r="A66" s="16" t="s">
        <v>136</v>
      </c>
      <c r="B66" s="15" t="s">
        <v>137</v>
      </c>
      <c r="C66" s="16" t="s">
        <v>33</v>
      </c>
      <c r="D66" s="17">
        <v>6</v>
      </c>
      <c r="E66" s="18">
        <v>58941.304199647602</v>
      </c>
      <c r="F66" s="19">
        <f>+E66*D66</f>
        <v>353647.82519788563</v>
      </c>
      <c r="G66" s="21"/>
      <c r="H66" s="21"/>
      <c r="I66" s="22"/>
      <c r="J66" s="20"/>
      <c r="K66" s="20"/>
      <c r="L66" s="23"/>
      <c r="M66" s="21"/>
      <c r="N66" s="21">
        <v>6</v>
      </c>
      <c r="O66" s="22">
        <f>M66+N66</f>
        <v>6</v>
      </c>
      <c r="P66" s="20"/>
      <c r="Q66" s="20">
        <f t="shared" si="9"/>
        <v>353647.82519788563</v>
      </c>
      <c r="R66" s="20"/>
    </row>
    <row r="67" spans="1:18" x14ac:dyDescent="0.25">
      <c r="A67" s="85">
        <v>18</v>
      </c>
      <c r="B67" s="76" t="s">
        <v>109</v>
      </c>
      <c r="C67" s="77"/>
      <c r="D67" s="78"/>
      <c r="E67" s="79"/>
      <c r="F67" s="19"/>
      <c r="G67" s="19"/>
      <c r="H67" s="19"/>
      <c r="I67" s="19"/>
      <c r="J67" s="19"/>
      <c r="K67" s="19"/>
      <c r="L67" s="83"/>
      <c r="M67" s="19"/>
      <c r="N67" s="19"/>
      <c r="O67" s="19"/>
      <c r="P67" s="19"/>
      <c r="Q67" s="19">
        <f t="shared" si="9"/>
        <v>0</v>
      </c>
      <c r="R67" s="19"/>
    </row>
    <row r="68" spans="1:18" x14ac:dyDescent="0.25">
      <c r="A68" s="75">
        <v>18.100000000000001</v>
      </c>
      <c r="B68" s="76" t="s">
        <v>110</v>
      </c>
      <c r="C68" s="77"/>
      <c r="D68" s="78"/>
      <c r="E68" s="79"/>
      <c r="F68" s="19"/>
      <c r="G68" s="19"/>
      <c r="H68" s="19"/>
      <c r="I68" s="19"/>
      <c r="J68" s="19"/>
      <c r="K68" s="19"/>
      <c r="L68" s="83"/>
      <c r="M68" s="19"/>
      <c r="N68" s="19"/>
      <c r="O68" s="19"/>
      <c r="P68" s="19"/>
      <c r="Q68" s="19">
        <f t="shared" si="9"/>
        <v>0</v>
      </c>
      <c r="R68" s="19"/>
    </row>
    <row r="69" spans="1:18" x14ac:dyDescent="0.25">
      <c r="A69" s="16" t="s">
        <v>111</v>
      </c>
      <c r="B69" s="15" t="s">
        <v>112</v>
      </c>
      <c r="C69" s="16" t="s">
        <v>33</v>
      </c>
      <c r="D69" s="17">
        <v>3749</v>
      </c>
      <c r="E69" s="18">
        <v>12659.398755203723</v>
      </c>
      <c r="F69" s="19">
        <f>D69*E69</f>
        <v>47460085.933258757</v>
      </c>
      <c r="G69" s="21">
        <v>750</v>
      </c>
      <c r="H69" s="21">
        <v>171.35</v>
      </c>
      <c r="I69" s="22">
        <f t="shared" si="0"/>
        <v>921.35</v>
      </c>
      <c r="J69" s="20">
        <f t="shared" si="1"/>
        <v>9494549</v>
      </c>
      <c r="K69" s="20">
        <f t="shared" si="2"/>
        <v>2169188</v>
      </c>
      <c r="L69" s="23">
        <f t="shared" si="3"/>
        <v>11663737</v>
      </c>
      <c r="M69" s="21">
        <v>750</v>
      </c>
      <c r="N69" s="21">
        <v>329</v>
      </c>
      <c r="O69" s="22">
        <f t="shared" ref="O69:O70" si="26">M69+N69</f>
        <v>1079</v>
      </c>
      <c r="P69" s="20">
        <v>9494549</v>
      </c>
      <c r="Q69" s="20">
        <f t="shared" si="9"/>
        <v>4164942.1904620249</v>
      </c>
      <c r="R69" s="20">
        <f t="shared" ref="R69:R70" si="27">P69+Q69</f>
        <v>13659491.190462025</v>
      </c>
    </row>
    <row r="70" spans="1:18" x14ac:dyDescent="0.25">
      <c r="A70" s="16" t="s">
        <v>113</v>
      </c>
      <c r="B70" s="15" t="s">
        <v>114</v>
      </c>
      <c r="C70" s="16" t="s">
        <v>33</v>
      </c>
      <c r="D70" s="17">
        <v>46</v>
      </c>
      <c r="E70" s="18">
        <v>14627.85224316602</v>
      </c>
      <c r="F70" s="19">
        <f>D70*E70</f>
        <v>672881.2031856369</v>
      </c>
      <c r="G70" s="21"/>
      <c r="H70" s="21"/>
      <c r="I70" s="22">
        <f t="shared" si="0"/>
        <v>0</v>
      </c>
      <c r="J70" s="20">
        <f t="shared" si="1"/>
        <v>0</v>
      </c>
      <c r="K70" s="20">
        <f t="shared" si="2"/>
        <v>0</v>
      </c>
      <c r="L70" s="23">
        <f t="shared" si="3"/>
        <v>0</v>
      </c>
      <c r="M70" s="21"/>
      <c r="N70" s="21"/>
      <c r="O70" s="22">
        <f t="shared" si="26"/>
        <v>0</v>
      </c>
      <c r="P70" s="20">
        <v>0</v>
      </c>
      <c r="Q70" s="20">
        <f t="shared" si="9"/>
        <v>0</v>
      </c>
      <c r="R70" s="20">
        <f t="shared" si="27"/>
        <v>0</v>
      </c>
    </row>
    <row r="71" spans="1:18" ht="22.5" x14ac:dyDescent="0.25">
      <c r="A71" s="85">
        <v>19</v>
      </c>
      <c r="B71" s="76" t="s">
        <v>115</v>
      </c>
      <c r="C71" s="77"/>
      <c r="D71" s="78"/>
      <c r="E71" s="79"/>
      <c r="F71" s="19"/>
      <c r="G71" s="19"/>
      <c r="H71" s="19"/>
      <c r="I71" s="19"/>
      <c r="J71" s="19"/>
      <c r="K71" s="19"/>
      <c r="L71" s="83"/>
      <c r="M71" s="19"/>
      <c r="N71" s="19"/>
      <c r="O71" s="19"/>
      <c r="P71" s="19"/>
      <c r="Q71" s="19">
        <f t="shared" si="9"/>
        <v>0</v>
      </c>
      <c r="R71" s="19"/>
    </row>
    <row r="72" spans="1:18" x14ac:dyDescent="0.25">
      <c r="A72" s="75">
        <v>19.100000000000001</v>
      </c>
      <c r="B72" s="76" t="s">
        <v>116</v>
      </c>
      <c r="C72" s="77"/>
      <c r="D72" s="78"/>
      <c r="E72" s="79"/>
      <c r="F72" s="19"/>
      <c r="G72" s="19"/>
      <c r="H72" s="19"/>
      <c r="I72" s="19"/>
      <c r="J72" s="19"/>
      <c r="K72" s="19"/>
      <c r="L72" s="83"/>
      <c r="M72" s="19"/>
      <c r="N72" s="19"/>
      <c r="O72" s="19"/>
      <c r="P72" s="19"/>
      <c r="Q72" s="19">
        <f t="shared" si="9"/>
        <v>0</v>
      </c>
      <c r="R72" s="19"/>
    </row>
    <row r="73" spans="1:18" x14ac:dyDescent="0.25">
      <c r="A73" s="16" t="s">
        <v>117</v>
      </c>
      <c r="B73" s="25" t="s">
        <v>118</v>
      </c>
      <c r="C73" s="16" t="s">
        <v>28</v>
      </c>
      <c r="D73" s="17">
        <v>32</v>
      </c>
      <c r="E73" s="18">
        <v>78780.721090410501</v>
      </c>
      <c r="F73" s="19">
        <f>D73*E73</f>
        <v>2520983.074893136</v>
      </c>
      <c r="G73" s="21"/>
      <c r="H73" s="21">
        <v>8</v>
      </c>
      <c r="I73" s="22">
        <f t="shared" ref="I73:I77" si="28">G73+H73</f>
        <v>8</v>
      </c>
      <c r="J73" s="20">
        <f t="shared" ref="J73:J77" si="29">ROUND((G73*E73),0)</f>
        <v>0</v>
      </c>
      <c r="K73" s="20">
        <f t="shared" ref="K73:K77" si="30">ROUND((H73*E73),0)</f>
        <v>630246</v>
      </c>
      <c r="L73" s="23">
        <f t="shared" ref="L73:L77" si="31">J73+K73</f>
        <v>630246</v>
      </c>
      <c r="M73" s="21"/>
      <c r="N73" s="21"/>
      <c r="O73" s="22">
        <f t="shared" ref="O73" si="32">M73+N73</f>
        <v>0</v>
      </c>
      <c r="P73" s="20">
        <v>0</v>
      </c>
      <c r="Q73" s="20">
        <f t="shared" si="9"/>
        <v>0</v>
      </c>
      <c r="R73" s="20">
        <f t="shared" ref="R73" si="33">P73+Q73</f>
        <v>0</v>
      </c>
    </row>
    <row r="74" spans="1:18" x14ac:dyDescent="0.25">
      <c r="A74" s="85">
        <v>21</v>
      </c>
      <c r="B74" s="76" t="s">
        <v>119</v>
      </c>
      <c r="C74" s="77"/>
      <c r="D74" s="78"/>
      <c r="E74" s="79"/>
      <c r="F74" s="19"/>
      <c r="G74" s="19"/>
      <c r="H74" s="19"/>
      <c r="I74" s="19"/>
      <c r="J74" s="19"/>
      <c r="K74" s="19"/>
      <c r="L74" s="83"/>
      <c r="M74" s="19"/>
      <c r="N74" s="19"/>
      <c r="O74" s="19"/>
      <c r="P74" s="19"/>
      <c r="Q74" s="19">
        <f t="shared" si="9"/>
        <v>0</v>
      </c>
      <c r="R74" s="19"/>
    </row>
    <row r="75" spans="1:18" x14ac:dyDescent="0.25">
      <c r="A75" s="75">
        <v>21.1</v>
      </c>
      <c r="B75" s="76" t="s">
        <v>120</v>
      </c>
      <c r="C75" s="77"/>
      <c r="D75" s="78"/>
      <c r="E75" s="79"/>
      <c r="F75" s="19"/>
      <c r="G75" s="19"/>
      <c r="H75" s="19"/>
      <c r="I75" s="19"/>
      <c r="J75" s="19"/>
      <c r="K75" s="19"/>
      <c r="L75" s="83"/>
      <c r="M75" s="19"/>
      <c r="N75" s="19"/>
      <c r="O75" s="19"/>
      <c r="P75" s="19"/>
      <c r="Q75" s="19">
        <f t="shared" si="9"/>
        <v>0</v>
      </c>
      <c r="R75" s="19"/>
    </row>
    <row r="76" spans="1:18" x14ac:dyDescent="0.25">
      <c r="A76" s="16" t="s">
        <v>121</v>
      </c>
      <c r="B76" s="15" t="s">
        <v>122</v>
      </c>
      <c r="C76" s="16" t="s">
        <v>33</v>
      </c>
      <c r="D76" s="17">
        <v>700</v>
      </c>
      <c r="E76" s="18">
        <v>8466.3602585088156</v>
      </c>
      <c r="F76" s="19">
        <f>D76*E76</f>
        <v>5926452.1809561709</v>
      </c>
      <c r="G76" s="21"/>
      <c r="H76" s="21">
        <v>270</v>
      </c>
      <c r="I76" s="22">
        <f t="shared" si="28"/>
        <v>270</v>
      </c>
      <c r="J76" s="20">
        <f t="shared" si="29"/>
        <v>0</v>
      </c>
      <c r="K76" s="20">
        <f t="shared" si="30"/>
        <v>2285917</v>
      </c>
      <c r="L76" s="23">
        <f t="shared" si="31"/>
        <v>2285917</v>
      </c>
      <c r="M76" s="21"/>
      <c r="N76" s="21">
        <v>430</v>
      </c>
      <c r="O76" s="22">
        <f t="shared" ref="O76:O77" si="34">M76+N76</f>
        <v>430</v>
      </c>
      <c r="P76" s="20">
        <v>0</v>
      </c>
      <c r="Q76" s="20">
        <f t="shared" si="9"/>
        <v>3640534.9111587908</v>
      </c>
      <c r="R76" s="20">
        <f t="shared" ref="R76:R77" si="35">P76+Q76</f>
        <v>3640534.9111587908</v>
      </c>
    </row>
    <row r="77" spans="1:18" x14ac:dyDescent="0.25">
      <c r="A77" s="16" t="s">
        <v>123</v>
      </c>
      <c r="B77" s="15" t="s">
        <v>124</v>
      </c>
      <c r="C77" s="16" t="s">
        <v>33</v>
      </c>
      <c r="D77" s="17">
        <v>3749</v>
      </c>
      <c r="E77" s="18">
        <v>10508.480334447149</v>
      </c>
      <c r="F77" s="19">
        <f>D77*E77</f>
        <v>39396292.773842365</v>
      </c>
      <c r="G77" s="21">
        <v>1000</v>
      </c>
      <c r="H77" s="21">
        <f>750-137</f>
        <v>613</v>
      </c>
      <c r="I77" s="22">
        <f t="shared" si="28"/>
        <v>1613</v>
      </c>
      <c r="J77" s="20">
        <f t="shared" si="29"/>
        <v>10508480</v>
      </c>
      <c r="K77" s="20">
        <f t="shared" si="30"/>
        <v>6441698</v>
      </c>
      <c r="L77" s="23">
        <f t="shared" si="31"/>
        <v>16950178</v>
      </c>
      <c r="M77" s="21">
        <v>1000</v>
      </c>
      <c r="N77" s="21">
        <v>0</v>
      </c>
      <c r="O77" s="22">
        <f t="shared" si="34"/>
        <v>1000</v>
      </c>
      <c r="P77" s="20">
        <v>10508480</v>
      </c>
      <c r="Q77" s="20">
        <f t="shared" si="9"/>
        <v>0</v>
      </c>
      <c r="R77" s="20">
        <f t="shared" si="35"/>
        <v>10508480</v>
      </c>
    </row>
    <row r="78" spans="1:18" x14ac:dyDescent="0.25">
      <c r="A78" s="88"/>
      <c r="B78" s="89" t="s">
        <v>125</v>
      </c>
      <c r="C78" s="89"/>
      <c r="D78" s="29"/>
      <c r="E78" s="29"/>
      <c r="F78" s="29"/>
      <c r="G78" s="29"/>
      <c r="H78" s="29"/>
      <c r="I78" s="29"/>
      <c r="J78" s="29"/>
      <c r="K78" s="29"/>
      <c r="L78" s="46"/>
      <c r="M78" s="29"/>
      <c r="N78" s="29"/>
      <c r="O78" s="29"/>
      <c r="P78" s="29"/>
      <c r="Q78" s="29">
        <f t="shared" si="9"/>
        <v>0</v>
      </c>
      <c r="R78" s="29"/>
    </row>
    <row r="79" spans="1:18" x14ac:dyDescent="0.25">
      <c r="A79" s="49">
        <v>1</v>
      </c>
      <c r="B79" s="27" t="s">
        <v>126</v>
      </c>
      <c r="C79" s="28" t="s">
        <v>33</v>
      </c>
      <c r="D79" s="29">
        <v>350</v>
      </c>
      <c r="E79" s="18">
        <v>72500</v>
      </c>
      <c r="F79" s="19">
        <f>D79*E79</f>
        <v>25375000</v>
      </c>
      <c r="G79" s="21">
        <v>150</v>
      </c>
      <c r="H79" s="21">
        <v>95</v>
      </c>
      <c r="I79" s="22">
        <f>G79+H79</f>
        <v>245</v>
      </c>
      <c r="J79" s="20">
        <f>ROUND((G79*E79),0)</f>
        <v>10875000</v>
      </c>
      <c r="K79" s="20">
        <f>ROUND((H79*E79),0)</f>
        <v>6887500</v>
      </c>
      <c r="L79" s="23">
        <f>J79+K79</f>
        <v>17762500</v>
      </c>
      <c r="M79" s="21">
        <v>150</v>
      </c>
      <c r="N79" s="21">
        <v>75</v>
      </c>
      <c r="O79" s="22">
        <f>M79+N79</f>
        <v>225</v>
      </c>
      <c r="P79" s="20">
        <v>10875000</v>
      </c>
      <c r="Q79" s="20">
        <f t="shared" si="9"/>
        <v>5437500</v>
      </c>
      <c r="R79" s="20">
        <f>P79+Q79</f>
        <v>16312500</v>
      </c>
    </row>
    <row r="80" spans="1:18" x14ac:dyDescent="0.25">
      <c r="A80" s="49" t="s">
        <v>44</v>
      </c>
      <c r="B80" s="27" t="s">
        <v>45</v>
      </c>
      <c r="C80" s="28" t="s">
        <v>33</v>
      </c>
      <c r="D80" s="29">
        <v>257.86</v>
      </c>
      <c r="E80" s="18">
        <v>25007</v>
      </c>
      <c r="F80" s="19">
        <f>D80*E80</f>
        <v>6448305.0200000005</v>
      </c>
      <c r="G80" s="21"/>
      <c r="H80" s="21">
        <v>266.44</v>
      </c>
      <c r="I80" s="22">
        <f>G80+H80</f>
        <v>266.44</v>
      </c>
      <c r="J80" s="20">
        <f>ROUND((G80*E80),0)</f>
        <v>0</v>
      </c>
      <c r="K80" s="20">
        <f>ROUND((H80*E80),0)</f>
        <v>6662865</v>
      </c>
      <c r="L80" s="23">
        <f>J80+K80</f>
        <v>6662865</v>
      </c>
      <c r="M80" s="21"/>
      <c r="N80" s="21">
        <v>28.56</v>
      </c>
      <c r="O80" s="22">
        <f>M80+N80</f>
        <v>28.56</v>
      </c>
      <c r="P80" s="20">
        <v>0</v>
      </c>
      <c r="Q80" s="20">
        <f t="shared" si="9"/>
        <v>714199.91999999993</v>
      </c>
      <c r="R80" s="20">
        <f>P80+Q80</f>
        <v>714199.91999999993</v>
      </c>
    </row>
    <row r="81" spans="1:18" x14ac:dyDescent="0.25">
      <c r="A81" s="50"/>
      <c r="B81" s="30"/>
      <c r="C81" s="31"/>
      <c r="D81" s="32"/>
      <c r="E81" s="33"/>
      <c r="F81" s="34"/>
      <c r="G81" s="35"/>
      <c r="H81" s="21"/>
      <c r="I81" s="22">
        <f t="shared" ref="I81:I84" si="36">G81+H81</f>
        <v>0</v>
      </c>
      <c r="J81" s="36"/>
      <c r="K81" s="36"/>
      <c r="L81" s="37"/>
      <c r="M81" s="35"/>
      <c r="N81" s="21"/>
      <c r="O81" s="22">
        <f t="shared" ref="O81:O84" si="37">M81+N81</f>
        <v>0</v>
      </c>
      <c r="P81" s="36"/>
      <c r="Q81" s="36"/>
      <c r="R81" s="36"/>
    </row>
    <row r="82" spans="1:18" x14ac:dyDescent="0.25">
      <c r="A82" s="104" t="s">
        <v>127</v>
      </c>
      <c r="B82" s="105"/>
      <c r="C82" s="38"/>
      <c r="D82" s="39"/>
      <c r="E82" s="39"/>
      <c r="F82" s="40">
        <f>SUM(F26:F80)</f>
        <v>207554098.06841803</v>
      </c>
      <c r="G82" s="41"/>
      <c r="H82" s="42"/>
      <c r="I82" s="22">
        <f t="shared" si="36"/>
        <v>0</v>
      </c>
      <c r="J82" s="40">
        <f>(ROUND(SUM(J26:J80),0))</f>
        <v>39582464</v>
      </c>
      <c r="K82" s="40">
        <f>SUM(K26:K80)</f>
        <v>42579399</v>
      </c>
      <c r="L82" s="43">
        <f>ROUND(SUM(L26:L80),0)</f>
        <v>82161863</v>
      </c>
      <c r="M82" s="41"/>
      <c r="N82" s="42"/>
      <c r="O82" s="22">
        <f t="shared" si="37"/>
        <v>0</v>
      </c>
      <c r="P82" s="40">
        <f>(ROUND(SUM(P26:P80),0))</f>
        <v>39582464</v>
      </c>
      <c r="Q82" s="40">
        <f>SUM(Q26:Q80)</f>
        <v>21575437.752135657</v>
      </c>
      <c r="R82" s="40">
        <f>ROUND(SUM(R26:R80),0)</f>
        <v>60804254</v>
      </c>
    </row>
    <row r="83" spans="1:18" x14ac:dyDescent="0.25">
      <c r="A83" s="104" t="s">
        <v>128</v>
      </c>
      <c r="B83" s="105"/>
      <c r="C83" s="38"/>
      <c r="D83" s="39"/>
      <c r="E83" s="39"/>
      <c r="F83" s="40">
        <f>SUM(F84:F86)</f>
        <v>1600143</v>
      </c>
      <c r="G83" s="41"/>
      <c r="H83" s="42"/>
      <c r="I83" s="22">
        <f t="shared" si="36"/>
        <v>0</v>
      </c>
      <c r="J83" s="40">
        <f>ROUND(SUM(J84:J86),0)</f>
        <v>0</v>
      </c>
      <c r="K83" s="40">
        <f>SUM(K84:K86)</f>
        <v>11496437.73</v>
      </c>
      <c r="L83" s="43">
        <f>ROUND(SUM(L84:L86),0)</f>
        <v>14196109</v>
      </c>
      <c r="M83" s="41"/>
      <c r="N83" s="42"/>
      <c r="O83" s="22">
        <f t="shared" si="37"/>
        <v>0</v>
      </c>
      <c r="P83" s="40">
        <f>ROUND(SUM(P84:P86),0)</f>
        <v>0</v>
      </c>
      <c r="Q83" s="40">
        <f>SUM(Q84:Q86)</f>
        <v>5825368.1930766273</v>
      </c>
      <c r="R83" s="40">
        <f>ROUND(SUM(R84:R86),0)</f>
        <v>0</v>
      </c>
    </row>
    <row r="84" spans="1:18" ht="14.1" customHeight="1" x14ac:dyDescent="0.25">
      <c r="A84" s="102" t="s">
        <v>129</v>
      </c>
      <c r="B84" s="103"/>
      <c r="C84" s="44">
        <v>0.17</v>
      </c>
      <c r="D84" s="33"/>
      <c r="E84" s="33"/>
      <c r="F84" s="29">
        <f>ROUND(($F$76*C84),0)</f>
        <v>1007497</v>
      </c>
      <c r="G84" s="20"/>
      <c r="H84" s="21"/>
      <c r="I84" s="22">
        <f t="shared" si="36"/>
        <v>0</v>
      </c>
      <c r="J84" s="29">
        <f>ROUND(($J$76*C84),0)</f>
        <v>0</v>
      </c>
      <c r="K84" s="45">
        <f>(K82*C84)</f>
        <v>7238497.8300000001</v>
      </c>
      <c r="L84" s="46">
        <f>ROUND((L82*C84),0)</f>
        <v>13967517</v>
      </c>
      <c r="M84" s="20"/>
      <c r="N84" s="21"/>
      <c r="O84" s="22">
        <f t="shared" si="37"/>
        <v>0</v>
      </c>
      <c r="P84" s="29">
        <f>ROUND(($J$76*I84),0)</f>
        <v>0</v>
      </c>
      <c r="Q84" s="45">
        <f>+Q82*C84</f>
        <v>3667824.4178630621</v>
      </c>
      <c r="R84" s="29">
        <f>ROUND((R82*I84),0)</f>
        <v>0</v>
      </c>
    </row>
    <row r="85" spans="1:18" ht="14.1" customHeight="1" x14ac:dyDescent="0.25">
      <c r="A85" s="102" t="s">
        <v>48</v>
      </c>
      <c r="B85" s="103"/>
      <c r="C85" s="44">
        <v>0.05</v>
      </c>
      <c r="D85" s="33"/>
      <c r="E85" s="33"/>
      <c r="F85" s="29">
        <f>ROUND(($F$76*C85),0)</f>
        <v>296323</v>
      </c>
      <c r="G85" s="20"/>
      <c r="H85" s="21"/>
      <c r="I85" s="22">
        <f>G85+H85</f>
        <v>0</v>
      </c>
      <c r="J85" s="29">
        <f>ROUND(($J$76*C85),0)</f>
        <v>0</v>
      </c>
      <c r="K85" s="45">
        <f>($K$82*C85)</f>
        <v>2128969.9500000002</v>
      </c>
      <c r="L85" s="46">
        <f>ROUND(($L$76*C85),0)</f>
        <v>114296</v>
      </c>
      <c r="M85" s="20"/>
      <c r="N85" s="21"/>
      <c r="O85" s="22">
        <f>M85+N85</f>
        <v>0</v>
      </c>
      <c r="P85" s="29">
        <f>ROUND(($J$76*I85),0)</f>
        <v>0</v>
      </c>
      <c r="Q85" s="45">
        <f>+Q82*C85</f>
        <v>1078771.8876067828</v>
      </c>
      <c r="R85" s="29">
        <f>ROUND(($L$76*I85),0)</f>
        <v>0</v>
      </c>
    </row>
    <row r="86" spans="1:18" ht="14.1" customHeight="1" x14ac:dyDescent="0.25">
      <c r="A86" s="102" t="s">
        <v>49</v>
      </c>
      <c r="B86" s="103"/>
      <c r="C86" s="44">
        <v>0.05</v>
      </c>
      <c r="D86" s="33"/>
      <c r="E86" s="33"/>
      <c r="F86" s="29">
        <f>ROUND(($F$76*C86),0)</f>
        <v>296323</v>
      </c>
      <c r="G86" s="20"/>
      <c r="H86" s="21"/>
      <c r="I86" s="22">
        <f>G86+H86</f>
        <v>0</v>
      </c>
      <c r="J86" s="29">
        <f>ROUND(($J$76*C86),0)</f>
        <v>0</v>
      </c>
      <c r="K86" s="45">
        <f>($K$82*C86)</f>
        <v>2128969.9500000002</v>
      </c>
      <c r="L86" s="46">
        <f>ROUND(($L$76*C86),0)</f>
        <v>114296</v>
      </c>
      <c r="M86" s="20"/>
      <c r="N86" s="21"/>
      <c r="O86" s="22">
        <f>M86+N86</f>
        <v>0</v>
      </c>
      <c r="P86" s="29">
        <f>ROUND(($J$76*I86),0)</f>
        <v>0</v>
      </c>
      <c r="Q86" s="45">
        <f>+Q82*C86</f>
        <v>1078771.8876067828</v>
      </c>
      <c r="R86" s="29">
        <f>ROUND(($L$76*I86),0)</f>
        <v>0</v>
      </c>
    </row>
    <row r="87" spans="1:18" ht="14.1" customHeight="1" x14ac:dyDescent="0.25">
      <c r="A87" s="102" t="s">
        <v>130</v>
      </c>
      <c r="B87" s="103"/>
      <c r="C87" s="47">
        <v>0.16</v>
      </c>
      <c r="D87" s="33"/>
      <c r="E87" s="33"/>
      <c r="F87" s="29">
        <f>ROUND((F86*C87),0)</f>
        <v>47412</v>
      </c>
      <c r="G87" s="20"/>
      <c r="H87" s="21"/>
      <c r="I87" s="22">
        <f>G87+H87</f>
        <v>0</v>
      </c>
      <c r="J87" s="29">
        <f>ROUND((J86*C87),0)</f>
        <v>0</v>
      </c>
      <c r="K87" s="45">
        <f>(K86*C87)</f>
        <v>340635.19200000004</v>
      </c>
      <c r="L87" s="46">
        <f>ROUND((L86*C87),0)</f>
        <v>18287</v>
      </c>
      <c r="M87" s="20"/>
      <c r="N87" s="21"/>
      <c r="O87" s="22">
        <f>M87+N87</f>
        <v>0</v>
      </c>
      <c r="P87" s="29">
        <f>ROUND((P86*I87),0)</f>
        <v>0</v>
      </c>
      <c r="Q87" s="45">
        <f>+Q86*C87</f>
        <v>172603.50201708527</v>
      </c>
      <c r="R87" s="29">
        <f>ROUND((R86*I87),0)</f>
        <v>0</v>
      </c>
    </row>
    <row r="88" spans="1:18" x14ac:dyDescent="0.25">
      <c r="A88" s="104" t="s">
        <v>131</v>
      </c>
      <c r="B88" s="105"/>
      <c r="C88" s="90"/>
      <c r="D88" s="39"/>
      <c r="E88" s="39"/>
      <c r="F88" s="40">
        <f>+F82+F83+F87</f>
        <v>209201653.06841803</v>
      </c>
      <c r="G88" s="41"/>
      <c r="H88" s="42"/>
      <c r="I88" s="51"/>
      <c r="J88" s="40">
        <f>+(J82+J83+J87)</f>
        <v>39582464</v>
      </c>
      <c r="K88" s="52">
        <f>+K82+K83+K87</f>
        <v>54416471.922000006</v>
      </c>
      <c r="L88" s="43">
        <f>ROUND(L82+L83+L87,0)+1</f>
        <v>96376260</v>
      </c>
      <c r="M88" s="41"/>
      <c r="N88" s="42"/>
      <c r="O88" s="51"/>
      <c r="P88" s="40">
        <f>+(P82+P83+P87)</f>
        <v>39582464</v>
      </c>
      <c r="Q88" s="52">
        <f>+Q82+Q83+Q87</f>
        <v>27573409.447229367</v>
      </c>
      <c r="R88" s="40">
        <f>ROUND(R82+R83+R87,0)+1</f>
        <v>60804255</v>
      </c>
    </row>
    <row r="89" spans="1:18" ht="18.75" x14ac:dyDescent="0.3">
      <c r="A89" s="12"/>
      <c r="B89" s="12"/>
      <c r="C89" s="12"/>
      <c r="D89" s="12"/>
      <c r="E89" s="12"/>
      <c r="F89" s="12"/>
      <c r="G89" s="12"/>
      <c r="H89" s="12"/>
      <c r="I89" s="12"/>
    </row>
    <row r="90" spans="1:18" ht="18.75" x14ac:dyDescent="0.3">
      <c r="A90" s="12"/>
      <c r="B90" s="12"/>
      <c r="C90" s="12"/>
      <c r="D90" s="12"/>
      <c r="E90" s="12"/>
      <c r="F90" s="12"/>
      <c r="G90" s="12"/>
      <c r="H90" s="12"/>
      <c r="I90" s="12"/>
    </row>
    <row r="91" spans="1:18" ht="18.75" x14ac:dyDescent="0.3">
      <c r="A91" s="12"/>
      <c r="B91" s="12"/>
      <c r="C91" s="12"/>
      <c r="D91" s="12"/>
      <c r="E91" s="12"/>
      <c r="F91" s="12"/>
      <c r="G91" s="12"/>
      <c r="H91" s="12"/>
      <c r="I91" s="12"/>
    </row>
    <row r="93" spans="1:18" x14ac:dyDescent="0.25">
      <c r="B93" s="1" t="s">
        <v>14</v>
      </c>
      <c r="C93" s="1"/>
      <c r="D93" s="1"/>
      <c r="E93" s="1" t="s">
        <v>14</v>
      </c>
      <c r="F93" s="1"/>
      <c r="G93" s="1"/>
    </row>
    <row r="94" spans="1:18" x14ac:dyDescent="0.25">
      <c r="B94" s="9" t="s">
        <v>15</v>
      </c>
      <c r="C94" s="1"/>
      <c r="D94" s="1"/>
      <c r="E94" s="9" t="s">
        <v>16</v>
      </c>
      <c r="F94" s="1"/>
      <c r="G94" s="10"/>
    </row>
    <row r="95" spans="1:18" x14ac:dyDescent="0.25">
      <c r="B95" s="1" t="s">
        <v>17</v>
      </c>
      <c r="C95" s="1"/>
      <c r="D95" s="1"/>
      <c r="E95" s="1" t="s">
        <v>18</v>
      </c>
      <c r="F95" s="1"/>
      <c r="G95" s="10"/>
    </row>
    <row r="96" spans="1:18" x14ac:dyDescent="0.25">
      <c r="B96" s="1" t="s">
        <v>26</v>
      </c>
      <c r="C96" s="1"/>
      <c r="D96" s="1"/>
      <c r="E96" s="1" t="s">
        <v>27</v>
      </c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 t="s">
        <v>14</v>
      </c>
      <c r="C99" s="1"/>
      <c r="D99" s="1"/>
      <c r="E99" s="1" t="s">
        <v>14</v>
      </c>
      <c r="F99" s="1"/>
      <c r="G99" s="1"/>
    </row>
    <row r="100" spans="2:7" x14ac:dyDescent="0.25">
      <c r="B100" s="9" t="s">
        <v>24</v>
      </c>
      <c r="C100" s="1"/>
      <c r="D100" s="1"/>
      <c r="E100" s="9" t="s">
        <v>19</v>
      </c>
      <c r="F100" s="1"/>
      <c r="G100" s="10"/>
    </row>
    <row r="101" spans="2:7" x14ac:dyDescent="0.25">
      <c r="B101" s="1" t="s">
        <v>20</v>
      </c>
      <c r="C101" s="1"/>
      <c r="D101" s="1"/>
      <c r="E101" s="1" t="s">
        <v>21</v>
      </c>
      <c r="F101" s="1"/>
      <c r="G101" s="10"/>
    </row>
    <row r="102" spans="2:7" x14ac:dyDescent="0.25">
      <c r="B102" s="1" t="s">
        <v>25</v>
      </c>
      <c r="C102" s="1"/>
      <c r="D102" s="1"/>
      <c r="E102" s="1" t="s">
        <v>27</v>
      </c>
      <c r="F102" s="1"/>
      <c r="G102" s="10"/>
    </row>
    <row r="103" spans="2:7" x14ac:dyDescent="0.25">
      <c r="B103" s="1"/>
      <c r="C103" s="1"/>
      <c r="D103" s="1"/>
      <c r="E103" s="1"/>
      <c r="F103" s="1"/>
      <c r="G103" s="10"/>
    </row>
    <row r="104" spans="2:7" x14ac:dyDescent="0.25">
      <c r="B104" s="1"/>
      <c r="C104" s="1"/>
      <c r="D104" s="1"/>
      <c r="E104" s="1"/>
      <c r="F104" s="1"/>
      <c r="G104" s="1"/>
    </row>
    <row r="105" spans="2:7" x14ac:dyDescent="0.25">
      <c r="B105" s="1" t="s">
        <v>14</v>
      </c>
      <c r="C105" s="1"/>
      <c r="D105" s="1"/>
      <c r="E105" s="1"/>
      <c r="F105" s="1"/>
      <c r="G105" s="1"/>
    </row>
    <row r="106" spans="2:7" x14ac:dyDescent="0.25">
      <c r="B106" s="9" t="s">
        <v>22</v>
      </c>
      <c r="C106" s="1"/>
      <c r="D106" s="1"/>
      <c r="E106" s="1"/>
      <c r="F106" s="1"/>
      <c r="G106" s="1"/>
    </row>
    <row r="107" spans="2:7" x14ac:dyDescent="0.25">
      <c r="B107" s="1" t="s">
        <v>23</v>
      </c>
      <c r="C107" s="1"/>
      <c r="D107" s="1"/>
      <c r="E107" s="1"/>
      <c r="F107" s="1"/>
      <c r="G107" s="1"/>
    </row>
  </sheetData>
  <mergeCells count="22">
    <mergeCell ref="A86:B86"/>
    <mergeCell ref="A87:B87"/>
    <mergeCell ref="A88:B88"/>
    <mergeCell ref="C17:D17"/>
    <mergeCell ref="C18:D18"/>
    <mergeCell ref="A24:A25"/>
    <mergeCell ref="B24:B25"/>
    <mergeCell ref="C24:C25"/>
    <mergeCell ref="D24:F24"/>
    <mergeCell ref="A82:B82"/>
    <mergeCell ref="A83:B83"/>
    <mergeCell ref="A84:B84"/>
    <mergeCell ref="A85:B85"/>
    <mergeCell ref="B1:F1"/>
    <mergeCell ref="I1:J1"/>
    <mergeCell ref="A8:J8"/>
    <mergeCell ref="M24:O24"/>
    <mergeCell ref="P24:R24"/>
    <mergeCell ref="A23:Q23"/>
    <mergeCell ref="C15:I16"/>
    <mergeCell ref="G24:I24"/>
    <mergeCell ref="J24:L24"/>
  </mergeCells>
  <phoneticPr fontId="6" type="noConversion"/>
  <pageMargins left="0.70000000000000007" right="0.70000000000000007" top="0.75000000000000011" bottom="0.75000000000000011" header="0.30000000000000004" footer="0.30000000000000004"/>
  <pageSetup scale="52" fitToHeight="3" orientation="landscape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 Alejandro Rodriguez Avila</cp:lastModifiedBy>
  <cp:lastPrinted>2014-12-12T18:13:46Z</cp:lastPrinted>
  <dcterms:created xsi:type="dcterms:W3CDTF">2014-06-06T15:22:05Z</dcterms:created>
  <dcterms:modified xsi:type="dcterms:W3CDTF">2015-03-09T17:09:33Z</dcterms:modified>
</cp:coreProperties>
</file>