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edro.rodriguez\Desktop\SUSTITUCION 1718\"/>
    </mc:Choice>
  </mc:AlternateContent>
  <bookViews>
    <workbookView xWindow="0" yWindow="0" windowWidth="28800" windowHeight="12435" activeTab="2"/>
  </bookViews>
  <sheets>
    <sheet name="Acta Parcial 1" sheetId="6" r:id="rId1"/>
    <sheet name="ACTA 2 SEP 10" sheetId="7" r:id="rId2"/>
    <sheet name="ACTA 3 ADICIONALES" sheetId="8" r:id="rId3"/>
  </sheets>
  <definedNames>
    <definedName name="_xlnm.Print_Area" localSheetId="2">'ACTA 3 ADICIONALES'!$A$1:$K$132</definedName>
    <definedName name="_xlnm.Print_Area" localSheetId="0">'Acta Parcial 1'!$A$1:$K$106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04" i="8" l="1"/>
  <c r="K104" i="8"/>
  <c r="I104" i="8"/>
  <c r="F104" i="8"/>
  <c r="J62" i="8"/>
  <c r="K62" i="8"/>
  <c r="I62" i="8"/>
  <c r="F62" i="8"/>
  <c r="G63" i="8"/>
  <c r="J63" i="8"/>
  <c r="K63" i="8" s="1"/>
  <c r="I63" i="8"/>
  <c r="F63" i="8"/>
  <c r="I107" i="8"/>
  <c r="D106" i="8"/>
  <c r="J106" i="8" s="1"/>
  <c r="K106" i="8" s="1"/>
  <c r="J107" i="8"/>
  <c r="K107" i="8" s="1"/>
  <c r="I106" i="8"/>
  <c r="F106" i="8"/>
  <c r="J103" i="8"/>
  <c r="K103" i="8" s="1"/>
  <c r="J105" i="8"/>
  <c r="K105" i="8"/>
  <c r="I105" i="8"/>
  <c r="J102" i="8"/>
  <c r="I103" i="8"/>
  <c r="F105" i="8"/>
  <c r="D101" i="8"/>
  <c r="J101" i="8" s="1"/>
  <c r="K101" i="8" s="1"/>
  <c r="J77" i="8"/>
  <c r="K77" i="8" s="1"/>
  <c r="I77" i="8"/>
  <c r="F77" i="8"/>
  <c r="J76" i="8"/>
  <c r="K76" i="8" s="1"/>
  <c r="I76" i="8"/>
  <c r="F76" i="8"/>
  <c r="J68" i="8"/>
  <c r="K68" i="8" s="1"/>
  <c r="I68" i="8"/>
  <c r="F68" i="8"/>
  <c r="J65" i="8"/>
  <c r="K65" i="8" s="1"/>
  <c r="I65" i="8"/>
  <c r="F65" i="8"/>
  <c r="J51" i="8"/>
  <c r="K51" i="8" s="1"/>
  <c r="I51" i="8"/>
  <c r="F51" i="8"/>
  <c r="K102" i="8"/>
  <c r="I102" i="8"/>
  <c r="F102" i="8"/>
  <c r="I101" i="8"/>
  <c r="I100" i="8"/>
  <c r="J100" i="8"/>
  <c r="K100" i="8" s="1"/>
  <c r="F100" i="8"/>
  <c r="J98" i="8"/>
  <c r="K98" i="8"/>
  <c r="J99" i="8"/>
  <c r="K99" i="8" s="1"/>
  <c r="I98" i="8"/>
  <c r="I99" i="8"/>
  <c r="D97" i="8"/>
  <c r="J97" i="8" s="1"/>
  <c r="K97" i="8" s="1"/>
  <c r="I97" i="8"/>
  <c r="I96" i="8"/>
  <c r="J96" i="8"/>
  <c r="K96" i="8"/>
  <c r="J95" i="8"/>
  <c r="K95" i="8" s="1"/>
  <c r="I95" i="8"/>
  <c r="J94" i="8"/>
  <c r="K94" i="8"/>
  <c r="I94" i="8"/>
  <c r="F95" i="8"/>
  <c r="F96" i="8"/>
  <c r="F97" i="8"/>
  <c r="F98" i="8"/>
  <c r="F99" i="8"/>
  <c r="F103" i="8"/>
  <c r="F107" i="8"/>
  <c r="F94" i="8"/>
  <c r="J92" i="8"/>
  <c r="K92" i="8"/>
  <c r="I92" i="8"/>
  <c r="F92" i="8"/>
  <c r="J91" i="8"/>
  <c r="K91" i="8"/>
  <c r="I91" i="8"/>
  <c r="F91" i="8"/>
  <c r="D85" i="8"/>
  <c r="J85" i="8"/>
  <c r="K85" i="8" s="1"/>
  <c r="G83" i="8"/>
  <c r="G74" i="8"/>
  <c r="G73" i="8"/>
  <c r="G57" i="8"/>
  <c r="J57" i="8" s="1"/>
  <c r="K57" i="8" s="1"/>
  <c r="G56" i="8"/>
  <c r="G46" i="8"/>
  <c r="G45" i="8"/>
  <c r="G42" i="8"/>
  <c r="J42" i="8" s="1"/>
  <c r="K42" i="8" s="1"/>
  <c r="G39" i="8"/>
  <c r="G36" i="8"/>
  <c r="J48" i="8"/>
  <c r="J83" i="8"/>
  <c r="J54" i="7"/>
  <c r="J48" i="7"/>
  <c r="K48" i="7" s="1"/>
  <c r="J72" i="7"/>
  <c r="K72" i="7" s="1"/>
  <c r="J30" i="8"/>
  <c r="K30" i="8" s="1"/>
  <c r="J32" i="8"/>
  <c r="K32" i="8"/>
  <c r="J33" i="8"/>
  <c r="K33" i="8" s="1"/>
  <c r="J34" i="8"/>
  <c r="K34" i="8"/>
  <c r="J35" i="8"/>
  <c r="K35" i="8" s="1"/>
  <c r="J36" i="8"/>
  <c r="K36" i="8"/>
  <c r="J37" i="8"/>
  <c r="K37" i="8" s="1"/>
  <c r="J39" i="8"/>
  <c r="K39" i="8"/>
  <c r="J41" i="8"/>
  <c r="K41" i="8" s="1"/>
  <c r="J43" i="8"/>
  <c r="K43" i="8" s="1"/>
  <c r="D45" i="8"/>
  <c r="F45" i="8" s="1"/>
  <c r="J45" i="8"/>
  <c r="K45" i="8" s="1"/>
  <c r="J46" i="8"/>
  <c r="K46" i="8"/>
  <c r="K48" i="8"/>
  <c r="J49" i="8"/>
  <c r="K49" i="8" s="1"/>
  <c r="J54" i="8"/>
  <c r="K54" i="8"/>
  <c r="J55" i="8"/>
  <c r="K55" i="8" s="1"/>
  <c r="J56" i="8"/>
  <c r="K56" i="8"/>
  <c r="J59" i="8"/>
  <c r="K59" i="8"/>
  <c r="J60" i="8"/>
  <c r="K60" i="8" s="1"/>
  <c r="J67" i="8"/>
  <c r="K67" i="8"/>
  <c r="J70" i="8"/>
  <c r="K70" i="8" s="1"/>
  <c r="J71" i="8"/>
  <c r="K71" i="8"/>
  <c r="J73" i="8"/>
  <c r="K73" i="8" s="1"/>
  <c r="J74" i="8"/>
  <c r="K74" i="8"/>
  <c r="J79" i="8"/>
  <c r="K79" i="8" s="1"/>
  <c r="J81" i="8"/>
  <c r="K81" i="8"/>
  <c r="K83" i="8"/>
  <c r="J87" i="8"/>
  <c r="K87" i="8"/>
  <c r="I30" i="8"/>
  <c r="I32" i="8"/>
  <c r="I108" i="8" s="1"/>
  <c r="I33" i="8"/>
  <c r="I34" i="8"/>
  <c r="I35" i="8"/>
  <c r="I36" i="8"/>
  <c r="I37" i="8"/>
  <c r="I39" i="8"/>
  <c r="I41" i="8"/>
  <c r="I42" i="8"/>
  <c r="I43" i="8"/>
  <c r="I45" i="8"/>
  <c r="I46" i="8"/>
  <c r="I48" i="8"/>
  <c r="I49" i="8"/>
  <c r="I54" i="8"/>
  <c r="I55" i="8"/>
  <c r="I56" i="8"/>
  <c r="I57" i="8"/>
  <c r="I59" i="8"/>
  <c r="I60" i="8"/>
  <c r="I67" i="8"/>
  <c r="I70" i="8"/>
  <c r="I71" i="8"/>
  <c r="I73" i="8"/>
  <c r="I74" i="8"/>
  <c r="I79" i="8"/>
  <c r="I81" i="8"/>
  <c r="I83" i="8"/>
  <c r="I85" i="8"/>
  <c r="I87" i="8"/>
  <c r="I89" i="8"/>
  <c r="F30" i="8"/>
  <c r="F32" i="8"/>
  <c r="F33" i="8"/>
  <c r="F34" i="8"/>
  <c r="F35" i="8"/>
  <c r="F36" i="8"/>
  <c r="F37" i="8"/>
  <c r="F39" i="8"/>
  <c r="F41" i="8"/>
  <c r="F42" i="8"/>
  <c r="F43" i="8"/>
  <c r="F46" i="8"/>
  <c r="F48" i="8"/>
  <c r="F49" i="8"/>
  <c r="F54" i="8"/>
  <c r="F55" i="8"/>
  <c r="F56" i="8"/>
  <c r="F57" i="8"/>
  <c r="F59" i="8"/>
  <c r="F60" i="8"/>
  <c r="F67" i="8"/>
  <c r="F70" i="8"/>
  <c r="F71" i="8"/>
  <c r="F73" i="8"/>
  <c r="F74" i="8"/>
  <c r="F79" i="8"/>
  <c r="F81" i="8"/>
  <c r="F83" i="8"/>
  <c r="F85" i="8"/>
  <c r="F87" i="8"/>
  <c r="F89" i="8"/>
  <c r="J89" i="8"/>
  <c r="J47" i="8"/>
  <c r="J44" i="8"/>
  <c r="J40" i="8"/>
  <c r="C20" i="8"/>
  <c r="J30" i="7"/>
  <c r="K30" i="7"/>
  <c r="J32" i="7"/>
  <c r="K32" i="7" s="1"/>
  <c r="J33" i="7"/>
  <c r="K33" i="7"/>
  <c r="J34" i="7"/>
  <c r="K34" i="7" s="1"/>
  <c r="J35" i="7"/>
  <c r="K35" i="7"/>
  <c r="J36" i="7"/>
  <c r="K36" i="7" s="1"/>
  <c r="J37" i="7"/>
  <c r="K37" i="7"/>
  <c r="J39" i="7"/>
  <c r="K39" i="7" s="1"/>
  <c r="J41" i="7"/>
  <c r="K41" i="7"/>
  <c r="J42" i="7"/>
  <c r="K42" i="7" s="1"/>
  <c r="J43" i="7"/>
  <c r="K43" i="7"/>
  <c r="D45" i="7"/>
  <c r="J45" i="7" s="1"/>
  <c r="K45" i="7" s="1"/>
  <c r="J46" i="7"/>
  <c r="K46" i="7"/>
  <c r="J49" i="7"/>
  <c r="K49" i="7"/>
  <c r="J51" i="7"/>
  <c r="K51" i="7" s="1"/>
  <c r="J52" i="7"/>
  <c r="K52" i="7"/>
  <c r="J53" i="7"/>
  <c r="K53" i="7" s="1"/>
  <c r="K54" i="7"/>
  <c r="J56" i="7"/>
  <c r="K56" i="7"/>
  <c r="J57" i="7"/>
  <c r="K57" i="7" s="1"/>
  <c r="J59" i="7"/>
  <c r="K59" i="7"/>
  <c r="J61" i="7"/>
  <c r="K61" i="7" s="1"/>
  <c r="J63" i="7"/>
  <c r="K63" i="7"/>
  <c r="J64" i="7"/>
  <c r="K64" i="7" s="1"/>
  <c r="J66" i="7"/>
  <c r="K66" i="7"/>
  <c r="J67" i="7"/>
  <c r="K67" i="7" s="1"/>
  <c r="J69" i="7"/>
  <c r="K69" i="7"/>
  <c r="J70" i="7"/>
  <c r="K70" i="7" s="1"/>
  <c r="J74" i="7"/>
  <c r="K74" i="7" s="1"/>
  <c r="J76" i="7"/>
  <c r="K76" i="7"/>
  <c r="J80" i="7"/>
  <c r="K80" i="7" s="1"/>
  <c r="J81" i="7"/>
  <c r="K81" i="7"/>
  <c r="I30" i="7"/>
  <c r="I82" i="7" s="1"/>
  <c r="I32" i="7"/>
  <c r="I33" i="7"/>
  <c r="I34" i="7"/>
  <c r="I35" i="7"/>
  <c r="I36" i="7"/>
  <c r="I37" i="7"/>
  <c r="I39" i="7"/>
  <c r="I41" i="7"/>
  <c r="I42" i="7"/>
  <c r="I43" i="7"/>
  <c r="I45" i="7"/>
  <c r="I46" i="7"/>
  <c r="I48" i="7"/>
  <c r="I49" i="7"/>
  <c r="I51" i="7"/>
  <c r="I52" i="7"/>
  <c r="I53" i="7"/>
  <c r="I54" i="7"/>
  <c r="I56" i="7"/>
  <c r="I57" i="7"/>
  <c r="I59" i="7"/>
  <c r="I61" i="7"/>
  <c r="I63" i="7"/>
  <c r="I64" i="7"/>
  <c r="I66" i="7"/>
  <c r="I67" i="7"/>
  <c r="I69" i="7"/>
  <c r="I70" i="7"/>
  <c r="I72" i="7"/>
  <c r="I74" i="7"/>
  <c r="I76" i="7"/>
  <c r="I78" i="7"/>
  <c r="I80" i="7"/>
  <c r="I81" i="7"/>
  <c r="F30" i="7"/>
  <c r="F32" i="7"/>
  <c r="F33" i="7"/>
  <c r="F34" i="7"/>
  <c r="F35" i="7"/>
  <c r="F36" i="7"/>
  <c r="F37" i="7"/>
  <c r="F39" i="7"/>
  <c r="F41" i="7"/>
  <c r="F42" i="7"/>
  <c r="F43" i="7"/>
  <c r="F45" i="7"/>
  <c r="F46" i="7"/>
  <c r="F48" i="7"/>
  <c r="F49" i="7"/>
  <c r="F51" i="7"/>
  <c r="F52" i="7"/>
  <c r="F53" i="7"/>
  <c r="F54" i="7"/>
  <c r="F56" i="7"/>
  <c r="F57" i="7"/>
  <c r="F59" i="7"/>
  <c r="F61" i="7"/>
  <c r="F63" i="7"/>
  <c r="F64" i="7"/>
  <c r="F66" i="7"/>
  <c r="F67" i="7"/>
  <c r="F69" i="7"/>
  <c r="F70" i="7"/>
  <c r="F72" i="7"/>
  <c r="F74" i="7"/>
  <c r="F76" i="7"/>
  <c r="F78" i="7"/>
  <c r="F80" i="7"/>
  <c r="F81" i="7"/>
  <c r="F82" i="7"/>
  <c r="F84" i="7" s="1"/>
  <c r="J78" i="7"/>
  <c r="J47" i="7"/>
  <c r="J44" i="7"/>
  <c r="J40" i="7"/>
  <c r="C20" i="7"/>
  <c r="J30" i="6"/>
  <c r="K30" i="6" s="1"/>
  <c r="J32" i="6"/>
  <c r="K32" i="6"/>
  <c r="J33" i="6"/>
  <c r="K33" i="6" s="1"/>
  <c r="J34" i="6"/>
  <c r="K34" i="6"/>
  <c r="J35" i="6"/>
  <c r="K35" i="6" s="1"/>
  <c r="J37" i="6"/>
  <c r="K37" i="6"/>
  <c r="J39" i="6"/>
  <c r="K39" i="6" s="1"/>
  <c r="J40" i="6"/>
  <c r="K40" i="6"/>
  <c r="J42" i="6"/>
  <c r="K42" i="6" s="1"/>
  <c r="J43" i="6"/>
  <c r="K43" i="6"/>
  <c r="J46" i="6"/>
  <c r="K46" i="6" s="1"/>
  <c r="J48" i="6"/>
  <c r="K48" i="6"/>
  <c r="J49" i="6"/>
  <c r="K49" i="6" s="1"/>
  <c r="J51" i="6"/>
  <c r="K51" i="6"/>
  <c r="J52" i="6"/>
  <c r="K52" i="6" s="1"/>
  <c r="J54" i="6"/>
  <c r="K54" i="6"/>
  <c r="J56" i="6"/>
  <c r="K56" i="6" s="1"/>
  <c r="J58" i="6"/>
  <c r="K58" i="6"/>
  <c r="J59" i="6"/>
  <c r="K59" i="6" s="1"/>
  <c r="J61" i="6"/>
  <c r="K61" i="6"/>
  <c r="J62" i="6"/>
  <c r="K62" i="6" s="1"/>
  <c r="J64" i="6"/>
  <c r="K64" i="6"/>
  <c r="J65" i="6"/>
  <c r="K65" i="6" s="1"/>
  <c r="J67" i="6"/>
  <c r="K67" i="6"/>
  <c r="J69" i="6"/>
  <c r="K69" i="6" s="1"/>
  <c r="J71" i="6"/>
  <c r="K71" i="6"/>
  <c r="J73" i="6"/>
  <c r="K73" i="6" s="1"/>
  <c r="J74" i="6"/>
  <c r="K74" i="6"/>
  <c r="I30" i="6"/>
  <c r="I32" i="6"/>
  <c r="I75" i="6" s="1"/>
  <c r="I33" i="6"/>
  <c r="I34" i="6"/>
  <c r="I35" i="6"/>
  <c r="I37" i="6"/>
  <c r="I39" i="6"/>
  <c r="I40" i="6"/>
  <c r="I42" i="6"/>
  <c r="I43" i="6"/>
  <c r="I45" i="6"/>
  <c r="I46" i="6"/>
  <c r="I48" i="6"/>
  <c r="I49" i="6"/>
  <c r="I51" i="6"/>
  <c r="I52" i="6"/>
  <c r="I54" i="6"/>
  <c r="I56" i="6"/>
  <c r="I58" i="6"/>
  <c r="I59" i="6"/>
  <c r="I61" i="6"/>
  <c r="I62" i="6"/>
  <c r="I64" i="6"/>
  <c r="I65" i="6"/>
  <c r="I67" i="6"/>
  <c r="I71" i="6"/>
  <c r="I73" i="6"/>
  <c r="I74" i="6"/>
  <c r="F30" i="6"/>
  <c r="F32" i="6"/>
  <c r="F33" i="6"/>
  <c r="F75" i="6" s="1"/>
  <c r="F34" i="6"/>
  <c r="F35" i="6"/>
  <c r="F37" i="6"/>
  <c r="F39" i="6"/>
  <c r="F40" i="6"/>
  <c r="F42" i="6"/>
  <c r="F43" i="6"/>
  <c r="F45" i="6"/>
  <c r="F46" i="6"/>
  <c r="F48" i="6"/>
  <c r="F49" i="6"/>
  <c r="F51" i="6"/>
  <c r="F52" i="6"/>
  <c r="F54" i="6"/>
  <c r="F56" i="6"/>
  <c r="F58" i="6"/>
  <c r="F59" i="6"/>
  <c r="F61" i="6"/>
  <c r="F62" i="6"/>
  <c r="F64" i="6"/>
  <c r="F65" i="6"/>
  <c r="F67" i="6"/>
  <c r="F69" i="6"/>
  <c r="F71" i="6"/>
  <c r="F73" i="6"/>
  <c r="F74" i="6"/>
  <c r="J45" i="6"/>
  <c r="J44" i="6"/>
  <c r="J41" i="6"/>
  <c r="J38" i="6"/>
  <c r="C20" i="6"/>
  <c r="I78" i="6" l="1"/>
  <c r="I77" i="6"/>
  <c r="I79" i="6"/>
  <c r="I80" i="6" s="1"/>
  <c r="K82" i="7"/>
  <c r="K108" i="8"/>
  <c r="F108" i="8"/>
  <c r="I111" i="8"/>
  <c r="I112" i="8"/>
  <c r="I113" i="8" s="1"/>
  <c r="I110" i="8"/>
  <c r="I109" i="8" s="1"/>
  <c r="I114" i="8" s="1"/>
  <c r="F78" i="6"/>
  <c r="F79" i="6"/>
  <c r="F80" i="6" s="1"/>
  <c r="F77" i="6"/>
  <c r="F76" i="6" s="1"/>
  <c r="F81" i="6" s="1"/>
  <c r="K75" i="6"/>
  <c r="I86" i="7"/>
  <c r="I87" i="7" s="1"/>
  <c r="I85" i="7"/>
  <c r="I84" i="7"/>
  <c r="I83" i="7" s="1"/>
  <c r="I88" i="7" s="1"/>
  <c r="F101" i="8"/>
  <c r="F85" i="7"/>
  <c r="F83" i="7" s="1"/>
  <c r="F88" i="7" s="1"/>
  <c r="F86" i="7"/>
  <c r="F87" i="7" s="1"/>
  <c r="F112" i="8" l="1"/>
  <c r="F113" i="8" s="1"/>
  <c r="F110" i="8"/>
  <c r="F111" i="8"/>
  <c r="K110" i="8"/>
  <c r="K111" i="8"/>
  <c r="K112" i="8"/>
  <c r="K113" i="8" s="1"/>
  <c r="I76" i="6"/>
  <c r="I81" i="6" s="1"/>
  <c r="K84" i="7"/>
  <c r="K86" i="7"/>
  <c r="K87" i="7" s="1"/>
  <c r="K85" i="7"/>
  <c r="K77" i="6"/>
  <c r="K78" i="6"/>
  <c r="K79" i="6"/>
  <c r="K80" i="6" s="1"/>
  <c r="K76" i="6" l="1"/>
  <c r="K81" i="6" s="1"/>
  <c r="K83" i="7"/>
  <c r="K88" i="7" s="1"/>
  <c r="F109" i="8"/>
  <c r="F114" i="8" s="1"/>
  <c r="K109" i="8"/>
  <c r="K114" i="8" s="1"/>
</calcChain>
</file>

<file path=xl/sharedStrings.xml><?xml version="1.0" encoding="utf-8"?>
<sst xmlns="http://schemas.openxmlformats.org/spreadsheetml/2006/main" count="597" uniqueCount="199">
  <si>
    <t xml:space="preserve">1. INFORMACIÓN GENERAL </t>
  </si>
  <si>
    <t>CONTRATO:</t>
  </si>
  <si>
    <t>CONTRATISTA:</t>
  </si>
  <si>
    <t>OBJETO DEL CONTRATO:</t>
  </si>
  <si>
    <t>VALOR INICIAL DEL CONTRATO</t>
  </si>
  <si>
    <t>VALOR ADICIONAL</t>
  </si>
  <si>
    <t>VALOR TOTAL</t>
  </si>
  <si>
    <t xml:space="preserve">PLAZO INICIAL: </t>
  </si>
  <si>
    <t xml:space="preserve">PROFESIONAL DE APOYO GRUPO DE INFRAESTRUCTURA </t>
  </si>
  <si>
    <t>________________________________________________</t>
  </si>
  <si>
    <t>MARIO ERNESTO FORERO</t>
  </si>
  <si>
    <t>ABOGADO GRUPO DE INFRAESTRUCTURA</t>
  </si>
  <si>
    <t>SUPERVISOR CONTRATO</t>
  </si>
  <si>
    <t>"Contratar las obras necesarias para la construcción, remodelación adecuación, mantenimiento preventivo y correctivo de los inmuebles donde funcionan las sedes administrativas, centros zonales, sedes regionales y unidades de servicio del ICBF a nivel nacional".</t>
  </si>
  <si>
    <t>31 de Julio de 2014</t>
  </si>
  <si>
    <t>31 de Diciembre de 2014</t>
  </si>
  <si>
    <t>1718 DE 2013</t>
  </si>
  <si>
    <t>UNION TEMPORAL - ICBF - 11 - OSCHAVS -2013</t>
  </si>
  <si>
    <t>ING. CARLOS ESPITIA PALOMINO</t>
  </si>
  <si>
    <t xml:space="preserve">REPRESENTANTE LEGAL INTERVENTORIA </t>
  </si>
  <si>
    <t>ING. HENRY ANDRES DUARTE ROJAS</t>
  </si>
  <si>
    <t>ARQ. LUIS GABRIEL ERAZO AVELLA</t>
  </si>
  <si>
    <t>24 de Febrero de 2014</t>
  </si>
  <si>
    <t xml:space="preserve">PLAZO DE PRORROGA 1: </t>
  </si>
  <si>
    <t>FECHA DE INICIO:</t>
  </si>
  <si>
    <t xml:space="preserve">ITEM </t>
  </si>
  <si>
    <t>DESCRIPCIÓN</t>
  </si>
  <si>
    <t>UN</t>
  </si>
  <si>
    <t>PRECIO UNITARIO</t>
  </si>
  <si>
    <t>1.1.9</t>
  </si>
  <si>
    <t>VALLA INFORMATIVA DE LICENCIA DE CONSTRUCCION (1.00 X 1.00)</t>
  </si>
  <si>
    <t>DEMOLICIONES - DESMONTES - RETIROS</t>
  </si>
  <si>
    <t>1.3.1</t>
  </si>
  <si>
    <t>DEMOLICION CIELO RASO FALSO (INC. RETIRO DE SOBR.)</t>
  </si>
  <si>
    <t>M2</t>
  </si>
  <si>
    <t>1.3.29</t>
  </si>
  <si>
    <t>VARIOS - PRELIMINARES</t>
  </si>
  <si>
    <t>1.4.2</t>
  </si>
  <si>
    <t>RETIRO DE SOBRANTES CARGUE TRANSPORTE Y DISPOSICION FINAL DE ESCOMBROS A SITIO AUTORIZADO</t>
  </si>
  <si>
    <t>M3</t>
  </si>
  <si>
    <t>3.5.1</t>
  </si>
  <si>
    <t>EXCAVACION MANUAL EN RECEBO</t>
  </si>
  <si>
    <t>3.5.4</t>
  </si>
  <si>
    <t>MAMPOSTERIA</t>
  </si>
  <si>
    <t>MUROS EN BLOQUE No. 4</t>
  </si>
  <si>
    <t>5.6.4</t>
  </si>
  <si>
    <t>INSTALACION CARPINTERIA METALICA</t>
  </si>
  <si>
    <t>INSTALACION HIDRAULICA, SANITARIA Y DE GAS</t>
  </si>
  <si>
    <t>ML</t>
  </si>
  <si>
    <t>REVISIÓN Y REPARACIÓN DE PUNTO ELÉCTRICO (INC. CAMBIO DE APARATOS)</t>
  </si>
  <si>
    <t>9.1.4</t>
  </si>
  <si>
    <t>PAÑETE LISO CULATAS 1:4</t>
  </si>
  <si>
    <t>IMPERMEABILIZACIONES Y AISLAMIENTOS</t>
  </si>
  <si>
    <t>11.1.1</t>
  </si>
  <si>
    <t>AFINADO CUBIERTAS PLANAS MORTERO 1:3 IMPERMEABILIZADO</t>
  </si>
  <si>
    <t>CUBIERTAS</t>
  </si>
  <si>
    <t>11,2,1</t>
  </si>
  <si>
    <t>CUBIERTA ALUMINIO SANDWICH DEK</t>
  </si>
  <si>
    <t>11,2,3</t>
  </si>
  <si>
    <t>CANALES EN LAMINA GALVANIZADA</t>
  </si>
  <si>
    <t>CARPINTERIA EN ALUMINIO</t>
  </si>
  <si>
    <t>12.1.7</t>
  </si>
  <si>
    <t>VENTANAS ALUMINIO ANODIZADO SERIE 3831/5020 - COLOR MATE NATURAL - INCLUYE VIDRIO CRISTAL TEMPLADO INCOLORO E = 6 mm</t>
  </si>
  <si>
    <t>12.1.8</t>
  </si>
  <si>
    <t>PUERTA Y MARCO EN ALUMINIO ANODIZADO SERIE 3831/5020 - COLOR MATE NATURAL - INCLUYE VIDRIO CRISTAL TEMPLADO INCOLORO E = 6 mm</t>
  </si>
  <si>
    <t>17,1,1</t>
  </si>
  <si>
    <t>PINTURA</t>
  </si>
  <si>
    <t>18,1,2</t>
  </si>
  <si>
    <t>PINTURA PLASTICA ACRILICA LAVABLE</t>
  </si>
  <si>
    <t>19.1.1</t>
  </si>
  <si>
    <t>CERRADURAS</t>
  </si>
  <si>
    <t>ASEO Y VARIOS</t>
  </si>
  <si>
    <t>21.1.1</t>
  </si>
  <si>
    <t>ASEO GENERAL DE OBRA</t>
  </si>
  <si>
    <t>21.1.2</t>
  </si>
  <si>
    <t>LIMPIEZA DE FACHADAS</t>
  </si>
  <si>
    <t>VALOR COSTOS DIRECTOS</t>
  </si>
  <si>
    <t>VALOR COSTOS INDIRECTOS</t>
  </si>
  <si>
    <t xml:space="preserve">ADMINISTRACION </t>
  </si>
  <si>
    <t>IMPREVISTOS</t>
  </si>
  <si>
    <t>%</t>
  </si>
  <si>
    <t>UTILIDAD</t>
  </si>
  <si>
    <t>VALOR IVA 16% SOBRE UTILIDAD</t>
  </si>
  <si>
    <t>CANTIDAD</t>
  </si>
  <si>
    <t>VALOR TOTAL CONTRATADO</t>
  </si>
  <si>
    <t>ULTIMO ACUMULADO</t>
  </si>
  <si>
    <t>CANTIDAD EJECUTADA PRESENTE ACTA</t>
  </si>
  <si>
    <t>VALOR PRESENTE ACTA</t>
  </si>
  <si>
    <t>CANTIDAD POR EJECUTAR</t>
  </si>
  <si>
    <t>VALOR POR EJECUTAR</t>
  </si>
  <si>
    <t>VALOR  TOTAL</t>
  </si>
  <si>
    <t>ING. HARLEM VALENCIA</t>
  </si>
  <si>
    <t>REPRESENTANTE LEGAL CONTRATISTA</t>
  </si>
  <si>
    <t>UNION TEMPORAL ICBF 11 OSCHAVS 2013</t>
  </si>
  <si>
    <t>PRELIMINARES</t>
  </si>
  <si>
    <t>OBRAS PRELIMINARES</t>
  </si>
  <si>
    <t>1.3.6</t>
  </si>
  <si>
    <t>DESMONTE DE ENCHAPES Y MUROS</t>
  </si>
  <si>
    <t>DESMONTE VENTANAS O PUERTAS METALICAS (INC. RETIRO DE SOBR.)</t>
  </si>
  <si>
    <t>3.4</t>
  </si>
  <si>
    <t>CONSTRUCCIONES EN MAMPOSTERIA</t>
  </si>
  <si>
    <t>3.4.3</t>
  </si>
  <si>
    <t>CAJA DE INSPECCION 80X80X60 (INCLUYE BASE Y CAÑUELA Y TAPA CON MARCO METALICO)</t>
  </si>
  <si>
    <t>3.4.7</t>
  </si>
  <si>
    <t xml:space="preserve">DESARENADOR 1,00X1,06 M </t>
  </si>
  <si>
    <t>3.5</t>
  </si>
  <si>
    <t>MOVIMIENTOS DE TIERRA</t>
  </si>
  <si>
    <t>RELLENOS EN MATERIAL SELECCIONADO, PROVENIENTE DE LA EXCAVACION</t>
  </si>
  <si>
    <t>5.1.1</t>
  </si>
  <si>
    <t>7.6.3</t>
  </si>
  <si>
    <t>TUBERIA A. LL. PVC 6" (INCLUYE ACCESORIOS)</t>
  </si>
  <si>
    <t>7.7.2</t>
  </si>
  <si>
    <t>BAJANTE A. LL. PVC 4" (INCLUYE ACCESORIOS)</t>
  </si>
  <si>
    <t>CABLEADO ESTRUCTURADO, VOZ Y DATOS</t>
  </si>
  <si>
    <t>8.7.1</t>
  </si>
  <si>
    <t>CABLE UTP CAT 6 TENDIDO CERTIFICADO</t>
  </si>
  <si>
    <t>8.7.4</t>
  </si>
  <si>
    <t>SALIDA DE VOZ O DATOS</t>
  </si>
  <si>
    <t>REVISIÓN GENERAL ELÉCTRICA</t>
  </si>
  <si>
    <t>8.14.1</t>
  </si>
  <si>
    <t>9.1</t>
  </si>
  <si>
    <t>PAÑETE SOBRE MUROS</t>
  </si>
  <si>
    <t>11.1.5</t>
  </si>
  <si>
    <t>MANTO ASFALTICO EN POLIETILENO</t>
  </si>
  <si>
    <t>CIELO RASOS Y DIVISIONES</t>
  </si>
  <si>
    <t>CIELO RASO EN DRY WALL  CON PERFILERIA DE ALUMINIO</t>
  </si>
  <si>
    <t>CERRADURAS Y VIDRIOS</t>
  </si>
  <si>
    <t>ACTA PARCIAL DE OBRA FRENTE PUERTO RICO SEDE 2 CAQUETÁ.</t>
  </si>
  <si>
    <t>1.3.32</t>
  </si>
  <si>
    <t>ESCARIFICAR PAÑETES (INCLUYE RETIRO SOBRANTES)</t>
  </si>
  <si>
    <t>1.3.14</t>
  </si>
  <si>
    <t>DEMOLICIÓN DE PISOS EN BALDOSÍN (INC. RETIRO DE SOBR.)</t>
  </si>
  <si>
    <t>CAJA DE INSPECCION 40X40X45 (INCLUYE BASE Y CAÑUELA Y TAPA CON MARCO METALICO)</t>
  </si>
  <si>
    <t>3.4.1</t>
  </si>
  <si>
    <t>7.5.5</t>
  </si>
  <si>
    <t>PUNTO DESAGUE PVC 2"</t>
  </si>
  <si>
    <t>7.5.6</t>
  </si>
  <si>
    <t>PUNTO DESAGUE PVC 4"</t>
  </si>
  <si>
    <t>OBRAS EXTERIORES</t>
  </si>
  <si>
    <t>20,2,1</t>
  </si>
  <si>
    <t>CONCRETO ANDENES</t>
  </si>
  <si>
    <t>1.3.5</t>
  </si>
  <si>
    <t>DEMOLICIONES VARIAS EN CONCRETO Y MAMPOSTERIA</t>
  </si>
  <si>
    <t>ACTA PARCIAL DE OBRA 3 FRENTE PUERTO RICO SEDE 2 CAQUETÁ.</t>
  </si>
  <si>
    <t xml:space="preserve"> -</t>
  </si>
  <si>
    <t xml:space="preserve"> $-  </t>
  </si>
  <si>
    <t>ACTA PARCIAL DE OBRA 2 FRENTE PUERTO RICO SEDE 2 CAQUETÁ.</t>
  </si>
  <si>
    <t>1A</t>
  </si>
  <si>
    <t>ITEM NO PREVISTOS</t>
  </si>
  <si>
    <t>1A.1</t>
  </si>
  <si>
    <t>DEMOLICION CUBIERTA</t>
  </si>
  <si>
    <t>1A.2</t>
  </si>
  <si>
    <t>EMPASTAR PAREDES</t>
  </si>
  <si>
    <t>1A.3</t>
  </si>
  <si>
    <t>ESTUCO PLASTICO PAREDES</t>
  </si>
  <si>
    <t>1A.4</t>
  </si>
  <si>
    <t>1A.5</t>
  </si>
  <si>
    <t>ESTRUCTURA DE CUBIERTA</t>
  </si>
  <si>
    <t>KG</t>
  </si>
  <si>
    <t>PORTON EN VIDRIO TEMPLADO 10 MM</t>
  </si>
  <si>
    <t>1A6</t>
  </si>
  <si>
    <t>CIELO RASO EN SUPER BOARD 6 MM.  CON PERFILERIA DE ALUMINIO</t>
  </si>
  <si>
    <t>PORCELANATO BEIGE SELLADO 60X60 DOBLE CARGA</t>
  </si>
  <si>
    <t>1A.7</t>
  </si>
  <si>
    <t>1A.8</t>
  </si>
  <si>
    <t>TANQUE PLASTICO 1000LITROS</t>
  </si>
  <si>
    <t>1A.9</t>
  </si>
  <si>
    <t>GUARDAESCOBA PORCELANATO</t>
  </si>
  <si>
    <t>1A.10</t>
  </si>
  <si>
    <t>CONEXIÓN COMPLETA A TANQUE ELEVADO EN PVC</t>
  </si>
  <si>
    <t>7.2.1</t>
  </si>
  <si>
    <t>7.4.7</t>
  </si>
  <si>
    <t>RED DE SUMINISTRO PVC 1/2" (INC. ACCES0RIOS)</t>
  </si>
  <si>
    <t>7.5.3</t>
  </si>
  <si>
    <t>PUNTO AGUA FRIA</t>
  </si>
  <si>
    <t>LAVADERO</t>
  </si>
  <si>
    <t>PISOS</t>
  </si>
  <si>
    <t>10.2.15</t>
  </si>
  <si>
    <t>GRAVILLA LAVADA</t>
  </si>
  <si>
    <t>10.3.6</t>
  </si>
  <si>
    <t>GUARDAESCOBA EN GRAVILLA LAVADA</t>
  </si>
  <si>
    <t>ENCHAPES</t>
  </si>
  <si>
    <t>14.1.1</t>
  </si>
  <si>
    <t>CERAMICA 0,20X0,20 PARA BAÑOS Y ASEO</t>
  </si>
  <si>
    <t>14.1.2</t>
  </si>
  <si>
    <t>CERAMICA 0,30X0,30 PARA BAÑOS Y ASEO</t>
  </si>
  <si>
    <t>14.1.4</t>
  </si>
  <si>
    <t xml:space="preserve"> </t>
  </si>
  <si>
    <t>POCETA ASEO EN GRANITO DE 0,55X0,90</t>
  </si>
  <si>
    <t>1A.11</t>
  </si>
  <si>
    <t>LUMINARIA TIPO LED PANEL 60*60 CM. 50 WATIOS</t>
  </si>
  <si>
    <t>1A.12</t>
  </si>
  <si>
    <t>RETIRO DE LUMINARIAS Y ALUMBRADO EXISTENTE</t>
  </si>
  <si>
    <t>1A.13</t>
  </si>
  <si>
    <t>RETIRO DE TABLERO EXISTENTE</t>
  </si>
  <si>
    <t>TABLERO SIN ESPACIO 12 CIRCUITOS INCLUYE INTERRUPTORES AUTOMATICOS ENCH. DE 1X20</t>
  </si>
  <si>
    <t>8.4.6</t>
  </si>
  <si>
    <t>1A.14</t>
  </si>
  <si>
    <t>ACOMETIDA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</si>
</sst>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&quot;$&quot;\ #,##0;[Red]&quot;$&quot;\ \-#,##0"/>
    <numFmt numFmtId="167" formatCode="0.000%"/>
    <numFmt numFmtId="168" formatCode="_-&quot;$&quot;* #,##0_-;\-&quot;$&quot;* #,##0_-;_-&quot;$&quot;* &quot;-&quot;??_-;_-@_-"/>
    <numFmt numFmtId="169" formatCode="&quot;$&quot;\ #,##0.00"/>
    <numFmt numFmtId="170" formatCode="&quot;$&quot;#,##0.00"/>
    <numFmt numFmtId="171" formatCode="_-* #,##0.00_-;\-* #,##0.00_-;_-* &quot;-&quot;_-;_-@_-"/>
    <numFmt numFmtId="172" formatCode="_-[$$-409]* #,##0.00_ ;_-[$$-409]* \-#,##0.00\ ;_-[$$-409]* &quot;-&quot;??_ ;_-@_ 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20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4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0" borderId="0"/>
    <xf numFmtId="0" fontId="9" fillId="0" borderId="0"/>
    <xf numFmtId="9" fontId="4" fillId="0" borderId="0" applyFont="0" applyFill="0" applyBorder="0" applyAlignment="0" applyProtection="0"/>
  </cellStyleXfs>
  <cellXfs count="153">
    <xf numFmtId="0" fontId="0" fillId="0" borderId="0" xfId="0"/>
    <xf numFmtId="0" fontId="0" fillId="2" borderId="0" xfId="0" applyFill="1"/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4" fontId="6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4" fontId="5" fillId="2" borderId="0" xfId="0" applyNumberFormat="1" applyFont="1" applyFill="1" applyBorder="1" applyAlignment="1">
      <alignment vertical="top"/>
    </xf>
    <xf numFmtId="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4" fontId="6" fillId="2" borderId="0" xfId="0" applyNumberFormat="1" applyFont="1" applyFill="1" applyBorder="1" applyAlignment="1"/>
    <xf numFmtId="166" fontId="5" fillId="2" borderId="0" xfId="4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7" fontId="8" fillId="2" borderId="0" xfId="7" applyNumberFormat="1" applyFont="1" applyFill="1" applyBorder="1" applyAlignment="1">
      <alignment horizontal="center" vertical="center"/>
    </xf>
    <xf numFmtId="0" fontId="12" fillId="0" borderId="1" xfId="6" applyFont="1" applyFill="1" applyBorder="1" applyAlignment="1" applyProtection="1">
      <alignment horizontal="right" vertical="center"/>
      <protection hidden="1"/>
    </xf>
    <xf numFmtId="0" fontId="13" fillId="0" borderId="2" xfId="6" applyFont="1" applyFill="1" applyBorder="1" applyAlignment="1" applyProtection="1">
      <alignment horizontal="justify" vertical="center" wrapText="1"/>
    </xf>
    <xf numFmtId="1" fontId="13" fillId="0" borderId="2" xfId="6" applyNumberFormat="1" applyFont="1" applyFill="1" applyBorder="1" applyAlignment="1" applyProtection="1">
      <alignment horizontal="justify" vertical="center" wrapText="1"/>
    </xf>
    <xf numFmtId="9" fontId="15" fillId="0" borderId="2" xfId="7" applyNumberFormat="1" applyFont="1" applyFill="1" applyBorder="1" applyAlignment="1">
      <alignment horizontal="center" vertical="center" wrapText="1"/>
    </xf>
    <xf numFmtId="4" fontId="15" fillId="0" borderId="2" xfId="7" applyNumberFormat="1" applyFont="1" applyFill="1" applyBorder="1" applyAlignment="1">
      <alignment horizontal="center" wrapText="1"/>
    </xf>
    <xf numFmtId="169" fontId="15" fillId="0" borderId="2" xfId="7" applyNumberFormat="1" applyFont="1" applyFill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71" fontId="0" fillId="0" borderId="0" xfId="2" applyNumberFormat="1" applyFont="1" applyAlignment="1">
      <alignment horizontal="right"/>
    </xf>
    <xf numFmtId="172" fontId="0" fillId="2" borderId="0" xfId="0" applyNumberFormat="1" applyFill="1"/>
    <xf numFmtId="172" fontId="0" fillId="0" borderId="0" xfId="0" applyNumberFormat="1"/>
    <xf numFmtId="0" fontId="0" fillId="0" borderId="2" xfId="0" applyBorder="1"/>
    <xf numFmtId="0" fontId="11" fillId="0" borderId="2" xfId="0" applyFont="1" applyBorder="1"/>
    <xf numFmtId="169" fontId="11" fillId="0" borderId="2" xfId="0" applyNumberFormat="1" applyFont="1" applyBorder="1"/>
    <xf numFmtId="172" fontId="0" fillId="2" borderId="2" xfId="0" applyNumberFormat="1" applyFill="1" applyBorder="1"/>
    <xf numFmtId="0" fontId="0" fillId="2" borderId="2" xfId="0" applyFill="1" applyBorder="1"/>
    <xf numFmtId="170" fontId="0" fillId="0" borderId="2" xfId="0" applyNumberFormat="1" applyBorder="1" applyAlignment="1">
      <alignment wrapText="1"/>
    </xf>
    <xf numFmtId="172" fontId="0" fillId="2" borderId="2" xfId="0" applyNumberFormat="1" applyFill="1" applyBorder="1" applyAlignment="1">
      <alignment wrapText="1"/>
    </xf>
    <xf numFmtId="43" fontId="0" fillId="2" borderId="2" xfId="0" applyNumberFormat="1" applyFill="1" applyBorder="1" applyAlignment="1">
      <alignment wrapText="1"/>
    </xf>
    <xf numFmtId="4" fontId="15" fillId="3" borderId="2" xfId="3" applyNumberFormat="1" applyFont="1" applyFill="1" applyBorder="1" applyAlignment="1">
      <alignment vertical="center" wrapText="1"/>
    </xf>
    <xf numFmtId="4" fontId="15" fillId="3" borderId="2" xfId="3" applyNumberFormat="1" applyFont="1" applyFill="1" applyBorder="1" applyAlignment="1">
      <alignment horizontal="center" wrapText="1"/>
    </xf>
    <xf numFmtId="169" fontId="15" fillId="3" borderId="2" xfId="3" applyNumberFormat="1" applyFont="1" applyFill="1" applyBorder="1" applyAlignment="1">
      <alignment vertical="center" wrapText="1"/>
    </xf>
    <xf numFmtId="172" fontId="0" fillId="0" borderId="2" xfId="0" applyNumberFormat="1" applyBorder="1"/>
    <xf numFmtId="4" fontId="15" fillId="3" borderId="2" xfId="0" applyNumberFormat="1" applyFont="1" applyFill="1" applyBorder="1" applyAlignment="1">
      <alignment horizontal="center" wrapText="1"/>
    </xf>
    <xf numFmtId="169" fontId="15" fillId="3" borderId="2" xfId="0" applyNumberFormat="1" applyFont="1" applyFill="1" applyBorder="1" applyAlignment="1">
      <alignment horizontal="center" vertical="center" wrapText="1"/>
    </xf>
    <xf numFmtId="170" fontId="0" fillId="0" borderId="2" xfId="0" applyNumberFormat="1" applyBorder="1"/>
    <xf numFmtId="0" fontId="10" fillId="4" borderId="3" xfId="6" applyFont="1" applyFill="1" applyBorder="1" applyAlignment="1" applyProtection="1">
      <alignment horizontal="center" vertical="center" wrapText="1"/>
      <protection hidden="1"/>
    </xf>
    <xf numFmtId="0" fontId="10" fillId="4" borderId="4" xfId="6" applyFont="1" applyFill="1" applyBorder="1" applyAlignment="1" applyProtection="1">
      <alignment horizontal="center" vertical="center" wrapText="1"/>
      <protection hidden="1"/>
    </xf>
    <xf numFmtId="168" fontId="10" fillId="4" borderId="4" xfId="6" applyNumberFormat="1" applyFont="1" applyFill="1" applyBorder="1" applyAlignment="1" applyProtection="1">
      <alignment horizontal="center" vertical="center" wrapText="1"/>
      <protection hidden="1"/>
    </xf>
    <xf numFmtId="172" fontId="10" fillId="4" borderId="4" xfId="6" applyNumberFormat="1" applyFont="1" applyFill="1" applyBorder="1" applyAlignment="1" applyProtection="1">
      <alignment horizontal="center" vertical="center" wrapText="1"/>
      <protection hidden="1"/>
    </xf>
    <xf numFmtId="172" fontId="10" fillId="4" borderId="5" xfId="6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Border="1"/>
    <xf numFmtId="172" fontId="0" fillId="2" borderId="6" xfId="0" applyNumberFormat="1" applyFill="1" applyBorder="1"/>
    <xf numFmtId="172" fontId="0" fillId="2" borderId="6" xfId="0" applyNumberFormat="1" applyFill="1" applyBorder="1" applyAlignment="1">
      <alignment wrapText="1"/>
    </xf>
    <xf numFmtId="172" fontId="0" fillId="0" borderId="6" xfId="0" applyNumberFormat="1" applyBorder="1"/>
    <xf numFmtId="0" fontId="10" fillId="4" borderId="1" xfId="6" applyFont="1" applyFill="1" applyBorder="1" applyAlignment="1" applyProtection="1">
      <alignment horizontal="right" vertical="center"/>
      <protection hidden="1"/>
    </xf>
    <xf numFmtId="1" fontId="10" fillId="4" borderId="2" xfId="6" applyNumberFormat="1" applyFont="1" applyFill="1" applyBorder="1" applyAlignment="1" applyProtection="1">
      <alignment horizontal="justify" vertical="center" wrapText="1"/>
      <protection hidden="1"/>
    </xf>
    <xf numFmtId="1" fontId="12" fillId="4" borderId="2" xfId="6" applyNumberFormat="1" applyFont="1" applyFill="1" applyBorder="1" applyAlignment="1" applyProtection="1">
      <alignment vertical="center"/>
      <protection hidden="1"/>
    </xf>
    <xf numFmtId="4" fontId="12" fillId="4" borderId="2" xfId="6" applyNumberFormat="1" applyFont="1" applyFill="1" applyBorder="1" applyAlignment="1" applyProtection="1">
      <alignment vertical="center"/>
      <protection hidden="1"/>
    </xf>
    <xf numFmtId="0" fontId="12" fillId="0" borderId="2" xfId="6" applyFont="1" applyFill="1" applyBorder="1" applyAlignment="1" applyProtection="1">
      <alignment horizontal="center" vertical="center"/>
      <protection hidden="1"/>
    </xf>
    <xf numFmtId="0" fontId="12" fillId="2" borderId="2" xfId="6" applyFont="1" applyFill="1" applyBorder="1" applyAlignment="1" applyProtection="1">
      <alignment horizontal="center" vertical="center"/>
      <protection hidden="1"/>
    </xf>
    <xf numFmtId="4" fontId="12" fillId="0" borderId="2" xfId="5" applyNumberFormat="1" applyFont="1" applyFill="1" applyBorder="1" applyAlignment="1" applyProtection="1">
      <alignment vertical="center"/>
      <protection hidden="1"/>
    </xf>
    <xf numFmtId="4" fontId="12" fillId="4" borderId="2" xfId="5" applyNumberFormat="1" applyFont="1" applyFill="1" applyBorder="1" applyAlignment="1" applyProtection="1">
      <alignment vertical="center"/>
      <protection hidden="1"/>
    </xf>
    <xf numFmtId="170" fontId="0" fillId="0" borderId="2" xfId="0" applyNumberFormat="1" applyBorder="1" applyAlignment="1">
      <alignment vertical="center" wrapText="1"/>
    </xf>
    <xf numFmtId="169" fontId="0" fillId="0" borderId="0" xfId="0" applyNumberFormat="1"/>
    <xf numFmtId="0" fontId="13" fillId="0" borderId="2" xfId="0" applyFont="1" applyBorder="1"/>
    <xf numFmtId="0" fontId="11" fillId="0" borderId="2" xfId="6" applyFont="1" applyFill="1" applyBorder="1" applyAlignment="1" applyProtection="1">
      <alignment horizontal="center" vertical="center"/>
      <protection hidden="1"/>
    </xf>
    <xf numFmtId="169" fontId="11" fillId="0" borderId="7" xfId="1" applyNumberFormat="1" applyFont="1" applyBorder="1"/>
    <xf numFmtId="169" fontId="11" fillId="0" borderId="7" xfId="5" applyNumberFormat="1" applyFont="1" applyFill="1" applyBorder="1" applyAlignment="1" applyProtection="1">
      <alignment vertical="center"/>
      <protection hidden="1"/>
    </xf>
    <xf numFmtId="4" fontId="12" fillId="4" borderId="2" xfId="6" applyNumberFormat="1" applyFont="1" applyFill="1" applyBorder="1" applyAlignment="1" applyProtection="1">
      <alignment horizontal="center" vertical="center"/>
      <protection hidden="1"/>
    </xf>
    <xf numFmtId="4" fontId="12" fillId="4" borderId="2" xfId="5" applyNumberFormat="1" applyFont="1" applyFill="1" applyBorder="1" applyAlignment="1" applyProtection="1">
      <alignment horizontal="center" vertical="center"/>
      <protection hidden="1"/>
    </xf>
    <xf numFmtId="4" fontId="0" fillId="2" borderId="0" xfId="2" applyNumberFormat="1" applyFont="1" applyFill="1" applyAlignment="1">
      <alignment horizontal="center"/>
    </xf>
    <xf numFmtId="4" fontId="0" fillId="0" borderId="0" xfId="2" applyNumberFormat="1" applyFont="1" applyAlignment="1">
      <alignment horizontal="center"/>
    </xf>
    <xf numFmtId="4" fontId="10" fillId="4" borderId="4" xfId="2" applyNumberFormat="1" applyFont="1" applyFill="1" applyBorder="1" applyAlignment="1" applyProtection="1">
      <alignment horizontal="center" vertical="center" wrapText="1"/>
      <protection hidden="1"/>
    </xf>
    <xf numFmtId="4" fontId="0" fillId="0" borderId="2" xfId="2" applyNumberFormat="1" applyFont="1" applyBorder="1" applyAlignment="1">
      <alignment horizontal="center"/>
    </xf>
    <xf numFmtId="4" fontId="0" fillId="0" borderId="2" xfId="2" applyNumberFormat="1" applyFont="1" applyBorder="1" applyAlignment="1">
      <alignment horizontal="center" wrapText="1"/>
    </xf>
    <xf numFmtId="4" fontId="15" fillId="3" borderId="2" xfId="3" applyNumberFormat="1" applyFont="1" applyFill="1" applyBorder="1" applyAlignment="1">
      <alignment horizontal="center" vertical="center" wrapText="1"/>
    </xf>
    <xf numFmtId="4" fontId="15" fillId="3" borderId="2" xfId="2" applyNumberFormat="1" applyFont="1" applyFill="1" applyBorder="1" applyAlignment="1">
      <alignment horizontal="center" vertical="center" wrapText="1"/>
    </xf>
    <xf numFmtId="4" fontId="15" fillId="3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10" fontId="15" fillId="3" borderId="8" xfId="7" applyNumberFormat="1" applyFont="1" applyFill="1" applyBorder="1" applyAlignment="1">
      <alignment horizontal="right" vertical="center" wrapText="1"/>
    </xf>
    <xf numFmtId="4" fontId="15" fillId="3" borderId="8" xfId="7" applyNumberFormat="1" applyFont="1" applyFill="1" applyBorder="1" applyAlignment="1">
      <alignment horizontal="center" wrapText="1"/>
    </xf>
    <xf numFmtId="169" fontId="15" fillId="3" borderId="8" xfId="7" applyNumberFormat="1" applyFont="1" applyFill="1" applyBorder="1" applyAlignment="1">
      <alignment horizontal="right" vertical="center" wrapText="1"/>
    </xf>
    <xf numFmtId="4" fontId="15" fillId="3" borderId="8" xfId="7" applyNumberFormat="1" applyFont="1" applyFill="1" applyBorder="1" applyAlignment="1">
      <alignment horizontal="center" vertical="center" wrapText="1"/>
    </xf>
    <xf numFmtId="4" fontId="12" fillId="4" borderId="6" xfId="6" applyNumberFormat="1" applyFont="1" applyFill="1" applyBorder="1" applyAlignment="1" applyProtection="1">
      <alignment vertical="center"/>
      <protection hidden="1"/>
    </xf>
    <xf numFmtId="4" fontId="12" fillId="4" borderId="6" xfId="5" applyNumberFormat="1" applyFont="1" applyFill="1" applyBorder="1" applyAlignment="1" applyProtection="1">
      <alignment vertical="center"/>
      <protection hidden="1"/>
    </xf>
    <xf numFmtId="169" fontId="15" fillId="3" borderId="6" xfId="3" applyNumberFormat="1" applyFont="1" applyFill="1" applyBorder="1" applyAlignment="1">
      <alignment vertical="center" wrapText="1"/>
    </xf>
    <xf numFmtId="169" fontId="15" fillId="3" borderId="6" xfId="0" applyNumberFormat="1" applyFont="1" applyFill="1" applyBorder="1" applyAlignment="1">
      <alignment horizontal="center" vertical="center" wrapText="1"/>
    </xf>
    <xf numFmtId="9" fontId="15" fillId="0" borderId="9" xfId="7" applyNumberFormat="1" applyFont="1" applyFill="1" applyBorder="1" applyAlignment="1">
      <alignment horizontal="center" vertical="center" wrapText="1"/>
    </xf>
    <xf numFmtId="4" fontId="15" fillId="0" borderId="9" xfId="7" applyNumberFormat="1" applyFont="1" applyFill="1" applyBorder="1" applyAlignment="1">
      <alignment horizontal="center" wrapText="1"/>
    </xf>
    <xf numFmtId="169" fontId="15" fillId="0" borderId="9" xfId="7" applyNumberFormat="1" applyFont="1" applyFill="1" applyBorder="1" applyAlignment="1">
      <alignment horizontal="center" vertical="center" wrapText="1"/>
    </xf>
    <xf numFmtId="170" fontId="0" fillId="0" borderId="9" xfId="0" applyNumberFormat="1" applyBorder="1"/>
    <xf numFmtId="4" fontId="0" fillId="0" borderId="9" xfId="2" applyNumberFormat="1" applyFont="1" applyBorder="1" applyAlignment="1">
      <alignment horizontal="center"/>
    </xf>
    <xf numFmtId="172" fontId="0" fillId="0" borderId="9" xfId="0" applyNumberFormat="1" applyBorder="1"/>
    <xf numFmtId="0" fontId="0" fillId="0" borderId="9" xfId="0" applyBorder="1"/>
    <xf numFmtId="172" fontId="0" fillId="0" borderId="10" xfId="0" applyNumberFormat="1" applyBorder="1"/>
    <xf numFmtId="4" fontId="12" fillId="0" borderId="2" xfId="6" applyNumberFormat="1" applyFont="1" applyFill="1" applyBorder="1" applyAlignment="1" applyProtection="1">
      <alignment horizontal="center" vertical="center"/>
      <protection hidden="1"/>
    </xf>
    <xf numFmtId="41" fontId="0" fillId="2" borderId="0" xfId="2" applyFont="1" applyFill="1" applyAlignment="1">
      <alignment horizontal="right"/>
    </xf>
    <xf numFmtId="171" fontId="0" fillId="2" borderId="0" xfId="2" applyNumberFormat="1" applyFont="1" applyFill="1" applyAlignment="1">
      <alignment horizontal="right"/>
    </xf>
    <xf numFmtId="41" fontId="0" fillId="0" borderId="0" xfId="2" applyFont="1" applyAlignment="1">
      <alignment horizontal="right"/>
    </xf>
    <xf numFmtId="41" fontId="10" fillId="4" borderId="4" xfId="2" applyFont="1" applyFill="1" applyBorder="1" applyAlignment="1" applyProtection="1">
      <alignment horizontal="center" vertical="center" wrapText="1"/>
      <protection hidden="1"/>
    </xf>
    <xf numFmtId="171" fontId="10" fillId="4" borderId="4" xfId="2" applyNumberFormat="1" applyFont="1" applyFill="1" applyBorder="1" applyAlignment="1" applyProtection="1">
      <alignment horizontal="center" vertical="center" wrapText="1"/>
      <protection hidden="1"/>
    </xf>
    <xf numFmtId="41" fontId="0" fillId="0" borderId="2" xfId="2" applyFont="1" applyBorder="1" applyAlignment="1">
      <alignment horizontal="right"/>
    </xf>
    <xf numFmtId="171" fontId="0" fillId="0" borderId="2" xfId="2" applyNumberFormat="1" applyFont="1" applyBorder="1" applyAlignment="1">
      <alignment horizontal="right"/>
    </xf>
    <xf numFmtId="4" fontId="12" fillId="4" borderId="2" xfId="6" applyNumberFormat="1" applyFont="1" applyFill="1" applyBorder="1" applyAlignment="1" applyProtection="1">
      <alignment horizontal="right" vertical="center"/>
      <protection hidden="1"/>
    </xf>
    <xf numFmtId="41" fontId="0" fillId="0" borderId="2" xfId="2" applyFont="1" applyBorder="1" applyAlignment="1">
      <alignment horizontal="right" wrapText="1"/>
    </xf>
    <xf numFmtId="171" fontId="0" fillId="0" borderId="2" xfId="2" applyNumberFormat="1" applyFont="1" applyBorder="1" applyAlignment="1">
      <alignment horizontal="right" wrapText="1"/>
    </xf>
    <xf numFmtId="4" fontId="12" fillId="4" borderId="2" xfId="5" applyNumberFormat="1" applyFont="1" applyFill="1" applyBorder="1" applyAlignment="1" applyProtection="1">
      <alignment horizontal="right" vertical="center"/>
      <protection hidden="1"/>
    </xf>
    <xf numFmtId="170" fontId="2" fillId="0" borderId="2" xfId="0" applyNumberFormat="1" applyFont="1" applyBorder="1" applyAlignment="1">
      <alignment wrapText="1"/>
    </xf>
    <xf numFmtId="41" fontId="2" fillId="0" borderId="11" xfId="0" applyNumberFormat="1" applyFont="1" applyBorder="1" applyAlignment="1">
      <alignment horizontal="right" wrapText="1"/>
    </xf>
    <xf numFmtId="171" fontId="2" fillId="0" borderId="11" xfId="0" applyNumberFormat="1" applyFont="1" applyBorder="1" applyAlignment="1">
      <alignment horizontal="right" wrapText="1"/>
    </xf>
    <xf numFmtId="172" fontId="2" fillId="5" borderId="12" xfId="0" applyNumberFormat="1" applyFont="1" applyFill="1" applyBorder="1" applyAlignment="1">
      <alignment wrapText="1"/>
    </xf>
    <xf numFmtId="43" fontId="2" fillId="5" borderId="11" xfId="0" applyNumberFormat="1" applyFont="1" applyFill="1" applyBorder="1" applyAlignment="1">
      <alignment wrapText="1"/>
    </xf>
    <xf numFmtId="170" fontId="1" fillId="0" borderId="2" xfId="0" applyNumberFormat="1" applyFont="1" applyBorder="1" applyAlignment="1">
      <alignment wrapText="1"/>
    </xf>
    <xf numFmtId="4" fontId="1" fillId="0" borderId="11" xfId="0" applyNumberFormat="1" applyFont="1" applyBorder="1" applyAlignment="1">
      <alignment horizontal="center" wrapText="1"/>
    </xf>
    <xf numFmtId="43" fontId="1" fillId="5" borderId="11" xfId="0" applyNumberFormat="1" applyFont="1" applyFill="1" applyBorder="1" applyAlignment="1">
      <alignment wrapText="1"/>
    </xf>
    <xf numFmtId="172" fontId="1" fillId="5" borderId="12" xfId="0" applyNumberFormat="1" applyFont="1" applyFill="1" applyBorder="1" applyAlignment="1">
      <alignment wrapText="1"/>
    </xf>
    <xf numFmtId="170" fontId="1" fillId="0" borderId="2" xfId="0" applyNumberFormat="1" applyFont="1" applyBorder="1" applyAlignment="1">
      <alignment horizontal="right" vertical="center" wrapText="1"/>
    </xf>
    <xf numFmtId="172" fontId="1" fillId="5" borderId="11" xfId="0" applyNumberFormat="1" applyFont="1" applyFill="1" applyBorder="1" applyAlignment="1">
      <alignment wrapText="1"/>
    </xf>
    <xf numFmtId="170" fontId="2" fillId="0" borderId="2" xfId="0" applyNumberFormat="1" applyFont="1" applyBorder="1" applyAlignment="1">
      <alignment horizontal="right" vertical="center" wrapText="1"/>
    </xf>
    <xf numFmtId="172" fontId="2" fillId="5" borderId="11" xfId="0" applyNumberFormat="1" applyFont="1" applyFill="1" applyBorder="1" applyAlignment="1">
      <alignment wrapText="1"/>
    </xf>
    <xf numFmtId="169" fontId="15" fillId="3" borderId="2" xfId="3" applyNumberFormat="1" applyFont="1" applyFill="1" applyBorder="1" applyAlignment="1">
      <alignment horizontal="right" vertical="center" wrapText="1"/>
    </xf>
    <xf numFmtId="171" fontId="15" fillId="3" borderId="2" xfId="2" applyNumberFormat="1" applyFont="1" applyFill="1" applyBorder="1" applyAlignment="1">
      <alignment horizontal="right" vertical="center" wrapText="1"/>
    </xf>
    <xf numFmtId="169" fontId="15" fillId="3" borderId="2" xfId="0" applyNumberFormat="1" applyFont="1" applyFill="1" applyBorder="1" applyAlignment="1">
      <alignment horizontal="right" vertical="center" wrapText="1"/>
    </xf>
    <xf numFmtId="10" fontId="15" fillId="3" borderId="9" xfId="7" applyNumberFormat="1" applyFont="1" applyFill="1" applyBorder="1" applyAlignment="1">
      <alignment horizontal="right" vertical="center" wrapText="1"/>
    </xf>
    <xf numFmtId="4" fontId="15" fillId="3" borderId="9" xfId="7" applyNumberFormat="1" applyFont="1" applyFill="1" applyBorder="1" applyAlignment="1">
      <alignment horizontal="center" wrapText="1"/>
    </xf>
    <xf numFmtId="169" fontId="15" fillId="3" borderId="9" xfId="7" applyNumberFormat="1" applyFont="1" applyFill="1" applyBorder="1" applyAlignment="1">
      <alignment horizontal="right" vertical="center" wrapText="1"/>
    </xf>
    <xf numFmtId="172" fontId="0" fillId="0" borderId="0" xfId="0" applyNumberFormat="1" applyAlignment="1">
      <alignment horizontal="right"/>
    </xf>
    <xf numFmtId="4" fontId="0" fillId="0" borderId="2" xfId="2" applyNumberFormat="1" applyFont="1" applyBorder="1" applyAlignment="1">
      <alignment horizontal="center" vertical="center" wrapText="1"/>
    </xf>
    <xf numFmtId="172" fontId="0" fillId="2" borderId="2" xfId="0" applyNumberFormat="1" applyFill="1" applyBorder="1" applyAlignment="1">
      <alignment vertical="center" wrapText="1"/>
    </xf>
    <xf numFmtId="43" fontId="0" fillId="2" borderId="2" xfId="0" applyNumberFormat="1" applyFill="1" applyBorder="1" applyAlignment="1">
      <alignment vertical="center" wrapText="1"/>
    </xf>
    <xf numFmtId="172" fontId="0" fillId="2" borderId="6" xfId="0" applyNumberFormat="1" applyFill="1" applyBorder="1" applyAlignment="1">
      <alignment vertical="center" wrapText="1"/>
    </xf>
    <xf numFmtId="0" fontId="10" fillId="6" borderId="1" xfId="6" applyFont="1" applyFill="1" applyBorder="1" applyAlignment="1" applyProtection="1">
      <alignment horizontal="right" vertical="center"/>
      <protection hidden="1"/>
    </xf>
    <xf numFmtId="1" fontId="10" fillId="6" borderId="2" xfId="6" applyNumberFormat="1" applyFont="1" applyFill="1" applyBorder="1" applyAlignment="1" applyProtection="1">
      <alignment horizontal="justify" vertical="center" wrapText="1"/>
      <protection hidden="1"/>
    </xf>
    <xf numFmtId="1" fontId="12" fillId="6" borderId="2" xfId="6" applyNumberFormat="1" applyFont="1" applyFill="1" applyBorder="1" applyAlignment="1" applyProtection="1">
      <alignment vertical="center"/>
      <protection hidden="1"/>
    </xf>
    <xf numFmtId="4" fontId="12" fillId="6" borderId="2" xfId="5" applyNumberFormat="1" applyFont="1" applyFill="1" applyBorder="1" applyAlignment="1" applyProtection="1">
      <alignment vertical="center"/>
      <protection hidden="1"/>
    </xf>
    <xf numFmtId="170" fontId="0" fillId="6" borderId="2" xfId="0" applyNumberFormat="1" applyFill="1" applyBorder="1" applyAlignment="1">
      <alignment wrapText="1"/>
    </xf>
    <xf numFmtId="4" fontId="12" fillId="6" borderId="2" xfId="5" applyNumberFormat="1" applyFont="1" applyFill="1" applyBorder="1" applyAlignment="1" applyProtection="1">
      <alignment horizontal="center" vertical="center"/>
      <protection hidden="1"/>
    </xf>
    <xf numFmtId="172" fontId="0" fillId="6" borderId="2" xfId="0" applyNumberFormat="1" applyFill="1" applyBorder="1" applyAlignment="1">
      <alignment wrapText="1"/>
    </xf>
    <xf numFmtId="43" fontId="0" fillId="6" borderId="2" xfId="0" applyNumberFormat="1" applyFill="1" applyBorder="1" applyAlignment="1">
      <alignment wrapText="1"/>
    </xf>
    <xf numFmtId="172" fontId="0" fillId="6" borderId="6" xfId="0" applyNumberFormat="1" applyFill="1" applyBorder="1" applyAlignment="1">
      <alignment wrapText="1"/>
    </xf>
    <xf numFmtId="0" fontId="5" fillId="2" borderId="0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4" fontId="14" fillId="3" borderId="1" xfId="3" applyNumberFormat="1" applyFont="1" applyFill="1" applyBorder="1" applyAlignment="1">
      <alignment horizontal="center" vertical="center" wrapText="1"/>
    </xf>
    <xf numFmtId="4" fontId="14" fillId="3" borderId="2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</cellXfs>
  <cellStyles count="8">
    <cellStyle name="Millares" xfId="1" builtinId="3"/>
    <cellStyle name="Millares [0]" xfId="2" builtinId="6"/>
    <cellStyle name="Millares_Hoja1" xfId="3"/>
    <cellStyle name="Moneda" xfId="4" builtinId="4"/>
    <cellStyle name="Normal" xfId="0" builtinId="0"/>
    <cellStyle name="Normal 10" xfId="5"/>
    <cellStyle name="Normal_precios 2001-2 y 2002-1" xfId="6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2050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285750</xdr:colOff>
      <xdr:row>5</xdr:row>
      <xdr:rowOff>152400</xdr:rowOff>
    </xdr:to>
    <xdr:pic>
      <xdr:nvPicPr>
        <xdr:cNvPr id="2051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477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2053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285750</xdr:colOff>
      <xdr:row>5</xdr:row>
      <xdr:rowOff>152400</xdr:rowOff>
    </xdr:to>
    <xdr:pic>
      <xdr:nvPicPr>
        <xdr:cNvPr id="2054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477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3074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285750</xdr:colOff>
      <xdr:row>5</xdr:row>
      <xdr:rowOff>152400</xdr:rowOff>
    </xdr:to>
    <xdr:pic>
      <xdr:nvPicPr>
        <xdr:cNvPr id="3075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477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3077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285750</xdr:colOff>
      <xdr:row>5</xdr:row>
      <xdr:rowOff>152400</xdr:rowOff>
    </xdr:to>
    <xdr:pic>
      <xdr:nvPicPr>
        <xdr:cNvPr id="3078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477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3080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285750</xdr:colOff>
      <xdr:row>5</xdr:row>
      <xdr:rowOff>152400</xdr:rowOff>
    </xdr:to>
    <xdr:pic>
      <xdr:nvPicPr>
        <xdr:cNvPr id="3081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477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1026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295275</xdr:colOff>
      <xdr:row>5</xdr:row>
      <xdr:rowOff>152400</xdr:rowOff>
    </xdr:to>
    <xdr:pic>
      <xdr:nvPicPr>
        <xdr:cNvPr id="1027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572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1204912</xdr:colOff>
      <xdr:row>1</xdr:row>
      <xdr:rowOff>2383</xdr:rowOff>
    </xdr:from>
    <xdr:to>
      <xdr:col>5</xdr:col>
      <xdr:colOff>121443</xdr:colOff>
      <xdr:row>6</xdr:row>
      <xdr:rowOff>126208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1038225</xdr:colOff>
      <xdr:row>5</xdr:row>
      <xdr:rowOff>66675</xdr:rowOff>
    </xdr:to>
    <xdr:pic>
      <xdr:nvPicPr>
        <xdr:cNvPr id="1029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4875" y="133350"/>
          <a:ext cx="628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857250</xdr:colOff>
      <xdr:row>1</xdr:row>
      <xdr:rowOff>47625</xdr:rowOff>
    </xdr:from>
    <xdr:to>
      <xdr:col>5</xdr:col>
      <xdr:colOff>295275</xdr:colOff>
      <xdr:row>5</xdr:row>
      <xdr:rowOff>152400</xdr:rowOff>
    </xdr:to>
    <xdr:pic>
      <xdr:nvPicPr>
        <xdr:cNvPr id="1030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67475" y="219075"/>
          <a:ext cx="6572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09"/>
  <sheetViews>
    <sheetView view="pageBreakPreview" topLeftCell="A67" zoomScale="75" zoomScaleNormal="75" zoomScaleSheetLayoutView="70" zoomScalePageLayoutView="75" workbookViewId="0">
      <selection activeCell="C16" sqref="C16:G16"/>
    </sheetView>
  </sheetViews>
  <sheetFormatPr baseColWidth="10" defaultRowHeight="15" x14ac:dyDescent="0.25"/>
  <cols>
    <col min="1" max="1" width="7.42578125" customWidth="1"/>
    <col min="2" max="2" width="44.28515625" customWidth="1"/>
    <col min="3" max="3" width="14.42578125" customWidth="1"/>
    <col min="4" max="4" width="18" customWidth="1"/>
    <col min="5" max="5" width="18.28515625" customWidth="1"/>
    <col min="6" max="6" width="19.85546875" customWidth="1"/>
    <col min="7" max="7" width="18.28515625" style="96" customWidth="1"/>
    <col min="8" max="8" width="15.28515625" style="25" bestFit="1" customWidth="1"/>
    <col min="9" max="9" width="18.42578125" style="27" customWidth="1"/>
    <col min="10" max="10" width="16" customWidth="1"/>
    <col min="11" max="11" width="19.7109375" style="27" customWidth="1"/>
    <col min="12" max="12" width="19.7109375" customWidth="1"/>
  </cols>
  <sheetData>
    <row r="1" spans="1:11" s="1" customFormat="1" ht="14.1" customHeight="1" x14ac:dyDescent="0.25">
      <c r="A1" s="3"/>
      <c r="B1" s="140"/>
      <c r="C1" s="140"/>
      <c r="D1" s="140"/>
      <c r="E1" s="140"/>
      <c r="F1" s="140"/>
      <c r="G1" s="94"/>
      <c r="H1" s="95"/>
      <c r="I1" s="26"/>
      <c r="K1" s="26"/>
    </row>
    <row r="2" spans="1:11" s="1" customFormat="1" ht="14.1" customHeight="1" x14ac:dyDescent="0.25">
      <c r="A2" s="3"/>
      <c r="B2" s="2"/>
      <c r="C2" s="2"/>
      <c r="D2" s="2"/>
      <c r="E2" s="2"/>
      <c r="F2" s="2"/>
      <c r="G2" s="94"/>
      <c r="H2" s="95"/>
      <c r="I2" s="26"/>
      <c r="K2" s="26"/>
    </row>
    <row r="3" spans="1:11" s="1" customFormat="1" ht="14.1" customHeight="1" x14ac:dyDescent="0.25">
      <c r="A3" s="3"/>
      <c r="B3" s="2"/>
      <c r="C3" s="2"/>
      <c r="D3" s="2"/>
      <c r="E3" s="2"/>
      <c r="F3" s="2"/>
      <c r="G3" s="94"/>
      <c r="H3" s="95"/>
      <c r="I3" s="26"/>
      <c r="K3" s="26"/>
    </row>
    <row r="4" spans="1:11" s="1" customFormat="1" ht="14.1" customHeight="1" x14ac:dyDescent="0.25">
      <c r="A4" s="3"/>
      <c r="B4" s="2"/>
      <c r="C4" s="2"/>
      <c r="D4" s="2"/>
      <c r="E4" s="2"/>
      <c r="F4" s="2"/>
      <c r="G4" s="94"/>
      <c r="H4" s="95"/>
      <c r="I4" s="26"/>
      <c r="K4" s="26"/>
    </row>
    <row r="5" spans="1:11" s="1" customFormat="1" ht="14.1" customHeight="1" x14ac:dyDescent="0.25">
      <c r="A5" s="3"/>
      <c r="B5" s="2"/>
      <c r="C5" s="2"/>
      <c r="D5" s="2"/>
      <c r="E5" s="2"/>
      <c r="F5" s="2"/>
      <c r="G5" s="94"/>
      <c r="H5" s="95"/>
      <c r="I5" s="26"/>
      <c r="K5" s="26"/>
    </row>
    <row r="6" spans="1:11" s="1" customFormat="1" ht="14.1" customHeight="1" x14ac:dyDescent="0.25">
      <c r="A6" s="3"/>
      <c r="B6" s="2"/>
      <c r="C6" s="2"/>
      <c r="D6" s="2"/>
      <c r="E6" s="2"/>
      <c r="F6" s="2"/>
      <c r="G6" s="94"/>
      <c r="H6" s="95"/>
      <c r="I6" s="26"/>
      <c r="K6" s="26"/>
    </row>
    <row r="7" spans="1:11" s="1" customFormat="1" ht="14.1" customHeight="1" x14ac:dyDescent="0.25">
      <c r="A7" s="3"/>
      <c r="B7" s="2"/>
      <c r="C7" s="2"/>
      <c r="D7" s="2"/>
      <c r="E7" s="2"/>
      <c r="F7" s="2"/>
      <c r="G7" s="94"/>
      <c r="H7" s="95"/>
      <c r="I7" s="26"/>
      <c r="K7" s="26"/>
    </row>
    <row r="8" spans="1:11" s="1" customFormat="1" ht="26.25" customHeight="1" x14ac:dyDescent="0.3">
      <c r="A8" s="139" t="s">
        <v>127</v>
      </c>
      <c r="B8" s="139"/>
      <c r="C8" s="139"/>
      <c r="D8" s="139"/>
      <c r="E8" s="139"/>
      <c r="F8" s="139"/>
      <c r="G8" s="139"/>
      <c r="H8" s="95"/>
      <c r="I8" s="26"/>
      <c r="K8" s="26"/>
    </row>
    <row r="9" spans="1:11" s="1" customFormat="1" ht="14.1" customHeight="1" x14ac:dyDescent="0.25">
      <c r="A9" s="3"/>
      <c r="B9" s="2"/>
      <c r="C9" s="2"/>
      <c r="D9" s="2"/>
      <c r="E9" s="2"/>
      <c r="F9" s="2"/>
      <c r="G9" s="94"/>
      <c r="H9" s="95"/>
      <c r="I9" s="26"/>
      <c r="K9" s="26"/>
    </row>
    <row r="10" spans="1:11" s="1" customFormat="1" ht="14.1" customHeight="1" x14ac:dyDescent="0.25">
      <c r="A10" s="3"/>
      <c r="B10" s="5" t="s">
        <v>0</v>
      </c>
      <c r="C10" s="2"/>
      <c r="D10" s="2"/>
      <c r="E10" s="2"/>
      <c r="F10" s="2"/>
      <c r="G10" s="94"/>
      <c r="H10" s="95"/>
      <c r="I10" s="26"/>
      <c r="K10" s="26"/>
    </row>
    <row r="11" spans="1:11" s="1" customFormat="1" ht="14.1" customHeight="1" x14ac:dyDescent="0.25">
      <c r="A11" s="3"/>
      <c r="B11" s="2"/>
      <c r="C11" s="2"/>
      <c r="D11" s="2"/>
      <c r="E11" s="2"/>
      <c r="F11" s="2"/>
      <c r="G11" s="94"/>
      <c r="H11" s="95"/>
      <c r="I11" s="26"/>
      <c r="K11" s="26"/>
    </row>
    <row r="12" spans="1:11" s="1" customFormat="1" ht="14.1" customHeight="1" x14ac:dyDescent="0.25">
      <c r="A12" s="3"/>
      <c r="B12" s="5" t="s">
        <v>1</v>
      </c>
      <c r="C12" s="5" t="s">
        <v>16</v>
      </c>
      <c r="D12" s="2"/>
      <c r="E12" s="2"/>
      <c r="F12" s="2"/>
      <c r="G12" s="94"/>
      <c r="H12" s="95"/>
      <c r="I12" s="26"/>
      <c r="K12" s="26"/>
    </row>
    <row r="13" spans="1:11" s="1" customFormat="1" ht="14.1" customHeight="1" x14ac:dyDescent="0.25">
      <c r="A13" s="3"/>
      <c r="B13" s="6"/>
      <c r="C13" s="7"/>
      <c r="D13" s="2"/>
      <c r="E13" s="2"/>
      <c r="F13" s="2"/>
      <c r="G13" s="94"/>
      <c r="H13" s="95"/>
      <c r="I13" s="26"/>
      <c r="K13" s="26"/>
    </row>
    <row r="14" spans="1:11" s="1" customFormat="1" ht="14.1" customHeight="1" x14ac:dyDescent="0.25">
      <c r="A14" s="3"/>
      <c r="B14" s="8" t="s">
        <v>2</v>
      </c>
      <c r="C14" s="5" t="s">
        <v>17</v>
      </c>
      <c r="D14" s="2"/>
      <c r="E14" s="2"/>
      <c r="F14" s="2"/>
      <c r="G14" s="94"/>
      <c r="H14" s="95"/>
      <c r="I14" s="26"/>
      <c r="K14" s="26"/>
    </row>
    <row r="15" spans="1:11" s="1" customFormat="1" ht="14.1" customHeight="1" x14ac:dyDescent="0.25">
      <c r="A15" s="3"/>
      <c r="B15" s="9"/>
      <c r="C15" s="10"/>
      <c r="D15" s="2"/>
      <c r="E15" s="2"/>
      <c r="F15" s="2"/>
      <c r="G15" s="94"/>
      <c r="H15" s="95"/>
      <c r="I15" s="26"/>
      <c r="K15" s="26"/>
    </row>
    <row r="16" spans="1:11" s="1" customFormat="1" ht="52.5" customHeight="1" x14ac:dyDescent="0.25">
      <c r="A16" s="3"/>
      <c r="B16" s="8" t="s">
        <v>3</v>
      </c>
      <c r="C16" s="138" t="s">
        <v>13</v>
      </c>
      <c r="D16" s="138"/>
      <c r="E16" s="138"/>
      <c r="F16" s="138"/>
      <c r="G16" s="138"/>
      <c r="H16" s="95"/>
      <c r="I16" s="26"/>
      <c r="K16" s="26"/>
    </row>
    <row r="17" spans="1:11" s="1" customFormat="1" ht="14.1" customHeight="1" x14ac:dyDescent="0.25">
      <c r="A17" s="3"/>
      <c r="B17" s="9"/>
      <c r="C17" s="2"/>
      <c r="D17" s="2"/>
      <c r="E17" s="2"/>
      <c r="F17" s="2"/>
      <c r="G17" s="94"/>
      <c r="H17" s="95"/>
      <c r="I17" s="26"/>
      <c r="K17" s="26"/>
    </row>
    <row r="18" spans="1:11" s="1" customFormat="1" ht="14.1" customHeight="1" x14ac:dyDescent="0.25">
      <c r="A18" s="3"/>
      <c r="B18" s="11" t="s">
        <v>4</v>
      </c>
      <c r="C18" s="12">
        <v>4460000000</v>
      </c>
      <c r="D18" s="2"/>
      <c r="E18" s="2"/>
      <c r="F18" s="2"/>
      <c r="G18" s="94"/>
      <c r="H18" s="95"/>
      <c r="I18" s="26"/>
      <c r="K18" s="26"/>
    </row>
    <row r="19" spans="1:11" s="1" customFormat="1" ht="14.1" customHeight="1" x14ac:dyDescent="0.25">
      <c r="A19" s="3"/>
      <c r="B19" s="11" t="s">
        <v>5</v>
      </c>
      <c r="C19" s="12">
        <v>0</v>
      </c>
      <c r="D19" s="2"/>
      <c r="E19" s="2"/>
      <c r="F19" s="2"/>
      <c r="G19" s="94"/>
      <c r="H19" s="95"/>
      <c r="I19" s="26"/>
      <c r="K19" s="26"/>
    </row>
    <row r="20" spans="1:11" s="1" customFormat="1" ht="14.1" customHeight="1" x14ac:dyDescent="0.25">
      <c r="A20" s="3"/>
      <c r="B20" s="11" t="s">
        <v>6</v>
      </c>
      <c r="C20" s="12">
        <f>+C19+C18</f>
        <v>4460000000</v>
      </c>
      <c r="D20" s="12"/>
      <c r="E20" s="15"/>
      <c r="F20" s="2"/>
      <c r="G20" s="94"/>
      <c r="H20" s="95"/>
      <c r="I20" s="26"/>
      <c r="K20" s="26"/>
    </row>
    <row r="21" spans="1:11" s="1" customFormat="1" ht="14.1" customHeight="1" x14ac:dyDescent="0.25">
      <c r="A21" s="3"/>
      <c r="B21" s="11"/>
      <c r="C21" s="14"/>
      <c r="D21" s="2"/>
      <c r="E21" s="2"/>
      <c r="F21" s="2"/>
      <c r="G21" s="94"/>
      <c r="H21" s="95"/>
      <c r="I21" s="26"/>
      <c r="K21" s="26"/>
    </row>
    <row r="22" spans="1:11" s="1" customFormat="1" ht="14.1" customHeight="1" x14ac:dyDescent="0.25">
      <c r="A22" s="3"/>
      <c r="B22" s="11" t="s">
        <v>24</v>
      </c>
      <c r="C22" s="14" t="s">
        <v>22</v>
      </c>
      <c r="D22" s="2"/>
      <c r="E22" s="2"/>
      <c r="F22" s="2"/>
      <c r="G22" s="94"/>
      <c r="H22" s="95"/>
      <c r="I22" s="26"/>
      <c r="K22" s="26"/>
    </row>
    <row r="23" spans="1:11" s="1" customFormat="1" ht="14.1" customHeight="1" x14ac:dyDescent="0.25">
      <c r="A23" s="3"/>
      <c r="B23" s="13" t="s">
        <v>7</v>
      </c>
      <c r="C23" s="14" t="s">
        <v>14</v>
      </c>
      <c r="D23" s="2"/>
      <c r="E23" s="2"/>
      <c r="F23" s="2"/>
      <c r="G23" s="94"/>
      <c r="H23" s="95"/>
      <c r="I23" s="26"/>
      <c r="K23" s="26"/>
    </row>
    <row r="24" spans="1:11" s="1" customFormat="1" ht="14.1" customHeight="1" x14ac:dyDescent="0.25">
      <c r="A24" s="3"/>
      <c r="B24" s="11" t="s">
        <v>23</v>
      </c>
      <c r="C24" s="14" t="s">
        <v>15</v>
      </c>
      <c r="D24" s="4"/>
      <c r="E24" s="4"/>
      <c r="F24" s="4"/>
      <c r="G24" s="94"/>
      <c r="H24" s="95"/>
      <c r="I24" s="26"/>
      <c r="K24" s="26"/>
    </row>
    <row r="25" spans="1:11" s="1" customFormat="1" ht="14.1" customHeight="1" thickBot="1" x14ac:dyDescent="0.3">
      <c r="A25"/>
      <c r="B25"/>
      <c r="C25"/>
      <c r="D25"/>
      <c r="E25"/>
      <c r="F25"/>
      <c r="G25" s="96"/>
      <c r="H25" s="25"/>
      <c r="I25" s="26"/>
      <c r="K25" s="26"/>
    </row>
    <row r="26" spans="1:11" s="1" customFormat="1" ht="36" x14ac:dyDescent="0.25">
      <c r="A26" s="43" t="s">
        <v>25</v>
      </c>
      <c r="B26" s="44" t="s">
        <v>26</v>
      </c>
      <c r="C26" s="44" t="s">
        <v>27</v>
      </c>
      <c r="D26" s="44" t="s">
        <v>83</v>
      </c>
      <c r="E26" s="45" t="s">
        <v>28</v>
      </c>
      <c r="F26" s="45" t="s">
        <v>84</v>
      </c>
      <c r="G26" s="97" t="s">
        <v>85</v>
      </c>
      <c r="H26" s="98" t="s">
        <v>86</v>
      </c>
      <c r="I26" s="46" t="s">
        <v>87</v>
      </c>
      <c r="J26" s="45" t="s">
        <v>88</v>
      </c>
      <c r="K26" s="47" t="s">
        <v>89</v>
      </c>
    </row>
    <row r="27" spans="1:11" s="1" customFormat="1" ht="14.1" customHeight="1" x14ac:dyDescent="0.25">
      <c r="A27" s="48"/>
      <c r="B27" s="28"/>
      <c r="C27" s="29"/>
      <c r="D27" s="22"/>
      <c r="E27" s="30"/>
      <c r="F27" s="28"/>
      <c r="G27" s="99"/>
      <c r="H27" s="100"/>
      <c r="I27" s="31"/>
      <c r="J27" s="32"/>
      <c r="K27" s="49"/>
    </row>
    <row r="28" spans="1:11" s="24" customFormat="1" x14ac:dyDescent="0.25">
      <c r="A28" s="52">
        <v>1</v>
      </c>
      <c r="B28" s="53" t="s">
        <v>94</v>
      </c>
      <c r="C28" s="54"/>
      <c r="D28" s="54"/>
      <c r="E28" s="55"/>
      <c r="F28" s="55"/>
      <c r="G28" s="101"/>
      <c r="H28" s="55"/>
      <c r="I28" s="55"/>
      <c r="J28" s="55"/>
      <c r="K28" s="55"/>
    </row>
    <row r="29" spans="1:11" s="24" customFormat="1" x14ac:dyDescent="0.25">
      <c r="A29" s="52">
        <v>1.1000000000000001</v>
      </c>
      <c r="B29" s="53" t="s">
        <v>95</v>
      </c>
      <c r="C29" s="54"/>
      <c r="D29" s="54"/>
      <c r="E29" s="55"/>
      <c r="F29" s="55"/>
      <c r="G29" s="101"/>
      <c r="H29" s="55"/>
      <c r="I29" s="55"/>
      <c r="J29" s="55"/>
      <c r="K29" s="55"/>
    </row>
    <row r="30" spans="1:11" s="24" customFormat="1" ht="22.5" x14ac:dyDescent="0.25">
      <c r="A30" s="16" t="s">
        <v>29</v>
      </c>
      <c r="B30" s="17" t="s">
        <v>30</v>
      </c>
      <c r="C30" s="56" t="s">
        <v>27</v>
      </c>
      <c r="D30" s="57">
        <v>1</v>
      </c>
      <c r="E30" s="58">
        <v>217570</v>
      </c>
      <c r="F30" s="33">
        <f>E30*D30</f>
        <v>217570</v>
      </c>
      <c r="G30" s="102">
        <v>0</v>
      </c>
      <c r="H30" s="103">
        <v>1</v>
      </c>
      <c r="I30" s="34">
        <f>H30*E30</f>
        <v>217570</v>
      </c>
      <c r="J30" s="35">
        <f>D30-G30-H30</f>
        <v>0</v>
      </c>
      <c r="K30" s="50">
        <f>J30*E30</f>
        <v>0</v>
      </c>
    </row>
    <row r="31" spans="1:11" s="24" customFormat="1" x14ac:dyDescent="0.25">
      <c r="A31" s="52">
        <v>1.3</v>
      </c>
      <c r="B31" s="53" t="s">
        <v>31</v>
      </c>
      <c r="C31" s="54"/>
      <c r="D31" s="54"/>
      <c r="E31" s="59"/>
      <c r="F31" s="59"/>
      <c r="G31" s="104"/>
      <c r="H31" s="59"/>
      <c r="I31" s="59"/>
      <c r="J31" s="59"/>
      <c r="K31" s="59"/>
    </row>
    <row r="32" spans="1:11" s="24" customFormat="1" x14ac:dyDescent="0.25">
      <c r="A32" s="16" t="s">
        <v>32</v>
      </c>
      <c r="B32" s="17" t="s">
        <v>33</v>
      </c>
      <c r="C32" s="56" t="s">
        <v>34</v>
      </c>
      <c r="D32" s="57">
        <v>128.5</v>
      </c>
      <c r="E32" s="58">
        <v>10278</v>
      </c>
      <c r="F32" s="33">
        <f>E32*D32</f>
        <v>1320723</v>
      </c>
      <c r="G32" s="102">
        <v>0</v>
      </c>
      <c r="H32" s="103">
        <v>128.5</v>
      </c>
      <c r="I32" s="34">
        <f>H32*E32</f>
        <v>1320723</v>
      </c>
      <c r="J32" s="35">
        <f>D32-G32-H32</f>
        <v>0</v>
      </c>
      <c r="K32" s="50">
        <f>J32*E32</f>
        <v>0</v>
      </c>
    </row>
    <row r="33" spans="1:11" s="24" customFormat="1" x14ac:dyDescent="0.25">
      <c r="A33" s="16" t="s">
        <v>96</v>
      </c>
      <c r="B33" s="17" t="s">
        <v>97</v>
      </c>
      <c r="C33" s="56" t="s">
        <v>34</v>
      </c>
      <c r="D33" s="57">
        <v>7</v>
      </c>
      <c r="E33" s="58">
        <v>12743</v>
      </c>
      <c r="F33" s="33">
        <f>E33*D33</f>
        <v>89201</v>
      </c>
      <c r="G33" s="102">
        <v>0</v>
      </c>
      <c r="H33" s="103">
        <v>7</v>
      </c>
      <c r="I33" s="34">
        <f>H33*E33</f>
        <v>89201</v>
      </c>
      <c r="J33" s="35">
        <f>D33-G33-H33</f>
        <v>0</v>
      </c>
      <c r="K33" s="50">
        <f>J33*E33</f>
        <v>0</v>
      </c>
    </row>
    <row r="34" spans="1:11" s="24" customFormat="1" ht="22.5" x14ac:dyDescent="0.25">
      <c r="A34" s="16" t="s">
        <v>35</v>
      </c>
      <c r="B34" s="17" t="s">
        <v>98</v>
      </c>
      <c r="C34" s="56" t="s">
        <v>27</v>
      </c>
      <c r="D34" s="57">
        <v>4</v>
      </c>
      <c r="E34" s="58">
        <v>15004</v>
      </c>
      <c r="F34" s="33">
        <f>E34*D34</f>
        <v>60016</v>
      </c>
      <c r="G34" s="102">
        <v>0</v>
      </c>
      <c r="H34" s="103">
        <v>4</v>
      </c>
      <c r="I34" s="34">
        <f>H34*E34</f>
        <v>60016</v>
      </c>
      <c r="J34" s="35">
        <f>D34-G34-H34</f>
        <v>0</v>
      </c>
      <c r="K34" s="50">
        <f>J34*E34</f>
        <v>0</v>
      </c>
    </row>
    <row r="35" spans="1:11" s="24" customFormat="1" x14ac:dyDescent="0.25">
      <c r="A35" s="16" t="s">
        <v>128</v>
      </c>
      <c r="B35" s="17" t="s">
        <v>129</v>
      </c>
      <c r="C35" s="56" t="s">
        <v>34</v>
      </c>
      <c r="D35" s="57">
        <v>219.8</v>
      </c>
      <c r="E35" s="58">
        <v>4746</v>
      </c>
      <c r="F35" s="33">
        <f>E35*D35</f>
        <v>1043170.8</v>
      </c>
      <c r="G35" s="102">
        <v>0</v>
      </c>
      <c r="H35" s="103">
        <v>219.8</v>
      </c>
      <c r="I35" s="34">
        <f>H35*E35</f>
        <v>1043170.8</v>
      </c>
      <c r="J35" s="35">
        <f>D35-G35-H35</f>
        <v>0</v>
      </c>
      <c r="K35" s="50">
        <f>J35*E35</f>
        <v>0</v>
      </c>
    </row>
    <row r="36" spans="1:11" s="24" customFormat="1" x14ac:dyDescent="0.25">
      <c r="A36" s="52">
        <v>1.4</v>
      </c>
      <c r="B36" s="53" t="s">
        <v>36</v>
      </c>
      <c r="C36" s="54"/>
      <c r="D36" s="54"/>
      <c r="E36" s="59"/>
      <c r="F36" s="59"/>
      <c r="G36" s="104"/>
      <c r="H36" s="59"/>
      <c r="I36" s="59"/>
      <c r="J36" s="59"/>
      <c r="K36" s="59"/>
    </row>
    <row r="37" spans="1:11" s="24" customFormat="1" ht="22.5" x14ac:dyDescent="0.25">
      <c r="A37" s="16" t="s">
        <v>37</v>
      </c>
      <c r="B37" s="17" t="s">
        <v>38</v>
      </c>
      <c r="C37" s="56" t="s">
        <v>39</v>
      </c>
      <c r="D37" s="57">
        <v>40</v>
      </c>
      <c r="E37" s="58">
        <v>49776</v>
      </c>
      <c r="F37" s="33">
        <f>E37*D37</f>
        <v>1991040</v>
      </c>
      <c r="G37" s="102">
        <v>0</v>
      </c>
      <c r="H37" s="103">
        <v>12</v>
      </c>
      <c r="I37" s="34">
        <f>H37*E37</f>
        <v>597312</v>
      </c>
      <c r="J37" s="35">
        <f t="shared" ref="J37:J44" si="0">D37-G37-H37</f>
        <v>28</v>
      </c>
      <c r="K37" s="50">
        <f>J37*E37</f>
        <v>1393728</v>
      </c>
    </row>
    <row r="38" spans="1:11" s="24" customFormat="1" x14ac:dyDescent="0.25">
      <c r="A38" s="52" t="s">
        <v>99</v>
      </c>
      <c r="B38" s="53" t="s">
        <v>100</v>
      </c>
      <c r="C38" s="54"/>
      <c r="D38" s="54"/>
      <c r="E38" s="59"/>
      <c r="F38" s="59"/>
      <c r="G38" s="104"/>
      <c r="H38" s="59"/>
      <c r="I38" s="59"/>
      <c r="J38" s="35">
        <f t="shared" si="0"/>
        <v>0</v>
      </c>
      <c r="K38" s="59"/>
    </row>
    <row r="39" spans="1:11" s="24" customFormat="1" ht="22.5" x14ac:dyDescent="0.25">
      <c r="A39" s="16" t="s">
        <v>101</v>
      </c>
      <c r="B39" s="17" t="s">
        <v>102</v>
      </c>
      <c r="C39" s="56" t="s">
        <v>27</v>
      </c>
      <c r="D39" s="57">
        <v>1</v>
      </c>
      <c r="E39" s="58">
        <v>347574</v>
      </c>
      <c r="F39" s="33">
        <f>E39*D39</f>
        <v>347574</v>
      </c>
      <c r="G39" s="102">
        <v>0</v>
      </c>
      <c r="H39" s="103">
        <v>1</v>
      </c>
      <c r="I39" s="34">
        <f>H39*E39</f>
        <v>347574</v>
      </c>
      <c r="J39" s="35">
        <f t="shared" si="0"/>
        <v>0</v>
      </c>
      <c r="K39" s="50">
        <f>J39*E39</f>
        <v>0</v>
      </c>
    </row>
    <row r="40" spans="1:11" s="24" customFormat="1" x14ac:dyDescent="0.25">
      <c r="A40" s="16" t="s">
        <v>103</v>
      </c>
      <c r="B40" s="17" t="s">
        <v>104</v>
      </c>
      <c r="C40" s="56" t="s">
        <v>27</v>
      </c>
      <c r="D40" s="57">
        <v>1</v>
      </c>
      <c r="E40" s="58">
        <v>458530</v>
      </c>
      <c r="F40" s="33">
        <f>E40*D40</f>
        <v>458530</v>
      </c>
      <c r="G40" s="102">
        <v>0</v>
      </c>
      <c r="H40" s="103">
        <v>1</v>
      </c>
      <c r="I40" s="34">
        <f>H40*E40</f>
        <v>458530</v>
      </c>
      <c r="J40" s="35">
        <f t="shared" si="0"/>
        <v>0</v>
      </c>
      <c r="K40" s="50">
        <f>J40*E40</f>
        <v>0</v>
      </c>
    </row>
    <row r="41" spans="1:11" s="24" customFormat="1" x14ac:dyDescent="0.25">
      <c r="A41" s="52" t="s">
        <v>105</v>
      </c>
      <c r="B41" s="53" t="s">
        <v>106</v>
      </c>
      <c r="C41" s="54"/>
      <c r="D41" s="54"/>
      <c r="E41" s="59"/>
      <c r="F41" s="59"/>
      <c r="G41" s="104"/>
      <c r="H41" s="59"/>
      <c r="I41" s="59"/>
      <c r="J41" s="35">
        <f t="shared" si="0"/>
        <v>0</v>
      </c>
      <c r="K41" s="59"/>
    </row>
    <row r="42" spans="1:11" s="24" customFormat="1" x14ac:dyDescent="0.25">
      <c r="A42" s="16" t="s">
        <v>40</v>
      </c>
      <c r="B42" s="17" t="s">
        <v>41</v>
      </c>
      <c r="C42" s="56" t="s">
        <v>39</v>
      </c>
      <c r="D42" s="56">
        <v>4.2</v>
      </c>
      <c r="E42" s="58">
        <v>36293</v>
      </c>
      <c r="F42" s="33">
        <f>E42*D42</f>
        <v>152430.6</v>
      </c>
      <c r="G42" s="102">
        <v>0</v>
      </c>
      <c r="H42" s="103">
        <v>4.2</v>
      </c>
      <c r="I42" s="34">
        <f>H42*E42</f>
        <v>152430.6</v>
      </c>
      <c r="J42" s="35">
        <f t="shared" si="0"/>
        <v>0</v>
      </c>
      <c r="K42" s="50">
        <f>J42*E42</f>
        <v>0</v>
      </c>
    </row>
    <row r="43" spans="1:11" s="24" customFormat="1" ht="22.5" x14ac:dyDescent="0.25">
      <c r="A43" s="16" t="s">
        <v>42</v>
      </c>
      <c r="B43" s="17" t="s">
        <v>107</v>
      </c>
      <c r="C43" s="56" t="s">
        <v>39</v>
      </c>
      <c r="D43" s="57">
        <v>3.6</v>
      </c>
      <c r="E43" s="58">
        <v>26738</v>
      </c>
      <c r="F43" s="33">
        <f>E43*D43</f>
        <v>96256.8</v>
      </c>
      <c r="G43" s="102">
        <v>0</v>
      </c>
      <c r="H43" s="103">
        <v>3.6</v>
      </c>
      <c r="I43" s="34">
        <f>H43*E43</f>
        <v>96256.8</v>
      </c>
      <c r="J43" s="35">
        <f t="shared" si="0"/>
        <v>0</v>
      </c>
      <c r="K43" s="50">
        <f>J43*E43</f>
        <v>0</v>
      </c>
    </row>
    <row r="44" spans="1:11" s="24" customFormat="1" x14ac:dyDescent="0.25">
      <c r="A44" s="52">
        <v>5</v>
      </c>
      <c r="B44" s="53" t="s">
        <v>43</v>
      </c>
      <c r="C44" s="54"/>
      <c r="D44" s="54"/>
      <c r="E44" s="59"/>
      <c r="F44" s="59"/>
      <c r="G44" s="104"/>
      <c r="H44" s="59"/>
      <c r="I44" s="59"/>
      <c r="J44" s="35">
        <f t="shared" si="0"/>
        <v>0</v>
      </c>
      <c r="K44" s="59"/>
    </row>
    <row r="45" spans="1:11" s="24" customFormat="1" x14ac:dyDescent="0.25">
      <c r="A45" s="16" t="s">
        <v>108</v>
      </c>
      <c r="B45" s="17" t="s">
        <v>44</v>
      </c>
      <c r="C45" s="56" t="s">
        <v>34</v>
      </c>
      <c r="D45" s="57">
        <v>14.5</v>
      </c>
      <c r="E45" s="58">
        <v>40784</v>
      </c>
      <c r="F45" s="105">
        <f>D45*E45</f>
        <v>591368</v>
      </c>
      <c r="G45" s="106"/>
      <c r="H45" s="107">
        <v>14.5</v>
      </c>
      <c r="I45" s="34">
        <f>H45*E45</f>
        <v>591368</v>
      </c>
      <c r="J45" s="35">
        <f>D45-H45</f>
        <v>0</v>
      </c>
      <c r="K45" s="108"/>
    </row>
    <row r="46" spans="1:11" s="24" customFormat="1" x14ac:dyDescent="0.25">
      <c r="A46" s="16" t="s">
        <v>45</v>
      </c>
      <c r="B46" s="17" t="s">
        <v>46</v>
      </c>
      <c r="C46" s="56" t="s">
        <v>34</v>
      </c>
      <c r="D46" s="57">
        <v>8.1</v>
      </c>
      <c r="E46" s="58">
        <v>38863.512276334659</v>
      </c>
      <c r="F46" s="33">
        <f>E46*D46</f>
        <v>314794.44943831075</v>
      </c>
      <c r="G46" s="102">
        <v>0</v>
      </c>
      <c r="H46" s="103">
        <v>0</v>
      </c>
      <c r="I46" s="34">
        <f>H46*E46</f>
        <v>0</v>
      </c>
      <c r="J46" s="35">
        <f>D46-G46-H46</f>
        <v>8.1</v>
      </c>
      <c r="K46" s="50">
        <f>J46*E46</f>
        <v>314794.44943831075</v>
      </c>
    </row>
    <row r="47" spans="1:11" s="24" customFormat="1" x14ac:dyDescent="0.25">
      <c r="A47" s="52">
        <v>7</v>
      </c>
      <c r="B47" s="53" t="s">
        <v>47</v>
      </c>
      <c r="C47" s="54"/>
      <c r="D47" s="54"/>
      <c r="E47" s="59"/>
      <c r="F47" s="59"/>
      <c r="G47" s="104"/>
      <c r="H47" s="59"/>
      <c r="I47" s="59"/>
      <c r="J47" s="59"/>
      <c r="K47" s="59"/>
    </row>
    <row r="48" spans="1:11" s="24" customFormat="1" x14ac:dyDescent="0.25">
      <c r="A48" s="16" t="s">
        <v>109</v>
      </c>
      <c r="B48" s="17" t="s">
        <v>110</v>
      </c>
      <c r="C48" s="56" t="s">
        <v>48</v>
      </c>
      <c r="D48" s="57">
        <v>6</v>
      </c>
      <c r="E48" s="58">
        <v>41687</v>
      </c>
      <c r="F48" s="33">
        <f>E48*D48</f>
        <v>250122</v>
      </c>
      <c r="G48" s="102">
        <v>0</v>
      </c>
      <c r="H48" s="103">
        <v>6</v>
      </c>
      <c r="I48" s="34">
        <f>H48*E48</f>
        <v>250122</v>
      </c>
      <c r="J48" s="35">
        <f>D48-G48-H48</f>
        <v>0</v>
      </c>
      <c r="K48" s="50">
        <f>J48*E48</f>
        <v>0</v>
      </c>
    </row>
    <row r="49" spans="1:11" s="24" customFormat="1" x14ac:dyDescent="0.25">
      <c r="A49" s="16" t="s">
        <v>111</v>
      </c>
      <c r="B49" s="17" t="s">
        <v>112</v>
      </c>
      <c r="C49" s="56" t="s">
        <v>48</v>
      </c>
      <c r="D49" s="57">
        <v>47</v>
      </c>
      <c r="E49" s="58">
        <v>30677</v>
      </c>
      <c r="F49" s="33">
        <f>E49*D49</f>
        <v>1441819</v>
      </c>
      <c r="G49" s="106" t="s">
        <v>144</v>
      </c>
      <c r="H49" s="107">
        <v>40</v>
      </c>
      <c r="I49" s="34">
        <f>H49*E49</f>
        <v>1227080</v>
      </c>
      <c r="J49" s="109">
        <f>D49-H49</f>
        <v>7</v>
      </c>
      <c r="K49" s="108">
        <f>J49*E49</f>
        <v>214739</v>
      </c>
    </row>
    <row r="50" spans="1:11" s="24" customFormat="1" x14ac:dyDescent="0.25">
      <c r="A50" s="52">
        <v>8.6999999999999993</v>
      </c>
      <c r="B50" s="53" t="s">
        <v>113</v>
      </c>
      <c r="C50" s="54"/>
      <c r="D50" s="54"/>
      <c r="E50" s="59"/>
      <c r="F50" s="59"/>
      <c r="G50" s="104"/>
      <c r="H50" s="59"/>
      <c r="I50" s="59"/>
      <c r="J50" s="59"/>
      <c r="K50" s="59"/>
    </row>
    <row r="51" spans="1:11" s="24" customFormat="1" x14ac:dyDescent="0.25">
      <c r="A51" s="16" t="s">
        <v>114</v>
      </c>
      <c r="B51" s="17" t="s">
        <v>115</v>
      </c>
      <c r="C51" s="56" t="s">
        <v>48</v>
      </c>
      <c r="D51" s="57">
        <v>120</v>
      </c>
      <c r="E51" s="58">
        <v>5552.7605360741682</v>
      </c>
      <c r="F51" s="33">
        <f>E51*D51</f>
        <v>666331.26432890014</v>
      </c>
      <c r="G51" s="102">
        <v>0</v>
      </c>
      <c r="H51" s="103">
        <v>0</v>
      </c>
      <c r="I51" s="34">
        <f>H51*E51</f>
        <v>0</v>
      </c>
      <c r="J51" s="35">
        <f>D51-G51-H51</f>
        <v>120</v>
      </c>
      <c r="K51" s="50">
        <f>J51*E51</f>
        <v>666331.26432890014</v>
      </c>
    </row>
    <row r="52" spans="1:11" s="24" customFormat="1" x14ac:dyDescent="0.25">
      <c r="A52" s="16" t="s">
        <v>116</v>
      </c>
      <c r="B52" s="17" t="s">
        <v>117</v>
      </c>
      <c r="C52" s="56" t="s">
        <v>27</v>
      </c>
      <c r="D52" s="57">
        <v>10</v>
      </c>
      <c r="E52" s="58">
        <v>51358.720946442641</v>
      </c>
      <c r="F52" s="33">
        <f>E52*D52</f>
        <v>513587.20946442639</v>
      </c>
      <c r="G52" s="102">
        <v>0</v>
      </c>
      <c r="H52" s="103">
        <v>0</v>
      </c>
      <c r="I52" s="34">
        <f>H52*E52</f>
        <v>0</v>
      </c>
      <c r="J52" s="35">
        <f>D52-G52-H52</f>
        <v>10</v>
      </c>
      <c r="K52" s="50">
        <f>J52*E52</f>
        <v>513587.20946442639</v>
      </c>
    </row>
    <row r="53" spans="1:11" s="24" customFormat="1" x14ac:dyDescent="0.25">
      <c r="A53" s="52">
        <v>8.14</v>
      </c>
      <c r="B53" s="53" t="s">
        <v>118</v>
      </c>
      <c r="C53" s="54"/>
      <c r="D53" s="54"/>
      <c r="E53" s="59"/>
      <c r="F53" s="59"/>
      <c r="G53" s="104"/>
      <c r="H53" s="59"/>
      <c r="I53" s="59"/>
      <c r="J53" s="59"/>
      <c r="K53" s="59"/>
    </row>
    <row r="54" spans="1:11" s="24" customFormat="1" ht="22.5" x14ac:dyDescent="0.25">
      <c r="A54" s="16" t="s">
        <v>119</v>
      </c>
      <c r="B54" s="17" t="s">
        <v>49</v>
      </c>
      <c r="C54" s="56" t="s">
        <v>27</v>
      </c>
      <c r="D54" s="57">
        <v>33</v>
      </c>
      <c r="E54" s="58">
        <v>58562.199786535493</v>
      </c>
      <c r="F54" s="33">
        <f>E54*D54</f>
        <v>1932552.5929556713</v>
      </c>
      <c r="G54" s="102">
        <v>0</v>
      </c>
      <c r="H54" s="103">
        <v>20</v>
      </c>
      <c r="I54" s="34">
        <f t="shared" ref="I54:I59" si="1">H54*E54</f>
        <v>1171243.9957307098</v>
      </c>
      <c r="J54" s="35">
        <f t="shared" ref="J54:J59" si="2">D54-G54-H54</f>
        <v>13</v>
      </c>
      <c r="K54" s="50">
        <f t="shared" ref="K54:K59" si="3">J54*E54</f>
        <v>761308.59722496138</v>
      </c>
    </row>
    <row r="55" spans="1:11" s="24" customFormat="1" x14ac:dyDescent="0.25">
      <c r="A55" s="52" t="s">
        <v>120</v>
      </c>
      <c r="B55" s="53" t="s">
        <v>121</v>
      </c>
      <c r="C55" s="54"/>
      <c r="D55" s="54"/>
      <c r="E55" s="59"/>
      <c r="F55" s="59"/>
      <c r="G55" s="104"/>
      <c r="H55" s="59"/>
      <c r="I55" s="59"/>
      <c r="J55" s="59"/>
      <c r="K55" s="59"/>
    </row>
    <row r="56" spans="1:11" s="24" customFormat="1" x14ac:dyDescent="0.25">
      <c r="A56" s="16" t="s">
        <v>50</v>
      </c>
      <c r="B56" s="17" t="s">
        <v>51</v>
      </c>
      <c r="C56" s="56" t="s">
        <v>27</v>
      </c>
      <c r="D56" s="57">
        <v>19.100000000000001</v>
      </c>
      <c r="E56" s="58">
        <v>21530</v>
      </c>
      <c r="F56" s="33">
        <f>E56*D56</f>
        <v>411223.00000000006</v>
      </c>
      <c r="G56" s="102">
        <v>0</v>
      </c>
      <c r="H56" s="103">
        <v>19.100000000000001</v>
      </c>
      <c r="I56" s="34">
        <f t="shared" si="1"/>
        <v>411223.00000000006</v>
      </c>
      <c r="J56" s="35">
        <f t="shared" si="2"/>
        <v>0</v>
      </c>
      <c r="K56" s="50">
        <f t="shared" si="3"/>
        <v>0</v>
      </c>
    </row>
    <row r="57" spans="1:11" s="24" customFormat="1" x14ac:dyDescent="0.25">
      <c r="A57" s="52">
        <v>11.1</v>
      </c>
      <c r="B57" s="53" t="s">
        <v>52</v>
      </c>
      <c r="C57" s="54"/>
      <c r="D57" s="54"/>
      <c r="E57" s="59"/>
      <c r="F57" s="59"/>
      <c r="G57" s="104"/>
      <c r="H57" s="59"/>
      <c r="I57" s="59"/>
      <c r="J57" s="59"/>
      <c r="K57" s="59"/>
    </row>
    <row r="58" spans="1:11" s="24" customFormat="1" ht="22.5" x14ac:dyDescent="0.25">
      <c r="A58" s="16" t="s">
        <v>53</v>
      </c>
      <c r="B58" s="17" t="s">
        <v>54</v>
      </c>
      <c r="C58" s="56" t="s">
        <v>34</v>
      </c>
      <c r="D58" s="57">
        <v>20.6</v>
      </c>
      <c r="E58" s="58">
        <v>30390.135461436177</v>
      </c>
      <c r="F58" s="33">
        <f>E58*D58</f>
        <v>626036.79050558526</v>
      </c>
      <c r="G58" s="102">
        <v>0</v>
      </c>
      <c r="H58" s="103">
        <v>20.6</v>
      </c>
      <c r="I58" s="34">
        <f t="shared" si="1"/>
        <v>626036.79050558526</v>
      </c>
      <c r="J58" s="35">
        <f t="shared" si="2"/>
        <v>0</v>
      </c>
      <c r="K58" s="50">
        <f t="shared" si="3"/>
        <v>0</v>
      </c>
    </row>
    <row r="59" spans="1:11" s="24" customFormat="1" x14ac:dyDescent="0.25">
      <c r="A59" s="16" t="s">
        <v>122</v>
      </c>
      <c r="B59" s="17" t="s">
        <v>123</v>
      </c>
      <c r="C59" s="56" t="s">
        <v>34</v>
      </c>
      <c r="D59" s="57">
        <v>7.98</v>
      </c>
      <c r="E59" s="58">
        <v>41369.888436659756</v>
      </c>
      <c r="F59" s="33">
        <f>E59*D59</f>
        <v>330131.7097245449</v>
      </c>
      <c r="G59" s="102">
        <v>0</v>
      </c>
      <c r="H59" s="103">
        <v>0</v>
      </c>
      <c r="I59" s="34">
        <f t="shared" si="1"/>
        <v>0</v>
      </c>
      <c r="J59" s="35">
        <f t="shared" si="2"/>
        <v>7.98</v>
      </c>
      <c r="K59" s="50">
        <f t="shared" si="3"/>
        <v>330131.7097245449</v>
      </c>
    </row>
    <row r="60" spans="1:11" s="24" customFormat="1" x14ac:dyDescent="0.25">
      <c r="A60" s="52">
        <v>11.2</v>
      </c>
      <c r="B60" s="53" t="s">
        <v>55</v>
      </c>
      <c r="C60" s="54"/>
      <c r="D60" s="54"/>
      <c r="E60" s="59"/>
      <c r="F60" s="59"/>
      <c r="G60" s="104"/>
      <c r="H60" s="59"/>
      <c r="I60" s="59"/>
      <c r="J60" s="59"/>
      <c r="K60" s="59"/>
    </row>
    <row r="61" spans="1:11" s="24" customFormat="1" x14ac:dyDescent="0.25">
      <c r="A61" s="16" t="s">
        <v>56</v>
      </c>
      <c r="B61" s="17" t="s">
        <v>57</v>
      </c>
      <c r="C61" s="56" t="s">
        <v>34</v>
      </c>
      <c r="D61" s="57">
        <v>185.4</v>
      </c>
      <c r="E61" s="58">
        <v>141349.46465385801</v>
      </c>
      <c r="F61" s="33">
        <f>E61*D61</f>
        <v>26206190.746825278</v>
      </c>
      <c r="G61" s="102">
        <v>0</v>
      </c>
      <c r="H61" s="103">
        <v>180</v>
      </c>
      <c r="I61" s="34">
        <f t="shared" ref="I61:I67" si="4">H61*E61</f>
        <v>25442903.637694441</v>
      </c>
      <c r="J61" s="35">
        <f>D61-G61-H61</f>
        <v>5.4000000000000057</v>
      </c>
      <c r="K61" s="50">
        <f>J61*E61</f>
        <v>763287.10913083411</v>
      </c>
    </row>
    <row r="62" spans="1:11" s="24" customFormat="1" x14ac:dyDescent="0.25">
      <c r="A62" s="16" t="s">
        <v>58</v>
      </c>
      <c r="B62" s="17" t="s">
        <v>59</v>
      </c>
      <c r="C62" s="56" t="s">
        <v>34</v>
      </c>
      <c r="D62" s="57">
        <v>23.3</v>
      </c>
      <c r="E62" s="58">
        <v>59821</v>
      </c>
      <c r="F62" s="33">
        <f>E62*D62</f>
        <v>1393829.3</v>
      </c>
      <c r="G62" s="102">
        <v>0</v>
      </c>
      <c r="H62" s="103">
        <v>17</v>
      </c>
      <c r="I62" s="34">
        <f t="shared" si="4"/>
        <v>1016957</v>
      </c>
      <c r="J62" s="35">
        <f>D62-G62-H62</f>
        <v>6.3000000000000007</v>
      </c>
      <c r="K62" s="50">
        <f>J62*E62</f>
        <v>376872.30000000005</v>
      </c>
    </row>
    <row r="63" spans="1:11" s="24" customFormat="1" x14ac:dyDescent="0.25">
      <c r="A63" s="52">
        <v>12.1</v>
      </c>
      <c r="B63" s="53" t="s">
        <v>60</v>
      </c>
      <c r="C63" s="54"/>
      <c r="D63" s="54"/>
      <c r="E63" s="59"/>
      <c r="F63" s="59"/>
      <c r="G63" s="104"/>
      <c r="H63" s="59"/>
      <c r="I63" s="59"/>
      <c r="J63" s="59"/>
      <c r="K63" s="59"/>
    </row>
    <row r="64" spans="1:11" s="24" customFormat="1" ht="33.75" x14ac:dyDescent="0.25">
      <c r="A64" s="16" t="s">
        <v>61</v>
      </c>
      <c r="B64" s="17" t="s">
        <v>62</v>
      </c>
      <c r="C64" s="56" t="s">
        <v>34</v>
      </c>
      <c r="D64" s="57">
        <v>8.1</v>
      </c>
      <c r="E64" s="58">
        <v>214180.38159949778</v>
      </c>
      <c r="F64" s="116">
        <f>D64*E64</f>
        <v>1734861.0909559319</v>
      </c>
      <c r="G64" s="106">
        <v>0</v>
      </c>
      <c r="H64" s="107">
        <v>0</v>
      </c>
      <c r="I64" s="34">
        <f t="shared" si="4"/>
        <v>0</v>
      </c>
      <c r="J64" s="109">
        <f>D64-H64</f>
        <v>8.1</v>
      </c>
      <c r="K64" s="108">
        <f>J64*E64</f>
        <v>1734861.0909559319</v>
      </c>
    </row>
    <row r="65" spans="1:12" s="24" customFormat="1" ht="33.75" x14ac:dyDescent="0.25">
      <c r="A65" s="16" t="s">
        <v>63</v>
      </c>
      <c r="B65" s="17" t="s">
        <v>64</v>
      </c>
      <c r="C65" s="56" t="s">
        <v>34</v>
      </c>
      <c r="D65" s="57">
        <v>0</v>
      </c>
      <c r="E65" s="58">
        <v>246068.42573145151</v>
      </c>
      <c r="F65" s="60">
        <f>E65*D65</f>
        <v>0</v>
      </c>
      <c r="G65" s="102">
        <v>0</v>
      </c>
      <c r="H65" s="103">
        <v>0</v>
      </c>
      <c r="I65" s="34">
        <f t="shared" si="4"/>
        <v>0</v>
      </c>
      <c r="J65" s="35">
        <f>D65-G65-H65</f>
        <v>0</v>
      </c>
      <c r="K65" s="50">
        <f>J65*E65</f>
        <v>0</v>
      </c>
    </row>
    <row r="66" spans="1:12" s="24" customFormat="1" x14ac:dyDescent="0.25">
      <c r="A66" s="52">
        <v>17.100000000000001</v>
      </c>
      <c r="B66" s="53" t="s">
        <v>124</v>
      </c>
      <c r="C66" s="54"/>
      <c r="D66" s="54"/>
      <c r="E66" s="59"/>
      <c r="F66" s="59"/>
      <c r="G66" s="104"/>
      <c r="H66" s="59"/>
      <c r="I66" s="59"/>
      <c r="J66" s="59"/>
      <c r="K66" s="59"/>
    </row>
    <row r="67" spans="1:12" s="24" customFormat="1" ht="24.95" customHeight="1" x14ac:dyDescent="0.25">
      <c r="A67" s="16" t="s">
        <v>65</v>
      </c>
      <c r="B67" s="17" t="s">
        <v>125</v>
      </c>
      <c r="C67" s="56" t="s">
        <v>34</v>
      </c>
      <c r="D67" s="57">
        <v>128.5</v>
      </c>
      <c r="E67" s="58">
        <v>58941</v>
      </c>
      <c r="F67" s="116">
        <f>D67*E67</f>
        <v>7573918.5</v>
      </c>
      <c r="G67" s="106" t="s">
        <v>144</v>
      </c>
      <c r="H67" s="107">
        <v>80</v>
      </c>
      <c r="I67" s="34">
        <f t="shared" si="4"/>
        <v>4715280</v>
      </c>
      <c r="J67" s="109">
        <f>D67-H67</f>
        <v>48.5</v>
      </c>
      <c r="K67" s="108">
        <f>J67*E67</f>
        <v>2858638.5</v>
      </c>
    </row>
    <row r="68" spans="1:12" s="24" customFormat="1" x14ac:dyDescent="0.25">
      <c r="A68" s="52">
        <v>18.100000000000001</v>
      </c>
      <c r="B68" s="53" t="s">
        <v>66</v>
      </c>
      <c r="C68" s="54"/>
      <c r="D68" s="54"/>
      <c r="E68" s="59"/>
      <c r="F68" s="59"/>
      <c r="G68" s="104"/>
      <c r="H68" s="59"/>
      <c r="I68" s="59"/>
      <c r="J68" s="109"/>
      <c r="K68" s="59"/>
    </row>
    <row r="69" spans="1:12" s="24" customFormat="1" x14ac:dyDescent="0.25">
      <c r="A69" s="16" t="s">
        <v>67</v>
      </c>
      <c r="B69" s="17" t="s">
        <v>68</v>
      </c>
      <c r="C69" s="56" t="s">
        <v>34</v>
      </c>
      <c r="D69" s="57">
        <v>246.4</v>
      </c>
      <c r="E69" s="58">
        <v>12452.195930184917</v>
      </c>
      <c r="F69" s="105">
        <f>D69*E69</f>
        <v>3068221.0771975634</v>
      </c>
      <c r="G69" s="106">
        <v>0</v>
      </c>
      <c r="H69" s="107">
        <v>0</v>
      </c>
      <c r="I69" s="117" t="s">
        <v>145</v>
      </c>
      <c r="J69" s="109">
        <f>D69-H69</f>
        <v>246.4</v>
      </c>
      <c r="K69" s="108">
        <f>J69*E69</f>
        <v>3068221.0771975634</v>
      </c>
    </row>
    <row r="70" spans="1:12" s="23" customFormat="1" x14ac:dyDescent="0.25">
      <c r="A70" s="52">
        <v>19.100000000000001</v>
      </c>
      <c r="B70" s="53" t="s">
        <v>126</v>
      </c>
      <c r="C70" s="54"/>
      <c r="D70" s="54"/>
      <c r="E70" s="59"/>
      <c r="F70" s="59"/>
      <c r="G70" s="104"/>
      <c r="H70" s="59"/>
      <c r="I70" s="59"/>
      <c r="J70" s="59"/>
      <c r="K70" s="59"/>
    </row>
    <row r="71" spans="1:12" s="23" customFormat="1" x14ac:dyDescent="0.25">
      <c r="A71" s="16" t="s">
        <v>69</v>
      </c>
      <c r="B71" s="18" t="s">
        <v>70</v>
      </c>
      <c r="C71" s="56" t="s">
        <v>27</v>
      </c>
      <c r="D71" s="57">
        <v>0</v>
      </c>
      <c r="E71" s="58">
        <v>79794.957750626301</v>
      </c>
      <c r="F71" s="33">
        <f>E71*D71</f>
        <v>0</v>
      </c>
      <c r="G71" s="102">
        <v>0</v>
      </c>
      <c r="H71" s="103">
        <v>0</v>
      </c>
      <c r="I71" s="34">
        <f>H71*E71</f>
        <v>0</v>
      </c>
      <c r="J71" s="35">
        <f>D71-G71-H71</f>
        <v>0</v>
      </c>
      <c r="K71" s="50">
        <f>J71*E71</f>
        <v>0</v>
      </c>
    </row>
    <row r="72" spans="1:12" s="23" customFormat="1" x14ac:dyDescent="0.25">
      <c r="A72" s="52">
        <v>21.1</v>
      </c>
      <c r="B72" s="53" t="s">
        <v>71</v>
      </c>
      <c r="C72" s="54"/>
      <c r="D72" s="54"/>
      <c r="E72" s="59"/>
      <c r="F72" s="59"/>
      <c r="G72" s="104"/>
      <c r="H72" s="59"/>
      <c r="I72" s="59"/>
      <c r="J72" s="59"/>
      <c r="K72" s="59"/>
    </row>
    <row r="73" spans="1:12" s="23" customFormat="1" x14ac:dyDescent="0.25">
      <c r="A73" s="16" t="s">
        <v>72</v>
      </c>
      <c r="B73" s="17" t="s">
        <v>73</v>
      </c>
      <c r="C73" s="56" t="s">
        <v>34</v>
      </c>
      <c r="D73" s="57">
        <v>200</v>
      </c>
      <c r="E73" s="58">
        <v>7740.5311838756952</v>
      </c>
      <c r="F73" s="33">
        <f>E73*D73</f>
        <v>1548106.2367751391</v>
      </c>
      <c r="G73" s="102">
        <v>0</v>
      </c>
      <c r="H73" s="103">
        <v>0</v>
      </c>
      <c r="I73" s="34">
        <f>H73*E73</f>
        <v>0</v>
      </c>
      <c r="J73" s="35">
        <f>D73-G73-H73</f>
        <v>200</v>
      </c>
      <c r="K73" s="50">
        <f>J73*E73</f>
        <v>1548106.2367751391</v>
      </c>
    </row>
    <row r="74" spans="1:12" s="23" customFormat="1" x14ac:dyDescent="0.25">
      <c r="A74" s="16" t="s">
        <v>74</v>
      </c>
      <c r="B74" s="17" t="s">
        <v>75</v>
      </c>
      <c r="C74" s="56" t="s">
        <v>34</v>
      </c>
      <c r="D74" s="57">
        <v>75</v>
      </c>
      <c r="E74" s="58">
        <v>9979.7435224052042</v>
      </c>
      <c r="F74" s="33">
        <f>E74*D74</f>
        <v>748480.76418039028</v>
      </c>
      <c r="G74" s="102">
        <v>0</v>
      </c>
      <c r="H74" s="103">
        <v>0</v>
      </c>
      <c r="I74" s="34">
        <f>H74*E74</f>
        <v>0</v>
      </c>
      <c r="J74" s="35">
        <f>D74-G74-H74</f>
        <v>75</v>
      </c>
      <c r="K74" s="50">
        <f>J74*E74</f>
        <v>748480.76418039028</v>
      </c>
    </row>
    <row r="75" spans="1:12" x14ac:dyDescent="0.25">
      <c r="A75" s="145" t="s">
        <v>76</v>
      </c>
      <c r="B75" s="146"/>
      <c r="C75" s="36"/>
      <c r="D75" s="37"/>
      <c r="E75" s="38"/>
      <c r="F75" s="38">
        <f>SUM(F28:F74)</f>
        <v>55128085.932351746</v>
      </c>
      <c r="G75" s="118"/>
      <c r="H75" s="119"/>
      <c r="I75" s="38">
        <f>SUM(I28:I74)</f>
        <v>39834998.623930737</v>
      </c>
      <c r="J75" s="38"/>
      <c r="K75" s="38">
        <f>SUM(K28:K74)</f>
        <v>15293087.308421001</v>
      </c>
      <c r="L75" s="61"/>
    </row>
    <row r="76" spans="1:12" x14ac:dyDescent="0.25">
      <c r="A76" s="147" t="s">
        <v>77</v>
      </c>
      <c r="B76" s="148"/>
      <c r="C76" s="148"/>
      <c r="D76" s="40"/>
      <c r="E76" s="41"/>
      <c r="F76" s="41">
        <f>SUM(F77:F80)</f>
        <v>15325607.889193786</v>
      </c>
      <c r="G76" s="120"/>
      <c r="H76" s="119"/>
      <c r="I76" s="41">
        <f>SUM(I77:I80)</f>
        <v>11074129.617452746</v>
      </c>
      <c r="J76" s="41"/>
      <c r="K76" s="41">
        <f>SUM(K77:K80)</f>
        <v>4251478.2717410391</v>
      </c>
      <c r="L76" s="61"/>
    </row>
    <row r="77" spans="1:12" x14ac:dyDescent="0.25">
      <c r="A77" s="141" t="s">
        <v>78</v>
      </c>
      <c r="B77" s="142"/>
      <c r="C77" s="19">
        <v>0.17</v>
      </c>
      <c r="D77" s="20"/>
      <c r="E77" s="21"/>
      <c r="F77" s="42">
        <f>$F$75*C77</f>
        <v>9371774.6084997971</v>
      </c>
      <c r="G77" s="99"/>
      <c r="H77" s="100"/>
      <c r="I77" s="39">
        <f>$I$75*C77</f>
        <v>6771949.7660682257</v>
      </c>
      <c r="J77" s="28"/>
      <c r="K77" s="51">
        <f>$K$75*C77</f>
        <v>2599824.8424315704</v>
      </c>
      <c r="L77" s="61"/>
    </row>
    <row r="78" spans="1:12" x14ac:dyDescent="0.25">
      <c r="A78" s="141" t="s">
        <v>79</v>
      </c>
      <c r="B78" s="142" t="s">
        <v>80</v>
      </c>
      <c r="C78" s="19">
        <v>0.05</v>
      </c>
      <c r="D78" s="20"/>
      <c r="E78" s="21"/>
      <c r="F78" s="42">
        <f>$F$75*C78</f>
        <v>2756404.2966175876</v>
      </c>
      <c r="G78" s="99"/>
      <c r="H78" s="100"/>
      <c r="I78" s="39">
        <f>$I$75*C78</f>
        <v>1991749.9311965369</v>
      </c>
      <c r="J78" s="28"/>
      <c r="K78" s="51">
        <f>$K$75*C78</f>
        <v>764654.36542105011</v>
      </c>
      <c r="L78" s="61"/>
    </row>
    <row r="79" spans="1:12" x14ac:dyDescent="0.25">
      <c r="A79" s="141" t="s">
        <v>81</v>
      </c>
      <c r="B79" s="142" t="s">
        <v>80</v>
      </c>
      <c r="C79" s="19">
        <v>0.05</v>
      </c>
      <c r="D79" s="20"/>
      <c r="E79" s="21"/>
      <c r="F79" s="42">
        <f>$F$75*C79</f>
        <v>2756404.2966175876</v>
      </c>
      <c r="G79" s="99"/>
      <c r="H79" s="100"/>
      <c r="I79" s="39">
        <f>$I$75*C79</f>
        <v>1991749.9311965369</v>
      </c>
      <c r="J79" s="28"/>
      <c r="K79" s="51">
        <f>$K$75*C79</f>
        <v>764654.36542105011</v>
      </c>
      <c r="L79" s="61"/>
    </row>
    <row r="80" spans="1:12" x14ac:dyDescent="0.25">
      <c r="A80" s="141" t="s">
        <v>82</v>
      </c>
      <c r="B80" s="142"/>
      <c r="C80" s="19">
        <v>0.16</v>
      </c>
      <c r="D80" s="20"/>
      <c r="E80" s="21"/>
      <c r="F80" s="42">
        <f>C80*F79</f>
        <v>441024.68745881401</v>
      </c>
      <c r="G80" s="99"/>
      <c r="H80" s="100"/>
      <c r="I80" s="39">
        <f>I79*C80</f>
        <v>318679.98899144592</v>
      </c>
      <c r="J80" s="28"/>
      <c r="K80" s="51">
        <f>K79*C80</f>
        <v>122344.69846736803</v>
      </c>
      <c r="L80" s="61"/>
    </row>
    <row r="81" spans="1:12" ht="15.75" thickBot="1" x14ac:dyDescent="0.3">
      <c r="A81" s="143" t="s">
        <v>90</v>
      </c>
      <c r="B81" s="144"/>
      <c r="C81" s="121"/>
      <c r="D81" s="122"/>
      <c r="E81" s="123"/>
      <c r="F81" s="123">
        <f>F75+F76</f>
        <v>70453693.821545526</v>
      </c>
      <c r="G81" s="123"/>
      <c r="H81" s="123"/>
      <c r="I81" s="123">
        <f>I75+I76</f>
        <v>50909128.241383485</v>
      </c>
      <c r="J81" s="123"/>
      <c r="K81" s="123">
        <f>K75+K76</f>
        <v>19544565.580162041</v>
      </c>
      <c r="L81" s="61"/>
    </row>
    <row r="90" spans="1:12" x14ac:dyDescent="0.25">
      <c r="B90" t="s">
        <v>9</v>
      </c>
      <c r="E90" t="s">
        <v>9</v>
      </c>
      <c r="H90" s="27" t="s">
        <v>9</v>
      </c>
    </row>
    <row r="91" spans="1:12" x14ac:dyDescent="0.25">
      <c r="B91" t="s">
        <v>91</v>
      </c>
      <c r="E91" t="s">
        <v>20</v>
      </c>
      <c r="H91" s="27" t="s">
        <v>10</v>
      </c>
    </row>
    <row r="92" spans="1:12" x14ac:dyDescent="0.25">
      <c r="B92" t="s">
        <v>92</v>
      </c>
      <c r="E92" t="s">
        <v>8</v>
      </c>
      <c r="H92" s="27" t="s">
        <v>11</v>
      </c>
    </row>
    <row r="93" spans="1:12" x14ac:dyDescent="0.25">
      <c r="B93" t="s">
        <v>93</v>
      </c>
    </row>
    <row r="95" spans="1:12" x14ac:dyDescent="0.25">
      <c r="A95" s="25"/>
      <c r="B95" s="27"/>
      <c r="D95" s="27"/>
    </row>
    <row r="96" spans="1:12" x14ac:dyDescent="0.25">
      <c r="A96" s="25"/>
      <c r="B96" s="27" t="s">
        <v>9</v>
      </c>
      <c r="D96" s="27"/>
      <c r="E96" t="s">
        <v>9</v>
      </c>
    </row>
    <row r="97" spans="1:7" x14ac:dyDescent="0.25">
      <c r="A97" s="25"/>
      <c r="B97" s="27" t="s">
        <v>18</v>
      </c>
      <c r="D97" s="27"/>
      <c r="E97" t="s">
        <v>21</v>
      </c>
    </row>
    <row r="98" spans="1:7" x14ac:dyDescent="0.25">
      <c r="A98" s="25"/>
      <c r="B98" s="27" t="s">
        <v>19</v>
      </c>
      <c r="D98" s="25"/>
      <c r="E98" s="27" t="s">
        <v>12</v>
      </c>
      <c r="G98" s="124"/>
    </row>
    <row r="99" spans="1:7" x14ac:dyDescent="0.25">
      <c r="A99" s="25"/>
      <c r="B99" s="27"/>
      <c r="D99" s="25"/>
      <c r="E99" s="27"/>
      <c r="G99" s="124"/>
    </row>
    <row r="100" spans="1:7" x14ac:dyDescent="0.25">
      <c r="A100" s="25"/>
      <c r="B100" s="27"/>
      <c r="D100" s="25"/>
      <c r="E100" s="27"/>
      <c r="G100" s="124"/>
    </row>
    <row r="101" spans="1:7" x14ac:dyDescent="0.25">
      <c r="A101" s="25"/>
      <c r="B101" s="27"/>
      <c r="D101" s="25"/>
      <c r="E101" s="27"/>
      <c r="G101" s="124"/>
    </row>
    <row r="102" spans="1:7" x14ac:dyDescent="0.25">
      <c r="A102" s="25"/>
      <c r="B102" s="27"/>
      <c r="D102" s="25"/>
      <c r="E102" s="27"/>
      <c r="G102" s="124"/>
    </row>
    <row r="103" spans="1:7" x14ac:dyDescent="0.25">
      <c r="A103" s="25"/>
      <c r="B103" s="27"/>
      <c r="D103" s="25"/>
      <c r="E103" s="27"/>
      <c r="G103" s="124"/>
    </row>
    <row r="104" spans="1:7" x14ac:dyDescent="0.25">
      <c r="A104" s="25"/>
      <c r="B104" s="27"/>
      <c r="D104" s="25"/>
      <c r="E104" s="27"/>
      <c r="G104" s="124"/>
    </row>
    <row r="105" spans="1:7" x14ac:dyDescent="0.25">
      <c r="A105" s="25"/>
      <c r="B105" s="27"/>
      <c r="D105" s="25"/>
      <c r="E105" s="27"/>
      <c r="G105" s="124"/>
    </row>
    <row r="106" spans="1:7" x14ac:dyDescent="0.25">
      <c r="A106" s="25"/>
      <c r="B106" s="27"/>
      <c r="D106" s="25"/>
      <c r="E106" s="27"/>
      <c r="G106" s="124"/>
    </row>
    <row r="107" spans="1:7" x14ac:dyDescent="0.25">
      <c r="D107" s="25"/>
      <c r="E107" s="27"/>
      <c r="G107" s="124"/>
    </row>
    <row r="108" spans="1:7" x14ac:dyDescent="0.25">
      <c r="D108" s="25"/>
      <c r="E108" s="27"/>
      <c r="G108" s="124"/>
    </row>
    <row r="109" spans="1:7" x14ac:dyDescent="0.25">
      <c r="D109" s="25"/>
      <c r="E109" s="27"/>
      <c r="G109" s="124"/>
    </row>
  </sheetData>
  <mergeCells count="10">
    <mergeCell ref="C16:G16"/>
    <mergeCell ref="A8:G8"/>
    <mergeCell ref="B1:F1"/>
    <mergeCell ref="A79:B79"/>
    <mergeCell ref="A81:B81"/>
    <mergeCell ref="A75:B75"/>
    <mergeCell ref="A76:C76"/>
    <mergeCell ref="A77:B77"/>
    <mergeCell ref="A78:B78"/>
    <mergeCell ref="A80:B80"/>
  </mergeCells>
  <phoneticPr fontId="16" type="noConversion"/>
  <printOptions horizontalCentered="1"/>
  <pageMargins left="0.23622047244094491" right="0.23622047244094491" top="0.74803149606299213" bottom="0.74803149606299213" header="0.31496062992125984" footer="0.31496062992125984"/>
  <pageSetup scale="52" fitToHeight="3" orientation="landscape" errors="blank" horizontalDpi="4294967295" verticalDpi="4294967295" r:id="rId1"/>
  <rowBreaks count="2" manualBreakCount="2">
    <brk id="59" max="10" man="1"/>
    <brk id="106" max="10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topLeftCell="A62" zoomScale="75" workbookViewId="0">
      <selection activeCell="J55" sqref="J55"/>
    </sheetView>
  </sheetViews>
  <sheetFormatPr baseColWidth="10" defaultRowHeight="15" x14ac:dyDescent="0.25"/>
  <cols>
    <col min="1" max="1" width="7.42578125" customWidth="1"/>
    <col min="2" max="2" width="44.28515625" customWidth="1"/>
    <col min="3" max="3" width="14.42578125" customWidth="1"/>
    <col min="4" max="4" width="18" customWidth="1"/>
    <col min="5" max="6" width="18.28515625" customWidth="1"/>
    <col min="7" max="7" width="18.28515625" style="69" customWidth="1"/>
    <col min="8" max="8" width="15.28515625" style="69" bestFit="1" customWidth="1"/>
    <col min="9" max="9" width="18" style="27" customWidth="1"/>
    <col min="10" max="10" width="16" customWidth="1"/>
    <col min="11" max="11" width="17.85546875" style="27" customWidth="1"/>
    <col min="12" max="12" width="19.7109375" customWidth="1"/>
  </cols>
  <sheetData>
    <row r="1" spans="1:11" s="1" customFormat="1" ht="14.1" customHeight="1" x14ac:dyDescent="0.25">
      <c r="A1" s="3"/>
      <c r="B1" s="140"/>
      <c r="C1" s="140"/>
      <c r="D1" s="140"/>
      <c r="E1" s="140"/>
      <c r="F1" s="140"/>
      <c r="G1" s="68"/>
      <c r="H1" s="68"/>
      <c r="I1" s="26"/>
      <c r="K1" s="26"/>
    </row>
    <row r="2" spans="1:11" s="1" customFormat="1" ht="14.1" customHeight="1" x14ac:dyDescent="0.25">
      <c r="A2" s="3"/>
      <c r="B2" s="2"/>
      <c r="C2" s="2"/>
      <c r="D2" s="2"/>
      <c r="E2" s="2"/>
      <c r="F2" s="2"/>
      <c r="G2" s="68"/>
      <c r="H2" s="68"/>
      <c r="I2" s="26"/>
      <c r="K2" s="26"/>
    </row>
    <row r="3" spans="1:11" s="1" customFormat="1" ht="14.1" customHeight="1" x14ac:dyDescent="0.25">
      <c r="A3" s="3"/>
      <c r="B3" s="2"/>
      <c r="C3" s="2"/>
      <c r="D3" s="2"/>
      <c r="E3" s="2"/>
      <c r="F3" s="2"/>
      <c r="G3" s="68"/>
      <c r="H3" s="68"/>
      <c r="I3" s="26"/>
      <c r="K3" s="26"/>
    </row>
    <row r="4" spans="1:11" s="1" customFormat="1" ht="14.1" customHeight="1" x14ac:dyDescent="0.25">
      <c r="A4" s="3"/>
      <c r="B4" s="2"/>
      <c r="C4" s="2"/>
      <c r="D4" s="2"/>
      <c r="E4" s="2"/>
      <c r="F4" s="2"/>
      <c r="G4" s="68"/>
      <c r="H4" s="68"/>
      <c r="I4" s="26"/>
      <c r="K4" s="26"/>
    </row>
    <row r="5" spans="1:11" s="1" customFormat="1" ht="14.1" customHeight="1" x14ac:dyDescent="0.25">
      <c r="A5" s="3"/>
      <c r="B5" s="2"/>
      <c r="C5" s="2"/>
      <c r="D5" s="2"/>
      <c r="E5" s="2"/>
      <c r="F5" s="2"/>
      <c r="G5" s="68"/>
      <c r="H5" s="68"/>
      <c r="I5" s="26"/>
      <c r="K5" s="26"/>
    </row>
    <row r="6" spans="1:11" s="1" customFormat="1" ht="14.1" customHeight="1" x14ac:dyDescent="0.25">
      <c r="A6" s="3"/>
      <c r="B6" s="2"/>
      <c r="C6" s="2"/>
      <c r="D6" s="2"/>
      <c r="E6" s="2"/>
      <c r="F6" s="2"/>
      <c r="G6" s="68"/>
      <c r="H6" s="68"/>
      <c r="I6" s="26"/>
      <c r="K6" s="26"/>
    </row>
    <row r="7" spans="1:11" s="1" customFormat="1" ht="14.1" customHeight="1" x14ac:dyDescent="0.25">
      <c r="A7" s="3"/>
      <c r="B7" s="2"/>
      <c r="C7" s="2"/>
      <c r="D7" s="2"/>
      <c r="E7" s="2"/>
      <c r="F7" s="2"/>
      <c r="G7" s="68"/>
      <c r="H7" s="68"/>
      <c r="I7" s="26"/>
      <c r="K7" s="26"/>
    </row>
    <row r="8" spans="1:11" s="1" customFormat="1" ht="26.25" customHeight="1" x14ac:dyDescent="0.3">
      <c r="A8" s="139" t="s">
        <v>146</v>
      </c>
      <c r="B8" s="139"/>
      <c r="C8" s="139"/>
      <c r="D8" s="139"/>
      <c r="E8" s="139"/>
      <c r="F8" s="139"/>
      <c r="G8" s="139"/>
      <c r="H8" s="68"/>
      <c r="I8" s="26"/>
      <c r="K8" s="26"/>
    </row>
    <row r="9" spans="1:11" s="1" customFormat="1" ht="14.1" customHeight="1" x14ac:dyDescent="0.25">
      <c r="A9" s="3"/>
      <c r="B9" s="2"/>
      <c r="C9" s="2"/>
      <c r="D9" s="2"/>
      <c r="E9" s="2"/>
      <c r="F9" s="2"/>
      <c r="G9" s="68"/>
      <c r="H9" s="68"/>
      <c r="I9" s="26"/>
      <c r="K9" s="26"/>
    </row>
    <row r="10" spans="1:11" s="1" customFormat="1" ht="14.1" customHeight="1" x14ac:dyDescent="0.25">
      <c r="A10" s="3"/>
      <c r="B10" s="5" t="s">
        <v>0</v>
      </c>
      <c r="C10" s="2"/>
      <c r="D10" s="2"/>
      <c r="E10" s="2"/>
      <c r="F10" s="2"/>
      <c r="G10" s="68"/>
      <c r="H10" s="68"/>
      <c r="I10" s="26"/>
      <c r="K10" s="26"/>
    </row>
    <row r="11" spans="1:11" s="1" customFormat="1" ht="14.1" customHeight="1" x14ac:dyDescent="0.25">
      <c r="A11" s="3"/>
      <c r="B11" s="2"/>
      <c r="C11" s="2"/>
      <c r="D11" s="2"/>
      <c r="E11" s="2"/>
      <c r="F11" s="2"/>
      <c r="G11" s="68"/>
      <c r="H11" s="68"/>
      <c r="I11" s="26"/>
      <c r="K11" s="26"/>
    </row>
    <row r="12" spans="1:11" s="1" customFormat="1" ht="14.1" customHeight="1" x14ac:dyDescent="0.25">
      <c r="A12" s="3"/>
      <c r="B12" s="5" t="s">
        <v>1</v>
      </c>
      <c r="C12" s="5" t="s">
        <v>16</v>
      </c>
      <c r="D12" s="2"/>
      <c r="E12" s="2"/>
      <c r="F12" s="2"/>
      <c r="G12" s="68"/>
      <c r="H12" s="68"/>
      <c r="I12" s="26"/>
      <c r="K12" s="26"/>
    </row>
    <row r="13" spans="1:11" s="1" customFormat="1" ht="14.1" customHeight="1" x14ac:dyDescent="0.25">
      <c r="A13" s="3"/>
      <c r="B13" s="6"/>
      <c r="C13" s="7"/>
      <c r="D13" s="2"/>
      <c r="E13" s="2"/>
      <c r="F13" s="2"/>
      <c r="G13" s="68"/>
      <c r="H13" s="68"/>
      <c r="I13" s="26"/>
      <c r="K13" s="26"/>
    </row>
    <row r="14" spans="1:11" s="1" customFormat="1" ht="14.1" customHeight="1" x14ac:dyDescent="0.25">
      <c r="A14" s="3"/>
      <c r="B14" s="8" t="s">
        <v>2</v>
      </c>
      <c r="C14" s="5" t="s">
        <v>17</v>
      </c>
      <c r="D14" s="2"/>
      <c r="E14" s="2"/>
      <c r="F14" s="2"/>
      <c r="G14" s="68"/>
      <c r="H14" s="68"/>
      <c r="I14" s="26"/>
      <c r="K14" s="26"/>
    </row>
    <row r="15" spans="1:11" s="1" customFormat="1" ht="14.1" customHeight="1" x14ac:dyDescent="0.25">
      <c r="A15" s="3"/>
      <c r="B15" s="9"/>
      <c r="C15" s="10"/>
      <c r="D15" s="2"/>
      <c r="E15" s="2"/>
      <c r="F15" s="2"/>
      <c r="G15" s="68"/>
      <c r="H15" s="68"/>
      <c r="I15" s="26"/>
      <c r="K15" s="26"/>
    </row>
    <row r="16" spans="1:11" s="1" customFormat="1" ht="52.5" customHeight="1" x14ac:dyDescent="0.25">
      <c r="A16" s="3"/>
      <c r="B16" s="8" t="s">
        <v>3</v>
      </c>
      <c r="C16" s="138" t="s">
        <v>13</v>
      </c>
      <c r="D16" s="138"/>
      <c r="E16" s="138"/>
      <c r="F16" s="138"/>
      <c r="G16" s="138"/>
      <c r="H16" s="68"/>
      <c r="I16" s="26"/>
      <c r="K16" s="26"/>
    </row>
    <row r="17" spans="1:11" s="1" customFormat="1" ht="14.1" customHeight="1" x14ac:dyDescent="0.25">
      <c r="A17" s="3"/>
      <c r="B17" s="9"/>
      <c r="C17" s="2"/>
      <c r="D17" s="2"/>
      <c r="E17" s="2"/>
      <c r="F17" s="2"/>
      <c r="G17" s="68"/>
      <c r="H17" s="68"/>
      <c r="I17" s="26"/>
      <c r="K17" s="26"/>
    </row>
    <row r="18" spans="1:11" s="1" customFormat="1" ht="14.1" customHeight="1" x14ac:dyDescent="0.25">
      <c r="A18" s="3"/>
      <c r="B18" s="11" t="s">
        <v>4</v>
      </c>
      <c r="C18" s="12">
        <v>4460000000</v>
      </c>
      <c r="D18" s="2"/>
      <c r="E18" s="2"/>
      <c r="F18" s="2"/>
      <c r="G18" s="68"/>
      <c r="H18" s="68"/>
      <c r="I18" s="26"/>
      <c r="K18" s="26"/>
    </row>
    <row r="19" spans="1:11" s="1" customFormat="1" ht="14.1" customHeight="1" x14ac:dyDescent="0.25">
      <c r="A19" s="3"/>
      <c r="B19" s="11" t="s">
        <v>5</v>
      </c>
      <c r="C19" s="12">
        <v>0</v>
      </c>
      <c r="D19" s="2"/>
      <c r="E19" s="2"/>
      <c r="F19" s="2"/>
      <c r="G19" s="68"/>
      <c r="H19" s="68"/>
      <c r="I19" s="26"/>
      <c r="K19" s="26"/>
    </row>
    <row r="20" spans="1:11" s="1" customFormat="1" ht="14.1" customHeight="1" x14ac:dyDescent="0.25">
      <c r="A20" s="3"/>
      <c r="B20" s="11" t="s">
        <v>6</v>
      </c>
      <c r="C20" s="12">
        <f>+C19+C18</f>
        <v>4460000000</v>
      </c>
      <c r="D20" s="12"/>
      <c r="E20" s="15"/>
      <c r="F20" s="2"/>
      <c r="G20" s="68"/>
      <c r="H20" s="68"/>
      <c r="I20" s="26"/>
      <c r="K20" s="26"/>
    </row>
    <row r="21" spans="1:11" s="1" customFormat="1" ht="14.1" customHeight="1" x14ac:dyDescent="0.25">
      <c r="A21" s="3"/>
      <c r="B21" s="11"/>
      <c r="C21" s="14"/>
      <c r="D21" s="2"/>
      <c r="E21" s="2"/>
      <c r="F21" s="2"/>
      <c r="G21" s="68"/>
      <c r="H21" s="68"/>
      <c r="I21" s="26"/>
      <c r="K21" s="26"/>
    </row>
    <row r="22" spans="1:11" s="1" customFormat="1" ht="14.1" customHeight="1" x14ac:dyDescent="0.25">
      <c r="A22" s="3"/>
      <c r="B22" s="11" t="s">
        <v>24</v>
      </c>
      <c r="C22" s="14" t="s">
        <v>22</v>
      </c>
      <c r="D22" s="2"/>
      <c r="E22" s="2"/>
      <c r="F22" s="2"/>
      <c r="G22" s="68"/>
      <c r="H22" s="68"/>
      <c r="I22" s="26"/>
      <c r="K22" s="26"/>
    </row>
    <row r="23" spans="1:11" s="1" customFormat="1" ht="14.1" customHeight="1" x14ac:dyDescent="0.25">
      <c r="A23" s="3"/>
      <c r="B23" s="13" t="s">
        <v>7</v>
      </c>
      <c r="C23" s="14" t="s">
        <v>14</v>
      </c>
      <c r="D23" s="2"/>
      <c r="E23" s="2"/>
      <c r="F23" s="2"/>
      <c r="G23" s="68"/>
      <c r="H23" s="68"/>
      <c r="I23" s="26"/>
      <c r="K23" s="26"/>
    </row>
    <row r="24" spans="1:11" s="1" customFormat="1" ht="14.1" customHeight="1" x14ac:dyDescent="0.25">
      <c r="A24" s="3"/>
      <c r="B24" s="11" t="s">
        <v>23</v>
      </c>
      <c r="C24" s="14" t="s">
        <v>15</v>
      </c>
      <c r="D24" s="4"/>
      <c r="E24" s="4"/>
      <c r="F24" s="4"/>
      <c r="G24" s="68"/>
      <c r="H24" s="68"/>
      <c r="I24" s="26"/>
      <c r="K24" s="26"/>
    </row>
    <row r="25" spans="1:11" s="1" customFormat="1" ht="14.1" customHeight="1" thickBot="1" x14ac:dyDescent="0.3">
      <c r="A25"/>
      <c r="B25"/>
      <c r="C25"/>
      <c r="D25"/>
      <c r="E25"/>
      <c r="F25"/>
      <c r="G25" s="69"/>
      <c r="H25" s="69"/>
      <c r="I25" s="26"/>
      <c r="K25" s="26"/>
    </row>
    <row r="26" spans="1:11" s="1" customFormat="1" ht="36" x14ac:dyDescent="0.25">
      <c r="A26" s="43" t="s">
        <v>25</v>
      </c>
      <c r="B26" s="44" t="s">
        <v>26</v>
      </c>
      <c r="C26" s="44" t="s">
        <v>27</v>
      </c>
      <c r="D26" s="44" t="s">
        <v>83</v>
      </c>
      <c r="E26" s="45" t="s">
        <v>28</v>
      </c>
      <c r="F26" s="45" t="s">
        <v>84</v>
      </c>
      <c r="G26" s="70" t="s">
        <v>85</v>
      </c>
      <c r="H26" s="70" t="s">
        <v>86</v>
      </c>
      <c r="I26" s="46" t="s">
        <v>87</v>
      </c>
      <c r="J26" s="45" t="s">
        <v>88</v>
      </c>
      <c r="K26" s="47" t="s">
        <v>89</v>
      </c>
    </row>
    <row r="27" spans="1:11" s="1" customFormat="1" ht="14.1" customHeight="1" x14ac:dyDescent="0.25">
      <c r="A27" s="48"/>
      <c r="B27" s="28"/>
      <c r="C27" s="29"/>
      <c r="D27" s="22"/>
      <c r="E27" s="30"/>
      <c r="F27" s="28"/>
      <c r="G27" s="71"/>
      <c r="H27" s="71"/>
      <c r="I27" s="31"/>
      <c r="J27" s="32"/>
      <c r="K27" s="49"/>
    </row>
    <row r="28" spans="1:11" s="24" customFormat="1" x14ac:dyDescent="0.25">
      <c r="A28" s="52">
        <v>1</v>
      </c>
      <c r="B28" s="53" t="s">
        <v>94</v>
      </c>
      <c r="C28" s="54"/>
      <c r="D28" s="54"/>
      <c r="E28" s="55"/>
      <c r="F28" s="55"/>
      <c r="G28" s="66"/>
      <c r="H28" s="66"/>
      <c r="I28" s="55"/>
      <c r="J28" s="55"/>
      <c r="K28" s="81"/>
    </row>
    <row r="29" spans="1:11" s="24" customFormat="1" x14ac:dyDescent="0.25">
      <c r="A29" s="52">
        <v>1.1000000000000001</v>
      </c>
      <c r="B29" s="53" t="s">
        <v>95</v>
      </c>
      <c r="C29" s="54"/>
      <c r="D29" s="54"/>
      <c r="E29" s="55"/>
      <c r="F29" s="55"/>
      <c r="G29" s="66"/>
      <c r="H29" s="66"/>
      <c r="I29" s="55"/>
      <c r="J29" s="55"/>
      <c r="K29" s="81"/>
    </row>
    <row r="30" spans="1:11" s="24" customFormat="1" ht="22.5" x14ac:dyDescent="0.25">
      <c r="A30" s="16" t="s">
        <v>29</v>
      </c>
      <c r="B30" s="17" t="s">
        <v>30</v>
      </c>
      <c r="C30" s="56" t="s">
        <v>27</v>
      </c>
      <c r="D30" s="57">
        <v>1</v>
      </c>
      <c r="E30" s="58">
        <v>217570</v>
      </c>
      <c r="F30" s="33">
        <f>E30*D30</f>
        <v>217570</v>
      </c>
      <c r="G30" s="72">
        <v>1</v>
      </c>
      <c r="H30" s="72">
        <v>0</v>
      </c>
      <c r="I30" s="34">
        <f>H30*E30</f>
        <v>0</v>
      </c>
      <c r="J30" s="35">
        <f>D30-G30-H30</f>
        <v>0</v>
      </c>
      <c r="K30" s="50">
        <f>J30*E30</f>
        <v>0</v>
      </c>
    </row>
    <row r="31" spans="1:11" s="24" customFormat="1" x14ac:dyDescent="0.25">
      <c r="A31" s="52">
        <v>1.3</v>
      </c>
      <c r="B31" s="53" t="s">
        <v>31</v>
      </c>
      <c r="C31" s="54"/>
      <c r="D31" s="54"/>
      <c r="E31" s="59"/>
      <c r="F31" s="59"/>
      <c r="G31" s="67"/>
      <c r="H31" s="67"/>
      <c r="I31" s="59"/>
      <c r="J31" s="59"/>
      <c r="K31" s="82"/>
    </row>
    <row r="32" spans="1:11" s="24" customFormat="1" x14ac:dyDescent="0.25">
      <c r="A32" s="16" t="s">
        <v>32</v>
      </c>
      <c r="B32" s="17" t="s">
        <v>33</v>
      </c>
      <c r="C32" s="56" t="s">
        <v>34</v>
      </c>
      <c r="D32" s="57">
        <v>128.5</v>
      </c>
      <c r="E32" s="58">
        <v>10278</v>
      </c>
      <c r="F32" s="33">
        <f t="shared" ref="F32:F37" si="0">E32*D32</f>
        <v>1320723</v>
      </c>
      <c r="G32" s="72">
        <v>128.5</v>
      </c>
      <c r="H32" s="72">
        <v>0</v>
      </c>
      <c r="I32" s="34">
        <f t="shared" ref="I32:I37" si="1">H32*E32</f>
        <v>0</v>
      </c>
      <c r="J32" s="35">
        <f t="shared" ref="J32:J37" si="2">D32-G32-H32</f>
        <v>0</v>
      </c>
      <c r="K32" s="50">
        <f t="shared" ref="K32:K37" si="3">J32*E32</f>
        <v>0</v>
      </c>
    </row>
    <row r="33" spans="1:11" s="24" customFormat="1" x14ac:dyDescent="0.25">
      <c r="A33" s="16" t="s">
        <v>141</v>
      </c>
      <c r="B33" s="62" t="s">
        <v>142</v>
      </c>
      <c r="C33" s="56" t="s">
        <v>39</v>
      </c>
      <c r="D33" s="57">
        <v>1.1200000000000001</v>
      </c>
      <c r="E33" s="64">
        <v>165670</v>
      </c>
      <c r="F33" s="33">
        <f t="shared" si="0"/>
        <v>185550.40000000002</v>
      </c>
      <c r="G33" s="72">
        <v>0</v>
      </c>
      <c r="H33" s="72">
        <v>1.1200000000000001</v>
      </c>
      <c r="I33" s="34">
        <f t="shared" si="1"/>
        <v>185550.40000000002</v>
      </c>
      <c r="J33" s="35">
        <f t="shared" si="2"/>
        <v>0</v>
      </c>
      <c r="K33" s="50">
        <f t="shared" si="3"/>
        <v>0</v>
      </c>
    </row>
    <row r="34" spans="1:11" s="24" customFormat="1" x14ac:dyDescent="0.25">
      <c r="A34" s="16" t="s">
        <v>96</v>
      </c>
      <c r="B34" s="17" t="s">
        <v>97</v>
      </c>
      <c r="C34" s="56" t="s">
        <v>34</v>
      </c>
      <c r="D34" s="57">
        <v>7</v>
      </c>
      <c r="E34" s="58">
        <v>12743</v>
      </c>
      <c r="F34" s="33">
        <f t="shared" si="0"/>
        <v>89201</v>
      </c>
      <c r="G34" s="72">
        <v>7</v>
      </c>
      <c r="H34" s="72">
        <v>0</v>
      </c>
      <c r="I34" s="34">
        <f t="shared" si="1"/>
        <v>0</v>
      </c>
      <c r="J34" s="35">
        <f t="shared" si="2"/>
        <v>0</v>
      </c>
      <c r="K34" s="50">
        <f t="shared" si="3"/>
        <v>0</v>
      </c>
    </row>
    <row r="35" spans="1:11" s="24" customFormat="1" ht="22.5" x14ac:dyDescent="0.25">
      <c r="A35" s="16" t="s">
        <v>130</v>
      </c>
      <c r="B35" s="17" t="s">
        <v>131</v>
      </c>
      <c r="C35" s="56" t="s">
        <v>34</v>
      </c>
      <c r="D35" s="57">
        <v>38.950000000000003</v>
      </c>
      <c r="E35" s="58">
        <v>9320.2099999999991</v>
      </c>
      <c r="F35" s="33">
        <f t="shared" si="0"/>
        <v>363022.17949999997</v>
      </c>
      <c r="G35" s="72">
        <v>0</v>
      </c>
      <c r="H35" s="72">
        <v>38.950000000000003</v>
      </c>
      <c r="I35" s="34">
        <f t="shared" si="1"/>
        <v>363022.17949999997</v>
      </c>
      <c r="J35" s="35">
        <f t="shared" si="2"/>
        <v>0</v>
      </c>
      <c r="K35" s="50">
        <f t="shared" si="3"/>
        <v>0</v>
      </c>
    </row>
    <row r="36" spans="1:11" s="24" customFormat="1" ht="22.5" x14ac:dyDescent="0.25">
      <c r="A36" s="16" t="s">
        <v>35</v>
      </c>
      <c r="B36" s="17" t="s">
        <v>98</v>
      </c>
      <c r="C36" s="56" t="s">
        <v>34</v>
      </c>
      <c r="D36" s="57">
        <v>19.47</v>
      </c>
      <c r="E36" s="58">
        <v>15004</v>
      </c>
      <c r="F36" s="33">
        <f t="shared" si="0"/>
        <v>292127.88</v>
      </c>
      <c r="G36" s="72">
        <v>4</v>
      </c>
      <c r="H36" s="72">
        <v>6.05</v>
      </c>
      <c r="I36" s="34">
        <f t="shared" si="1"/>
        <v>90774.2</v>
      </c>
      <c r="J36" s="35">
        <f t="shared" si="2"/>
        <v>9.4199999999999982</v>
      </c>
      <c r="K36" s="50">
        <f t="shared" si="3"/>
        <v>141337.67999999996</v>
      </c>
    </row>
    <row r="37" spans="1:11" s="24" customFormat="1" x14ac:dyDescent="0.25">
      <c r="A37" s="16" t="s">
        <v>128</v>
      </c>
      <c r="B37" s="17" t="s">
        <v>129</v>
      </c>
      <c r="C37" s="56" t="s">
        <v>34</v>
      </c>
      <c r="D37" s="57">
        <v>219.8</v>
      </c>
      <c r="E37" s="58">
        <v>4746</v>
      </c>
      <c r="F37" s="33">
        <f t="shared" si="0"/>
        <v>1043170.8</v>
      </c>
      <c r="G37" s="72">
        <v>219.8</v>
      </c>
      <c r="H37" s="72">
        <v>0</v>
      </c>
      <c r="I37" s="34">
        <f t="shared" si="1"/>
        <v>0</v>
      </c>
      <c r="J37" s="35">
        <f t="shared" si="2"/>
        <v>0</v>
      </c>
      <c r="K37" s="50">
        <f t="shared" si="3"/>
        <v>0</v>
      </c>
    </row>
    <row r="38" spans="1:11" s="24" customFormat="1" x14ac:dyDescent="0.25">
      <c r="A38" s="52">
        <v>1.4</v>
      </c>
      <c r="B38" s="53" t="s">
        <v>36</v>
      </c>
      <c r="C38" s="54"/>
      <c r="D38" s="54"/>
      <c r="E38" s="59"/>
      <c r="F38" s="59"/>
      <c r="G38" s="67"/>
      <c r="H38" s="67"/>
      <c r="I38" s="59"/>
      <c r="J38" s="59"/>
      <c r="K38" s="82"/>
    </row>
    <row r="39" spans="1:11" s="24" customFormat="1" ht="31.5" customHeight="1" x14ac:dyDescent="0.25">
      <c r="A39" s="16" t="s">
        <v>37</v>
      </c>
      <c r="B39" s="17" t="s">
        <v>38</v>
      </c>
      <c r="C39" s="56" t="s">
        <v>39</v>
      </c>
      <c r="D39" s="57">
        <v>40</v>
      </c>
      <c r="E39" s="58">
        <v>49776</v>
      </c>
      <c r="F39" s="33">
        <f>E39*D39</f>
        <v>1991040</v>
      </c>
      <c r="G39" s="72">
        <v>12</v>
      </c>
      <c r="H39" s="72">
        <v>2.93</v>
      </c>
      <c r="I39" s="34">
        <f>H39*E39</f>
        <v>145843.68000000002</v>
      </c>
      <c r="J39" s="35">
        <f t="shared" ref="J39:J47" si="4">D39-G39-H39</f>
        <v>25.07</v>
      </c>
      <c r="K39" s="50">
        <f>J39*E39</f>
        <v>1247884.32</v>
      </c>
    </row>
    <row r="40" spans="1:11" s="24" customFormat="1" x14ac:dyDescent="0.25">
      <c r="A40" s="52" t="s">
        <v>99</v>
      </c>
      <c r="B40" s="53" t="s">
        <v>100</v>
      </c>
      <c r="C40" s="54"/>
      <c r="D40" s="54"/>
      <c r="E40" s="59"/>
      <c r="F40" s="59"/>
      <c r="G40" s="67"/>
      <c r="H40" s="67"/>
      <c r="I40" s="59"/>
      <c r="J40" s="59">
        <f t="shared" si="4"/>
        <v>0</v>
      </c>
      <c r="K40" s="82"/>
    </row>
    <row r="41" spans="1:11" s="24" customFormat="1" ht="22.5" x14ac:dyDescent="0.25">
      <c r="A41" s="16" t="s">
        <v>133</v>
      </c>
      <c r="B41" s="17" t="s">
        <v>132</v>
      </c>
      <c r="C41" s="56" t="s">
        <v>27</v>
      </c>
      <c r="D41" s="57">
        <v>1</v>
      </c>
      <c r="E41" s="58">
        <v>213398</v>
      </c>
      <c r="F41" s="33">
        <f>E41*D41</f>
        <v>213398</v>
      </c>
      <c r="G41" s="72">
        <v>0</v>
      </c>
      <c r="H41" s="72">
        <v>1</v>
      </c>
      <c r="I41" s="34">
        <f>H41*E41</f>
        <v>213398</v>
      </c>
      <c r="J41" s="35">
        <f t="shared" si="4"/>
        <v>0</v>
      </c>
      <c r="K41" s="50">
        <f>J41*E41</f>
        <v>0</v>
      </c>
    </row>
    <row r="42" spans="1:11" s="24" customFormat="1" ht="22.5" x14ac:dyDescent="0.25">
      <c r="A42" s="16" t="s">
        <v>101</v>
      </c>
      <c r="B42" s="17" t="s">
        <v>102</v>
      </c>
      <c r="C42" s="56" t="s">
        <v>27</v>
      </c>
      <c r="D42" s="57">
        <v>3</v>
      </c>
      <c r="E42" s="58">
        <v>347574</v>
      </c>
      <c r="F42" s="33">
        <f>E42*D42</f>
        <v>1042722</v>
      </c>
      <c r="G42" s="72">
        <v>1</v>
      </c>
      <c r="H42" s="72">
        <v>2</v>
      </c>
      <c r="I42" s="34">
        <f>H42*E42</f>
        <v>695148</v>
      </c>
      <c r="J42" s="35">
        <f t="shared" si="4"/>
        <v>0</v>
      </c>
      <c r="K42" s="50">
        <f>J42*E42</f>
        <v>0</v>
      </c>
    </row>
    <row r="43" spans="1:11" s="24" customFormat="1" x14ac:dyDescent="0.25">
      <c r="A43" s="16" t="s">
        <v>103</v>
      </c>
      <c r="B43" s="17" t="s">
        <v>104</v>
      </c>
      <c r="C43" s="56" t="s">
        <v>27</v>
      </c>
      <c r="D43" s="57">
        <v>1</v>
      </c>
      <c r="E43" s="58">
        <v>458530</v>
      </c>
      <c r="F43" s="33">
        <f>E43*D43</f>
        <v>458530</v>
      </c>
      <c r="G43" s="72">
        <v>1</v>
      </c>
      <c r="H43" s="72">
        <v>0</v>
      </c>
      <c r="I43" s="34">
        <f>H43*E43</f>
        <v>0</v>
      </c>
      <c r="J43" s="35">
        <f t="shared" si="4"/>
        <v>0</v>
      </c>
      <c r="K43" s="50">
        <f>J43*E43</f>
        <v>0</v>
      </c>
    </row>
    <row r="44" spans="1:11" s="24" customFormat="1" x14ac:dyDescent="0.25">
      <c r="A44" s="52" t="s">
        <v>105</v>
      </c>
      <c r="B44" s="53" t="s">
        <v>106</v>
      </c>
      <c r="C44" s="54"/>
      <c r="D44" s="54"/>
      <c r="E44" s="59"/>
      <c r="F44" s="59"/>
      <c r="G44" s="67"/>
      <c r="H44" s="67"/>
      <c r="I44" s="59"/>
      <c r="J44" s="59">
        <f t="shared" si="4"/>
        <v>0</v>
      </c>
      <c r="K44" s="82"/>
    </row>
    <row r="45" spans="1:11" s="24" customFormat="1" x14ac:dyDescent="0.25">
      <c r="A45" s="16" t="s">
        <v>40</v>
      </c>
      <c r="B45" s="17" t="s">
        <v>41</v>
      </c>
      <c r="C45" s="56" t="s">
        <v>39</v>
      </c>
      <c r="D45" s="93">
        <f>G45+H45</f>
        <v>15.02</v>
      </c>
      <c r="E45" s="58">
        <v>36293</v>
      </c>
      <c r="F45" s="33">
        <f>E45*D45</f>
        <v>545120.86</v>
      </c>
      <c r="G45" s="72">
        <v>4.2</v>
      </c>
      <c r="H45" s="72">
        <v>10.82</v>
      </c>
      <c r="I45" s="34">
        <f>H45*E45</f>
        <v>392690.26</v>
      </c>
      <c r="J45" s="35">
        <f t="shared" si="4"/>
        <v>0</v>
      </c>
      <c r="K45" s="50">
        <f>J45*E45</f>
        <v>0</v>
      </c>
    </row>
    <row r="46" spans="1:11" s="24" customFormat="1" ht="22.5" x14ac:dyDescent="0.25">
      <c r="A46" s="16" t="s">
        <v>42</v>
      </c>
      <c r="B46" s="17" t="s">
        <v>107</v>
      </c>
      <c r="C46" s="56" t="s">
        <v>39</v>
      </c>
      <c r="D46" s="57">
        <v>12.6</v>
      </c>
      <c r="E46" s="58">
        <v>26738</v>
      </c>
      <c r="F46" s="33">
        <f>E46*D46</f>
        <v>336898.8</v>
      </c>
      <c r="G46" s="72">
        <v>3.6</v>
      </c>
      <c r="H46" s="72">
        <v>9</v>
      </c>
      <c r="I46" s="34">
        <f>H46*E46</f>
        <v>240642</v>
      </c>
      <c r="J46" s="35">
        <f t="shared" si="4"/>
        <v>0</v>
      </c>
      <c r="K46" s="50">
        <f>J46*E46</f>
        <v>0</v>
      </c>
    </row>
    <row r="47" spans="1:11" s="24" customFormat="1" x14ac:dyDescent="0.25">
      <c r="A47" s="52">
        <v>5</v>
      </c>
      <c r="B47" s="53" t="s">
        <v>43</v>
      </c>
      <c r="C47" s="54"/>
      <c r="D47" s="54"/>
      <c r="E47" s="59"/>
      <c r="F47" s="59"/>
      <c r="G47" s="67"/>
      <c r="H47" s="67"/>
      <c r="I47" s="59"/>
      <c r="J47" s="59">
        <f t="shared" si="4"/>
        <v>0</v>
      </c>
      <c r="K47" s="82"/>
    </row>
    <row r="48" spans="1:11" s="24" customFormat="1" x14ac:dyDescent="0.25">
      <c r="A48" s="16" t="s">
        <v>108</v>
      </c>
      <c r="B48" s="17" t="s">
        <v>44</v>
      </c>
      <c r="C48" s="56" t="s">
        <v>34</v>
      </c>
      <c r="D48" s="57">
        <v>14.5</v>
      </c>
      <c r="E48" s="58">
        <v>40784</v>
      </c>
      <c r="F48" s="110">
        <f>D48*E48</f>
        <v>591368</v>
      </c>
      <c r="G48" s="111">
        <v>14.5</v>
      </c>
      <c r="H48" s="111">
        <v>0</v>
      </c>
      <c r="I48" s="34">
        <f>H48*E48</f>
        <v>0</v>
      </c>
      <c r="J48" s="35">
        <f>D48-H48-G48</f>
        <v>0</v>
      </c>
      <c r="K48" s="50">
        <f>J48*E48</f>
        <v>0</v>
      </c>
    </row>
    <row r="49" spans="1:11" s="24" customFormat="1" x14ac:dyDescent="0.25">
      <c r="A49" s="16" t="s">
        <v>45</v>
      </c>
      <c r="B49" s="17" t="s">
        <v>46</v>
      </c>
      <c r="C49" s="56" t="s">
        <v>34</v>
      </c>
      <c r="D49" s="57">
        <v>8.1</v>
      </c>
      <c r="E49" s="58">
        <v>38863.512276334659</v>
      </c>
      <c r="F49" s="33">
        <f>E49*D49</f>
        <v>314794.44943831075</v>
      </c>
      <c r="G49" s="72">
        <v>0</v>
      </c>
      <c r="H49" s="72">
        <v>8.1</v>
      </c>
      <c r="I49" s="34">
        <f>H49*E49</f>
        <v>314794.44943831075</v>
      </c>
      <c r="J49" s="35">
        <f>D49-G49-H49</f>
        <v>0</v>
      </c>
      <c r="K49" s="50">
        <f>J49*E49</f>
        <v>0</v>
      </c>
    </row>
    <row r="50" spans="1:11" s="24" customFormat="1" ht="24.75" customHeight="1" x14ac:dyDescent="0.25">
      <c r="A50" s="52">
        <v>7</v>
      </c>
      <c r="B50" s="53" t="s">
        <v>47</v>
      </c>
      <c r="C50" s="54"/>
      <c r="D50" s="54"/>
      <c r="E50" s="59"/>
      <c r="F50" s="59"/>
      <c r="G50" s="67"/>
      <c r="H50" s="67"/>
      <c r="I50" s="59"/>
      <c r="J50" s="59"/>
      <c r="K50" s="82"/>
    </row>
    <row r="51" spans="1:11" s="24" customFormat="1" x14ac:dyDescent="0.25">
      <c r="A51" s="16" t="s">
        <v>134</v>
      </c>
      <c r="B51" s="17" t="s">
        <v>135</v>
      </c>
      <c r="C51" s="56" t="s">
        <v>27</v>
      </c>
      <c r="D51" s="57">
        <v>3</v>
      </c>
      <c r="E51" s="58">
        <v>48409</v>
      </c>
      <c r="F51" s="33">
        <f>E51*D51</f>
        <v>145227</v>
      </c>
      <c r="G51" s="72">
        <v>0</v>
      </c>
      <c r="H51" s="72">
        <v>3</v>
      </c>
      <c r="I51" s="34">
        <f>H51*E51</f>
        <v>145227</v>
      </c>
      <c r="J51" s="35">
        <f>D51-G51-H51</f>
        <v>0</v>
      </c>
      <c r="K51" s="50">
        <f>J51*E51</f>
        <v>0</v>
      </c>
    </row>
    <row r="52" spans="1:11" s="24" customFormat="1" x14ac:dyDescent="0.25">
      <c r="A52" s="16" t="s">
        <v>136</v>
      </c>
      <c r="B52" s="17" t="s">
        <v>137</v>
      </c>
      <c r="C52" s="56" t="s">
        <v>27</v>
      </c>
      <c r="D52" s="57">
        <v>2</v>
      </c>
      <c r="E52" s="58">
        <v>81564</v>
      </c>
      <c r="F52" s="33">
        <f>E52*D52</f>
        <v>163128</v>
      </c>
      <c r="G52" s="72">
        <v>0</v>
      </c>
      <c r="H52" s="72">
        <v>2</v>
      </c>
      <c r="I52" s="34">
        <f>H52*E52</f>
        <v>163128</v>
      </c>
      <c r="J52" s="35">
        <f>D52-G52-H52</f>
        <v>0</v>
      </c>
      <c r="K52" s="50">
        <f>J52*E52</f>
        <v>0</v>
      </c>
    </row>
    <row r="53" spans="1:11" s="24" customFormat="1" x14ac:dyDescent="0.25">
      <c r="A53" s="16" t="s">
        <v>109</v>
      </c>
      <c r="B53" s="17" t="s">
        <v>110</v>
      </c>
      <c r="C53" s="56" t="s">
        <v>48</v>
      </c>
      <c r="D53" s="57">
        <v>30</v>
      </c>
      <c r="E53" s="58">
        <v>41687</v>
      </c>
      <c r="F53" s="33">
        <f>E53*D53</f>
        <v>1250610</v>
      </c>
      <c r="G53" s="72">
        <v>6</v>
      </c>
      <c r="H53" s="72">
        <v>24</v>
      </c>
      <c r="I53" s="34">
        <f>H53*E53</f>
        <v>1000488</v>
      </c>
      <c r="J53" s="35">
        <f>D53-G53-H53</f>
        <v>0</v>
      </c>
      <c r="K53" s="50">
        <f>J53*E53</f>
        <v>0</v>
      </c>
    </row>
    <row r="54" spans="1:11" s="24" customFormat="1" x14ac:dyDescent="0.25">
      <c r="A54" s="16" t="s">
        <v>111</v>
      </c>
      <c r="B54" s="17" t="s">
        <v>112</v>
      </c>
      <c r="C54" s="56" t="s">
        <v>48</v>
      </c>
      <c r="D54" s="57">
        <v>53</v>
      </c>
      <c r="E54" s="58">
        <v>30677</v>
      </c>
      <c r="F54" s="33">
        <f>E54*D54</f>
        <v>1625881</v>
      </c>
      <c r="G54" s="111">
        <v>40</v>
      </c>
      <c r="H54" s="111">
        <v>6</v>
      </c>
      <c r="I54" s="34">
        <f>H54*E54</f>
        <v>184062</v>
      </c>
      <c r="J54" s="112">
        <f>D54-H54-G54</f>
        <v>7</v>
      </c>
      <c r="K54" s="113">
        <f>J54*E54</f>
        <v>214739</v>
      </c>
    </row>
    <row r="55" spans="1:11" s="24" customFormat="1" ht="24.75" customHeight="1" x14ac:dyDescent="0.25">
      <c r="A55" s="52">
        <v>8.6999999999999993</v>
      </c>
      <c r="B55" s="53" t="s">
        <v>113</v>
      </c>
      <c r="C55" s="54"/>
      <c r="D55" s="54"/>
      <c r="E55" s="59"/>
      <c r="F55" s="59"/>
      <c r="G55" s="67"/>
      <c r="H55" s="67"/>
      <c r="I55" s="59"/>
      <c r="J55" s="59"/>
      <c r="K55" s="82"/>
    </row>
    <row r="56" spans="1:11" s="24" customFormat="1" x14ac:dyDescent="0.25">
      <c r="A56" s="16" t="s">
        <v>114</v>
      </c>
      <c r="B56" s="17" t="s">
        <v>115</v>
      </c>
      <c r="C56" s="56" t="s">
        <v>48</v>
      </c>
      <c r="D56" s="57">
        <v>120</v>
      </c>
      <c r="E56" s="58">
        <v>5552.7605360741682</v>
      </c>
      <c r="F56" s="33">
        <f>E56*D56</f>
        <v>666331.26432890014</v>
      </c>
      <c r="G56" s="72">
        <v>0</v>
      </c>
      <c r="H56" s="72">
        <v>0</v>
      </c>
      <c r="I56" s="34">
        <f>H56*E56</f>
        <v>0</v>
      </c>
      <c r="J56" s="35">
        <f>D56-G56-H56</f>
        <v>120</v>
      </c>
      <c r="K56" s="50">
        <f>J56*E56</f>
        <v>666331.26432890014</v>
      </c>
    </row>
    <row r="57" spans="1:11" s="24" customFormat="1" x14ac:dyDescent="0.25">
      <c r="A57" s="16" t="s">
        <v>116</v>
      </c>
      <c r="B57" s="17" t="s">
        <v>117</v>
      </c>
      <c r="C57" s="56" t="s">
        <v>27</v>
      </c>
      <c r="D57" s="57">
        <v>10</v>
      </c>
      <c r="E57" s="58">
        <v>51358.720946442641</v>
      </c>
      <c r="F57" s="33">
        <f>E57*D57</f>
        <v>513587.20946442639</v>
      </c>
      <c r="G57" s="72">
        <v>0</v>
      </c>
      <c r="H57" s="72">
        <v>0</v>
      </c>
      <c r="I57" s="34">
        <f>H57*E57</f>
        <v>0</v>
      </c>
      <c r="J57" s="35">
        <f>D57-G57-H57</f>
        <v>10</v>
      </c>
      <c r="K57" s="50">
        <f>J57*E57</f>
        <v>513587.20946442639</v>
      </c>
    </row>
    <row r="58" spans="1:11" s="24" customFormat="1" x14ac:dyDescent="0.25">
      <c r="A58" s="52">
        <v>8.14</v>
      </c>
      <c r="B58" s="53" t="s">
        <v>118</v>
      </c>
      <c r="C58" s="54"/>
      <c r="D58" s="54"/>
      <c r="E58" s="59"/>
      <c r="F58" s="59"/>
      <c r="G58" s="67"/>
      <c r="H58" s="67"/>
      <c r="I58" s="59"/>
      <c r="J58" s="59"/>
      <c r="K58" s="82"/>
    </row>
    <row r="59" spans="1:11" s="24" customFormat="1" ht="22.5" x14ac:dyDescent="0.25">
      <c r="A59" s="16" t="s">
        <v>119</v>
      </c>
      <c r="B59" s="17" t="s">
        <v>49</v>
      </c>
      <c r="C59" s="56" t="s">
        <v>27</v>
      </c>
      <c r="D59" s="57">
        <v>33</v>
      </c>
      <c r="E59" s="58">
        <v>58562.199786535493</v>
      </c>
      <c r="F59" s="33">
        <f>E59*D59</f>
        <v>1932552.5929556713</v>
      </c>
      <c r="G59" s="72">
        <v>20</v>
      </c>
      <c r="H59" s="72">
        <v>13</v>
      </c>
      <c r="I59" s="34">
        <f t="shared" ref="I59:I64" si="5">H59*E59</f>
        <v>761308.59722496138</v>
      </c>
      <c r="J59" s="35">
        <f t="shared" ref="J59:J64" si="6">D59-G59-H59</f>
        <v>0</v>
      </c>
      <c r="K59" s="50">
        <f t="shared" ref="K59:K64" si="7">J59*E59</f>
        <v>0</v>
      </c>
    </row>
    <row r="60" spans="1:11" s="24" customFormat="1" x14ac:dyDescent="0.25">
      <c r="A60" s="52" t="s">
        <v>120</v>
      </c>
      <c r="B60" s="53" t="s">
        <v>121</v>
      </c>
      <c r="C60" s="54"/>
      <c r="D60" s="54"/>
      <c r="E60" s="59"/>
      <c r="F60" s="59"/>
      <c r="G60" s="67"/>
      <c r="H60" s="67"/>
      <c r="I60" s="59"/>
      <c r="J60" s="59"/>
      <c r="K60" s="82"/>
    </row>
    <row r="61" spans="1:11" s="24" customFormat="1" x14ac:dyDescent="0.25">
      <c r="A61" s="16" t="s">
        <v>50</v>
      </c>
      <c r="B61" s="17" t="s">
        <v>51</v>
      </c>
      <c r="C61" s="56" t="s">
        <v>27</v>
      </c>
      <c r="D61" s="57">
        <v>19.100000000000001</v>
      </c>
      <c r="E61" s="58">
        <v>21530</v>
      </c>
      <c r="F61" s="33">
        <f>E61*D61</f>
        <v>411223.00000000006</v>
      </c>
      <c r="G61" s="72">
        <v>19.100000000000001</v>
      </c>
      <c r="H61" s="72">
        <v>0</v>
      </c>
      <c r="I61" s="34">
        <f t="shared" si="5"/>
        <v>0</v>
      </c>
      <c r="J61" s="35">
        <f t="shared" si="6"/>
        <v>0</v>
      </c>
      <c r="K61" s="50">
        <f t="shared" si="7"/>
        <v>0</v>
      </c>
    </row>
    <row r="62" spans="1:11" s="24" customFormat="1" ht="24" customHeight="1" x14ac:dyDescent="0.25">
      <c r="A62" s="52">
        <v>11.1</v>
      </c>
      <c r="B62" s="53" t="s">
        <v>52</v>
      </c>
      <c r="C62" s="54"/>
      <c r="D62" s="54"/>
      <c r="E62" s="59"/>
      <c r="F62" s="59"/>
      <c r="G62" s="67"/>
      <c r="H62" s="67"/>
      <c r="I62" s="59"/>
      <c r="J62" s="59"/>
      <c r="K62" s="82"/>
    </row>
    <row r="63" spans="1:11" s="24" customFormat="1" ht="22.5" x14ac:dyDescent="0.25">
      <c r="A63" s="16" t="s">
        <v>53</v>
      </c>
      <c r="B63" s="17" t="s">
        <v>54</v>
      </c>
      <c r="C63" s="56" t="s">
        <v>34</v>
      </c>
      <c r="D63" s="57">
        <v>20.6</v>
      </c>
      <c r="E63" s="58">
        <v>30390.135461436177</v>
      </c>
      <c r="F63" s="33">
        <f>E63*D63</f>
        <v>626036.79050558526</v>
      </c>
      <c r="G63" s="72">
        <v>20.6</v>
      </c>
      <c r="H63" s="72">
        <v>0</v>
      </c>
      <c r="I63" s="34">
        <f t="shared" si="5"/>
        <v>0</v>
      </c>
      <c r="J63" s="35">
        <f t="shared" si="6"/>
        <v>0</v>
      </c>
      <c r="K63" s="50">
        <f t="shared" si="7"/>
        <v>0</v>
      </c>
    </row>
    <row r="64" spans="1:11" s="24" customFormat="1" x14ac:dyDescent="0.25">
      <c r="A64" s="16" t="s">
        <v>122</v>
      </c>
      <c r="B64" s="17" t="s">
        <v>123</v>
      </c>
      <c r="C64" s="56" t="s">
        <v>34</v>
      </c>
      <c r="D64" s="57">
        <v>7.98</v>
      </c>
      <c r="E64" s="58">
        <v>41369.888436659756</v>
      </c>
      <c r="F64" s="33">
        <f>E64*D64</f>
        <v>330131.7097245449</v>
      </c>
      <c r="G64" s="72">
        <v>0</v>
      </c>
      <c r="H64" s="72">
        <v>0</v>
      </c>
      <c r="I64" s="34">
        <f t="shared" si="5"/>
        <v>0</v>
      </c>
      <c r="J64" s="35">
        <f t="shared" si="6"/>
        <v>7.98</v>
      </c>
      <c r="K64" s="50">
        <f t="shared" si="7"/>
        <v>330131.7097245449</v>
      </c>
    </row>
    <row r="65" spans="1:11" s="24" customFormat="1" x14ac:dyDescent="0.25">
      <c r="A65" s="52">
        <v>11.2</v>
      </c>
      <c r="B65" s="53" t="s">
        <v>55</v>
      </c>
      <c r="C65" s="54"/>
      <c r="D65" s="54"/>
      <c r="E65" s="59"/>
      <c r="F65" s="59"/>
      <c r="G65" s="67"/>
      <c r="H65" s="67"/>
      <c r="I65" s="59"/>
      <c r="J65" s="59"/>
      <c r="K65" s="82"/>
    </row>
    <row r="66" spans="1:11" s="24" customFormat="1" x14ac:dyDescent="0.25">
      <c r="A66" s="16" t="s">
        <v>56</v>
      </c>
      <c r="B66" s="17" t="s">
        <v>57</v>
      </c>
      <c r="C66" s="56" t="s">
        <v>34</v>
      </c>
      <c r="D66" s="57">
        <v>185.4</v>
      </c>
      <c r="E66" s="58">
        <v>141349.46465385801</v>
      </c>
      <c r="F66" s="33">
        <f>E66*D66</f>
        <v>26206190.746825278</v>
      </c>
      <c r="G66" s="72">
        <v>180</v>
      </c>
      <c r="H66" s="72">
        <v>5.4</v>
      </c>
      <c r="I66" s="34">
        <f t="shared" ref="I66:I72" si="8">H66*E66</f>
        <v>763287.1091308333</v>
      </c>
      <c r="J66" s="35">
        <f>D66-G66-H66</f>
        <v>0</v>
      </c>
      <c r="K66" s="50">
        <f>J66*E66</f>
        <v>0</v>
      </c>
    </row>
    <row r="67" spans="1:11" s="24" customFormat="1" x14ac:dyDescent="0.25">
      <c r="A67" s="16" t="s">
        <v>58</v>
      </c>
      <c r="B67" s="17" t="s">
        <v>59</v>
      </c>
      <c r="C67" s="56" t="s">
        <v>34</v>
      </c>
      <c r="D67" s="57">
        <v>23.3</v>
      </c>
      <c r="E67" s="58">
        <v>59821</v>
      </c>
      <c r="F67" s="33">
        <f>E67*D67</f>
        <v>1393829.3</v>
      </c>
      <c r="G67" s="72">
        <v>17</v>
      </c>
      <c r="H67" s="72">
        <v>6.3</v>
      </c>
      <c r="I67" s="34">
        <f t="shared" si="8"/>
        <v>376872.3</v>
      </c>
      <c r="J67" s="35">
        <f>D67-G67-H67</f>
        <v>0</v>
      </c>
      <c r="K67" s="50">
        <f>J67*E67</f>
        <v>0</v>
      </c>
    </row>
    <row r="68" spans="1:11" s="24" customFormat="1" x14ac:dyDescent="0.25">
      <c r="A68" s="52">
        <v>12.1</v>
      </c>
      <c r="B68" s="53" t="s">
        <v>60</v>
      </c>
      <c r="C68" s="54"/>
      <c r="D68" s="54"/>
      <c r="E68" s="59"/>
      <c r="F68" s="59"/>
      <c r="G68" s="67"/>
      <c r="H68" s="67"/>
      <c r="I68" s="59"/>
      <c r="J68" s="59"/>
      <c r="K68" s="82"/>
    </row>
    <row r="69" spans="1:11" s="24" customFormat="1" ht="33.75" x14ac:dyDescent="0.25">
      <c r="A69" s="16" t="s">
        <v>61</v>
      </c>
      <c r="B69" s="17" t="s">
        <v>62</v>
      </c>
      <c r="C69" s="56" t="s">
        <v>34</v>
      </c>
      <c r="D69" s="57">
        <v>8.1</v>
      </c>
      <c r="E69" s="58">
        <v>214180.38159949778</v>
      </c>
      <c r="F69" s="114">
        <f>D69*E69</f>
        <v>1734861.0909559319</v>
      </c>
      <c r="G69" s="111">
        <v>0</v>
      </c>
      <c r="H69" s="111">
        <v>8.1</v>
      </c>
      <c r="I69" s="34">
        <f t="shared" si="8"/>
        <v>1734861.0909559319</v>
      </c>
      <c r="J69" s="112">
        <f>D69-H69</f>
        <v>0</v>
      </c>
      <c r="K69" s="113">
        <f>J69*E69</f>
        <v>0</v>
      </c>
    </row>
    <row r="70" spans="1:11" s="24" customFormat="1" ht="33.75" x14ac:dyDescent="0.25">
      <c r="A70" s="16" t="s">
        <v>63</v>
      </c>
      <c r="B70" s="17" t="s">
        <v>64</v>
      </c>
      <c r="C70" s="56" t="s">
        <v>34</v>
      </c>
      <c r="D70" s="57">
        <v>0</v>
      </c>
      <c r="E70" s="58">
        <v>246068.42573145151</v>
      </c>
      <c r="F70" s="60">
        <f>E70*D70</f>
        <v>0</v>
      </c>
      <c r="G70" s="72">
        <v>0</v>
      </c>
      <c r="H70" s="72">
        <v>0</v>
      </c>
      <c r="I70" s="34">
        <f t="shared" si="8"/>
        <v>0</v>
      </c>
      <c r="J70" s="35">
        <f>D70-G70-H70</f>
        <v>0</v>
      </c>
      <c r="K70" s="50">
        <f>J70*E70</f>
        <v>0</v>
      </c>
    </row>
    <row r="71" spans="1:11" s="24" customFormat="1" x14ac:dyDescent="0.25">
      <c r="A71" s="52">
        <v>17.100000000000001</v>
      </c>
      <c r="B71" s="53" t="s">
        <v>124</v>
      </c>
      <c r="C71" s="54"/>
      <c r="D71" s="54"/>
      <c r="E71" s="59"/>
      <c r="F71" s="59"/>
      <c r="G71" s="67"/>
      <c r="H71" s="67"/>
      <c r="I71" s="59"/>
      <c r="J71" s="59"/>
      <c r="K71" s="82"/>
    </row>
    <row r="72" spans="1:11" s="24" customFormat="1" ht="24.95" customHeight="1" x14ac:dyDescent="0.25">
      <c r="A72" s="16" t="s">
        <v>65</v>
      </c>
      <c r="B72" s="17" t="s">
        <v>125</v>
      </c>
      <c r="C72" s="56" t="s">
        <v>34</v>
      </c>
      <c r="D72" s="57">
        <v>128.5</v>
      </c>
      <c r="E72" s="58">
        <v>58941</v>
      </c>
      <c r="F72" s="114">
        <f>D72*E72</f>
        <v>7573918.5</v>
      </c>
      <c r="G72" s="111">
        <v>80</v>
      </c>
      <c r="H72" s="111">
        <v>48.5</v>
      </c>
      <c r="I72" s="34">
        <f t="shared" si="8"/>
        <v>2858638.5</v>
      </c>
      <c r="J72" s="112">
        <f>D72-H72-G72</f>
        <v>0</v>
      </c>
      <c r="K72" s="113">
        <f>J72*E72</f>
        <v>0</v>
      </c>
    </row>
    <row r="73" spans="1:11" s="24" customFormat="1" x14ac:dyDescent="0.25">
      <c r="A73" s="52">
        <v>18.100000000000001</v>
      </c>
      <c r="B73" s="53" t="s">
        <v>66</v>
      </c>
      <c r="C73" s="54"/>
      <c r="D73" s="54"/>
      <c r="E73" s="59"/>
      <c r="F73" s="59"/>
      <c r="G73" s="67"/>
      <c r="H73" s="67"/>
      <c r="I73" s="59"/>
      <c r="J73" s="59"/>
      <c r="K73" s="82"/>
    </row>
    <row r="74" spans="1:11" s="24" customFormat="1" x14ac:dyDescent="0.25">
      <c r="A74" s="16" t="s">
        <v>67</v>
      </c>
      <c r="B74" s="17" t="s">
        <v>68</v>
      </c>
      <c r="C74" s="56" t="s">
        <v>34</v>
      </c>
      <c r="D74" s="57">
        <v>315.18</v>
      </c>
      <c r="E74" s="58">
        <v>12452.195930184917</v>
      </c>
      <c r="F74" s="110">
        <f>D74*E74</f>
        <v>3924683.1132756821</v>
      </c>
      <c r="G74" s="111">
        <v>0</v>
      </c>
      <c r="H74" s="111">
        <v>315.18</v>
      </c>
      <c r="I74" s="115">
        <f>H74*E74</f>
        <v>3924683.1132756821</v>
      </c>
      <c r="J74" s="112">
        <f>D74-H74</f>
        <v>0</v>
      </c>
      <c r="K74" s="113">
        <f>J74*E74</f>
        <v>0</v>
      </c>
    </row>
    <row r="75" spans="1:11" s="23" customFormat="1" x14ac:dyDescent="0.25">
      <c r="A75" s="52">
        <v>19.100000000000001</v>
      </c>
      <c r="B75" s="53" t="s">
        <v>126</v>
      </c>
      <c r="C75" s="54"/>
      <c r="D75" s="54"/>
      <c r="E75" s="59"/>
      <c r="F75" s="59"/>
      <c r="G75" s="67"/>
      <c r="H75" s="67"/>
      <c r="I75" s="59"/>
      <c r="J75" s="59"/>
      <c r="K75" s="82"/>
    </row>
    <row r="76" spans="1:11" s="23" customFormat="1" x14ac:dyDescent="0.25">
      <c r="A76" s="16" t="s">
        <v>69</v>
      </c>
      <c r="B76" s="18" t="s">
        <v>70</v>
      </c>
      <c r="C76" s="56" t="s">
        <v>27</v>
      </c>
      <c r="D76" s="57">
        <v>0</v>
      </c>
      <c r="E76" s="58">
        <v>79794.957750626301</v>
      </c>
      <c r="F76" s="33">
        <f>E76*D76</f>
        <v>0</v>
      </c>
      <c r="G76" s="72">
        <v>0</v>
      </c>
      <c r="H76" s="72">
        <v>0</v>
      </c>
      <c r="I76" s="34">
        <f>H76*E76</f>
        <v>0</v>
      </c>
      <c r="J76" s="35">
        <f>D76-G76-H76</f>
        <v>0</v>
      </c>
      <c r="K76" s="50">
        <f>J76*E76</f>
        <v>0</v>
      </c>
    </row>
    <row r="77" spans="1:11" s="23" customFormat="1" x14ac:dyDescent="0.25">
      <c r="A77" s="52">
        <v>20</v>
      </c>
      <c r="B77" s="53" t="s">
        <v>138</v>
      </c>
      <c r="C77" s="54"/>
      <c r="D77" s="59"/>
      <c r="E77" s="59"/>
      <c r="F77" s="59"/>
      <c r="G77" s="59"/>
      <c r="H77" s="59"/>
      <c r="I77" s="59"/>
      <c r="J77" s="59"/>
      <c r="K77" s="59"/>
    </row>
    <row r="78" spans="1:11" s="23" customFormat="1" x14ac:dyDescent="0.25">
      <c r="A78" s="16" t="s">
        <v>139</v>
      </c>
      <c r="B78" s="17" t="s">
        <v>140</v>
      </c>
      <c r="C78" s="63" t="s">
        <v>34</v>
      </c>
      <c r="D78" s="57">
        <v>45.87</v>
      </c>
      <c r="E78" s="65">
        <v>63503</v>
      </c>
      <c r="F78" s="33">
        <f>E78*D78</f>
        <v>2912882.61</v>
      </c>
      <c r="G78" s="72"/>
      <c r="H78" s="72">
        <v>45.87</v>
      </c>
      <c r="I78" s="34">
        <f>H78*E78</f>
        <v>2912882.61</v>
      </c>
      <c r="J78" s="35">
        <f>D78-G78-H78</f>
        <v>0</v>
      </c>
      <c r="K78" s="50"/>
    </row>
    <row r="79" spans="1:11" s="23" customFormat="1" x14ac:dyDescent="0.25">
      <c r="A79" s="52">
        <v>21.1</v>
      </c>
      <c r="B79" s="53" t="s">
        <v>71</v>
      </c>
      <c r="C79" s="54"/>
      <c r="D79" s="54"/>
      <c r="E79" s="59"/>
      <c r="F79" s="59"/>
      <c r="G79" s="67"/>
      <c r="H79" s="67"/>
      <c r="I79" s="59"/>
      <c r="J79" s="59"/>
      <c r="K79" s="82"/>
    </row>
    <row r="80" spans="1:11" s="23" customFormat="1" x14ac:dyDescent="0.25">
      <c r="A80" s="16" t="s">
        <v>72</v>
      </c>
      <c r="B80" s="17" t="s">
        <v>73</v>
      </c>
      <c r="C80" s="56" t="s">
        <v>34</v>
      </c>
      <c r="D80" s="57">
        <v>200</v>
      </c>
      <c r="E80" s="58">
        <v>7740.5311838756952</v>
      </c>
      <c r="F80" s="33">
        <f>E80*D80</f>
        <v>1548106.2367751391</v>
      </c>
      <c r="G80" s="72">
        <v>0</v>
      </c>
      <c r="H80" s="72">
        <v>0</v>
      </c>
      <c r="I80" s="34">
        <f>H80*E80</f>
        <v>0</v>
      </c>
      <c r="J80" s="35">
        <f>D80-G80-H80</f>
        <v>200</v>
      </c>
      <c r="K80" s="50">
        <f>J80*E80</f>
        <v>1548106.2367751391</v>
      </c>
    </row>
    <row r="81" spans="1:12" s="23" customFormat="1" x14ac:dyDescent="0.25">
      <c r="A81" s="16" t="s">
        <v>74</v>
      </c>
      <c r="B81" s="17" t="s">
        <v>75</v>
      </c>
      <c r="C81" s="56" t="s">
        <v>34</v>
      </c>
      <c r="D81" s="57">
        <v>0</v>
      </c>
      <c r="E81" s="58">
        <v>9979.7435224052042</v>
      </c>
      <c r="F81" s="33">
        <f>E81*D81</f>
        <v>0</v>
      </c>
      <c r="G81" s="72">
        <v>0</v>
      </c>
      <c r="H81" s="72">
        <v>0</v>
      </c>
      <c r="I81" s="34">
        <f>H81*E81</f>
        <v>0</v>
      </c>
      <c r="J81" s="35">
        <f>D81-G81-H81</f>
        <v>0</v>
      </c>
      <c r="K81" s="50">
        <f>J81*E81</f>
        <v>0</v>
      </c>
    </row>
    <row r="82" spans="1:12" x14ac:dyDescent="0.25">
      <c r="A82" s="145" t="s">
        <v>76</v>
      </c>
      <c r="B82" s="146"/>
      <c r="C82" s="36"/>
      <c r="D82" s="37"/>
      <c r="E82" s="38"/>
      <c r="F82" s="38">
        <f>SUM(F28:F81)</f>
        <v>61964417.533749469</v>
      </c>
      <c r="G82" s="73"/>
      <c r="H82" s="74"/>
      <c r="I82" s="38">
        <f>SUM(I28:I81)</f>
        <v>17467301.48952572</v>
      </c>
      <c r="J82" s="38"/>
      <c r="K82" s="83">
        <f>SUM(K28:K81)</f>
        <v>4662117.4202930108</v>
      </c>
      <c r="L82" s="61"/>
    </row>
    <row r="83" spans="1:12" x14ac:dyDescent="0.25">
      <c r="A83" s="147" t="s">
        <v>77</v>
      </c>
      <c r="B83" s="148"/>
      <c r="C83" s="148"/>
      <c r="D83" s="40"/>
      <c r="E83" s="41"/>
      <c r="F83" s="41">
        <f>SUM(F84:F87)</f>
        <v>17226108.074382354</v>
      </c>
      <c r="G83" s="75"/>
      <c r="H83" s="74"/>
      <c r="I83" s="41">
        <f>SUM(I84:I87)</f>
        <v>4855909.8140881499</v>
      </c>
      <c r="J83" s="41"/>
      <c r="K83" s="84">
        <f>SUM(K84:K87)</f>
        <v>1296068.6428414572</v>
      </c>
      <c r="L83" s="61"/>
    </row>
    <row r="84" spans="1:12" x14ac:dyDescent="0.25">
      <c r="A84" s="141" t="s">
        <v>78</v>
      </c>
      <c r="B84" s="142"/>
      <c r="C84" s="19">
        <v>0.17</v>
      </c>
      <c r="D84" s="20"/>
      <c r="E84" s="21"/>
      <c r="F84" s="42">
        <f>$F$82*C84</f>
        <v>10533950.98073741</v>
      </c>
      <c r="G84" s="71"/>
      <c r="H84" s="71"/>
      <c r="I84" s="39">
        <f>$I$82*C84</f>
        <v>2969441.2532193726</v>
      </c>
      <c r="J84" s="28"/>
      <c r="K84" s="51">
        <f>$K$82*C84</f>
        <v>792559.96144981193</v>
      </c>
      <c r="L84" s="61"/>
    </row>
    <row r="85" spans="1:12" x14ac:dyDescent="0.25">
      <c r="A85" s="141" t="s">
        <v>79</v>
      </c>
      <c r="B85" s="142" t="s">
        <v>80</v>
      </c>
      <c r="C85" s="19">
        <v>0.05</v>
      </c>
      <c r="D85" s="20"/>
      <c r="E85" s="21"/>
      <c r="F85" s="42">
        <f>$F$82*C85</f>
        <v>3098220.8766874736</v>
      </c>
      <c r="G85" s="71"/>
      <c r="H85" s="71"/>
      <c r="I85" s="39">
        <f>$I$82*C85</f>
        <v>873365.07447628607</v>
      </c>
      <c r="J85" s="28"/>
      <c r="K85" s="51">
        <f>$K$82*C85</f>
        <v>233105.87101465056</v>
      </c>
      <c r="L85" s="61"/>
    </row>
    <row r="86" spans="1:12" x14ac:dyDescent="0.25">
      <c r="A86" s="141" t="s">
        <v>81</v>
      </c>
      <c r="B86" s="142" t="s">
        <v>80</v>
      </c>
      <c r="C86" s="19">
        <v>0.05</v>
      </c>
      <c r="D86" s="20"/>
      <c r="E86" s="21"/>
      <c r="F86" s="42">
        <f>$F$82*C86</f>
        <v>3098220.8766874736</v>
      </c>
      <c r="G86" s="71"/>
      <c r="H86" s="71"/>
      <c r="I86" s="39">
        <f>$I$82*C86</f>
        <v>873365.07447628607</v>
      </c>
      <c r="J86" s="28"/>
      <c r="K86" s="51">
        <f>$K$82*C86</f>
        <v>233105.87101465056</v>
      </c>
      <c r="L86" s="61"/>
    </row>
    <row r="87" spans="1:12" ht="15.75" thickBot="1" x14ac:dyDescent="0.3">
      <c r="A87" s="151" t="s">
        <v>82</v>
      </c>
      <c r="B87" s="152"/>
      <c r="C87" s="85">
        <v>0.16</v>
      </c>
      <c r="D87" s="86"/>
      <c r="E87" s="87"/>
      <c r="F87" s="88">
        <f>C87*F86</f>
        <v>495715.3402699958</v>
      </c>
      <c r="G87" s="89"/>
      <c r="H87" s="89"/>
      <c r="I87" s="90">
        <f>I86*C87</f>
        <v>139738.41191620578</v>
      </c>
      <c r="J87" s="91"/>
      <c r="K87" s="92">
        <f>K86*C87</f>
        <v>37296.939362344092</v>
      </c>
      <c r="L87" s="61"/>
    </row>
    <row r="88" spans="1:12" ht="15.75" thickBot="1" x14ac:dyDescent="0.3">
      <c r="A88" s="149" t="s">
        <v>90</v>
      </c>
      <c r="B88" s="150"/>
      <c r="C88" s="77"/>
      <c r="D88" s="78"/>
      <c r="E88" s="79"/>
      <c r="F88" s="79">
        <f>F82+F83</f>
        <v>79190525.608131826</v>
      </c>
      <c r="G88" s="80"/>
      <c r="H88" s="80"/>
      <c r="I88" s="79">
        <f>I82+I83</f>
        <v>22323211.303613871</v>
      </c>
      <c r="J88" s="79"/>
      <c r="K88" s="79">
        <f>K82+K83</f>
        <v>5958186.0631344682</v>
      </c>
      <c r="L88" s="61"/>
    </row>
    <row r="97" spans="1:8" x14ac:dyDescent="0.25">
      <c r="B97" t="s">
        <v>9</v>
      </c>
      <c r="E97" t="s">
        <v>9</v>
      </c>
      <c r="H97" s="76" t="s">
        <v>9</v>
      </c>
    </row>
    <row r="98" spans="1:8" x14ac:dyDescent="0.25">
      <c r="B98" t="s">
        <v>91</v>
      </c>
      <c r="E98" t="s">
        <v>20</v>
      </c>
      <c r="H98" s="76" t="s">
        <v>10</v>
      </c>
    </row>
    <row r="99" spans="1:8" x14ac:dyDescent="0.25">
      <c r="B99" t="s">
        <v>92</v>
      </c>
      <c r="E99" t="s">
        <v>8</v>
      </c>
      <c r="H99" s="76" t="s">
        <v>11</v>
      </c>
    </row>
    <row r="100" spans="1:8" x14ac:dyDescent="0.25">
      <c r="B100" t="s">
        <v>93</v>
      </c>
    </row>
    <row r="102" spans="1:8" x14ac:dyDescent="0.25">
      <c r="A102" s="25"/>
      <c r="B102" s="27"/>
      <c r="D102" s="27"/>
    </row>
    <row r="103" spans="1:8" x14ac:dyDescent="0.25">
      <c r="A103" s="25"/>
      <c r="B103" s="27" t="s">
        <v>9</v>
      </c>
      <c r="D103" s="27"/>
      <c r="E103" t="s">
        <v>9</v>
      </c>
    </row>
    <row r="104" spans="1:8" x14ac:dyDescent="0.25">
      <c r="A104" s="25"/>
      <c r="B104" s="27" t="s">
        <v>18</v>
      </c>
      <c r="D104" s="27"/>
      <c r="E104" t="s">
        <v>21</v>
      </c>
    </row>
    <row r="105" spans="1:8" x14ac:dyDescent="0.25">
      <c r="A105" s="25"/>
      <c r="B105" s="27" t="s">
        <v>19</v>
      </c>
      <c r="D105" s="25"/>
      <c r="E105" s="27" t="s">
        <v>12</v>
      </c>
      <c r="G105" s="76"/>
    </row>
    <row r="106" spans="1:8" x14ac:dyDescent="0.25">
      <c r="A106" s="25"/>
      <c r="B106" s="27"/>
      <c r="D106" s="25"/>
      <c r="E106" s="27"/>
      <c r="G106" s="76"/>
    </row>
    <row r="107" spans="1:8" x14ac:dyDescent="0.25">
      <c r="A107" s="25"/>
      <c r="B107" s="27"/>
      <c r="D107" s="25"/>
      <c r="E107" s="27"/>
      <c r="G107" s="76"/>
    </row>
    <row r="108" spans="1:8" x14ac:dyDescent="0.25">
      <c r="A108" s="25"/>
      <c r="B108" s="27"/>
      <c r="D108" s="25"/>
      <c r="E108" s="27"/>
      <c r="G108" s="76"/>
    </row>
    <row r="109" spans="1:8" x14ac:dyDescent="0.25">
      <c r="A109" s="25"/>
      <c r="B109" s="27"/>
      <c r="D109" s="25"/>
      <c r="E109" s="27"/>
      <c r="G109" s="76"/>
    </row>
    <row r="110" spans="1:8" x14ac:dyDescent="0.25">
      <c r="A110" s="25"/>
      <c r="B110" s="27"/>
      <c r="D110" s="25"/>
      <c r="E110" s="27"/>
      <c r="G110" s="76"/>
    </row>
    <row r="111" spans="1:8" x14ac:dyDescent="0.25">
      <c r="A111" s="25"/>
      <c r="B111" s="27"/>
      <c r="D111" s="25"/>
      <c r="E111" s="27"/>
      <c r="G111" s="76"/>
    </row>
    <row r="112" spans="1:8" x14ac:dyDescent="0.25">
      <c r="A112" s="25"/>
      <c r="B112" s="27"/>
      <c r="D112" s="25"/>
      <c r="E112" s="27"/>
      <c r="G112" s="76"/>
    </row>
    <row r="113" spans="1:7" x14ac:dyDescent="0.25">
      <c r="A113" s="25"/>
      <c r="B113" s="27"/>
      <c r="D113" s="25"/>
      <c r="E113" s="27"/>
      <c r="G113" s="76"/>
    </row>
    <row r="114" spans="1:7" x14ac:dyDescent="0.25">
      <c r="D114" s="25"/>
      <c r="E114" s="27"/>
      <c r="G114" s="76"/>
    </row>
    <row r="115" spans="1:7" x14ac:dyDescent="0.25">
      <c r="D115" s="25"/>
      <c r="E115" s="27"/>
      <c r="G115" s="76"/>
    </row>
    <row r="116" spans="1:7" x14ac:dyDescent="0.25">
      <c r="D116" s="25"/>
      <c r="E116" s="27"/>
      <c r="G116" s="76"/>
    </row>
  </sheetData>
  <mergeCells count="10">
    <mergeCell ref="B1:F1"/>
    <mergeCell ref="A8:G8"/>
    <mergeCell ref="C16:G16"/>
    <mergeCell ref="A82:B82"/>
    <mergeCell ref="A88:B88"/>
    <mergeCell ref="A83:C83"/>
    <mergeCell ref="A84:B84"/>
    <mergeCell ref="A85:B85"/>
    <mergeCell ref="A86:B86"/>
    <mergeCell ref="A87:B87"/>
  </mergeCells>
  <phoneticPr fontId="16" type="noConversion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2"/>
  <sheetViews>
    <sheetView tabSelected="1" zoomScaleNormal="75" zoomScalePageLayoutView="75" workbookViewId="0">
      <selection activeCell="J13" sqref="J13"/>
    </sheetView>
  </sheetViews>
  <sheetFormatPr baseColWidth="10" defaultRowHeight="15" x14ac:dyDescent="0.25"/>
  <cols>
    <col min="1" max="1" width="7.42578125" customWidth="1"/>
    <col min="2" max="2" width="44.28515625" customWidth="1"/>
    <col min="3" max="3" width="14.42578125" customWidth="1"/>
    <col min="4" max="4" width="18" customWidth="1"/>
    <col min="5" max="5" width="18.28515625" customWidth="1"/>
    <col min="6" max="6" width="20" customWidth="1"/>
    <col min="7" max="7" width="18.28515625" style="69" customWidth="1"/>
    <col min="8" max="8" width="15.28515625" style="69" bestFit="1" customWidth="1"/>
    <col min="9" max="9" width="21.42578125" style="27" customWidth="1"/>
    <col min="10" max="10" width="16" customWidth="1"/>
    <col min="11" max="11" width="20.85546875" style="27" customWidth="1"/>
  </cols>
  <sheetData>
    <row r="1" spans="1:11" s="1" customFormat="1" ht="14.1" customHeight="1" x14ac:dyDescent="0.25">
      <c r="A1" s="3"/>
      <c r="B1" s="140"/>
      <c r="C1" s="140"/>
      <c r="D1" s="140"/>
      <c r="E1" s="140"/>
      <c r="F1" s="140"/>
      <c r="G1" s="68"/>
      <c r="H1" s="68"/>
      <c r="I1" s="26"/>
      <c r="K1" s="26"/>
    </row>
    <row r="2" spans="1:11" s="1" customFormat="1" ht="14.1" customHeight="1" x14ac:dyDescent="0.25">
      <c r="A2" s="3"/>
      <c r="B2" s="2"/>
      <c r="C2" s="2"/>
      <c r="D2" s="2"/>
      <c r="E2" s="2"/>
      <c r="F2" s="2"/>
      <c r="G2" s="68"/>
      <c r="H2" s="68"/>
      <c r="I2" s="26"/>
      <c r="K2" s="26"/>
    </row>
    <row r="3" spans="1:11" s="1" customFormat="1" ht="14.1" customHeight="1" x14ac:dyDescent="0.25">
      <c r="A3" s="3"/>
      <c r="B3" s="2"/>
      <c r="C3" s="2"/>
      <c r="D3" s="2"/>
      <c r="E3" s="2"/>
      <c r="F3" s="2"/>
      <c r="G3" s="68"/>
      <c r="H3" s="68"/>
      <c r="I3" s="26"/>
      <c r="K3" s="26"/>
    </row>
    <row r="4" spans="1:11" s="1" customFormat="1" ht="14.1" customHeight="1" x14ac:dyDescent="0.25">
      <c r="A4" s="3"/>
      <c r="B4" s="2"/>
      <c r="C4" s="2"/>
      <c r="D4" s="2"/>
      <c r="E4" s="2"/>
      <c r="F4" s="2"/>
      <c r="G4" s="68"/>
      <c r="H4" s="68"/>
      <c r="I4" s="26"/>
      <c r="K4" s="26"/>
    </row>
    <row r="5" spans="1:11" s="1" customFormat="1" ht="14.1" customHeight="1" x14ac:dyDescent="0.25">
      <c r="A5" s="3"/>
      <c r="B5" s="2"/>
      <c r="C5" s="2"/>
      <c r="D5" s="2"/>
      <c r="E5" s="2"/>
      <c r="F5" s="2"/>
      <c r="G5" s="68"/>
      <c r="H5" s="68"/>
      <c r="I5" s="26"/>
      <c r="K5" s="26"/>
    </row>
    <row r="6" spans="1:11" s="1" customFormat="1" ht="14.1" customHeight="1" x14ac:dyDescent="0.25">
      <c r="A6" s="3"/>
      <c r="B6" s="2"/>
      <c r="C6" s="2"/>
      <c r="D6" s="2"/>
      <c r="E6" s="2"/>
      <c r="F6" s="2"/>
      <c r="G6" s="68"/>
      <c r="H6" s="68"/>
      <c r="I6" s="26"/>
      <c r="K6" s="26"/>
    </row>
    <row r="7" spans="1:11" s="1" customFormat="1" ht="14.1" customHeight="1" x14ac:dyDescent="0.25">
      <c r="A7" s="3"/>
      <c r="B7" s="2"/>
      <c r="C7" s="2"/>
      <c r="D7" s="2"/>
      <c r="E7" s="2"/>
      <c r="F7" s="2"/>
      <c r="G7" s="68"/>
      <c r="H7" s="68"/>
      <c r="I7" s="26"/>
      <c r="K7" s="26"/>
    </row>
    <row r="8" spans="1:11" s="1" customFormat="1" ht="26.25" customHeight="1" x14ac:dyDescent="0.3">
      <c r="A8" s="139" t="s">
        <v>143</v>
      </c>
      <c r="B8" s="139"/>
      <c r="C8" s="139"/>
      <c r="D8" s="139"/>
      <c r="E8" s="139"/>
      <c r="F8" s="139"/>
      <c r="G8" s="139"/>
      <c r="H8" s="68"/>
      <c r="I8" s="26"/>
      <c r="K8" s="26"/>
    </row>
    <row r="9" spans="1:11" s="1" customFormat="1" ht="14.1" customHeight="1" x14ac:dyDescent="0.25">
      <c r="A9" s="3"/>
      <c r="B9" s="2"/>
      <c r="C9" s="2"/>
      <c r="D9" s="2"/>
      <c r="E9" s="2"/>
      <c r="F9" s="2"/>
      <c r="G9" s="68"/>
      <c r="H9" s="68"/>
      <c r="I9" s="26"/>
      <c r="K9" s="26"/>
    </row>
    <row r="10" spans="1:11" s="1" customFormat="1" ht="14.1" customHeight="1" x14ac:dyDescent="0.25">
      <c r="A10" s="3"/>
      <c r="B10" s="5" t="s">
        <v>0</v>
      </c>
      <c r="C10" s="2"/>
      <c r="D10" s="2"/>
      <c r="E10" s="2"/>
      <c r="F10" s="2"/>
      <c r="G10" s="68"/>
      <c r="H10" s="68"/>
      <c r="I10" s="26"/>
      <c r="K10" s="26"/>
    </row>
    <row r="11" spans="1:11" s="1" customFormat="1" ht="14.1" customHeight="1" x14ac:dyDescent="0.25">
      <c r="A11" s="3"/>
      <c r="B11" s="2"/>
      <c r="C11" s="2"/>
      <c r="D11" s="2"/>
      <c r="E11" s="2"/>
      <c r="F11" s="2"/>
      <c r="G11" s="68"/>
      <c r="H11" s="68"/>
      <c r="I11" s="26"/>
      <c r="K11" s="26"/>
    </row>
    <row r="12" spans="1:11" s="1" customFormat="1" ht="14.1" customHeight="1" x14ac:dyDescent="0.25">
      <c r="A12" s="3"/>
      <c r="B12" s="5" t="s">
        <v>1</v>
      </c>
      <c r="C12" s="5" t="s">
        <v>16</v>
      </c>
      <c r="D12" s="2"/>
      <c r="E12" s="2"/>
      <c r="F12" s="2"/>
      <c r="G12" s="68"/>
      <c r="H12" s="68"/>
      <c r="I12" s="26"/>
      <c r="K12" s="26"/>
    </row>
    <row r="13" spans="1:11" s="1" customFormat="1" ht="14.1" customHeight="1" x14ac:dyDescent="0.25">
      <c r="A13" s="3"/>
      <c r="B13" s="6"/>
      <c r="C13" s="7"/>
      <c r="D13" s="2"/>
      <c r="E13" s="2"/>
      <c r="F13" s="2"/>
      <c r="G13" s="68"/>
      <c r="H13" s="68"/>
      <c r="I13" s="26"/>
      <c r="K13" s="26"/>
    </row>
    <row r="14" spans="1:11" s="1" customFormat="1" ht="14.1" customHeight="1" x14ac:dyDescent="0.25">
      <c r="A14" s="3"/>
      <c r="B14" s="8" t="s">
        <v>2</v>
      </c>
      <c r="C14" s="5" t="s">
        <v>17</v>
      </c>
      <c r="D14" s="2"/>
      <c r="E14" s="2"/>
      <c r="F14" s="2"/>
      <c r="G14" s="68"/>
      <c r="H14" s="68"/>
      <c r="I14" s="26"/>
      <c r="K14" s="26"/>
    </row>
    <row r="15" spans="1:11" s="1" customFormat="1" ht="14.1" customHeight="1" x14ac:dyDescent="0.25">
      <c r="A15" s="3"/>
      <c r="B15" s="9"/>
      <c r="C15" s="10"/>
      <c r="D15" s="2"/>
      <c r="E15" s="2"/>
      <c r="F15" s="2"/>
      <c r="G15" s="68"/>
      <c r="H15" s="68"/>
      <c r="I15" s="26"/>
      <c r="K15" s="26"/>
    </row>
    <row r="16" spans="1:11" s="1" customFormat="1" ht="52.5" customHeight="1" x14ac:dyDescent="0.25">
      <c r="A16" s="3"/>
      <c r="B16" s="8" t="s">
        <v>3</v>
      </c>
      <c r="C16" s="138" t="s">
        <v>13</v>
      </c>
      <c r="D16" s="138"/>
      <c r="E16" s="138"/>
      <c r="F16" s="138"/>
      <c r="G16" s="138"/>
      <c r="H16" s="68"/>
      <c r="I16" s="26"/>
      <c r="K16" s="26"/>
    </row>
    <row r="17" spans="1:11" s="1" customFormat="1" ht="14.1" customHeight="1" x14ac:dyDescent="0.25">
      <c r="A17" s="3"/>
      <c r="B17" s="9"/>
      <c r="C17" s="2"/>
      <c r="D17" s="2"/>
      <c r="E17" s="2"/>
      <c r="F17" s="2"/>
      <c r="G17" s="68"/>
      <c r="H17" s="68"/>
      <c r="I17" s="26"/>
      <c r="K17" s="26"/>
    </row>
    <row r="18" spans="1:11" s="1" customFormat="1" ht="14.1" customHeight="1" x14ac:dyDescent="0.25">
      <c r="A18" s="3"/>
      <c r="B18" s="11" t="s">
        <v>4</v>
      </c>
      <c r="C18" s="12">
        <v>4460000000</v>
      </c>
      <c r="D18" s="2"/>
      <c r="E18" s="2"/>
      <c r="F18" s="2"/>
      <c r="G18" s="68"/>
      <c r="H18" s="68"/>
      <c r="I18" s="26"/>
      <c r="K18" s="26"/>
    </row>
    <row r="19" spans="1:11" s="1" customFormat="1" ht="14.1" customHeight="1" x14ac:dyDescent="0.25">
      <c r="A19" s="3"/>
      <c r="B19" s="11" t="s">
        <v>5</v>
      </c>
      <c r="C19" s="12">
        <v>0</v>
      </c>
      <c r="D19" s="2"/>
      <c r="E19" s="2"/>
      <c r="F19" s="2"/>
      <c r="G19" s="68"/>
      <c r="H19" s="68"/>
      <c r="I19" s="26"/>
      <c r="K19" s="26"/>
    </row>
    <row r="20" spans="1:11" s="1" customFormat="1" ht="14.1" customHeight="1" x14ac:dyDescent="0.25">
      <c r="A20" s="3"/>
      <c r="B20" s="11" t="s">
        <v>6</v>
      </c>
      <c r="C20" s="12">
        <f>+C19+C18</f>
        <v>4460000000</v>
      </c>
      <c r="D20" s="12"/>
      <c r="E20" s="15"/>
      <c r="F20" s="2"/>
      <c r="G20" s="68"/>
      <c r="H20" s="68"/>
      <c r="I20" s="26"/>
      <c r="K20" s="26"/>
    </row>
    <row r="21" spans="1:11" s="1" customFormat="1" ht="14.1" customHeight="1" x14ac:dyDescent="0.25">
      <c r="A21" s="3"/>
      <c r="B21" s="11"/>
      <c r="C21" s="14"/>
      <c r="D21" s="2"/>
      <c r="E21" s="2"/>
      <c r="F21" s="2"/>
      <c r="G21" s="68"/>
      <c r="H21" s="68"/>
      <c r="I21" s="26"/>
      <c r="K21" s="26"/>
    </row>
    <row r="22" spans="1:11" s="1" customFormat="1" ht="14.1" customHeight="1" x14ac:dyDescent="0.25">
      <c r="A22" s="3"/>
      <c r="B22" s="11" t="s">
        <v>24</v>
      </c>
      <c r="C22" s="14" t="s">
        <v>22</v>
      </c>
      <c r="D22" s="2"/>
      <c r="E22" s="2"/>
      <c r="F22" s="2"/>
      <c r="G22" s="68"/>
      <c r="H22" s="68"/>
      <c r="I22" s="26"/>
      <c r="K22" s="26"/>
    </row>
    <row r="23" spans="1:11" s="1" customFormat="1" ht="14.1" customHeight="1" x14ac:dyDescent="0.25">
      <c r="A23" s="3"/>
      <c r="B23" s="13" t="s">
        <v>7</v>
      </c>
      <c r="C23" s="14" t="s">
        <v>14</v>
      </c>
      <c r="D23" s="2"/>
      <c r="E23" s="2"/>
      <c r="F23" s="2"/>
      <c r="G23" s="68"/>
      <c r="H23" s="68"/>
      <c r="I23" s="26"/>
      <c r="K23" s="26"/>
    </row>
    <row r="24" spans="1:11" s="1" customFormat="1" ht="14.1" customHeight="1" x14ac:dyDescent="0.25">
      <c r="A24" s="3"/>
      <c r="B24" s="11" t="s">
        <v>23</v>
      </c>
      <c r="C24" s="14" t="s">
        <v>15</v>
      </c>
      <c r="D24" s="4"/>
      <c r="E24" s="4"/>
      <c r="F24" s="4"/>
      <c r="G24" s="68"/>
      <c r="H24" s="68"/>
      <c r="I24" s="26"/>
      <c r="K24" s="26"/>
    </row>
    <row r="25" spans="1:11" s="1" customFormat="1" ht="14.1" customHeight="1" thickBot="1" x14ac:dyDescent="0.3">
      <c r="A25"/>
      <c r="B25"/>
      <c r="C25"/>
      <c r="D25"/>
      <c r="E25"/>
      <c r="F25"/>
      <c r="G25" s="69"/>
      <c r="H25" s="69"/>
      <c r="I25" s="26"/>
      <c r="K25" s="26"/>
    </row>
    <row r="26" spans="1:11" s="1" customFormat="1" ht="36" x14ac:dyDescent="0.25">
      <c r="A26" s="43" t="s">
        <v>25</v>
      </c>
      <c r="B26" s="44" t="s">
        <v>26</v>
      </c>
      <c r="C26" s="44" t="s">
        <v>27</v>
      </c>
      <c r="D26" s="44" t="s">
        <v>83</v>
      </c>
      <c r="E26" s="45" t="s">
        <v>28</v>
      </c>
      <c r="F26" s="45" t="s">
        <v>84</v>
      </c>
      <c r="G26" s="70" t="s">
        <v>85</v>
      </c>
      <c r="H26" s="70" t="s">
        <v>86</v>
      </c>
      <c r="I26" s="46" t="s">
        <v>87</v>
      </c>
      <c r="J26" s="45" t="s">
        <v>88</v>
      </c>
      <c r="K26" s="47" t="s">
        <v>89</v>
      </c>
    </row>
    <row r="27" spans="1:11" s="1" customFormat="1" ht="14.1" customHeight="1" x14ac:dyDescent="0.25">
      <c r="A27" s="48"/>
      <c r="B27" s="28"/>
      <c r="C27" s="29"/>
      <c r="D27" s="22"/>
      <c r="E27" s="30"/>
      <c r="F27" s="28"/>
      <c r="G27" s="71"/>
      <c r="H27" s="71"/>
      <c r="I27" s="31"/>
      <c r="J27" s="32"/>
      <c r="K27" s="49"/>
    </row>
    <row r="28" spans="1:11" s="24" customFormat="1" x14ac:dyDescent="0.25">
      <c r="A28" s="52">
        <v>1</v>
      </c>
      <c r="B28" s="53" t="s">
        <v>94</v>
      </c>
      <c r="C28" s="54"/>
      <c r="D28" s="54"/>
      <c r="E28" s="55"/>
      <c r="F28" s="55"/>
      <c r="G28" s="66"/>
      <c r="H28" s="66"/>
      <c r="I28" s="55"/>
      <c r="J28" s="55"/>
      <c r="K28" s="81"/>
    </row>
    <row r="29" spans="1:11" s="24" customFormat="1" x14ac:dyDescent="0.25">
      <c r="A29" s="52">
        <v>1.1000000000000001</v>
      </c>
      <c r="B29" s="53" t="s">
        <v>95</v>
      </c>
      <c r="C29" s="54"/>
      <c r="D29" s="54"/>
      <c r="E29" s="55"/>
      <c r="F29" s="55"/>
      <c r="G29" s="66"/>
      <c r="H29" s="66"/>
      <c r="I29" s="55"/>
      <c r="J29" s="55"/>
      <c r="K29" s="81"/>
    </row>
    <row r="30" spans="1:11" s="24" customFormat="1" ht="22.5" x14ac:dyDescent="0.25">
      <c r="A30" s="16" t="s">
        <v>29</v>
      </c>
      <c r="B30" s="17" t="s">
        <v>30</v>
      </c>
      <c r="C30" s="56" t="s">
        <v>27</v>
      </c>
      <c r="D30" s="57">
        <v>1</v>
      </c>
      <c r="E30" s="58">
        <v>217570</v>
      </c>
      <c r="F30" s="33">
        <f>E30*D30</f>
        <v>217570</v>
      </c>
      <c r="G30" s="72">
        <v>1</v>
      </c>
      <c r="H30" s="72">
        <v>0</v>
      </c>
      <c r="I30" s="34">
        <f>H30*E30</f>
        <v>0</v>
      </c>
      <c r="J30" s="35">
        <f>D30-G30-H30</f>
        <v>0</v>
      </c>
      <c r="K30" s="50">
        <f>J30*E30</f>
        <v>0</v>
      </c>
    </row>
    <row r="31" spans="1:11" s="24" customFormat="1" x14ac:dyDescent="0.25">
      <c r="A31" s="52">
        <v>1.3</v>
      </c>
      <c r="B31" s="53" t="s">
        <v>31</v>
      </c>
      <c r="C31" s="54"/>
      <c r="D31" s="54"/>
      <c r="E31" s="59"/>
      <c r="F31" s="59"/>
      <c r="G31" s="67"/>
      <c r="H31" s="67"/>
      <c r="I31" s="59"/>
      <c r="J31" s="59"/>
      <c r="K31" s="82"/>
    </row>
    <row r="32" spans="1:11" s="24" customFormat="1" x14ac:dyDescent="0.25">
      <c r="A32" s="16" t="s">
        <v>32</v>
      </c>
      <c r="B32" s="17" t="s">
        <v>33</v>
      </c>
      <c r="C32" s="56" t="s">
        <v>34</v>
      </c>
      <c r="D32" s="57">
        <v>128.5</v>
      </c>
      <c r="E32" s="58">
        <v>10278</v>
      </c>
      <c r="F32" s="33">
        <f t="shared" ref="F32:F37" si="0">E32*D32</f>
        <v>1320723</v>
      </c>
      <c r="G32" s="72">
        <v>128.5</v>
      </c>
      <c r="H32" s="72">
        <v>0</v>
      </c>
      <c r="I32" s="34">
        <f t="shared" ref="I32:I37" si="1">H32*E32</f>
        <v>0</v>
      </c>
      <c r="J32" s="35">
        <f t="shared" ref="J32:J37" si="2">D32-G32-H32</f>
        <v>0</v>
      </c>
      <c r="K32" s="50">
        <f t="shared" ref="K32:K37" si="3">J32*E32</f>
        <v>0</v>
      </c>
    </row>
    <row r="33" spans="1:11" s="24" customFormat="1" x14ac:dyDescent="0.25">
      <c r="A33" s="16" t="s">
        <v>141</v>
      </c>
      <c r="B33" s="62" t="s">
        <v>142</v>
      </c>
      <c r="C33" s="56" t="s">
        <v>39</v>
      </c>
      <c r="D33" s="57">
        <v>1.1200000000000001</v>
      </c>
      <c r="E33" s="58">
        <v>127756</v>
      </c>
      <c r="F33" s="33">
        <f t="shared" si="0"/>
        <v>143086.72</v>
      </c>
      <c r="G33" s="72">
        <v>1.1200000000000001</v>
      </c>
      <c r="H33" s="72">
        <v>0</v>
      </c>
      <c r="I33" s="34">
        <f t="shared" si="1"/>
        <v>0</v>
      </c>
      <c r="J33" s="35">
        <f t="shared" si="2"/>
        <v>0</v>
      </c>
      <c r="K33" s="50">
        <f t="shared" si="3"/>
        <v>0</v>
      </c>
    </row>
    <row r="34" spans="1:11" s="24" customFormat="1" x14ac:dyDescent="0.25">
      <c r="A34" s="16" t="s">
        <v>96</v>
      </c>
      <c r="B34" s="17" t="s">
        <v>97</v>
      </c>
      <c r="C34" s="56" t="s">
        <v>34</v>
      </c>
      <c r="D34" s="57">
        <v>7</v>
      </c>
      <c r="E34" s="58">
        <v>12743</v>
      </c>
      <c r="F34" s="33">
        <f t="shared" si="0"/>
        <v>89201</v>
      </c>
      <c r="G34" s="72">
        <v>7</v>
      </c>
      <c r="H34" s="72">
        <v>0</v>
      </c>
      <c r="I34" s="34">
        <f t="shared" si="1"/>
        <v>0</v>
      </c>
      <c r="J34" s="35">
        <f t="shared" si="2"/>
        <v>0</v>
      </c>
      <c r="K34" s="50">
        <f t="shared" si="3"/>
        <v>0</v>
      </c>
    </row>
    <row r="35" spans="1:11" s="24" customFormat="1" ht="22.5" x14ac:dyDescent="0.25">
      <c r="A35" s="16" t="s">
        <v>130</v>
      </c>
      <c r="B35" s="17" t="s">
        <v>131</v>
      </c>
      <c r="C35" s="56" t="s">
        <v>34</v>
      </c>
      <c r="D35" s="57">
        <v>38.950000000000003</v>
      </c>
      <c r="E35" s="58">
        <v>9320.2099999999991</v>
      </c>
      <c r="F35" s="33">
        <f t="shared" si="0"/>
        <v>363022.17949999997</v>
      </c>
      <c r="G35" s="72">
        <v>38.950000000000003</v>
      </c>
      <c r="H35" s="72">
        <v>0</v>
      </c>
      <c r="I35" s="34">
        <f t="shared" si="1"/>
        <v>0</v>
      </c>
      <c r="J35" s="35">
        <f t="shared" si="2"/>
        <v>0</v>
      </c>
      <c r="K35" s="50">
        <f t="shared" si="3"/>
        <v>0</v>
      </c>
    </row>
    <row r="36" spans="1:11" s="24" customFormat="1" ht="22.5" x14ac:dyDescent="0.25">
      <c r="A36" s="16" t="s">
        <v>35</v>
      </c>
      <c r="B36" s="17" t="s">
        <v>98</v>
      </c>
      <c r="C36" s="56" t="s">
        <v>34</v>
      </c>
      <c r="D36" s="57">
        <v>16.39</v>
      </c>
      <c r="E36" s="58">
        <v>15004</v>
      </c>
      <c r="F36" s="33">
        <f t="shared" si="0"/>
        <v>245915.56</v>
      </c>
      <c r="G36" s="72">
        <f>4+6.05</f>
        <v>10.050000000000001</v>
      </c>
      <c r="H36" s="72">
        <v>0</v>
      </c>
      <c r="I36" s="34">
        <f t="shared" si="1"/>
        <v>0</v>
      </c>
      <c r="J36" s="35">
        <f t="shared" si="2"/>
        <v>6.34</v>
      </c>
      <c r="K36" s="50">
        <f t="shared" si="3"/>
        <v>95125.36</v>
      </c>
    </row>
    <row r="37" spans="1:11" s="24" customFormat="1" x14ac:dyDescent="0.25">
      <c r="A37" s="16" t="s">
        <v>128</v>
      </c>
      <c r="B37" s="17" t="s">
        <v>129</v>
      </c>
      <c r="C37" s="56" t="s">
        <v>34</v>
      </c>
      <c r="D37" s="57">
        <v>219.8</v>
      </c>
      <c r="E37" s="58">
        <v>4746</v>
      </c>
      <c r="F37" s="33">
        <f t="shared" si="0"/>
        <v>1043170.8</v>
      </c>
      <c r="G37" s="72">
        <v>219.8</v>
      </c>
      <c r="H37" s="72">
        <v>0</v>
      </c>
      <c r="I37" s="34">
        <f t="shared" si="1"/>
        <v>0</v>
      </c>
      <c r="J37" s="35">
        <f t="shared" si="2"/>
        <v>0</v>
      </c>
      <c r="K37" s="50">
        <f t="shared" si="3"/>
        <v>0</v>
      </c>
    </row>
    <row r="38" spans="1:11" s="24" customFormat="1" x14ac:dyDescent="0.25">
      <c r="A38" s="52">
        <v>1.4</v>
      </c>
      <c r="B38" s="53" t="s">
        <v>36</v>
      </c>
      <c r="C38" s="54"/>
      <c r="D38" s="54"/>
      <c r="E38" s="59"/>
      <c r="F38" s="59"/>
      <c r="G38" s="67"/>
      <c r="H38" s="67"/>
      <c r="I38" s="59"/>
      <c r="J38" s="59"/>
      <c r="K38" s="82"/>
    </row>
    <row r="39" spans="1:11" s="24" customFormat="1" ht="35.25" customHeight="1" x14ac:dyDescent="0.25">
      <c r="A39" s="16" t="s">
        <v>37</v>
      </c>
      <c r="B39" s="17" t="s">
        <v>38</v>
      </c>
      <c r="C39" s="56" t="s">
        <v>39</v>
      </c>
      <c r="D39" s="57">
        <v>40</v>
      </c>
      <c r="E39" s="58">
        <v>49776</v>
      </c>
      <c r="F39" s="60">
        <f>E39*D39</f>
        <v>1991040</v>
      </c>
      <c r="G39" s="125">
        <f>12+2.93</f>
        <v>14.93</v>
      </c>
      <c r="H39" s="125">
        <v>0</v>
      </c>
      <c r="I39" s="126">
        <f>H39*E39</f>
        <v>0</v>
      </c>
      <c r="J39" s="127">
        <f t="shared" ref="J39:J47" si="4">D39-G39-H39</f>
        <v>25.07</v>
      </c>
      <c r="K39" s="128">
        <f>J39*E39</f>
        <v>1247884.32</v>
      </c>
    </row>
    <row r="40" spans="1:11" s="24" customFormat="1" x14ac:dyDescent="0.25">
      <c r="A40" s="52" t="s">
        <v>99</v>
      </c>
      <c r="B40" s="53" t="s">
        <v>100</v>
      </c>
      <c r="C40" s="54"/>
      <c r="D40" s="54"/>
      <c r="E40" s="59"/>
      <c r="F40" s="59"/>
      <c r="G40" s="67"/>
      <c r="H40" s="67"/>
      <c r="I40" s="59"/>
      <c r="J40" s="59">
        <f t="shared" si="4"/>
        <v>0</v>
      </c>
      <c r="K40" s="82"/>
    </row>
    <row r="41" spans="1:11" s="24" customFormat="1" ht="22.5" x14ac:dyDescent="0.25">
      <c r="A41" s="16" t="s">
        <v>133</v>
      </c>
      <c r="B41" s="17" t="s">
        <v>132</v>
      </c>
      <c r="C41" s="56" t="s">
        <v>27</v>
      </c>
      <c r="D41" s="57">
        <v>1</v>
      </c>
      <c r="E41" s="58">
        <v>213398</v>
      </c>
      <c r="F41" s="33">
        <f>E41*D41</f>
        <v>213398</v>
      </c>
      <c r="G41" s="72">
        <v>1</v>
      </c>
      <c r="H41" s="72">
        <v>0</v>
      </c>
      <c r="I41" s="34">
        <f>H41*E41</f>
        <v>0</v>
      </c>
      <c r="J41" s="35">
        <f t="shared" si="4"/>
        <v>0</v>
      </c>
      <c r="K41" s="50">
        <f>J41*E41</f>
        <v>0</v>
      </c>
    </row>
    <row r="42" spans="1:11" s="24" customFormat="1" ht="22.5" x14ac:dyDescent="0.25">
      <c r="A42" s="16" t="s">
        <v>101</v>
      </c>
      <c r="B42" s="17" t="s">
        <v>102</v>
      </c>
      <c r="C42" s="56" t="s">
        <v>27</v>
      </c>
      <c r="D42" s="57">
        <v>3</v>
      </c>
      <c r="E42" s="58">
        <v>347574</v>
      </c>
      <c r="F42" s="33">
        <f>E42*D42</f>
        <v>1042722</v>
      </c>
      <c r="G42" s="72">
        <f>1+2</f>
        <v>3</v>
      </c>
      <c r="H42" s="72">
        <v>0</v>
      </c>
      <c r="I42" s="34">
        <f>H42*E42</f>
        <v>0</v>
      </c>
      <c r="J42" s="35">
        <f t="shared" si="4"/>
        <v>0</v>
      </c>
      <c r="K42" s="50">
        <f>J42*E42</f>
        <v>0</v>
      </c>
    </row>
    <row r="43" spans="1:11" s="24" customFormat="1" x14ac:dyDescent="0.25">
      <c r="A43" s="16" t="s">
        <v>103</v>
      </c>
      <c r="B43" s="17" t="s">
        <v>104</v>
      </c>
      <c r="C43" s="56" t="s">
        <v>27</v>
      </c>
      <c r="D43" s="57">
        <v>1</v>
      </c>
      <c r="E43" s="58">
        <v>458530</v>
      </c>
      <c r="F43" s="33">
        <f>E43*D43</f>
        <v>458530</v>
      </c>
      <c r="G43" s="72">
        <v>1</v>
      </c>
      <c r="H43" s="72">
        <v>0</v>
      </c>
      <c r="I43" s="34">
        <f>H43*E43</f>
        <v>0</v>
      </c>
      <c r="J43" s="35">
        <f t="shared" si="4"/>
        <v>0</v>
      </c>
      <c r="K43" s="50">
        <f>J43*E43</f>
        <v>0</v>
      </c>
    </row>
    <row r="44" spans="1:11" s="24" customFormat="1" x14ac:dyDescent="0.25">
      <c r="A44" s="52" t="s">
        <v>105</v>
      </c>
      <c r="B44" s="53" t="s">
        <v>106</v>
      </c>
      <c r="C44" s="54"/>
      <c r="D44" s="54"/>
      <c r="E44" s="59"/>
      <c r="F44" s="59"/>
      <c r="G44" s="67"/>
      <c r="H44" s="67"/>
      <c r="I44" s="59"/>
      <c r="J44" s="59">
        <f t="shared" si="4"/>
        <v>0</v>
      </c>
      <c r="K44" s="82"/>
    </row>
    <row r="45" spans="1:11" s="24" customFormat="1" x14ac:dyDescent="0.25">
      <c r="A45" s="16" t="s">
        <v>40</v>
      </c>
      <c r="B45" s="17" t="s">
        <v>41</v>
      </c>
      <c r="C45" s="56" t="s">
        <v>39</v>
      </c>
      <c r="D45" s="93">
        <f>G45+H45</f>
        <v>15.02</v>
      </c>
      <c r="E45" s="58">
        <v>36293</v>
      </c>
      <c r="F45" s="33">
        <f>E45*D45</f>
        <v>545120.86</v>
      </c>
      <c r="G45" s="72">
        <f>4.2+10.82</f>
        <v>15.02</v>
      </c>
      <c r="H45" s="72">
        <v>0</v>
      </c>
      <c r="I45" s="34">
        <f>H45*E45</f>
        <v>0</v>
      </c>
      <c r="J45" s="35">
        <f t="shared" si="4"/>
        <v>0</v>
      </c>
      <c r="K45" s="50">
        <f>J45*E45</f>
        <v>0</v>
      </c>
    </row>
    <row r="46" spans="1:11" s="24" customFormat="1" ht="22.5" x14ac:dyDescent="0.25">
      <c r="A46" s="16" t="s">
        <v>42</v>
      </c>
      <c r="B46" s="17" t="s">
        <v>107</v>
      </c>
      <c r="C46" s="56" t="s">
        <v>39</v>
      </c>
      <c r="D46" s="57">
        <v>12.6</v>
      </c>
      <c r="E46" s="58">
        <v>26738</v>
      </c>
      <c r="F46" s="33">
        <f>E46*D46</f>
        <v>336898.8</v>
      </c>
      <c r="G46" s="72">
        <f>3.6+9</f>
        <v>12.6</v>
      </c>
      <c r="H46" s="72">
        <v>0</v>
      </c>
      <c r="I46" s="34">
        <f>H46*E46</f>
        <v>0</v>
      </c>
      <c r="J46" s="35">
        <f t="shared" si="4"/>
        <v>0</v>
      </c>
      <c r="K46" s="50">
        <f>J46*E46</f>
        <v>0</v>
      </c>
    </row>
    <row r="47" spans="1:11" s="24" customFormat="1" x14ac:dyDescent="0.25">
      <c r="A47" s="52">
        <v>5</v>
      </c>
      <c r="B47" s="53" t="s">
        <v>43</v>
      </c>
      <c r="C47" s="54"/>
      <c r="D47" s="54"/>
      <c r="E47" s="59"/>
      <c r="F47" s="59"/>
      <c r="G47" s="67"/>
      <c r="H47" s="67"/>
      <c r="I47" s="59"/>
      <c r="J47" s="59">
        <f t="shared" si="4"/>
        <v>0</v>
      </c>
      <c r="K47" s="82"/>
    </row>
    <row r="48" spans="1:11" s="24" customFormat="1" x14ac:dyDescent="0.25">
      <c r="A48" s="16" t="s">
        <v>108</v>
      </c>
      <c r="B48" s="17" t="s">
        <v>44</v>
      </c>
      <c r="C48" s="56" t="s">
        <v>34</v>
      </c>
      <c r="D48" s="57">
        <v>14.5</v>
      </c>
      <c r="E48" s="58">
        <v>40784</v>
      </c>
      <c r="F48" s="110">
        <f>D48*E48</f>
        <v>591368</v>
      </c>
      <c r="G48" s="111">
        <v>14.5</v>
      </c>
      <c r="H48" s="111">
        <v>0</v>
      </c>
      <c r="I48" s="34">
        <f>H48*E48</f>
        <v>0</v>
      </c>
      <c r="J48" s="35">
        <f>D48-H48-G48</f>
        <v>0</v>
      </c>
      <c r="K48" s="50">
        <f>J48*E48</f>
        <v>0</v>
      </c>
    </row>
    <row r="49" spans="1:11" s="24" customFormat="1" x14ac:dyDescent="0.25">
      <c r="A49" s="16" t="s">
        <v>45</v>
      </c>
      <c r="B49" s="17" t="s">
        <v>46</v>
      </c>
      <c r="C49" s="56" t="s">
        <v>34</v>
      </c>
      <c r="D49" s="57">
        <v>8.1</v>
      </c>
      <c r="E49" s="58">
        <v>38863.512276334659</v>
      </c>
      <c r="F49" s="33">
        <f>E49*D49</f>
        <v>314794.44943831075</v>
      </c>
      <c r="G49" s="72">
        <v>8.1</v>
      </c>
      <c r="H49" s="72">
        <v>0</v>
      </c>
      <c r="I49" s="34">
        <f>H49*E49</f>
        <v>0</v>
      </c>
      <c r="J49" s="35">
        <f>D49-G49-H49</f>
        <v>0</v>
      </c>
      <c r="K49" s="50">
        <f>J49*E49</f>
        <v>0</v>
      </c>
    </row>
    <row r="50" spans="1:11" s="24" customFormat="1" ht="30" customHeight="1" x14ac:dyDescent="0.25">
      <c r="A50" s="52">
        <v>7</v>
      </c>
      <c r="B50" s="53" t="s">
        <v>47</v>
      </c>
      <c r="C50" s="54"/>
      <c r="D50" s="54"/>
      <c r="E50" s="59"/>
      <c r="F50" s="59"/>
      <c r="G50" s="67"/>
      <c r="H50" s="67"/>
      <c r="I50" s="59"/>
      <c r="J50" s="59"/>
      <c r="K50" s="82"/>
    </row>
    <row r="51" spans="1:11" s="24" customFormat="1" ht="15" customHeight="1" x14ac:dyDescent="0.25">
      <c r="A51" s="16" t="s">
        <v>170</v>
      </c>
      <c r="B51" s="17" t="s">
        <v>169</v>
      </c>
      <c r="C51" s="56" t="s">
        <v>27</v>
      </c>
      <c r="D51" s="57">
        <v>1</v>
      </c>
      <c r="E51" s="58">
        <v>173922</v>
      </c>
      <c r="F51" s="33">
        <f>E51*D51</f>
        <v>173922</v>
      </c>
      <c r="G51" s="72">
        <v>0</v>
      </c>
      <c r="H51" s="72">
        <v>1</v>
      </c>
      <c r="I51" s="34">
        <f>H51*E51</f>
        <v>173922</v>
      </c>
      <c r="J51" s="35">
        <f>D51-G51-H51</f>
        <v>0</v>
      </c>
      <c r="K51" s="50">
        <f>J51*E51</f>
        <v>0</v>
      </c>
    </row>
    <row r="52" spans="1:11" s="24" customFormat="1" ht="15" customHeight="1" x14ac:dyDescent="0.25">
      <c r="A52" s="16" t="s">
        <v>171</v>
      </c>
      <c r="B52" s="17" t="s">
        <v>172</v>
      </c>
      <c r="C52" s="56" t="s">
        <v>48</v>
      </c>
      <c r="D52" s="57">
        <v>6</v>
      </c>
      <c r="E52" s="58">
        <v>6737</v>
      </c>
      <c r="F52" s="33"/>
      <c r="G52" s="72"/>
      <c r="H52" s="72"/>
      <c r="I52" s="34"/>
      <c r="J52" s="35"/>
      <c r="K52" s="50"/>
    </row>
    <row r="53" spans="1:11" s="24" customFormat="1" ht="15" customHeight="1" x14ac:dyDescent="0.25">
      <c r="A53" s="16" t="s">
        <v>173</v>
      </c>
      <c r="B53" s="17" t="s">
        <v>174</v>
      </c>
      <c r="C53" s="56" t="s">
        <v>27</v>
      </c>
      <c r="D53" s="57">
        <v>2</v>
      </c>
      <c r="E53" s="58">
        <v>44449</v>
      </c>
      <c r="F53" s="33"/>
      <c r="G53" s="72"/>
      <c r="H53" s="72"/>
      <c r="I53" s="34"/>
      <c r="J53" s="35"/>
      <c r="K53" s="50"/>
    </row>
    <row r="54" spans="1:11" s="24" customFormat="1" ht="15" customHeight="1" x14ac:dyDescent="0.25">
      <c r="A54" s="16" t="s">
        <v>134</v>
      </c>
      <c r="B54" s="17" t="s">
        <v>135</v>
      </c>
      <c r="C54" s="56" t="s">
        <v>27</v>
      </c>
      <c r="D54" s="57">
        <v>3</v>
      </c>
      <c r="E54" s="58">
        <v>48409</v>
      </c>
      <c r="F54" s="33">
        <f>E54*D54</f>
        <v>145227</v>
      </c>
      <c r="G54" s="72">
        <v>3</v>
      </c>
      <c r="H54" s="72">
        <v>0</v>
      </c>
      <c r="I54" s="34">
        <f>H54*E54</f>
        <v>0</v>
      </c>
      <c r="J54" s="35">
        <f>D54-G54-H54</f>
        <v>0</v>
      </c>
      <c r="K54" s="50">
        <f>J54*E54</f>
        <v>0</v>
      </c>
    </row>
    <row r="55" spans="1:11" s="24" customFormat="1" x14ac:dyDescent="0.25">
      <c r="A55" s="16" t="s">
        <v>136</v>
      </c>
      <c r="B55" s="17" t="s">
        <v>137</v>
      </c>
      <c r="C55" s="56" t="s">
        <v>27</v>
      </c>
      <c r="D55" s="57">
        <v>2</v>
      </c>
      <c r="E55" s="58">
        <v>81564</v>
      </c>
      <c r="F55" s="33">
        <f>E55*D55</f>
        <v>163128</v>
      </c>
      <c r="G55" s="72">
        <v>2</v>
      </c>
      <c r="H55" s="72">
        <v>0</v>
      </c>
      <c r="I55" s="34">
        <f>H55*E55</f>
        <v>0</v>
      </c>
      <c r="J55" s="35">
        <f>D55-G55-H55</f>
        <v>0</v>
      </c>
      <c r="K55" s="50">
        <f>J55*E55</f>
        <v>0</v>
      </c>
    </row>
    <row r="56" spans="1:11" s="24" customFormat="1" x14ac:dyDescent="0.25">
      <c r="A56" s="16" t="s">
        <v>109</v>
      </c>
      <c r="B56" s="17" t="s">
        <v>110</v>
      </c>
      <c r="C56" s="56" t="s">
        <v>48</v>
      </c>
      <c r="D56" s="57">
        <v>30</v>
      </c>
      <c r="E56" s="58">
        <v>41687</v>
      </c>
      <c r="F56" s="33">
        <f>E56*D56</f>
        <v>1250610</v>
      </c>
      <c r="G56" s="72">
        <f>6+24</f>
        <v>30</v>
      </c>
      <c r="H56" s="72">
        <v>0</v>
      </c>
      <c r="I56" s="34">
        <f>H56*E56</f>
        <v>0</v>
      </c>
      <c r="J56" s="35">
        <f>D56-G56-H56</f>
        <v>0</v>
      </c>
      <c r="K56" s="50">
        <f>J56*E56</f>
        <v>0</v>
      </c>
    </row>
    <row r="57" spans="1:11" s="24" customFormat="1" x14ac:dyDescent="0.25">
      <c r="A57" s="16" t="s">
        <v>111</v>
      </c>
      <c r="B57" s="17" t="s">
        <v>112</v>
      </c>
      <c r="C57" s="56" t="s">
        <v>48</v>
      </c>
      <c r="D57" s="57">
        <v>53</v>
      </c>
      <c r="E57" s="58">
        <v>30677</v>
      </c>
      <c r="F57" s="33">
        <f>E57*D57</f>
        <v>1625881</v>
      </c>
      <c r="G57" s="111">
        <f>40+6</f>
        <v>46</v>
      </c>
      <c r="H57" s="111">
        <v>0</v>
      </c>
      <c r="I57" s="34">
        <f>H57*E57</f>
        <v>0</v>
      </c>
      <c r="J57" s="112">
        <f>D57-H57-G57</f>
        <v>7</v>
      </c>
      <c r="K57" s="113">
        <f>J57*E57</f>
        <v>214739</v>
      </c>
    </row>
    <row r="58" spans="1:11" s="24" customFormat="1" ht="27.75" customHeight="1" x14ac:dyDescent="0.25">
      <c r="A58" s="52">
        <v>8.6999999999999993</v>
      </c>
      <c r="B58" s="53" t="s">
        <v>113</v>
      </c>
      <c r="C58" s="54"/>
      <c r="D58" s="54"/>
      <c r="E58" s="59"/>
      <c r="F58" s="59"/>
      <c r="G58" s="67"/>
      <c r="H58" s="67"/>
      <c r="I58" s="59"/>
      <c r="J58" s="59"/>
      <c r="K58" s="82"/>
    </row>
    <row r="59" spans="1:11" s="24" customFormat="1" x14ac:dyDescent="0.25">
      <c r="A59" s="16" t="s">
        <v>114</v>
      </c>
      <c r="B59" s="17" t="s">
        <v>115</v>
      </c>
      <c r="C59" s="56" t="s">
        <v>48</v>
      </c>
      <c r="D59" s="57">
        <v>120</v>
      </c>
      <c r="E59" s="58">
        <v>5552.7605360741682</v>
      </c>
      <c r="F59" s="33">
        <f>E59*D59</f>
        <v>666331.26432890014</v>
      </c>
      <c r="G59" s="72">
        <v>0</v>
      </c>
      <c r="H59" s="72">
        <v>0</v>
      </c>
      <c r="I59" s="34">
        <f>H59*E59</f>
        <v>0</v>
      </c>
      <c r="J59" s="35">
        <f>D59-G59-H59</f>
        <v>120</v>
      </c>
      <c r="K59" s="50">
        <f>J59*E59</f>
        <v>666331.26432890014</v>
      </c>
    </row>
    <row r="60" spans="1:11" s="24" customFormat="1" x14ac:dyDescent="0.25">
      <c r="A60" s="16" t="s">
        <v>116</v>
      </c>
      <c r="B60" s="17" t="s">
        <v>117</v>
      </c>
      <c r="C60" s="56" t="s">
        <v>27</v>
      </c>
      <c r="D60" s="57">
        <v>10</v>
      </c>
      <c r="E60" s="58">
        <v>51358.720946442641</v>
      </c>
      <c r="F60" s="33">
        <f>E60*D60</f>
        <v>513587.20946442639</v>
      </c>
      <c r="G60" s="72">
        <v>0</v>
      </c>
      <c r="H60" s="72">
        <v>0</v>
      </c>
      <c r="I60" s="34">
        <f>H60*E60</f>
        <v>0</v>
      </c>
      <c r="J60" s="35">
        <f>D60-G60-H60</f>
        <v>10</v>
      </c>
      <c r="K60" s="50">
        <f>J60*E60</f>
        <v>513587.20946442639</v>
      </c>
    </row>
    <row r="61" spans="1:11" s="24" customFormat="1" x14ac:dyDescent="0.25">
      <c r="A61" s="52">
        <v>8.14</v>
      </c>
      <c r="B61" s="53" t="s">
        <v>118</v>
      </c>
      <c r="C61" s="54"/>
      <c r="D61" s="54"/>
      <c r="E61" s="59"/>
      <c r="F61" s="59"/>
      <c r="G61" s="67"/>
      <c r="H61" s="67"/>
      <c r="I61" s="59"/>
      <c r="J61" s="59"/>
      <c r="K61" s="82"/>
    </row>
    <row r="62" spans="1:11" s="24" customFormat="1" ht="22.5" x14ac:dyDescent="0.25">
      <c r="A62" s="16" t="s">
        <v>196</v>
      </c>
      <c r="B62" s="17" t="s">
        <v>195</v>
      </c>
      <c r="C62" s="56" t="s">
        <v>27</v>
      </c>
      <c r="D62" s="57">
        <v>1</v>
      </c>
      <c r="E62" s="58">
        <v>367186</v>
      </c>
      <c r="F62" s="33">
        <f>E62*D62</f>
        <v>367186</v>
      </c>
      <c r="G62" s="72">
        <v>0</v>
      </c>
      <c r="H62" s="72">
        <v>1</v>
      </c>
      <c r="I62" s="34">
        <f>H62*E62</f>
        <v>367186</v>
      </c>
      <c r="J62" s="35">
        <f>D62-G62-H62</f>
        <v>0</v>
      </c>
      <c r="K62" s="50">
        <f>J62*E62</f>
        <v>0</v>
      </c>
    </row>
    <row r="63" spans="1:11" s="24" customFormat="1" ht="22.5" x14ac:dyDescent="0.25">
      <c r="A63" s="16" t="s">
        <v>119</v>
      </c>
      <c r="B63" s="17" t="s">
        <v>49</v>
      </c>
      <c r="C63" s="56" t="s">
        <v>27</v>
      </c>
      <c r="D63" s="57">
        <v>33</v>
      </c>
      <c r="E63" s="58">
        <v>58562.199786535493</v>
      </c>
      <c r="F63" s="33">
        <f>E63*D63</f>
        <v>1932552.5929556713</v>
      </c>
      <c r="G63" s="72">
        <f>20+13</f>
        <v>33</v>
      </c>
      <c r="H63" s="72">
        <v>0</v>
      </c>
      <c r="I63" s="34">
        <f>H63*E63</f>
        <v>0</v>
      </c>
      <c r="J63" s="35">
        <f>D63-G63-H63</f>
        <v>0</v>
      </c>
      <c r="K63" s="50">
        <f>J63*E63</f>
        <v>0</v>
      </c>
    </row>
    <row r="64" spans="1:11" s="24" customFormat="1" x14ac:dyDescent="0.25">
      <c r="A64" s="52" t="s">
        <v>120</v>
      </c>
      <c r="B64" s="53" t="s">
        <v>121</v>
      </c>
      <c r="C64" s="54"/>
      <c r="D64" s="54"/>
      <c r="E64" s="59"/>
      <c r="F64" s="59"/>
      <c r="G64" s="67"/>
      <c r="H64" s="67"/>
      <c r="I64" s="59"/>
      <c r="J64" s="59"/>
      <c r="K64" s="82"/>
    </row>
    <row r="65" spans="1:11" s="24" customFormat="1" x14ac:dyDescent="0.25">
      <c r="A65" s="16" t="s">
        <v>50</v>
      </c>
      <c r="B65" s="17" t="s">
        <v>51</v>
      </c>
      <c r="C65" s="56" t="s">
        <v>27</v>
      </c>
      <c r="D65" s="57">
        <v>19.100000000000001</v>
      </c>
      <c r="E65" s="58">
        <v>21530</v>
      </c>
      <c r="F65" s="33">
        <f>E65*D65</f>
        <v>411223.00000000006</v>
      </c>
      <c r="G65" s="72">
        <v>19.100000000000001</v>
      </c>
      <c r="H65" s="72">
        <v>0</v>
      </c>
      <c r="I65" s="34">
        <f>H65*E65</f>
        <v>0</v>
      </c>
      <c r="J65" s="35">
        <f>D65-G65-H65</f>
        <v>0</v>
      </c>
      <c r="K65" s="50">
        <f>J65*E65</f>
        <v>0</v>
      </c>
    </row>
    <row r="66" spans="1:11" s="24" customFormat="1" x14ac:dyDescent="0.25">
      <c r="A66" s="52">
        <v>10</v>
      </c>
      <c r="B66" s="53" t="s">
        <v>176</v>
      </c>
      <c r="C66" s="54"/>
      <c r="D66" s="54"/>
      <c r="E66" s="59"/>
      <c r="F66" s="59"/>
      <c r="G66" s="67"/>
      <c r="H66" s="67"/>
      <c r="I66" s="59"/>
      <c r="J66" s="59"/>
      <c r="K66" s="82"/>
    </row>
    <row r="67" spans="1:11" s="24" customFormat="1" x14ac:dyDescent="0.25">
      <c r="A67" s="16" t="s">
        <v>177</v>
      </c>
      <c r="B67" s="17" t="s">
        <v>178</v>
      </c>
      <c r="C67" s="56" t="s">
        <v>34</v>
      </c>
      <c r="D67" s="57">
        <v>43.1</v>
      </c>
      <c r="E67" s="58">
        <v>48972</v>
      </c>
      <c r="F67" s="33">
        <f>E67*D67</f>
        <v>2110693.2000000002</v>
      </c>
      <c r="G67" s="72">
        <v>0</v>
      </c>
      <c r="H67" s="72">
        <v>43.1</v>
      </c>
      <c r="I67" s="34">
        <f>H67*E67</f>
        <v>2110693.2000000002</v>
      </c>
      <c r="J67" s="35">
        <f>D67-G67-H67</f>
        <v>0</v>
      </c>
      <c r="K67" s="50">
        <f>J67*E67</f>
        <v>0</v>
      </c>
    </row>
    <row r="68" spans="1:11" s="24" customFormat="1" x14ac:dyDescent="0.25">
      <c r="A68" s="16" t="s">
        <v>179</v>
      </c>
      <c r="B68" s="17" t="s">
        <v>180</v>
      </c>
      <c r="C68" s="56" t="s">
        <v>48</v>
      </c>
      <c r="D68" s="57">
        <v>8.8000000000000007</v>
      </c>
      <c r="E68" s="58">
        <v>18111</v>
      </c>
      <c r="F68" s="33">
        <f>E68*D68</f>
        <v>159376.80000000002</v>
      </c>
      <c r="G68" s="72">
        <v>0</v>
      </c>
      <c r="H68" s="72">
        <v>8.8000000000000007</v>
      </c>
      <c r="I68" s="34">
        <f>H68*E68</f>
        <v>159376.80000000002</v>
      </c>
      <c r="J68" s="35">
        <f>D68-G68-H68</f>
        <v>0</v>
      </c>
      <c r="K68" s="50">
        <f>J68*E68</f>
        <v>0</v>
      </c>
    </row>
    <row r="69" spans="1:11" s="24" customFormat="1" ht="27" customHeight="1" x14ac:dyDescent="0.25">
      <c r="A69" s="52">
        <v>11.1</v>
      </c>
      <c r="B69" s="53" t="s">
        <v>52</v>
      </c>
      <c r="C69" s="54"/>
      <c r="D69" s="54"/>
      <c r="E69" s="59"/>
      <c r="F69" s="59"/>
      <c r="G69" s="67"/>
      <c r="H69" s="67"/>
      <c r="I69" s="59"/>
      <c r="J69" s="59"/>
      <c r="K69" s="82"/>
    </row>
    <row r="70" spans="1:11" s="24" customFormat="1" ht="22.5" x14ac:dyDescent="0.25">
      <c r="A70" s="16" t="s">
        <v>53</v>
      </c>
      <c r="B70" s="17" t="s">
        <v>54</v>
      </c>
      <c r="C70" s="56" t="s">
        <v>34</v>
      </c>
      <c r="D70" s="57">
        <v>20.6</v>
      </c>
      <c r="E70" s="58">
        <v>30390.135461436177</v>
      </c>
      <c r="F70" s="33">
        <f>E70*D70</f>
        <v>626036.79050558526</v>
      </c>
      <c r="G70" s="72">
        <v>20.6</v>
      </c>
      <c r="H70" s="72">
        <v>0</v>
      </c>
      <c r="I70" s="34">
        <f>H70*E70</f>
        <v>0</v>
      </c>
      <c r="J70" s="35">
        <f>D70-G70-H70</f>
        <v>0</v>
      </c>
      <c r="K70" s="50">
        <f>J70*E70</f>
        <v>0</v>
      </c>
    </row>
    <row r="71" spans="1:11" s="24" customFormat="1" x14ac:dyDescent="0.25">
      <c r="A71" s="16" t="s">
        <v>122</v>
      </c>
      <c r="B71" s="17" t="s">
        <v>123</v>
      </c>
      <c r="C71" s="56" t="s">
        <v>34</v>
      </c>
      <c r="D71" s="57">
        <v>7.98</v>
      </c>
      <c r="E71" s="58">
        <v>41369.888436659756</v>
      </c>
      <c r="F71" s="33">
        <f>E71*D71</f>
        <v>330131.7097245449</v>
      </c>
      <c r="G71" s="72">
        <v>0</v>
      </c>
      <c r="H71" s="72">
        <v>0</v>
      </c>
      <c r="I71" s="34">
        <f>H71*E71</f>
        <v>0</v>
      </c>
      <c r="J71" s="35">
        <f>D71-G71-H71</f>
        <v>7.98</v>
      </c>
      <c r="K71" s="50">
        <f>J71*E71</f>
        <v>330131.7097245449</v>
      </c>
    </row>
    <row r="72" spans="1:11" s="24" customFormat="1" x14ac:dyDescent="0.25">
      <c r="A72" s="52">
        <v>11.2</v>
      </c>
      <c r="B72" s="53" t="s">
        <v>55</v>
      </c>
      <c r="C72" s="54"/>
      <c r="D72" s="54"/>
      <c r="E72" s="59"/>
      <c r="F72" s="59"/>
      <c r="G72" s="67"/>
      <c r="H72" s="67"/>
      <c r="I72" s="59"/>
      <c r="J72" s="59"/>
      <c r="K72" s="82"/>
    </row>
    <row r="73" spans="1:11" s="24" customFormat="1" x14ac:dyDescent="0.25">
      <c r="A73" s="16" t="s">
        <v>56</v>
      </c>
      <c r="B73" s="17" t="s">
        <v>57</v>
      </c>
      <c r="C73" s="56" t="s">
        <v>34</v>
      </c>
      <c r="D73" s="57">
        <v>185.4</v>
      </c>
      <c r="E73" s="58">
        <v>141349.46465385801</v>
      </c>
      <c r="F73" s="33">
        <f>E73*D73</f>
        <v>26206190.746825278</v>
      </c>
      <c r="G73" s="72">
        <f>180+5.4</f>
        <v>185.4</v>
      </c>
      <c r="H73" s="72">
        <v>0</v>
      </c>
      <c r="I73" s="34">
        <f t="shared" ref="I73:I83" si="5">H73*E73</f>
        <v>0</v>
      </c>
      <c r="J73" s="35">
        <f>D73-G73-H73</f>
        <v>0</v>
      </c>
      <c r="K73" s="50">
        <f>J73*E73</f>
        <v>0</v>
      </c>
    </row>
    <row r="74" spans="1:11" s="24" customFormat="1" x14ac:dyDescent="0.25">
      <c r="A74" s="16" t="s">
        <v>58</v>
      </c>
      <c r="B74" s="17" t="s">
        <v>59</v>
      </c>
      <c r="C74" s="56" t="s">
        <v>34</v>
      </c>
      <c r="D74" s="57">
        <v>23.3</v>
      </c>
      <c r="E74" s="58">
        <v>59821</v>
      </c>
      <c r="F74" s="33">
        <f>E74*D74</f>
        <v>1393829.3</v>
      </c>
      <c r="G74" s="72">
        <f>17+6.3</f>
        <v>23.3</v>
      </c>
      <c r="H74" s="72">
        <v>0</v>
      </c>
      <c r="I74" s="34">
        <f t="shared" si="5"/>
        <v>0</v>
      </c>
      <c r="J74" s="35">
        <f>D74-G74-H74</f>
        <v>0</v>
      </c>
      <c r="K74" s="50">
        <f>J74*E74</f>
        <v>0</v>
      </c>
    </row>
    <row r="75" spans="1:11" s="24" customFormat="1" x14ac:dyDescent="0.25">
      <c r="A75" s="52">
        <v>12.1</v>
      </c>
      <c r="B75" s="53" t="s">
        <v>60</v>
      </c>
      <c r="C75" s="54"/>
      <c r="D75" s="54"/>
      <c r="E75" s="59"/>
      <c r="F75" s="59"/>
      <c r="G75" s="67"/>
      <c r="H75" s="67"/>
      <c r="I75" s="59"/>
      <c r="J75" s="59"/>
      <c r="K75" s="82"/>
    </row>
    <row r="76" spans="1:11" s="24" customFormat="1" ht="33.75" x14ac:dyDescent="0.25">
      <c r="A76" s="16" t="s">
        <v>61</v>
      </c>
      <c r="B76" s="17" t="s">
        <v>62</v>
      </c>
      <c r="C76" s="56" t="s">
        <v>34</v>
      </c>
      <c r="D76" s="57">
        <v>8.1</v>
      </c>
      <c r="E76" s="58">
        <v>214180.38159949778</v>
      </c>
      <c r="F76" s="114">
        <f>D76*E76</f>
        <v>1734861.0909559319</v>
      </c>
      <c r="G76" s="111">
        <v>8.1</v>
      </c>
      <c r="H76" s="111">
        <v>0</v>
      </c>
      <c r="I76" s="34">
        <f>H76*E76</f>
        <v>0</v>
      </c>
      <c r="J76" s="112">
        <f>D76-H76</f>
        <v>8.1</v>
      </c>
      <c r="K76" s="113">
        <f>J76*E76</f>
        <v>1734861.0909559319</v>
      </c>
    </row>
    <row r="77" spans="1:11" s="24" customFormat="1" ht="33.75" x14ac:dyDescent="0.25">
      <c r="A77" s="16" t="s">
        <v>63</v>
      </c>
      <c r="B77" s="17" t="s">
        <v>64</v>
      </c>
      <c r="C77" s="56" t="s">
        <v>34</v>
      </c>
      <c r="D77" s="57">
        <v>0</v>
      </c>
      <c r="E77" s="58">
        <v>246068.42573145151</v>
      </c>
      <c r="F77" s="60">
        <f>E77*D77</f>
        <v>0</v>
      </c>
      <c r="G77" s="72">
        <v>0</v>
      </c>
      <c r="H77" s="72">
        <v>0</v>
      </c>
      <c r="I77" s="34">
        <f>H77*E77</f>
        <v>0</v>
      </c>
      <c r="J77" s="35">
        <f>D77-G77-H77</f>
        <v>0</v>
      </c>
      <c r="K77" s="50">
        <f>J77*E77</f>
        <v>0</v>
      </c>
    </row>
    <row r="78" spans="1:11" s="24" customFormat="1" x14ac:dyDescent="0.25">
      <c r="A78" s="52">
        <v>14</v>
      </c>
      <c r="B78" s="53" t="s">
        <v>181</v>
      </c>
      <c r="C78" s="54"/>
      <c r="D78" s="54"/>
      <c r="E78" s="59"/>
      <c r="F78" s="59"/>
      <c r="G78" s="67"/>
      <c r="H78" s="67"/>
      <c r="I78" s="59"/>
      <c r="J78" s="59"/>
      <c r="K78" s="82"/>
    </row>
    <row r="79" spans="1:11" s="24" customFormat="1" x14ac:dyDescent="0.25">
      <c r="A79" s="16" t="s">
        <v>182</v>
      </c>
      <c r="B79" s="17" t="s">
        <v>183</v>
      </c>
      <c r="C79" s="56" t="s">
        <v>34</v>
      </c>
      <c r="D79" s="57">
        <v>8.1</v>
      </c>
      <c r="E79" s="58">
        <v>44622</v>
      </c>
      <c r="F79" s="114">
        <f>D79*E79</f>
        <v>361438.2</v>
      </c>
      <c r="G79" s="111">
        <v>8.1</v>
      </c>
      <c r="H79" s="111">
        <v>0</v>
      </c>
      <c r="I79" s="34">
        <f t="shared" si="5"/>
        <v>0</v>
      </c>
      <c r="J79" s="112">
        <f>D79-H79</f>
        <v>8.1</v>
      </c>
      <c r="K79" s="113">
        <f>J79*E79</f>
        <v>361438.2</v>
      </c>
    </row>
    <row r="80" spans="1:11" s="24" customFormat="1" x14ac:dyDescent="0.25">
      <c r="A80" s="16" t="s">
        <v>184</v>
      </c>
      <c r="B80" s="17" t="s">
        <v>185</v>
      </c>
      <c r="C80" s="56"/>
      <c r="D80" s="57"/>
      <c r="E80" s="58">
        <v>51624</v>
      </c>
      <c r="F80" s="114"/>
      <c r="G80" s="111"/>
      <c r="H80" s="111"/>
      <c r="I80" s="34"/>
      <c r="J80" s="112"/>
      <c r="K80" s="113"/>
    </row>
    <row r="81" spans="1:11" s="24" customFormat="1" x14ac:dyDescent="0.25">
      <c r="A81" s="16" t="s">
        <v>186</v>
      </c>
      <c r="B81" s="17" t="s">
        <v>188</v>
      </c>
      <c r="C81" s="56" t="s">
        <v>34</v>
      </c>
      <c r="D81" s="57">
        <v>0</v>
      </c>
      <c r="E81" s="58">
        <v>181776</v>
      </c>
      <c r="F81" s="60">
        <f>E81*D81</f>
        <v>0</v>
      </c>
      <c r="G81" s="72">
        <v>0</v>
      </c>
      <c r="H81" s="72">
        <v>0</v>
      </c>
      <c r="I81" s="34">
        <f t="shared" si="5"/>
        <v>0</v>
      </c>
      <c r="J81" s="35">
        <f>D81-G81-H81</f>
        <v>0</v>
      </c>
      <c r="K81" s="50">
        <f>J81*E81</f>
        <v>0</v>
      </c>
    </row>
    <row r="82" spans="1:11" s="24" customFormat="1" x14ac:dyDescent="0.25">
      <c r="A82" s="52">
        <v>17.100000000000001</v>
      </c>
      <c r="B82" s="53" t="s">
        <v>124</v>
      </c>
      <c r="C82" s="54" t="s">
        <v>187</v>
      </c>
      <c r="D82" s="54"/>
      <c r="E82" s="59"/>
      <c r="F82" s="59"/>
      <c r="G82" s="67"/>
      <c r="H82" s="67"/>
      <c r="I82" s="59"/>
      <c r="J82" s="59"/>
      <c r="K82" s="82"/>
    </row>
    <row r="83" spans="1:11" s="24" customFormat="1" ht="24.95" customHeight="1" x14ac:dyDescent="0.25">
      <c r="A83" s="16" t="s">
        <v>65</v>
      </c>
      <c r="B83" s="16" t="s">
        <v>125</v>
      </c>
      <c r="C83" s="17" t="s">
        <v>34</v>
      </c>
      <c r="D83" s="56">
        <v>128.5</v>
      </c>
      <c r="E83" s="57">
        <v>58941</v>
      </c>
      <c r="F83" s="58">
        <f>D83*E83</f>
        <v>7573918.5</v>
      </c>
      <c r="G83" s="33">
        <f>80+48.5</f>
        <v>128.5</v>
      </c>
      <c r="H83" s="72">
        <v>0</v>
      </c>
      <c r="I83" s="72">
        <f t="shared" si="5"/>
        <v>0</v>
      </c>
      <c r="J83" s="34">
        <f>D83-H83-G83</f>
        <v>0</v>
      </c>
      <c r="K83" s="35">
        <f>J83*E83</f>
        <v>0</v>
      </c>
    </row>
    <row r="84" spans="1:11" s="24" customFormat="1" x14ac:dyDescent="0.25">
      <c r="A84" s="52">
        <v>18.100000000000001</v>
      </c>
      <c r="B84" s="53" t="s">
        <v>66</v>
      </c>
      <c r="C84" s="54"/>
      <c r="D84" s="54"/>
      <c r="E84" s="59"/>
      <c r="F84" s="59"/>
      <c r="G84" s="67"/>
      <c r="H84" s="67"/>
      <c r="I84" s="59"/>
      <c r="J84" s="59"/>
      <c r="K84" s="82"/>
    </row>
    <row r="85" spans="1:11" s="24" customFormat="1" x14ac:dyDescent="0.25">
      <c r="A85" s="16" t="s">
        <v>67</v>
      </c>
      <c r="B85" s="17" t="s">
        <v>68</v>
      </c>
      <c r="C85" s="56" t="s">
        <v>34</v>
      </c>
      <c r="D85" s="57">
        <f>315.18+36.72</f>
        <v>351.9</v>
      </c>
      <c r="E85" s="58">
        <v>12452.195930184917</v>
      </c>
      <c r="F85" s="110">
        <f>D85*E85</f>
        <v>4381927.747832072</v>
      </c>
      <c r="G85" s="111">
        <v>315.18</v>
      </c>
      <c r="H85" s="111">
        <v>36.72</v>
      </c>
      <c r="I85" s="115">
        <f>H85*E85</f>
        <v>457244.63455639011</v>
      </c>
      <c r="J85" s="112">
        <f>D85-H85-G85</f>
        <v>0</v>
      </c>
      <c r="K85" s="113">
        <f>J85*E85</f>
        <v>0</v>
      </c>
    </row>
    <row r="86" spans="1:11" s="23" customFormat="1" x14ac:dyDescent="0.25">
      <c r="A86" s="52">
        <v>19.100000000000001</v>
      </c>
      <c r="B86" s="53" t="s">
        <v>126</v>
      </c>
      <c r="C86" s="54"/>
      <c r="D86" s="54"/>
      <c r="E86" s="59"/>
      <c r="F86" s="59"/>
      <c r="G86" s="67"/>
      <c r="H86" s="67"/>
      <c r="I86" s="59"/>
      <c r="J86" s="59"/>
      <c r="K86" s="82"/>
    </row>
    <row r="87" spans="1:11" s="23" customFormat="1" x14ac:dyDescent="0.25">
      <c r="A87" s="16" t="s">
        <v>69</v>
      </c>
      <c r="B87" s="18" t="s">
        <v>70</v>
      </c>
      <c r="C87" s="56" t="s">
        <v>27</v>
      </c>
      <c r="D87" s="57">
        <v>0</v>
      </c>
      <c r="E87" s="58">
        <v>79794.957750626301</v>
      </c>
      <c r="F87" s="33">
        <f>E87*D87</f>
        <v>0</v>
      </c>
      <c r="G87" s="72">
        <v>0</v>
      </c>
      <c r="H87" s="72">
        <v>0</v>
      </c>
      <c r="I87" s="34">
        <f>H87*E87</f>
        <v>0</v>
      </c>
      <c r="J87" s="35">
        <f>D87-G87-H87</f>
        <v>0</v>
      </c>
      <c r="K87" s="50">
        <f>J87*E87</f>
        <v>0</v>
      </c>
    </row>
    <row r="88" spans="1:11" s="23" customFormat="1" x14ac:dyDescent="0.25">
      <c r="A88" s="52">
        <v>20</v>
      </c>
      <c r="B88" s="53" t="s">
        <v>138</v>
      </c>
      <c r="C88" s="54"/>
      <c r="D88" s="59"/>
      <c r="E88" s="59"/>
      <c r="F88" s="59"/>
      <c r="G88" s="59"/>
      <c r="H88" s="59"/>
      <c r="I88" s="59"/>
      <c r="J88" s="59"/>
      <c r="K88" s="59"/>
    </row>
    <row r="89" spans="1:11" s="23" customFormat="1" x14ac:dyDescent="0.25">
      <c r="A89" s="16" t="s">
        <v>139</v>
      </c>
      <c r="B89" s="17" t="s">
        <v>140</v>
      </c>
      <c r="C89" s="63" t="s">
        <v>34</v>
      </c>
      <c r="D89" s="57">
        <v>45.87</v>
      </c>
      <c r="E89" s="65">
        <v>63503</v>
      </c>
      <c r="F89" s="33">
        <f>E89*D89</f>
        <v>2912882.61</v>
      </c>
      <c r="G89" s="72">
        <v>45.87</v>
      </c>
      <c r="H89" s="72">
        <v>0</v>
      </c>
      <c r="I89" s="34">
        <f>H89*E89</f>
        <v>0</v>
      </c>
      <c r="J89" s="35">
        <f>D89-G89-H89</f>
        <v>0</v>
      </c>
      <c r="K89" s="50"/>
    </row>
    <row r="90" spans="1:11" s="23" customFormat="1" x14ac:dyDescent="0.25">
      <c r="A90" s="52">
        <v>21.1</v>
      </c>
      <c r="B90" s="53" t="s">
        <v>71</v>
      </c>
      <c r="C90" s="54"/>
      <c r="D90" s="54"/>
      <c r="E90" s="59"/>
      <c r="F90" s="59"/>
      <c r="G90" s="67"/>
      <c r="H90" s="67"/>
      <c r="I90" s="59"/>
      <c r="J90" s="59"/>
      <c r="K90" s="82"/>
    </row>
    <row r="91" spans="1:11" s="23" customFormat="1" x14ac:dyDescent="0.25">
      <c r="A91" s="16" t="s">
        <v>72</v>
      </c>
      <c r="B91" s="17" t="s">
        <v>73</v>
      </c>
      <c r="C91" s="56" t="s">
        <v>34</v>
      </c>
      <c r="D91" s="57">
        <v>200</v>
      </c>
      <c r="E91" s="58">
        <v>7740.5311838756952</v>
      </c>
      <c r="F91" s="33">
        <f>E91*D91</f>
        <v>1548106.2367751391</v>
      </c>
      <c r="G91" s="72">
        <v>0</v>
      </c>
      <c r="H91" s="72">
        <v>0</v>
      </c>
      <c r="I91" s="34">
        <f>H91*E91</f>
        <v>0</v>
      </c>
      <c r="J91" s="35">
        <f>D91-G91-H91</f>
        <v>200</v>
      </c>
      <c r="K91" s="50">
        <f>J91*E91</f>
        <v>1548106.2367751391</v>
      </c>
    </row>
    <row r="92" spans="1:11" s="23" customFormat="1" x14ac:dyDescent="0.25">
      <c r="A92" s="16" t="s">
        <v>74</v>
      </c>
      <c r="B92" s="17" t="s">
        <v>75</v>
      </c>
      <c r="C92" s="56" t="s">
        <v>34</v>
      </c>
      <c r="D92" s="57">
        <v>0</v>
      </c>
      <c r="E92" s="58">
        <v>9979.7435224052042</v>
      </c>
      <c r="F92" s="33">
        <f>E92*D92</f>
        <v>0</v>
      </c>
      <c r="G92" s="72">
        <v>0</v>
      </c>
      <c r="H92" s="72">
        <v>0</v>
      </c>
      <c r="I92" s="34">
        <f>H92*E92</f>
        <v>0</v>
      </c>
      <c r="J92" s="35">
        <f>D92-G92-H92</f>
        <v>0</v>
      </c>
      <c r="K92" s="50">
        <f>J92*E92</f>
        <v>0</v>
      </c>
    </row>
    <row r="93" spans="1:11" s="23" customFormat="1" x14ac:dyDescent="0.25">
      <c r="A93" s="129" t="s">
        <v>147</v>
      </c>
      <c r="B93" s="130" t="s">
        <v>148</v>
      </c>
      <c r="C93" s="131"/>
      <c r="D93" s="131"/>
      <c r="E93" s="132"/>
      <c r="F93" s="133"/>
      <c r="G93" s="134"/>
      <c r="H93" s="134"/>
      <c r="I93" s="135"/>
      <c r="J93" s="136"/>
      <c r="K93" s="137"/>
    </row>
    <row r="94" spans="1:11" s="23" customFormat="1" x14ac:dyDescent="0.25">
      <c r="A94" s="16" t="s">
        <v>149</v>
      </c>
      <c r="B94" s="17" t="s">
        <v>150</v>
      </c>
      <c r="C94" s="56" t="s">
        <v>34</v>
      </c>
      <c r="D94" s="57">
        <v>165.43</v>
      </c>
      <c r="E94" s="58">
        <v>10700</v>
      </c>
      <c r="F94" s="33">
        <f t="shared" ref="F94:F107" si="6">E94*D94</f>
        <v>1770101</v>
      </c>
      <c r="G94" s="72">
        <v>0</v>
      </c>
      <c r="H94" s="72">
        <v>165.43</v>
      </c>
      <c r="I94" s="34">
        <f t="shared" ref="I94:I101" si="7">H94*E94</f>
        <v>1770101</v>
      </c>
      <c r="J94" s="35">
        <f t="shared" ref="J94:J102" si="8">D94-G94-H94</f>
        <v>0</v>
      </c>
      <c r="K94" s="50">
        <f t="shared" ref="K94:K101" si="9">J94*E94</f>
        <v>0</v>
      </c>
    </row>
    <row r="95" spans="1:11" s="23" customFormat="1" x14ac:dyDescent="0.25">
      <c r="A95" s="16" t="s">
        <v>151</v>
      </c>
      <c r="B95" s="17" t="s">
        <v>152</v>
      </c>
      <c r="C95" s="56" t="s">
        <v>34</v>
      </c>
      <c r="D95" s="57">
        <v>279.70999999999998</v>
      </c>
      <c r="E95" s="58">
        <v>13650</v>
      </c>
      <c r="F95" s="33">
        <f t="shared" si="6"/>
        <v>3818041.4999999995</v>
      </c>
      <c r="G95" s="72">
        <v>0</v>
      </c>
      <c r="H95" s="72">
        <v>279.70999999999998</v>
      </c>
      <c r="I95" s="34">
        <f t="shared" si="7"/>
        <v>3818041.4999999995</v>
      </c>
      <c r="J95" s="35">
        <f t="shared" si="8"/>
        <v>0</v>
      </c>
      <c r="K95" s="50">
        <f t="shared" si="9"/>
        <v>0</v>
      </c>
    </row>
    <row r="96" spans="1:11" s="23" customFormat="1" x14ac:dyDescent="0.25">
      <c r="A96" s="16" t="s">
        <v>153</v>
      </c>
      <c r="B96" s="17" t="s">
        <v>154</v>
      </c>
      <c r="C96" s="56" t="s">
        <v>34</v>
      </c>
      <c r="D96" s="57">
        <v>279.70999999999998</v>
      </c>
      <c r="E96" s="58">
        <v>14050</v>
      </c>
      <c r="F96" s="33">
        <f t="shared" si="6"/>
        <v>3929925.4999999995</v>
      </c>
      <c r="G96" s="72">
        <v>0</v>
      </c>
      <c r="H96" s="72">
        <v>279.70999999999998</v>
      </c>
      <c r="I96" s="34">
        <f t="shared" si="7"/>
        <v>3929925.4999999995</v>
      </c>
      <c r="J96" s="35">
        <f t="shared" si="8"/>
        <v>0</v>
      </c>
      <c r="K96" s="50">
        <f t="shared" si="9"/>
        <v>0</v>
      </c>
    </row>
    <row r="97" spans="1:11" s="23" customFormat="1" ht="33" customHeight="1" x14ac:dyDescent="0.25">
      <c r="A97" s="16" t="s">
        <v>155</v>
      </c>
      <c r="B97" s="17" t="s">
        <v>159</v>
      </c>
      <c r="C97" s="56" t="s">
        <v>34</v>
      </c>
      <c r="D97" s="57">
        <f>2.85*2.2</f>
        <v>6.2700000000000005</v>
      </c>
      <c r="E97" s="58">
        <v>1272727</v>
      </c>
      <c r="F97" s="60">
        <f t="shared" si="6"/>
        <v>7979998.290000001</v>
      </c>
      <c r="G97" s="125">
        <v>0</v>
      </c>
      <c r="H97" s="125">
        <v>6.27</v>
      </c>
      <c r="I97" s="126">
        <f t="shared" si="7"/>
        <v>7979998.2899999991</v>
      </c>
      <c r="J97" s="127">
        <f t="shared" si="8"/>
        <v>0</v>
      </c>
      <c r="K97" s="50">
        <f t="shared" si="9"/>
        <v>0</v>
      </c>
    </row>
    <row r="98" spans="1:11" s="23" customFormat="1" x14ac:dyDescent="0.25">
      <c r="A98" s="16" t="s">
        <v>156</v>
      </c>
      <c r="B98" s="17" t="s">
        <v>157</v>
      </c>
      <c r="C98" s="56" t="s">
        <v>158</v>
      </c>
      <c r="D98" s="57">
        <v>572</v>
      </c>
      <c r="E98" s="58">
        <v>12230</v>
      </c>
      <c r="F98" s="33">
        <f t="shared" si="6"/>
        <v>6995560</v>
      </c>
      <c r="G98" s="72">
        <v>0</v>
      </c>
      <c r="H98" s="125">
        <v>572</v>
      </c>
      <c r="I98" s="126">
        <f t="shared" si="7"/>
        <v>6995560</v>
      </c>
      <c r="J98" s="127">
        <f t="shared" si="8"/>
        <v>0</v>
      </c>
      <c r="K98" s="50">
        <f t="shared" si="9"/>
        <v>0</v>
      </c>
    </row>
    <row r="99" spans="1:11" s="23" customFormat="1" ht="22.5" x14ac:dyDescent="0.25">
      <c r="A99" s="16" t="s">
        <v>160</v>
      </c>
      <c r="B99" s="17" t="s">
        <v>161</v>
      </c>
      <c r="C99" s="56" t="s">
        <v>34</v>
      </c>
      <c r="D99" s="57">
        <v>17.8</v>
      </c>
      <c r="E99" s="58">
        <v>89800</v>
      </c>
      <c r="F99" s="60">
        <f t="shared" si="6"/>
        <v>1598440</v>
      </c>
      <c r="G99" s="125">
        <v>0</v>
      </c>
      <c r="H99" s="125">
        <v>17.8</v>
      </c>
      <c r="I99" s="126">
        <f t="shared" si="7"/>
        <v>1598440</v>
      </c>
      <c r="J99" s="127">
        <f t="shared" si="8"/>
        <v>0</v>
      </c>
      <c r="K99" s="50">
        <f t="shared" si="9"/>
        <v>0</v>
      </c>
    </row>
    <row r="100" spans="1:11" s="23" customFormat="1" x14ac:dyDescent="0.25">
      <c r="A100" s="16" t="s">
        <v>163</v>
      </c>
      <c r="B100" s="17" t="s">
        <v>162</v>
      </c>
      <c r="C100" s="56" t="s">
        <v>34</v>
      </c>
      <c r="D100" s="57">
        <v>35.729999999999997</v>
      </c>
      <c r="E100" s="58">
        <v>73715.14</v>
      </c>
      <c r="F100" s="60">
        <f t="shared" si="6"/>
        <v>2633841.9521999997</v>
      </c>
      <c r="G100" s="72">
        <v>0</v>
      </c>
      <c r="H100" s="72">
        <v>35.729999999999997</v>
      </c>
      <c r="I100" s="34">
        <f t="shared" si="7"/>
        <v>2633841.9521999997</v>
      </c>
      <c r="J100" s="35">
        <f t="shared" si="8"/>
        <v>0</v>
      </c>
      <c r="K100" s="50">
        <f t="shared" si="9"/>
        <v>0</v>
      </c>
    </row>
    <row r="101" spans="1:11" s="23" customFormat="1" x14ac:dyDescent="0.25">
      <c r="A101" s="16" t="s">
        <v>164</v>
      </c>
      <c r="B101" s="17" t="s">
        <v>167</v>
      </c>
      <c r="C101" s="56" t="s">
        <v>48</v>
      </c>
      <c r="D101" s="57">
        <f>11.27*2+3.17+2-2.85-1.4-2.86-3+16+16</f>
        <v>49.6</v>
      </c>
      <c r="E101" s="58">
        <v>15200</v>
      </c>
      <c r="F101" s="33">
        <f t="shared" si="6"/>
        <v>753920</v>
      </c>
      <c r="G101" s="72">
        <v>0</v>
      </c>
      <c r="H101" s="72">
        <v>66.599999999999994</v>
      </c>
      <c r="I101" s="34">
        <f t="shared" si="7"/>
        <v>1012319.9999999999</v>
      </c>
      <c r="J101" s="35">
        <f t="shared" si="8"/>
        <v>-16.999999999999993</v>
      </c>
      <c r="K101" s="50">
        <f t="shared" si="9"/>
        <v>-258399.99999999988</v>
      </c>
    </row>
    <row r="102" spans="1:11" s="23" customFormat="1" x14ac:dyDescent="0.25">
      <c r="A102" s="16" t="s">
        <v>166</v>
      </c>
      <c r="B102" s="17" t="s">
        <v>165</v>
      </c>
      <c r="C102" s="56" t="s">
        <v>27</v>
      </c>
      <c r="D102" s="57">
        <v>1</v>
      </c>
      <c r="E102" s="58">
        <v>530050</v>
      </c>
      <c r="F102" s="33">
        <f>E102*D102</f>
        <v>530050</v>
      </c>
      <c r="G102" s="72">
        <v>0</v>
      </c>
      <c r="H102" s="72">
        <v>1</v>
      </c>
      <c r="I102" s="34">
        <f t="shared" ref="I102:I107" si="10">H102*E102</f>
        <v>530050</v>
      </c>
      <c r="J102" s="35">
        <f t="shared" si="8"/>
        <v>0</v>
      </c>
      <c r="K102" s="50">
        <f t="shared" ref="K102:K107" si="11">J102*E102</f>
        <v>0</v>
      </c>
    </row>
    <row r="103" spans="1:11" s="23" customFormat="1" x14ac:dyDescent="0.25">
      <c r="A103" s="16" t="s">
        <v>168</v>
      </c>
      <c r="B103" s="17" t="s">
        <v>175</v>
      </c>
      <c r="C103" s="56" t="s">
        <v>27</v>
      </c>
      <c r="D103" s="57">
        <v>1</v>
      </c>
      <c r="E103" s="58">
        <v>480000</v>
      </c>
      <c r="F103" s="33">
        <f t="shared" si="6"/>
        <v>480000</v>
      </c>
      <c r="G103" s="72">
        <v>0</v>
      </c>
      <c r="H103" s="72">
        <v>1</v>
      </c>
      <c r="I103" s="34">
        <f t="shared" si="10"/>
        <v>480000</v>
      </c>
      <c r="J103" s="35">
        <f t="shared" ref="J103:J107" si="12">D103-G103-H103</f>
        <v>0</v>
      </c>
      <c r="K103" s="50">
        <f t="shared" si="11"/>
        <v>0</v>
      </c>
    </row>
    <row r="104" spans="1:11" s="23" customFormat="1" x14ac:dyDescent="0.25">
      <c r="A104" s="16" t="s">
        <v>189</v>
      </c>
      <c r="B104" s="17" t="s">
        <v>198</v>
      </c>
      <c r="C104" s="56" t="s">
        <v>27</v>
      </c>
      <c r="D104" s="57">
        <v>1</v>
      </c>
      <c r="E104" s="58">
        <v>1764218</v>
      </c>
      <c r="F104" s="33">
        <f>E104*D104</f>
        <v>1764218</v>
      </c>
      <c r="G104" s="72">
        <v>0</v>
      </c>
      <c r="H104" s="72">
        <v>1</v>
      </c>
      <c r="I104" s="34">
        <f>H104*E104</f>
        <v>1764218</v>
      </c>
      <c r="J104" s="35">
        <f>D104-G104-H104</f>
        <v>0</v>
      </c>
      <c r="K104" s="50">
        <f>J104*E104</f>
        <v>0</v>
      </c>
    </row>
    <row r="105" spans="1:11" s="23" customFormat="1" x14ac:dyDescent="0.25">
      <c r="A105" s="16" t="s">
        <v>191</v>
      </c>
      <c r="B105" s="17" t="s">
        <v>190</v>
      </c>
      <c r="C105" s="56" t="s">
        <v>27</v>
      </c>
      <c r="D105" s="57">
        <v>14</v>
      </c>
      <c r="E105" s="58">
        <v>280000</v>
      </c>
      <c r="F105" s="33">
        <f t="shared" si="6"/>
        <v>3920000</v>
      </c>
      <c r="G105" s="72">
        <v>0</v>
      </c>
      <c r="H105" s="72">
        <v>14</v>
      </c>
      <c r="I105" s="34">
        <f t="shared" si="10"/>
        <v>3920000</v>
      </c>
      <c r="J105" s="35">
        <f t="shared" si="12"/>
        <v>0</v>
      </c>
      <c r="K105" s="50">
        <f t="shared" si="11"/>
        <v>0</v>
      </c>
    </row>
    <row r="106" spans="1:11" s="23" customFormat="1" x14ac:dyDescent="0.25">
      <c r="A106" s="16" t="s">
        <v>193</v>
      </c>
      <c r="B106" s="17" t="s">
        <v>192</v>
      </c>
      <c r="C106" s="56" t="s">
        <v>27</v>
      </c>
      <c r="D106" s="57">
        <f>14</f>
        <v>14</v>
      </c>
      <c r="E106" s="58">
        <v>20000</v>
      </c>
      <c r="F106" s="33">
        <f t="shared" si="6"/>
        <v>280000</v>
      </c>
      <c r="G106" s="72">
        <v>0</v>
      </c>
      <c r="H106" s="72">
        <v>14</v>
      </c>
      <c r="I106" s="34">
        <f t="shared" si="10"/>
        <v>280000</v>
      </c>
      <c r="J106" s="35">
        <f t="shared" si="12"/>
        <v>0</v>
      </c>
      <c r="K106" s="50">
        <f t="shared" si="11"/>
        <v>0</v>
      </c>
    </row>
    <row r="107" spans="1:11" s="23" customFormat="1" x14ac:dyDescent="0.25">
      <c r="A107" s="16" t="s">
        <v>197</v>
      </c>
      <c r="B107" s="17" t="s">
        <v>194</v>
      </c>
      <c r="C107" s="56" t="s">
        <v>27</v>
      </c>
      <c r="D107" s="57">
        <v>1</v>
      </c>
      <c r="E107" s="58">
        <v>50000</v>
      </c>
      <c r="F107" s="33">
        <f t="shared" si="6"/>
        <v>50000</v>
      </c>
      <c r="G107" s="72">
        <v>0</v>
      </c>
      <c r="H107" s="72">
        <v>1</v>
      </c>
      <c r="I107" s="34">
        <f t="shared" si="10"/>
        <v>50000</v>
      </c>
      <c r="J107" s="35">
        <f t="shared" si="12"/>
        <v>0</v>
      </c>
      <c r="K107" s="50">
        <f t="shared" si="11"/>
        <v>0</v>
      </c>
    </row>
    <row r="108" spans="1:11" x14ac:dyDescent="0.25">
      <c r="A108" s="145" t="s">
        <v>76</v>
      </c>
      <c r="B108" s="146"/>
      <c r="C108" s="36"/>
      <c r="D108" s="37"/>
      <c r="E108" s="38"/>
      <c r="F108" s="38">
        <f>SUM(F28:F107)</f>
        <v>102009698.61050586</v>
      </c>
      <c r="G108" s="73"/>
      <c r="H108" s="74"/>
      <c r="I108" s="38">
        <f>SUM(I28:I107)</f>
        <v>40030918.876756385</v>
      </c>
      <c r="J108" s="38"/>
      <c r="K108" s="83">
        <f>SUM(K28:K107)</f>
        <v>6453804.3912489433</v>
      </c>
    </row>
    <row r="109" spans="1:11" x14ac:dyDescent="0.25">
      <c r="A109" s="147" t="s">
        <v>77</v>
      </c>
      <c r="B109" s="148"/>
      <c r="C109" s="148"/>
      <c r="D109" s="40"/>
      <c r="E109" s="41"/>
      <c r="F109" s="41">
        <f>SUM(F110:F113)</f>
        <v>28358696.213720635</v>
      </c>
      <c r="G109" s="75"/>
      <c r="H109" s="74"/>
      <c r="I109" s="41">
        <f>SUM(I110:I113)</f>
        <v>11128595.447738277</v>
      </c>
      <c r="J109" s="41"/>
      <c r="K109" s="84">
        <f>SUM(K110:K113)</f>
        <v>1794157.6207672062</v>
      </c>
    </row>
    <row r="110" spans="1:11" ht="12.75" customHeight="1" x14ac:dyDescent="0.25">
      <c r="A110" s="141" t="s">
        <v>78</v>
      </c>
      <c r="B110" s="142"/>
      <c r="C110" s="19">
        <v>0.17</v>
      </c>
      <c r="D110" s="20"/>
      <c r="E110" s="21"/>
      <c r="F110" s="42">
        <f>$F$108*C110</f>
        <v>17341648.763785999</v>
      </c>
      <c r="G110" s="71"/>
      <c r="H110" s="71"/>
      <c r="I110" s="39">
        <f>$I$108*C110</f>
        <v>6805256.209048586</v>
      </c>
      <c r="J110" s="28"/>
      <c r="K110" s="51">
        <f>$K$108*C110</f>
        <v>1097146.7465123204</v>
      </c>
    </row>
    <row r="111" spans="1:11" x14ac:dyDescent="0.25">
      <c r="A111" s="141" t="s">
        <v>79</v>
      </c>
      <c r="B111" s="142" t="s">
        <v>80</v>
      </c>
      <c r="C111" s="19">
        <v>0.05</v>
      </c>
      <c r="D111" s="20"/>
      <c r="E111" s="21"/>
      <c r="F111" s="42">
        <f>$F$108*C111</f>
        <v>5100484.9305252936</v>
      </c>
      <c r="G111" s="71"/>
      <c r="H111" s="71"/>
      <c r="I111" s="39">
        <f>$I$108*C111</f>
        <v>2001545.9438378194</v>
      </c>
      <c r="J111" s="28"/>
      <c r="K111" s="51">
        <f>$K$108*C111</f>
        <v>322690.21956244716</v>
      </c>
    </row>
    <row r="112" spans="1:11" x14ac:dyDescent="0.25">
      <c r="A112" s="141" t="s">
        <v>81</v>
      </c>
      <c r="B112" s="142" t="s">
        <v>80</v>
      </c>
      <c r="C112" s="19">
        <v>0.05</v>
      </c>
      <c r="D112" s="20"/>
      <c r="E112" s="21"/>
      <c r="F112" s="42">
        <f>$F$108*C112</f>
        <v>5100484.9305252936</v>
      </c>
      <c r="G112" s="71"/>
      <c r="H112" s="71"/>
      <c r="I112" s="39">
        <f>$I$108*C112</f>
        <v>2001545.9438378194</v>
      </c>
      <c r="J112" s="28"/>
      <c r="K112" s="51">
        <f>$K$108*C112</f>
        <v>322690.21956244716</v>
      </c>
    </row>
    <row r="113" spans="1:11" ht="15.75" thickBot="1" x14ac:dyDescent="0.3">
      <c r="A113" s="151" t="s">
        <v>82</v>
      </c>
      <c r="B113" s="152"/>
      <c r="C113" s="85">
        <v>0.16</v>
      </c>
      <c r="D113" s="86"/>
      <c r="E113" s="87"/>
      <c r="F113" s="88">
        <f>C113*F112</f>
        <v>816077.588884047</v>
      </c>
      <c r="G113" s="89"/>
      <c r="H113" s="89"/>
      <c r="I113" s="90">
        <f>I112*C113</f>
        <v>320247.35101405112</v>
      </c>
      <c r="J113" s="91"/>
      <c r="K113" s="92">
        <f>K112*C113</f>
        <v>51630.435129991551</v>
      </c>
    </row>
    <row r="114" spans="1:11" ht="15.75" thickBot="1" x14ac:dyDescent="0.3">
      <c r="A114" s="149" t="s">
        <v>90</v>
      </c>
      <c r="B114" s="150"/>
      <c r="C114" s="77"/>
      <c r="D114" s="78"/>
      <c r="E114" s="79"/>
      <c r="F114" s="79">
        <f>F108+F109</f>
        <v>130368394.8242265</v>
      </c>
      <c r="G114" s="80"/>
      <c r="H114" s="80"/>
      <c r="I114" s="79">
        <f>I108+I109</f>
        <v>51159514.32449466</v>
      </c>
      <c r="J114" s="79"/>
      <c r="K114" s="79">
        <f>K108+K109</f>
        <v>8247962.0120161492</v>
      </c>
    </row>
    <row r="123" spans="1:11" x14ac:dyDescent="0.25">
      <c r="B123" t="s">
        <v>9</v>
      </c>
      <c r="E123" t="s">
        <v>9</v>
      </c>
      <c r="H123" s="76" t="s">
        <v>9</v>
      </c>
    </row>
    <row r="124" spans="1:11" x14ac:dyDescent="0.25">
      <c r="B124" t="s">
        <v>91</v>
      </c>
      <c r="E124" t="s">
        <v>20</v>
      </c>
      <c r="H124" s="76" t="s">
        <v>10</v>
      </c>
    </row>
    <row r="125" spans="1:11" x14ac:dyDescent="0.25">
      <c r="B125" t="s">
        <v>92</v>
      </c>
      <c r="E125" t="s">
        <v>8</v>
      </c>
      <c r="H125" s="76" t="s">
        <v>11</v>
      </c>
    </row>
    <row r="126" spans="1:11" x14ac:dyDescent="0.25">
      <c r="B126" t="s">
        <v>93</v>
      </c>
    </row>
    <row r="128" spans="1:11" x14ac:dyDescent="0.25">
      <c r="A128" s="25"/>
      <c r="B128" s="27"/>
      <c r="D128" s="27"/>
    </row>
    <row r="129" spans="1:7" x14ac:dyDescent="0.25">
      <c r="A129" s="25"/>
      <c r="B129" s="27" t="s">
        <v>9</v>
      </c>
      <c r="D129" s="27"/>
      <c r="E129" t="s">
        <v>9</v>
      </c>
    </row>
    <row r="130" spans="1:7" x14ac:dyDescent="0.25">
      <c r="A130" s="25"/>
      <c r="B130" s="27" t="s">
        <v>18</v>
      </c>
      <c r="D130" s="27"/>
      <c r="E130" t="s">
        <v>21</v>
      </c>
    </row>
    <row r="131" spans="1:7" x14ac:dyDescent="0.25">
      <c r="A131" s="25"/>
      <c r="B131" s="27" t="s">
        <v>19</v>
      </c>
      <c r="D131" s="25"/>
      <c r="E131" s="27" t="s">
        <v>12</v>
      </c>
      <c r="G131" s="76"/>
    </row>
    <row r="132" spans="1:7" x14ac:dyDescent="0.25">
      <c r="A132" s="25"/>
      <c r="B132" s="27"/>
      <c r="D132" s="25"/>
      <c r="E132" s="27"/>
      <c r="G132" s="76"/>
    </row>
    <row r="133" spans="1:7" x14ac:dyDescent="0.25">
      <c r="A133" s="25"/>
      <c r="B133" s="27"/>
      <c r="D133" s="25"/>
      <c r="E133" s="27"/>
      <c r="G133" s="76"/>
    </row>
    <row r="134" spans="1:7" x14ac:dyDescent="0.25">
      <c r="A134" s="25"/>
      <c r="B134" s="27"/>
      <c r="D134" s="25"/>
      <c r="E134" s="27"/>
      <c r="G134" s="76"/>
    </row>
    <row r="135" spans="1:7" x14ac:dyDescent="0.25">
      <c r="A135" s="25"/>
      <c r="B135" s="27"/>
      <c r="D135" s="25"/>
      <c r="E135" s="27"/>
      <c r="G135" s="76"/>
    </row>
    <row r="136" spans="1:7" x14ac:dyDescent="0.25">
      <c r="A136" s="25"/>
      <c r="B136" s="27"/>
      <c r="D136" s="25"/>
      <c r="E136" s="27"/>
      <c r="G136" s="76"/>
    </row>
    <row r="137" spans="1:7" x14ac:dyDescent="0.25">
      <c r="A137" s="25"/>
      <c r="B137" s="27"/>
      <c r="D137" s="25"/>
      <c r="E137" s="27"/>
      <c r="G137" s="76"/>
    </row>
    <row r="138" spans="1:7" x14ac:dyDescent="0.25">
      <c r="A138" s="25"/>
      <c r="B138" s="27"/>
      <c r="D138" s="25"/>
      <c r="E138" s="27"/>
      <c r="G138" s="76"/>
    </row>
    <row r="139" spans="1:7" x14ac:dyDescent="0.25">
      <c r="A139" s="25"/>
      <c r="B139" s="27"/>
      <c r="D139" s="25"/>
      <c r="E139" s="27"/>
      <c r="G139" s="76"/>
    </row>
    <row r="140" spans="1:7" x14ac:dyDescent="0.25">
      <c r="D140" s="25"/>
      <c r="E140" s="27"/>
      <c r="G140" s="76"/>
    </row>
    <row r="141" spans="1:7" x14ac:dyDescent="0.25">
      <c r="D141" s="25"/>
      <c r="E141" s="27"/>
      <c r="G141" s="76"/>
    </row>
    <row r="142" spans="1:7" x14ac:dyDescent="0.25">
      <c r="D142" s="25"/>
      <c r="E142" s="27"/>
      <c r="G142" s="76"/>
    </row>
  </sheetData>
  <mergeCells count="10">
    <mergeCell ref="B1:F1"/>
    <mergeCell ref="A8:G8"/>
    <mergeCell ref="C16:G16"/>
    <mergeCell ref="A108:B108"/>
    <mergeCell ref="A114:B114"/>
    <mergeCell ref="A109:C109"/>
    <mergeCell ref="A110:B110"/>
    <mergeCell ref="A111:B111"/>
    <mergeCell ref="A112:B112"/>
    <mergeCell ref="A113:B113"/>
  </mergeCells>
  <phoneticPr fontId="16" type="noConversion"/>
  <printOptions horizontalCentered="1"/>
  <pageMargins left="0.70000000000000007" right="0.70000000000000007" top="0.75000000000000011" bottom="0.75000000000000011" header="0.30000000000000004" footer="0.30000000000000004"/>
  <pageSetup scale="48" fitToHeight="2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Acta Parcial 1</vt:lpstr>
      <vt:lpstr>ACTA 2 SEP 10</vt:lpstr>
      <vt:lpstr>ACTA 3 ADICIONALES</vt:lpstr>
      <vt:lpstr>'ACTA 3 ADICIONALES'!Área_de_impresión</vt:lpstr>
      <vt:lpstr>'Acta Parcial 1'!Área_de_impresión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Mauricio Garcia Orjuela</dc:creator>
  <cp:lastModifiedBy>Pedro Alejandro Rodriguez Avila</cp:lastModifiedBy>
  <cp:lastPrinted>2014-11-28T17:59:16Z</cp:lastPrinted>
  <dcterms:created xsi:type="dcterms:W3CDTF">2013-01-17T16:30:35Z</dcterms:created>
  <dcterms:modified xsi:type="dcterms:W3CDTF">2015-03-09T17:07:34Z</dcterms:modified>
</cp:coreProperties>
</file>