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pedro.rodriguez\Desktop\SUSTITUCION 1718\"/>
    </mc:Choice>
  </mc:AlternateContent>
  <bookViews>
    <workbookView xWindow="0" yWindow="0" windowWidth="28800" windowHeight="12435" activeTab="1"/>
  </bookViews>
  <sheets>
    <sheet name="Acta No 1" sheetId="6" r:id="rId1"/>
    <sheet name="ACTA No 2" sheetId="7" r:id="rId2"/>
  </sheets>
  <definedNames>
    <definedName name="_xlnm.Print_Area" localSheetId="0">'Acta No 1'!$A$1:$N$110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05" i="7" l="1"/>
  <c r="M105" i="7" s="1"/>
  <c r="N105" i="7" s="1"/>
  <c r="K106" i="7"/>
  <c r="K107" i="7"/>
  <c r="M107" i="7"/>
  <c r="N107" i="7" s="1"/>
  <c r="K108" i="7"/>
  <c r="M108" i="7"/>
  <c r="N108" i="7"/>
  <c r="K109" i="7"/>
  <c r="M109" i="7" s="1"/>
  <c r="N109" i="7" s="1"/>
  <c r="K110" i="7"/>
  <c r="K111" i="7"/>
  <c r="M111" i="7"/>
  <c r="N111" i="7" s="1"/>
  <c r="K112" i="7"/>
  <c r="M112" i="7"/>
  <c r="N112" i="7"/>
  <c r="K113" i="7"/>
  <c r="M113" i="7" s="1"/>
  <c r="N113" i="7" s="1"/>
  <c r="K114" i="7"/>
  <c r="K115" i="7"/>
  <c r="M115" i="7"/>
  <c r="N115" i="7" s="1"/>
  <c r="K116" i="7"/>
  <c r="M116" i="7"/>
  <c r="N116" i="7"/>
  <c r="K117" i="7"/>
  <c r="M117" i="7" s="1"/>
  <c r="N117" i="7" s="1"/>
  <c r="K118" i="7"/>
  <c r="K119" i="7"/>
  <c r="M119" i="7"/>
  <c r="N119" i="7" s="1"/>
  <c r="K120" i="7"/>
  <c r="M120" i="7"/>
  <c r="N120" i="7"/>
  <c r="N121" i="7"/>
  <c r="K104" i="7"/>
  <c r="M104" i="7"/>
  <c r="N104" i="7"/>
  <c r="K121" i="7"/>
  <c r="L107" i="7"/>
  <c r="L108" i="7"/>
  <c r="L111" i="7"/>
  <c r="L112" i="7"/>
  <c r="L115" i="7"/>
  <c r="L116" i="7"/>
  <c r="L119" i="7"/>
  <c r="L120" i="7"/>
  <c r="L104" i="7"/>
  <c r="J94" i="7"/>
  <c r="J95" i="7"/>
  <c r="J96" i="7"/>
  <c r="J97" i="7"/>
  <c r="K94" i="7"/>
  <c r="M94" i="7"/>
  <c r="N94" i="7" s="1"/>
  <c r="K95" i="7"/>
  <c r="M95" i="7"/>
  <c r="N95" i="7"/>
  <c r="K96" i="7"/>
  <c r="M96" i="7" s="1"/>
  <c r="N96" i="7" s="1"/>
  <c r="K97" i="7"/>
  <c r="M98" i="7"/>
  <c r="N98" i="7"/>
  <c r="K93" i="7"/>
  <c r="M93" i="7" s="1"/>
  <c r="N93" i="7" s="1"/>
  <c r="K88" i="7"/>
  <c r="K81" i="7"/>
  <c r="M81" i="7"/>
  <c r="N81" i="7" s="1"/>
  <c r="K82" i="7"/>
  <c r="M82" i="7"/>
  <c r="N82" i="7"/>
  <c r="K83" i="7"/>
  <c r="M83" i="7" s="1"/>
  <c r="N83" i="7" s="1"/>
  <c r="K84" i="7"/>
  <c r="K85" i="7"/>
  <c r="M85" i="7"/>
  <c r="N85" i="7" s="1"/>
  <c r="N86" i="7"/>
  <c r="K80" i="7"/>
  <c r="M80" i="7"/>
  <c r="N80" i="7" s="1"/>
  <c r="L94" i="7"/>
  <c r="L95" i="7"/>
  <c r="L96" i="7"/>
  <c r="K86" i="7"/>
  <c r="L86" i="7" s="1"/>
  <c r="L81" i="7"/>
  <c r="L82" i="7"/>
  <c r="L83" i="7"/>
  <c r="L85" i="7"/>
  <c r="L80" i="7"/>
  <c r="J125" i="7"/>
  <c r="J123" i="7"/>
  <c r="F117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06" i="7"/>
  <c r="J104" i="7"/>
  <c r="J93" i="7"/>
  <c r="F94" i="7"/>
  <c r="F95" i="7"/>
  <c r="J88" i="7"/>
  <c r="J82" i="7"/>
  <c r="J83" i="7"/>
  <c r="J84" i="7"/>
  <c r="J85" i="7"/>
  <c r="J86" i="7"/>
  <c r="J81" i="7"/>
  <c r="J80" i="7"/>
  <c r="F93" i="7"/>
  <c r="F28" i="7"/>
  <c r="F30" i="7"/>
  <c r="D31" i="7"/>
  <c r="F32" i="7"/>
  <c r="F33" i="7"/>
  <c r="F34" i="7"/>
  <c r="F35" i="7"/>
  <c r="D36" i="7"/>
  <c r="F36" i="7"/>
  <c r="D37" i="7"/>
  <c r="F38" i="7"/>
  <c r="F39" i="7"/>
  <c r="F40" i="7"/>
  <c r="D41" i="7"/>
  <c r="F41" i="7" s="1"/>
  <c r="F42" i="7"/>
  <c r="D44" i="7"/>
  <c r="F47" i="7"/>
  <c r="F49" i="7"/>
  <c r="F51" i="7"/>
  <c r="F53" i="7"/>
  <c r="F56" i="7"/>
  <c r="F58" i="7"/>
  <c r="F59" i="7"/>
  <c r="F61" i="7"/>
  <c r="F63" i="7"/>
  <c r="F64" i="7"/>
  <c r="F65" i="7"/>
  <c r="F67" i="7"/>
  <c r="F68" i="7"/>
  <c r="F69" i="7"/>
  <c r="F71" i="7"/>
  <c r="F72" i="7"/>
  <c r="F73" i="7"/>
  <c r="F74" i="7"/>
  <c r="F76" i="7"/>
  <c r="F77" i="7"/>
  <c r="F80" i="7"/>
  <c r="F81" i="7"/>
  <c r="F82" i="7"/>
  <c r="F83" i="7"/>
  <c r="F84" i="7"/>
  <c r="F85" i="7"/>
  <c r="F86" i="7"/>
  <c r="F88" i="7"/>
  <c r="F90" i="7"/>
  <c r="F91" i="7"/>
  <c r="F96" i="7"/>
  <c r="F97" i="7"/>
  <c r="F98" i="7"/>
  <c r="F100" i="7"/>
  <c r="F101" i="7"/>
  <c r="F102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8" i="7"/>
  <c r="F119" i="7"/>
  <c r="F120" i="7"/>
  <c r="F121" i="7"/>
  <c r="F123" i="7"/>
  <c r="F125" i="7"/>
  <c r="F128" i="7"/>
  <c r="F131" i="7"/>
  <c r="F133" i="7"/>
  <c r="D134" i="7"/>
  <c r="P134" i="7" s="1"/>
  <c r="F137" i="7"/>
  <c r="F138" i="7"/>
  <c r="F140" i="7"/>
  <c r="F143" i="7"/>
  <c r="F146" i="7"/>
  <c r="F147" i="7"/>
  <c r="F150" i="7"/>
  <c r="F151" i="7"/>
  <c r="F152" i="7"/>
  <c r="F153" i="7"/>
  <c r="F154" i="7"/>
  <c r="F155" i="7"/>
  <c r="F156" i="7"/>
  <c r="F157" i="7"/>
  <c r="F158" i="7"/>
  <c r="F159" i="7"/>
  <c r="F162" i="7"/>
  <c r="F163" i="7"/>
  <c r="F164" i="7"/>
  <c r="F165" i="7"/>
  <c r="F166" i="7"/>
  <c r="F169" i="7"/>
  <c r="F171" i="7"/>
  <c r="F172" i="7"/>
  <c r="F173" i="7"/>
  <c r="F174" i="7"/>
  <c r="F175" i="7"/>
  <c r="G44" i="7"/>
  <c r="K131" i="7"/>
  <c r="K77" i="7"/>
  <c r="R77" i="7" s="1"/>
  <c r="K76" i="7"/>
  <c r="G31" i="7"/>
  <c r="K31" i="7"/>
  <c r="K47" i="7"/>
  <c r="J77" i="7"/>
  <c r="J76" i="7"/>
  <c r="M77" i="7"/>
  <c r="P77" i="7"/>
  <c r="J47" i="7"/>
  <c r="J73" i="7"/>
  <c r="J71" i="7"/>
  <c r="J68" i="7"/>
  <c r="S68" i="7" s="1"/>
  <c r="J69" i="7"/>
  <c r="K44" i="7"/>
  <c r="G40" i="7"/>
  <c r="K40" i="7"/>
  <c r="R40" i="7" s="1"/>
  <c r="G41" i="7"/>
  <c r="K41" i="7" s="1"/>
  <c r="L40" i="7"/>
  <c r="S40" i="7" s="1"/>
  <c r="G30" i="7"/>
  <c r="H30" i="7" s="1"/>
  <c r="J30" i="7"/>
  <c r="J31" i="7"/>
  <c r="L31" i="7"/>
  <c r="G32" i="7"/>
  <c r="J32" i="7"/>
  <c r="K32" i="7" s="1"/>
  <c r="L32" i="7" s="1"/>
  <c r="G33" i="7"/>
  <c r="J33" i="7"/>
  <c r="K33" i="7" s="1"/>
  <c r="G34" i="7"/>
  <c r="J34" i="7"/>
  <c r="K34" i="7" s="1"/>
  <c r="G35" i="7"/>
  <c r="J35" i="7"/>
  <c r="K35" i="7" s="1"/>
  <c r="G36" i="7"/>
  <c r="J36" i="7"/>
  <c r="K36" i="7" s="1"/>
  <c r="L36" i="7" s="1"/>
  <c r="S36" i="7" s="1"/>
  <c r="G37" i="7"/>
  <c r="J37" i="7"/>
  <c r="K37" i="7" s="1"/>
  <c r="L37" i="7" s="1"/>
  <c r="G38" i="7"/>
  <c r="J38" i="7"/>
  <c r="K38" i="7" s="1"/>
  <c r="L38" i="7" s="1"/>
  <c r="G39" i="7"/>
  <c r="J39" i="7"/>
  <c r="K39" i="7" s="1"/>
  <c r="L44" i="7"/>
  <c r="G42" i="7"/>
  <c r="J42" i="7"/>
  <c r="K51" i="7"/>
  <c r="K53" i="7"/>
  <c r="L53" i="7"/>
  <c r="K56" i="7"/>
  <c r="K58" i="7"/>
  <c r="L58" i="7"/>
  <c r="K61" i="7"/>
  <c r="L61" i="7" s="1"/>
  <c r="K63" i="7"/>
  <c r="L63" i="7"/>
  <c r="K64" i="7"/>
  <c r="L64" i="7" s="1"/>
  <c r="K67" i="7"/>
  <c r="L67" i="7"/>
  <c r="K69" i="7"/>
  <c r="K72" i="7"/>
  <c r="L72" i="7"/>
  <c r="K74" i="7"/>
  <c r="K128" i="7"/>
  <c r="L128" i="7"/>
  <c r="L131" i="7"/>
  <c r="S131" i="7" s="1"/>
  <c r="K133" i="7"/>
  <c r="L133" i="7" s="1"/>
  <c r="S133" i="7" s="1"/>
  <c r="K134" i="7"/>
  <c r="L134" i="7"/>
  <c r="K137" i="7"/>
  <c r="L137" i="7" s="1"/>
  <c r="K138" i="7"/>
  <c r="L138" i="7"/>
  <c r="K140" i="7"/>
  <c r="L140" i="7" s="1"/>
  <c r="K143" i="7"/>
  <c r="L143" i="7"/>
  <c r="K146" i="7"/>
  <c r="L146" i="7" s="1"/>
  <c r="K147" i="7"/>
  <c r="L147" i="7"/>
  <c r="K150" i="7"/>
  <c r="L150" i="7" s="1"/>
  <c r="K151" i="7"/>
  <c r="L151" i="7"/>
  <c r="K152" i="7"/>
  <c r="L152" i="7" s="1"/>
  <c r="K153" i="7"/>
  <c r="L153" i="7"/>
  <c r="K154" i="7"/>
  <c r="L154" i="7" s="1"/>
  <c r="K155" i="7"/>
  <c r="L155" i="7"/>
  <c r="K156" i="7"/>
  <c r="L156" i="7" s="1"/>
  <c r="K157" i="7"/>
  <c r="L157" i="7"/>
  <c r="K158" i="7"/>
  <c r="L158" i="7" s="1"/>
  <c r="K159" i="7"/>
  <c r="L159" i="7"/>
  <c r="K162" i="7"/>
  <c r="L162" i="7" s="1"/>
  <c r="K163" i="7"/>
  <c r="L163" i="7"/>
  <c r="K164" i="7"/>
  <c r="L164" i="7" s="1"/>
  <c r="K165" i="7"/>
  <c r="L165" i="7"/>
  <c r="K166" i="7"/>
  <c r="L166" i="7" s="1"/>
  <c r="K169" i="7"/>
  <c r="L169" i="7"/>
  <c r="K171" i="7"/>
  <c r="L171" i="7" s="1"/>
  <c r="K172" i="7"/>
  <c r="L172" i="7"/>
  <c r="K173" i="7"/>
  <c r="L173" i="7" s="1"/>
  <c r="K174" i="7"/>
  <c r="L174" i="7"/>
  <c r="K175" i="7"/>
  <c r="L175" i="7" s="1"/>
  <c r="J44" i="7"/>
  <c r="J131" i="7"/>
  <c r="J40" i="7"/>
  <c r="J41" i="7"/>
  <c r="J28" i="7"/>
  <c r="K28" i="7" s="1"/>
  <c r="G28" i="7"/>
  <c r="H44" i="7"/>
  <c r="H31" i="7"/>
  <c r="H32" i="7"/>
  <c r="H33" i="7"/>
  <c r="H34" i="7"/>
  <c r="H35" i="7"/>
  <c r="H36" i="7"/>
  <c r="H37" i="7"/>
  <c r="H38" i="7"/>
  <c r="H39" i="7"/>
  <c r="H40" i="7"/>
  <c r="H41" i="7"/>
  <c r="H28" i="7"/>
  <c r="J51" i="7"/>
  <c r="J53" i="7"/>
  <c r="J56" i="7"/>
  <c r="J58" i="7"/>
  <c r="J61" i="7"/>
  <c r="J63" i="7"/>
  <c r="J64" i="7"/>
  <c r="J67" i="7"/>
  <c r="J72" i="7"/>
  <c r="S72" i="7" s="1"/>
  <c r="J74" i="7"/>
  <c r="J128" i="7"/>
  <c r="J133" i="7"/>
  <c r="J134" i="7"/>
  <c r="J137" i="7"/>
  <c r="J138" i="7"/>
  <c r="J140" i="7"/>
  <c r="J143" i="7"/>
  <c r="J146" i="7"/>
  <c r="J147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9" i="7"/>
  <c r="J171" i="7"/>
  <c r="J172" i="7"/>
  <c r="J173" i="7"/>
  <c r="J174" i="7"/>
  <c r="J175" i="7"/>
  <c r="M32" i="7"/>
  <c r="N32" i="7" s="1"/>
  <c r="M34" i="7"/>
  <c r="M40" i="7"/>
  <c r="N40" i="7" s="1"/>
  <c r="M49" i="7"/>
  <c r="M53" i="7"/>
  <c r="M58" i="7"/>
  <c r="M59" i="7"/>
  <c r="N59" i="7"/>
  <c r="M63" i="7"/>
  <c r="N63" i="7"/>
  <c r="M64" i="7"/>
  <c r="M65" i="7"/>
  <c r="N65" i="7"/>
  <c r="M67" i="7"/>
  <c r="N67" i="7" s="1"/>
  <c r="M68" i="7"/>
  <c r="N68" i="7"/>
  <c r="M69" i="7"/>
  <c r="M71" i="7"/>
  <c r="N71" i="7"/>
  <c r="M72" i="7"/>
  <c r="M73" i="7"/>
  <c r="N73" i="7"/>
  <c r="M128" i="7"/>
  <c r="N128" i="7"/>
  <c r="M131" i="7"/>
  <c r="Q131" i="7" s="1"/>
  <c r="M138" i="7"/>
  <c r="N138" i="7" s="1"/>
  <c r="M143" i="7"/>
  <c r="N143" i="7" s="1"/>
  <c r="M147" i="7"/>
  <c r="N147" i="7" s="1"/>
  <c r="M151" i="7"/>
  <c r="N151" i="7" s="1"/>
  <c r="M153" i="7"/>
  <c r="N153" i="7" s="1"/>
  <c r="M155" i="7"/>
  <c r="N155" i="7" s="1"/>
  <c r="M157" i="7"/>
  <c r="N157" i="7" s="1"/>
  <c r="M159" i="7"/>
  <c r="N159" i="7" s="1"/>
  <c r="M163" i="7"/>
  <c r="N163" i="7" s="1"/>
  <c r="M165" i="7"/>
  <c r="N165" i="7" s="1"/>
  <c r="M169" i="7"/>
  <c r="N169" i="7" s="1"/>
  <c r="M172" i="7"/>
  <c r="N172" i="7" s="1"/>
  <c r="M174" i="7"/>
  <c r="N174" i="7" s="1"/>
  <c r="S135" i="7"/>
  <c r="R135" i="7"/>
  <c r="P135" i="7"/>
  <c r="Q135" i="7"/>
  <c r="O135" i="7"/>
  <c r="R134" i="7"/>
  <c r="R133" i="7"/>
  <c r="P133" i="7"/>
  <c r="S132" i="7"/>
  <c r="R132" i="7"/>
  <c r="P132" i="7"/>
  <c r="Q132" i="7"/>
  <c r="O132" i="7"/>
  <c r="R131" i="7"/>
  <c r="P131" i="7"/>
  <c r="S130" i="7"/>
  <c r="R130" i="7"/>
  <c r="P130" i="7"/>
  <c r="Q130" i="7" s="1"/>
  <c r="O130" i="7"/>
  <c r="S129" i="7"/>
  <c r="R129" i="7"/>
  <c r="P129" i="7"/>
  <c r="Q129" i="7" s="1"/>
  <c r="O129" i="7"/>
  <c r="S128" i="7"/>
  <c r="R128" i="7"/>
  <c r="P128" i="7"/>
  <c r="Q128" i="7" s="1"/>
  <c r="O128" i="7"/>
  <c r="S127" i="7"/>
  <c r="R127" i="7"/>
  <c r="P127" i="7"/>
  <c r="Q127" i="7"/>
  <c r="O127" i="7"/>
  <c r="S126" i="7"/>
  <c r="R126" i="7"/>
  <c r="P126" i="7"/>
  <c r="Q126" i="7" s="1"/>
  <c r="O126" i="7"/>
  <c r="S76" i="7"/>
  <c r="R76" i="7"/>
  <c r="P76" i="7"/>
  <c r="Q76" i="7" s="1"/>
  <c r="O76" i="7"/>
  <c r="S75" i="7"/>
  <c r="R75" i="7"/>
  <c r="P75" i="7"/>
  <c r="Q75" i="7" s="1"/>
  <c r="O75" i="7"/>
  <c r="P74" i="7"/>
  <c r="S73" i="7"/>
  <c r="R73" i="7"/>
  <c r="P73" i="7"/>
  <c r="Q73" i="7"/>
  <c r="O73" i="7"/>
  <c r="R72" i="7"/>
  <c r="P72" i="7"/>
  <c r="Q72" i="7" s="1"/>
  <c r="S71" i="7"/>
  <c r="R71" i="7"/>
  <c r="P71" i="7"/>
  <c r="Q71" i="7" s="1"/>
  <c r="O71" i="7"/>
  <c r="S70" i="7"/>
  <c r="R70" i="7"/>
  <c r="P70" i="7"/>
  <c r="Q70" i="7"/>
  <c r="O70" i="7"/>
  <c r="P69" i="7"/>
  <c r="Q69" i="7" s="1"/>
  <c r="R68" i="7"/>
  <c r="P68" i="7"/>
  <c r="Q68" i="7" s="1"/>
  <c r="O68" i="7"/>
  <c r="S67" i="7"/>
  <c r="R67" i="7"/>
  <c r="P67" i="7"/>
  <c r="O67" i="7"/>
  <c r="S66" i="7"/>
  <c r="R66" i="7"/>
  <c r="P66" i="7"/>
  <c r="M66" i="7"/>
  <c r="S65" i="7"/>
  <c r="R65" i="7"/>
  <c r="P65" i="7"/>
  <c r="Q65" i="7" s="1"/>
  <c r="O65" i="7"/>
  <c r="S64" i="7"/>
  <c r="R64" i="7"/>
  <c r="P64" i="7"/>
  <c r="O64" i="7"/>
  <c r="S63" i="7"/>
  <c r="R63" i="7"/>
  <c r="P63" i="7"/>
  <c r="Q63" i="7"/>
  <c r="O63" i="7"/>
  <c r="S62" i="7"/>
  <c r="R62" i="7"/>
  <c r="P62" i="7"/>
  <c r="Q62" i="7" s="1"/>
  <c r="O62" i="7"/>
  <c r="R61" i="7"/>
  <c r="P61" i="7"/>
  <c r="S60" i="7"/>
  <c r="R60" i="7"/>
  <c r="P60" i="7"/>
  <c r="Q60" i="7"/>
  <c r="O60" i="7"/>
  <c r="S59" i="7"/>
  <c r="R59" i="7"/>
  <c r="P59" i="7"/>
  <c r="Q59" i="7"/>
  <c r="O59" i="7"/>
  <c r="S58" i="7"/>
  <c r="R58" i="7"/>
  <c r="P58" i="7"/>
  <c r="Q58" i="7"/>
  <c r="S57" i="7"/>
  <c r="R57" i="7"/>
  <c r="P57" i="7"/>
  <c r="Q57" i="7" s="1"/>
  <c r="O57" i="7"/>
  <c r="P56" i="7"/>
  <c r="S55" i="7"/>
  <c r="R55" i="7"/>
  <c r="P55" i="7"/>
  <c r="Q55" i="7"/>
  <c r="O55" i="7"/>
  <c r="S54" i="7"/>
  <c r="R54" i="7"/>
  <c r="P54" i="7"/>
  <c r="Q54" i="7"/>
  <c r="O54" i="7"/>
  <c r="S53" i="7"/>
  <c r="R53" i="7"/>
  <c r="P53" i="7"/>
  <c r="Q53" i="7" s="1"/>
  <c r="S52" i="7"/>
  <c r="R52" i="7"/>
  <c r="P52" i="7"/>
  <c r="Q52" i="7"/>
  <c r="O52" i="7"/>
  <c r="P51" i="7"/>
  <c r="S50" i="7"/>
  <c r="R50" i="7"/>
  <c r="P50" i="7"/>
  <c r="Q50" i="7" s="1"/>
  <c r="O50" i="7"/>
  <c r="S49" i="7"/>
  <c r="R49" i="7"/>
  <c r="P49" i="7"/>
  <c r="Q49" i="7" s="1"/>
  <c r="S48" i="7"/>
  <c r="R48" i="7"/>
  <c r="P48" i="7"/>
  <c r="Q48" i="7"/>
  <c r="O48" i="7"/>
  <c r="S44" i="7"/>
  <c r="R44" i="7"/>
  <c r="S43" i="7"/>
  <c r="R43" i="7"/>
  <c r="P43" i="7"/>
  <c r="Q43" i="7" s="1"/>
  <c r="O43" i="7"/>
  <c r="R41" i="7"/>
  <c r="P41" i="7"/>
  <c r="P40" i="7"/>
  <c r="Q40" i="7"/>
  <c r="P39" i="7"/>
  <c r="R37" i="7"/>
  <c r="P37" i="7"/>
  <c r="R36" i="7"/>
  <c r="P36" i="7"/>
  <c r="P35" i="7"/>
  <c r="P34" i="7"/>
  <c r="R33" i="7"/>
  <c r="P33" i="7"/>
  <c r="S32" i="7"/>
  <c r="R32" i="7"/>
  <c r="P32" i="7"/>
  <c r="S31" i="7"/>
  <c r="R31" i="7"/>
  <c r="P30" i="7"/>
  <c r="C20" i="7"/>
  <c r="K31" i="6"/>
  <c r="R31" i="6" s="1"/>
  <c r="N56" i="6"/>
  <c r="N62" i="6"/>
  <c r="N68" i="6"/>
  <c r="N73" i="6"/>
  <c r="M124" i="6"/>
  <c r="N124" i="6" s="1"/>
  <c r="M36" i="6"/>
  <c r="M46" i="6"/>
  <c r="M53" i="6"/>
  <c r="O53" i="6" s="1"/>
  <c r="M56" i="6"/>
  <c r="M61" i="6"/>
  <c r="M62" i="6"/>
  <c r="M63" i="6"/>
  <c r="M65" i="6"/>
  <c r="M68" i="6"/>
  <c r="M70" i="6"/>
  <c r="M73" i="6"/>
  <c r="M79" i="6"/>
  <c r="N79" i="6" s="1"/>
  <c r="M83" i="6"/>
  <c r="N83" i="6" s="1"/>
  <c r="M86" i="6"/>
  <c r="N86" i="6" s="1"/>
  <c r="M95" i="6"/>
  <c r="N95" i="6" s="1"/>
  <c r="M101" i="6"/>
  <c r="N101" i="6" s="1"/>
  <c r="M105" i="6"/>
  <c r="N105" i="6" s="1"/>
  <c r="M111" i="6"/>
  <c r="N111" i="6" s="1"/>
  <c r="M114" i="6"/>
  <c r="N114" i="6" s="1"/>
  <c r="M121" i="6"/>
  <c r="N121" i="6" s="1"/>
  <c r="M122" i="6"/>
  <c r="N122" i="6" s="1"/>
  <c r="M28" i="6"/>
  <c r="N28" i="6" s="1"/>
  <c r="J31" i="6"/>
  <c r="L31" i="6" s="1"/>
  <c r="J87" i="6"/>
  <c r="K87" i="6"/>
  <c r="M87" i="6" s="1"/>
  <c r="N87" i="6" s="1"/>
  <c r="L87" i="6"/>
  <c r="J89" i="6"/>
  <c r="K89" i="6"/>
  <c r="J92" i="6"/>
  <c r="K92" i="6"/>
  <c r="M92" i="6" s="1"/>
  <c r="N92" i="6" s="1"/>
  <c r="L92" i="6"/>
  <c r="J95" i="6"/>
  <c r="K95" i="6"/>
  <c r="L95" i="6"/>
  <c r="J96" i="6"/>
  <c r="K96" i="6"/>
  <c r="M96" i="6" s="1"/>
  <c r="N96" i="6" s="1"/>
  <c r="L96" i="6"/>
  <c r="J99" i="6"/>
  <c r="K99" i="6"/>
  <c r="J100" i="6"/>
  <c r="K100" i="6"/>
  <c r="M100" i="6" s="1"/>
  <c r="N100" i="6" s="1"/>
  <c r="L100" i="6"/>
  <c r="J101" i="6"/>
  <c r="K101" i="6"/>
  <c r="L101" i="6"/>
  <c r="J102" i="6"/>
  <c r="K102" i="6"/>
  <c r="M102" i="6" s="1"/>
  <c r="N102" i="6" s="1"/>
  <c r="L102" i="6"/>
  <c r="J103" i="6"/>
  <c r="K103" i="6"/>
  <c r="J104" i="6"/>
  <c r="K104" i="6"/>
  <c r="M104" i="6" s="1"/>
  <c r="N104" i="6" s="1"/>
  <c r="L104" i="6"/>
  <c r="J105" i="6"/>
  <c r="K105" i="6"/>
  <c r="L105" i="6"/>
  <c r="J106" i="6"/>
  <c r="K106" i="6"/>
  <c r="M106" i="6" s="1"/>
  <c r="N106" i="6" s="1"/>
  <c r="L106" i="6"/>
  <c r="J107" i="6"/>
  <c r="K107" i="6"/>
  <c r="J108" i="6"/>
  <c r="K108" i="6"/>
  <c r="M108" i="6" s="1"/>
  <c r="N108" i="6" s="1"/>
  <c r="L108" i="6"/>
  <c r="J109" i="6"/>
  <c r="J110" i="6"/>
  <c r="J111" i="6"/>
  <c r="K111" i="6"/>
  <c r="L111" i="6" s="1"/>
  <c r="J112" i="6"/>
  <c r="K112" i="6"/>
  <c r="M112" i="6" s="1"/>
  <c r="N112" i="6" s="1"/>
  <c r="L112" i="6"/>
  <c r="J113" i="6"/>
  <c r="K113" i="6"/>
  <c r="M113" i="6" s="1"/>
  <c r="N113" i="6" s="1"/>
  <c r="L113" i="6"/>
  <c r="J114" i="6"/>
  <c r="K114" i="6"/>
  <c r="L114" i="6"/>
  <c r="J115" i="6"/>
  <c r="K115" i="6"/>
  <c r="L115" i="6" s="1"/>
  <c r="J118" i="6"/>
  <c r="K118" i="6"/>
  <c r="M118" i="6" s="1"/>
  <c r="N118" i="6" s="1"/>
  <c r="L118" i="6"/>
  <c r="J120" i="6"/>
  <c r="K120" i="6"/>
  <c r="M120" i="6" s="1"/>
  <c r="N120" i="6" s="1"/>
  <c r="L120" i="6"/>
  <c r="J121" i="6"/>
  <c r="K121" i="6"/>
  <c r="L121" i="6"/>
  <c r="J122" i="6"/>
  <c r="K122" i="6"/>
  <c r="L122" i="6" s="1"/>
  <c r="J123" i="6"/>
  <c r="K123" i="6"/>
  <c r="M123" i="6" s="1"/>
  <c r="N123" i="6" s="1"/>
  <c r="L123" i="6"/>
  <c r="J124" i="6"/>
  <c r="K124" i="6"/>
  <c r="L124" i="6"/>
  <c r="F30" i="6"/>
  <c r="F33" i="6"/>
  <c r="F32" i="6"/>
  <c r="F44" i="6"/>
  <c r="L38" i="6"/>
  <c r="K41" i="6"/>
  <c r="K40" i="6"/>
  <c r="R40" i="6" s="1"/>
  <c r="K38" i="6"/>
  <c r="M38" i="6" s="1"/>
  <c r="N38" i="6" s="1"/>
  <c r="K28" i="6"/>
  <c r="J30" i="6"/>
  <c r="J32" i="6"/>
  <c r="J125" i="6" s="1"/>
  <c r="J33" i="6"/>
  <c r="J34" i="6"/>
  <c r="J35" i="6"/>
  <c r="J36" i="6"/>
  <c r="J37" i="6"/>
  <c r="S37" i="6" s="1"/>
  <c r="J38" i="6"/>
  <c r="J39" i="6"/>
  <c r="J40" i="6"/>
  <c r="L40" i="6" s="1"/>
  <c r="S40" i="6" s="1"/>
  <c r="J41" i="6"/>
  <c r="L41" i="6" s="1"/>
  <c r="S41" i="6" s="1"/>
  <c r="J42" i="6"/>
  <c r="J44" i="6"/>
  <c r="F38" i="6"/>
  <c r="J28" i="6"/>
  <c r="L28" i="6" s="1"/>
  <c r="H125" i="6"/>
  <c r="H129" i="6"/>
  <c r="H130" i="6"/>
  <c r="H128" i="6"/>
  <c r="H127" i="6"/>
  <c r="D31" i="6"/>
  <c r="M31" i="6" s="1"/>
  <c r="N31" i="6" s="1"/>
  <c r="F31" i="6"/>
  <c r="F34" i="6"/>
  <c r="F35" i="6"/>
  <c r="D36" i="6"/>
  <c r="F36" i="6"/>
  <c r="D37" i="6"/>
  <c r="F39" i="6"/>
  <c r="F40" i="6"/>
  <c r="D41" i="6"/>
  <c r="F42" i="6"/>
  <c r="F46" i="6"/>
  <c r="F48" i="6"/>
  <c r="F50" i="6"/>
  <c r="F53" i="6"/>
  <c r="F55" i="6"/>
  <c r="F56" i="6"/>
  <c r="F58" i="6"/>
  <c r="F60" i="6"/>
  <c r="F61" i="6"/>
  <c r="F62" i="6"/>
  <c r="F64" i="6"/>
  <c r="F65" i="6"/>
  <c r="F66" i="6"/>
  <c r="F68" i="6"/>
  <c r="F69" i="6"/>
  <c r="F70" i="6"/>
  <c r="F71" i="6"/>
  <c r="F73" i="6"/>
  <c r="F76" i="6"/>
  <c r="D79" i="6"/>
  <c r="D82" i="6" s="1"/>
  <c r="F79" i="6"/>
  <c r="F81" i="6"/>
  <c r="E83" i="6"/>
  <c r="F83" i="6" s="1"/>
  <c r="F86" i="6"/>
  <c r="F87" i="6"/>
  <c r="F89" i="6"/>
  <c r="F92" i="6"/>
  <c r="F95" i="6"/>
  <c r="F96" i="6"/>
  <c r="F99" i="6"/>
  <c r="F100" i="6"/>
  <c r="F101" i="6"/>
  <c r="F102" i="6"/>
  <c r="F103" i="6"/>
  <c r="F104" i="6"/>
  <c r="F105" i="6"/>
  <c r="F106" i="6"/>
  <c r="F107" i="6"/>
  <c r="F108" i="6"/>
  <c r="F111" i="6"/>
  <c r="F112" i="6"/>
  <c r="F113" i="6"/>
  <c r="F114" i="6"/>
  <c r="F115" i="6"/>
  <c r="F118" i="6"/>
  <c r="F120" i="6"/>
  <c r="F121" i="6"/>
  <c r="F122" i="6"/>
  <c r="F123" i="6"/>
  <c r="F124" i="6"/>
  <c r="F28" i="6"/>
  <c r="K86" i="6"/>
  <c r="L86" i="6"/>
  <c r="J86" i="6"/>
  <c r="K30" i="6"/>
  <c r="K32" i="6"/>
  <c r="M32" i="6" s="1"/>
  <c r="L32" i="6"/>
  <c r="S32" i="6" s="1"/>
  <c r="K33" i="6"/>
  <c r="R33" i="6" s="1"/>
  <c r="K34" i="6"/>
  <c r="R34" i="6" s="1"/>
  <c r="L34" i="6"/>
  <c r="K35" i="6"/>
  <c r="K36" i="6"/>
  <c r="L36" i="6"/>
  <c r="K39" i="6"/>
  <c r="K42" i="6"/>
  <c r="M42" i="6" s="1"/>
  <c r="L42" i="6"/>
  <c r="S42" i="6" s="1"/>
  <c r="K44" i="6"/>
  <c r="K48" i="6"/>
  <c r="M48" i="6" s="1"/>
  <c r="N48" i="6" s="1"/>
  <c r="L48" i="6"/>
  <c r="K50" i="6"/>
  <c r="K53" i="6"/>
  <c r="L53" i="6"/>
  <c r="K55" i="6"/>
  <c r="K58" i="6"/>
  <c r="M58" i="6" s="1"/>
  <c r="L58" i="6"/>
  <c r="K60" i="6"/>
  <c r="K61" i="6"/>
  <c r="L61" i="6"/>
  <c r="S61" i="6" s="1"/>
  <c r="K64" i="6"/>
  <c r="K66" i="6"/>
  <c r="M66" i="6" s="1"/>
  <c r="L66" i="6"/>
  <c r="S66" i="6" s="1"/>
  <c r="K69" i="6"/>
  <c r="K71" i="6"/>
  <c r="M71" i="6" s="1"/>
  <c r="N71" i="6" s="1"/>
  <c r="L71" i="6"/>
  <c r="S71" i="6" s="1"/>
  <c r="K76" i="6"/>
  <c r="K79" i="6"/>
  <c r="R79" i="6" s="1"/>
  <c r="L79" i="6"/>
  <c r="K81" i="6"/>
  <c r="K82" i="6"/>
  <c r="L82" i="6"/>
  <c r="S31" i="6"/>
  <c r="S34" i="6"/>
  <c r="S43" i="6"/>
  <c r="S45" i="6"/>
  <c r="S46" i="6"/>
  <c r="S47" i="6"/>
  <c r="J48" i="6"/>
  <c r="S49" i="6"/>
  <c r="J50" i="6"/>
  <c r="S51" i="6"/>
  <c r="S52" i="6"/>
  <c r="J53" i="6"/>
  <c r="S53" i="6"/>
  <c r="S54" i="6"/>
  <c r="J55" i="6"/>
  <c r="S56" i="6"/>
  <c r="S57" i="6"/>
  <c r="J58" i="6"/>
  <c r="S58" i="6"/>
  <c r="S59" i="6"/>
  <c r="J60" i="6"/>
  <c r="J61" i="6"/>
  <c r="S62" i="6"/>
  <c r="S63" i="6"/>
  <c r="J64" i="6"/>
  <c r="S65" i="6"/>
  <c r="J66" i="6"/>
  <c r="S67" i="6"/>
  <c r="S68" i="6"/>
  <c r="J69" i="6"/>
  <c r="S70" i="6"/>
  <c r="J71" i="6"/>
  <c r="S72" i="6"/>
  <c r="S73" i="6"/>
  <c r="S74" i="6"/>
  <c r="S75" i="6"/>
  <c r="J76" i="6"/>
  <c r="S77" i="6"/>
  <c r="S78" i="6"/>
  <c r="J79" i="6"/>
  <c r="S79" i="6" s="1"/>
  <c r="S80" i="6"/>
  <c r="J81" i="6"/>
  <c r="J82" i="6"/>
  <c r="S83" i="6"/>
  <c r="S84" i="6"/>
  <c r="R32" i="6"/>
  <c r="R36" i="6"/>
  <c r="R37" i="6"/>
  <c r="R41" i="6"/>
  <c r="R42" i="6"/>
  <c r="R43" i="6"/>
  <c r="R45" i="6"/>
  <c r="R46" i="6"/>
  <c r="R47" i="6"/>
  <c r="R48" i="6"/>
  <c r="R49" i="6"/>
  <c r="R50" i="6"/>
  <c r="R51" i="6"/>
  <c r="R52" i="6"/>
  <c r="R53" i="6"/>
  <c r="R54" i="6"/>
  <c r="R56" i="6"/>
  <c r="R57" i="6"/>
  <c r="R58" i="6"/>
  <c r="R59" i="6"/>
  <c r="R61" i="6"/>
  <c r="R62" i="6"/>
  <c r="R63" i="6"/>
  <c r="R65" i="6"/>
  <c r="R66" i="6"/>
  <c r="R67" i="6"/>
  <c r="R68" i="6"/>
  <c r="R69" i="6"/>
  <c r="R70" i="6"/>
  <c r="R72" i="6"/>
  <c r="R73" i="6"/>
  <c r="R74" i="6"/>
  <c r="R75" i="6"/>
  <c r="R77" i="6"/>
  <c r="R78" i="6"/>
  <c r="R80" i="6"/>
  <c r="R82" i="6"/>
  <c r="R83" i="6"/>
  <c r="R84" i="6"/>
  <c r="P30" i="6"/>
  <c r="P31" i="6"/>
  <c r="P32" i="6"/>
  <c r="P33" i="6"/>
  <c r="P34" i="6"/>
  <c r="P35" i="6"/>
  <c r="P36" i="6"/>
  <c r="Q36" i="6" s="1"/>
  <c r="P39" i="6"/>
  <c r="P40" i="6"/>
  <c r="P41" i="6"/>
  <c r="P42" i="6"/>
  <c r="P43" i="6"/>
  <c r="Q43" i="6" s="1"/>
  <c r="P44" i="6"/>
  <c r="P45" i="6"/>
  <c r="Q45" i="6" s="1"/>
  <c r="P46" i="6"/>
  <c r="P47" i="6"/>
  <c r="Q47" i="6" s="1"/>
  <c r="P48" i="6"/>
  <c r="Q48" i="6"/>
  <c r="P49" i="6"/>
  <c r="Q49" i="6" s="1"/>
  <c r="P50" i="6"/>
  <c r="P51" i="6"/>
  <c r="Q51" i="6" s="1"/>
  <c r="P52" i="6"/>
  <c r="Q52" i="6"/>
  <c r="P53" i="6"/>
  <c r="Q53" i="6" s="1"/>
  <c r="P54" i="6"/>
  <c r="Q54" i="6"/>
  <c r="P55" i="6"/>
  <c r="P56" i="6"/>
  <c r="Q56" i="6"/>
  <c r="P57" i="6"/>
  <c r="Q57" i="6" s="1"/>
  <c r="P58" i="6"/>
  <c r="Q58" i="6"/>
  <c r="P59" i="6"/>
  <c r="Q59" i="6" s="1"/>
  <c r="P60" i="6"/>
  <c r="P61" i="6"/>
  <c r="Q61" i="6" s="1"/>
  <c r="P62" i="6"/>
  <c r="Q62" i="6"/>
  <c r="P63" i="6"/>
  <c r="Q63" i="6" s="1"/>
  <c r="P64" i="6"/>
  <c r="P65" i="6"/>
  <c r="Q65" i="6" s="1"/>
  <c r="P66" i="6"/>
  <c r="Q66" i="6"/>
  <c r="P67" i="6"/>
  <c r="Q67" i="6" s="1"/>
  <c r="P68" i="6"/>
  <c r="Q68" i="6"/>
  <c r="P69" i="6"/>
  <c r="P70" i="6"/>
  <c r="P71" i="6"/>
  <c r="Q71" i="6" s="1"/>
  <c r="P72" i="6"/>
  <c r="Q72" i="6"/>
  <c r="P73" i="6"/>
  <c r="Q73" i="6" s="1"/>
  <c r="P74" i="6"/>
  <c r="Q74" i="6"/>
  <c r="P75" i="6"/>
  <c r="Q75" i="6" s="1"/>
  <c r="P76" i="6"/>
  <c r="P77" i="6"/>
  <c r="Q77" i="6" s="1"/>
  <c r="P78" i="6"/>
  <c r="Q78" i="6"/>
  <c r="P79" i="6"/>
  <c r="Q79" i="6" s="1"/>
  <c r="P80" i="6"/>
  <c r="Q80" i="6"/>
  <c r="P81" i="6"/>
  <c r="P83" i="6"/>
  <c r="Q83" i="6" s="1"/>
  <c r="P84" i="6"/>
  <c r="Q84" i="6"/>
  <c r="O43" i="6"/>
  <c r="O45" i="6"/>
  <c r="O47" i="6"/>
  <c r="O48" i="6"/>
  <c r="O49" i="6"/>
  <c r="O51" i="6"/>
  <c r="O52" i="6"/>
  <c r="O54" i="6"/>
  <c r="O56" i="6"/>
  <c r="O57" i="6"/>
  <c r="O59" i="6"/>
  <c r="O62" i="6"/>
  <c r="O63" i="6"/>
  <c r="O67" i="6"/>
  <c r="O68" i="6"/>
  <c r="O71" i="6"/>
  <c r="O72" i="6"/>
  <c r="O73" i="6"/>
  <c r="O74" i="6"/>
  <c r="O75" i="6"/>
  <c r="O77" i="6"/>
  <c r="O78" i="6"/>
  <c r="O79" i="6"/>
  <c r="O80" i="6"/>
  <c r="O83" i="6"/>
  <c r="O84" i="6"/>
  <c r="H126" i="6"/>
  <c r="H131" i="6"/>
  <c r="C20" i="6"/>
  <c r="J128" i="6" l="1"/>
  <c r="J127" i="6"/>
  <c r="J129" i="6"/>
  <c r="J130" i="6" s="1"/>
  <c r="L55" i="6"/>
  <c r="S55" i="6" s="1"/>
  <c r="R55" i="6"/>
  <c r="N42" i="6"/>
  <c r="O42" i="6"/>
  <c r="L35" i="6"/>
  <c r="S35" i="6" s="1"/>
  <c r="R35" i="6"/>
  <c r="M35" i="6"/>
  <c r="Q41" i="7"/>
  <c r="N77" i="7"/>
  <c r="O77" i="7"/>
  <c r="Q77" i="7"/>
  <c r="F44" i="7"/>
  <c r="M44" i="7"/>
  <c r="N44" i="7" s="1"/>
  <c r="P44" i="7"/>
  <c r="Q44" i="7" s="1"/>
  <c r="O44" i="7"/>
  <c r="M114" i="7"/>
  <c r="N114" i="7" s="1"/>
  <c r="L114" i="7"/>
  <c r="M81" i="6"/>
  <c r="L81" i="6"/>
  <c r="S81" i="6" s="1"/>
  <c r="O66" i="6"/>
  <c r="N66" i="6"/>
  <c r="L39" i="6"/>
  <c r="S39" i="6" s="1"/>
  <c r="R39" i="6"/>
  <c r="M39" i="6"/>
  <c r="O32" i="6"/>
  <c r="N32" i="6"/>
  <c r="L89" i="6"/>
  <c r="M89" i="6"/>
  <c r="N89" i="6" s="1"/>
  <c r="O61" i="6"/>
  <c r="N61" i="6"/>
  <c r="O46" i="6"/>
  <c r="N46" i="6"/>
  <c r="O31" i="6"/>
  <c r="Q39" i="6"/>
  <c r="Q32" i="6"/>
  <c r="R81" i="6"/>
  <c r="L64" i="6"/>
  <c r="S64" i="6" s="1"/>
  <c r="R64" i="6"/>
  <c r="M64" i="6"/>
  <c r="L44" i="6"/>
  <c r="S44" i="6" s="1"/>
  <c r="R44" i="6"/>
  <c r="M44" i="6"/>
  <c r="S36" i="6"/>
  <c r="L30" i="6"/>
  <c r="R30" i="6"/>
  <c r="M30" i="6"/>
  <c r="P82" i="6"/>
  <c r="M82" i="6"/>
  <c r="N82" i="6" s="1"/>
  <c r="F82" i="6"/>
  <c r="M37" i="6"/>
  <c r="N37" i="6" s="1"/>
  <c r="F37" i="6"/>
  <c r="F125" i="6" s="1"/>
  <c r="P37" i="6"/>
  <c r="L99" i="6"/>
  <c r="M99" i="6"/>
  <c r="N99" i="6" s="1"/>
  <c r="M115" i="6"/>
  <c r="N115" i="6" s="1"/>
  <c r="O65" i="6"/>
  <c r="N65" i="6"/>
  <c r="M40" i="6"/>
  <c r="L74" i="7"/>
  <c r="S74" i="7" s="1"/>
  <c r="R74" i="7"/>
  <c r="M74" i="7"/>
  <c r="L56" i="7"/>
  <c r="S56" i="7" s="1"/>
  <c r="M56" i="7"/>
  <c r="R56" i="7"/>
  <c r="J176" i="7"/>
  <c r="L76" i="6"/>
  <c r="S76" i="6" s="1"/>
  <c r="R76" i="6"/>
  <c r="M76" i="6"/>
  <c r="S48" i="6"/>
  <c r="L107" i="6"/>
  <c r="M107" i="6"/>
  <c r="N107" i="6" s="1"/>
  <c r="O70" i="6"/>
  <c r="N70" i="6"/>
  <c r="O66" i="7"/>
  <c r="Q66" i="7"/>
  <c r="M84" i="7"/>
  <c r="N84" i="7" s="1"/>
  <c r="L84" i="7"/>
  <c r="Q42" i="6"/>
  <c r="Q30" i="6"/>
  <c r="L60" i="6"/>
  <c r="S60" i="6" s="1"/>
  <c r="R60" i="6"/>
  <c r="M60" i="6"/>
  <c r="Q81" i="6"/>
  <c r="Q70" i="6"/>
  <c r="Q46" i="6"/>
  <c r="Q34" i="6"/>
  <c r="Q31" i="6"/>
  <c r="S82" i="6"/>
  <c r="L69" i="6"/>
  <c r="S69" i="6" s="1"/>
  <c r="M69" i="6"/>
  <c r="N58" i="6"/>
  <c r="O58" i="6"/>
  <c r="L50" i="6"/>
  <c r="S50" i="6" s="1"/>
  <c r="M50" i="6"/>
  <c r="M33" i="6"/>
  <c r="L33" i="6"/>
  <c r="S33" i="6" s="1"/>
  <c r="M41" i="6"/>
  <c r="N41" i="6" s="1"/>
  <c r="F41" i="6"/>
  <c r="O41" i="6"/>
  <c r="L103" i="6"/>
  <c r="M103" i="6"/>
  <c r="N103" i="6" s="1"/>
  <c r="M55" i="6"/>
  <c r="O36" i="6"/>
  <c r="N36" i="6"/>
  <c r="N131" i="7"/>
  <c r="O131" i="7"/>
  <c r="N34" i="7"/>
  <c r="O34" i="7"/>
  <c r="Q34" i="7"/>
  <c r="M28" i="7"/>
  <c r="N28" i="7" s="1"/>
  <c r="L28" i="7"/>
  <c r="N69" i="7"/>
  <c r="O69" i="7"/>
  <c r="S61" i="7"/>
  <c r="M41" i="7"/>
  <c r="L41" i="7"/>
  <c r="S41" i="7" s="1"/>
  <c r="F31" i="7"/>
  <c r="M31" i="7"/>
  <c r="M34" i="6"/>
  <c r="N53" i="6"/>
  <c r="O32" i="7"/>
  <c r="N72" i="7"/>
  <c r="O72" i="7"/>
  <c r="M61" i="7"/>
  <c r="N53" i="7"/>
  <c r="O53" i="7"/>
  <c r="M38" i="7"/>
  <c r="N38" i="7" s="1"/>
  <c r="S134" i="7"/>
  <c r="F37" i="7"/>
  <c r="M37" i="7"/>
  <c r="N37" i="7" s="1"/>
  <c r="O37" i="7"/>
  <c r="M106" i="7"/>
  <c r="N106" i="7" s="1"/>
  <c r="L106" i="7"/>
  <c r="Q67" i="7"/>
  <c r="N58" i="7"/>
  <c r="O58" i="7"/>
  <c r="H42" i="7"/>
  <c r="K42" i="7"/>
  <c r="L34" i="7"/>
  <c r="S34" i="7" s="1"/>
  <c r="R34" i="7"/>
  <c r="F134" i="7"/>
  <c r="M118" i="7"/>
  <c r="N118" i="7" s="1"/>
  <c r="L118" i="7"/>
  <c r="R71" i="6"/>
  <c r="P31" i="7"/>
  <c r="Q31" i="7" s="1"/>
  <c r="Q32" i="7"/>
  <c r="Q37" i="7"/>
  <c r="O40" i="7"/>
  <c r="P42" i="7"/>
  <c r="Q61" i="7"/>
  <c r="M134" i="7"/>
  <c r="N134" i="7" s="1"/>
  <c r="N64" i="7"/>
  <c r="Q64" i="7"/>
  <c r="N49" i="7"/>
  <c r="O49" i="7"/>
  <c r="M36" i="7"/>
  <c r="Q36" i="7" s="1"/>
  <c r="L69" i="7"/>
  <c r="S69" i="7" s="1"/>
  <c r="R69" i="7"/>
  <c r="L51" i="7"/>
  <c r="S51" i="7" s="1"/>
  <c r="M51" i="7"/>
  <c r="R51" i="7"/>
  <c r="L39" i="7"/>
  <c r="S39" i="7" s="1"/>
  <c r="M39" i="7"/>
  <c r="R39" i="7"/>
  <c r="S37" i="7"/>
  <c r="L35" i="7"/>
  <c r="S35" i="7" s="1"/>
  <c r="M35" i="7"/>
  <c r="R35" i="7"/>
  <c r="L33" i="7"/>
  <c r="S33" i="7" s="1"/>
  <c r="M33" i="7"/>
  <c r="H176" i="7"/>
  <c r="M88" i="7"/>
  <c r="N88" i="7" s="1"/>
  <c r="L88" i="7"/>
  <c r="M97" i="7"/>
  <c r="N97" i="7" s="1"/>
  <c r="L97" i="7"/>
  <c r="M110" i="7"/>
  <c r="N110" i="7" s="1"/>
  <c r="L110" i="7"/>
  <c r="K30" i="7"/>
  <c r="M175" i="7"/>
  <c r="N175" i="7" s="1"/>
  <c r="M173" i="7"/>
  <c r="N173" i="7" s="1"/>
  <c r="M171" i="7"/>
  <c r="N171" i="7" s="1"/>
  <c r="M166" i="7"/>
  <c r="N166" i="7" s="1"/>
  <c r="M164" i="7"/>
  <c r="N164" i="7" s="1"/>
  <c r="M162" i="7"/>
  <c r="N162" i="7" s="1"/>
  <c r="M158" i="7"/>
  <c r="N158" i="7" s="1"/>
  <c r="M156" i="7"/>
  <c r="N156" i="7" s="1"/>
  <c r="M154" i="7"/>
  <c r="N154" i="7" s="1"/>
  <c r="M152" i="7"/>
  <c r="N152" i="7" s="1"/>
  <c r="M150" i="7"/>
  <c r="N150" i="7" s="1"/>
  <c r="M146" i="7"/>
  <c r="N146" i="7" s="1"/>
  <c r="M140" i="7"/>
  <c r="N140" i="7" s="1"/>
  <c r="M137" i="7"/>
  <c r="N137" i="7" s="1"/>
  <c r="M133" i="7"/>
  <c r="L93" i="7"/>
  <c r="L117" i="7"/>
  <c r="L113" i="7"/>
  <c r="L109" i="7"/>
  <c r="L105" i="7"/>
  <c r="F129" i="6" l="1"/>
  <c r="M136" i="6"/>
  <c r="F127" i="6"/>
  <c r="F128" i="6"/>
  <c r="H180" i="7"/>
  <c r="H181" i="7" s="1"/>
  <c r="H178" i="7"/>
  <c r="H177" i="7" s="1"/>
  <c r="H182" i="7" s="1"/>
  <c r="H179" i="7"/>
  <c r="F176" i="7"/>
  <c r="J179" i="7"/>
  <c r="J180" i="7"/>
  <c r="J181" i="7" s="1"/>
  <c r="J178" i="7"/>
  <c r="N61" i="7"/>
  <c r="O61" i="7"/>
  <c r="N69" i="6"/>
  <c r="O69" i="6"/>
  <c r="N76" i="6"/>
  <c r="O76" i="6"/>
  <c r="Q76" i="6"/>
  <c r="Q82" i="6"/>
  <c r="N64" i="6"/>
  <c r="Q64" i="6"/>
  <c r="O64" i="6"/>
  <c r="Q134" i="7"/>
  <c r="O81" i="6"/>
  <c r="N81" i="6"/>
  <c r="N35" i="6"/>
  <c r="O35" i="6"/>
  <c r="Q35" i="6"/>
  <c r="N133" i="7"/>
  <c r="O133" i="7"/>
  <c r="O134" i="7"/>
  <c r="N34" i="6"/>
  <c r="O34" i="6"/>
  <c r="N41" i="7"/>
  <c r="O41" i="7"/>
  <c r="Q41" i="6"/>
  <c r="N60" i="6"/>
  <c r="O60" i="6"/>
  <c r="Q60" i="6"/>
  <c r="N56" i="7"/>
  <c r="Q56" i="7"/>
  <c r="O56" i="7"/>
  <c r="O37" i="6"/>
  <c r="O82" i="6"/>
  <c r="O30" i="6"/>
  <c r="N30" i="6"/>
  <c r="N44" i="6"/>
  <c r="O44" i="6"/>
  <c r="Q44" i="6"/>
  <c r="Q69" i="6"/>
  <c r="J126" i="6"/>
  <c r="J131" i="6" s="1"/>
  <c r="N35" i="7"/>
  <c r="O35" i="7"/>
  <c r="Q35" i="7"/>
  <c r="O39" i="7"/>
  <c r="N39" i="7"/>
  <c r="Q39" i="7"/>
  <c r="O33" i="6"/>
  <c r="N33" i="6"/>
  <c r="Q33" i="6"/>
  <c r="N74" i="7"/>
  <c r="O74" i="7"/>
  <c r="Q74" i="7"/>
  <c r="N40" i="6"/>
  <c r="Q40" i="6"/>
  <c r="O40" i="6"/>
  <c r="S30" i="6"/>
  <c r="L125" i="6"/>
  <c r="R30" i="7"/>
  <c r="L30" i="7"/>
  <c r="M30" i="7"/>
  <c r="N33" i="7"/>
  <c r="O33" i="7"/>
  <c r="N50" i="6"/>
  <c r="O50" i="6"/>
  <c r="Q50" i="6"/>
  <c r="N51" i="7"/>
  <c r="O51" i="7"/>
  <c r="Q51" i="7"/>
  <c r="N36" i="7"/>
  <c r="O36" i="7"/>
  <c r="L42" i="7"/>
  <c r="S42" i="7" s="1"/>
  <c r="R42" i="7"/>
  <c r="M42" i="7"/>
  <c r="Q42" i="7" s="1"/>
  <c r="N31" i="7"/>
  <c r="O31" i="7"/>
  <c r="N55" i="6"/>
  <c r="O55" i="6"/>
  <c r="Q33" i="7"/>
  <c r="Q133" i="7"/>
  <c r="Q37" i="6"/>
  <c r="Q55" i="6"/>
  <c r="N39" i="6"/>
  <c r="O39" i="6"/>
  <c r="N30" i="7" l="1"/>
  <c r="Q30" i="7"/>
  <c r="O30" i="7"/>
  <c r="L176" i="7"/>
  <c r="S30" i="7"/>
  <c r="O124" i="6"/>
  <c r="J177" i="7"/>
  <c r="J182" i="7" s="1"/>
  <c r="F180" i="7"/>
  <c r="F178" i="7"/>
  <c r="F179" i="7"/>
  <c r="N176" i="7"/>
  <c r="F130" i="6"/>
  <c r="N130" i="6" s="1"/>
  <c r="N42" i="7"/>
  <c r="O42" i="7"/>
  <c r="L128" i="6"/>
  <c r="N128" i="6" s="1"/>
  <c r="L127" i="6"/>
  <c r="L129" i="6"/>
  <c r="L130" i="6" s="1"/>
  <c r="N127" i="6"/>
  <c r="N125" i="6"/>
  <c r="F181" i="7" l="1"/>
  <c r="N181" i="7" s="1"/>
  <c r="N180" i="7"/>
  <c r="L179" i="7"/>
  <c r="N179" i="7" s="1"/>
  <c r="L180" i="7"/>
  <c r="L181" i="7" s="1"/>
  <c r="L178" i="7"/>
  <c r="F126" i="6"/>
  <c r="L126" i="6"/>
  <c r="L131" i="6" s="1"/>
  <c r="N129" i="6"/>
  <c r="N178" i="7"/>
  <c r="F177" i="7"/>
  <c r="O175" i="7"/>
  <c r="L177" i="7" l="1"/>
  <c r="L182" i="7" s="1"/>
  <c r="F182" i="7"/>
  <c r="N126" i="6"/>
  <c r="N131" i="6" s="1"/>
  <c r="F131" i="6"/>
  <c r="N177" i="7" l="1"/>
  <c r="N182" i="7" s="1"/>
</calcChain>
</file>

<file path=xl/sharedStrings.xml><?xml version="1.0" encoding="utf-8"?>
<sst xmlns="http://schemas.openxmlformats.org/spreadsheetml/2006/main" count="684" uniqueCount="300">
  <si>
    <t xml:space="preserve">1. INFORMACIÓN GENERAL </t>
  </si>
  <si>
    <t>CONTRATO:</t>
  </si>
  <si>
    <t>CONTRATISTA:</t>
  </si>
  <si>
    <t>OBJETO DEL CONTRATO:</t>
  </si>
  <si>
    <t>VALOR INICIAL DEL CONTRATO</t>
  </si>
  <si>
    <t>VALOR ADICIONAL</t>
  </si>
  <si>
    <t>VALOR TOTAL</t>
  </si>
  <si>
    <t xml:space="preserve">PLAZO INICIAL: </t>
  </si>
  <si>
    <t xml:space="preserve">PROFESIONAL DE APOYO GRUPO DE INFRAESTRUCTURA </t>
  </si>
  <si>
    <t>________________________________________________</t>
  </si>
  <si>
    <t>SUPERVISOR CONTRATO</t>
  </si>
  <si>
    <t>"Contratar las obras necesarias para la construcción, remodelación adecuación, mantenimiento preventivo y correctivo de los inmuebles donde funcionan las sedes administrativas, centros zonales, sedes regionales y unidades de servicio del ICBF a nivel nacional".</t>
  </si>
  <si>
    <t>31 de Julio de 2014</t>
  </si>
  <si>
    <t>31 de Diciembre de 2014</t>
  </si>
  <si>
    <t>1718 DE 2013</t>
  </si>
  <si>
    <t>UNION TEMPORAL - ICBF - 11 - OSCHAVS -2013</t>
  </si>
  <si>
    <t>ING. CARLOS ESPITIA PALOMINO</t>
  </si>
  <si>
    <t xml:space="preserve">REPRESENTANTE LEGAL INTERVENTORIA </t>
  </si>
  <si>
    <t>ING. HENRY ANDRES DUARTE ROJAS</t>
  </si>
  <si>
    <t>ARQ. LUIS GABRIEL ERAZO AVELLA</t>
  </si>
  <si>
    <t>24 de Febrero de 2014</t>
  </si>
  <si>
    <t xml:space="preserve">PLAZO DE PRORROGA 1: </t>
  </si>
  <si>
    <t>FECHA DE INICIO:</t>
  </si>
  <si>
    <t xml:space="preserve">ITEM </t>
  </si>
  <si>
    <t>DESCRIPCIÓN</t>
  </si>
  <si>
    <t>UN</t>
  </si>
  <si>
    <t>PRECIO UNITARIO</t>
  </si>
  <si>
    <t>DEMOLICIONES - DESMONTES - RETIROS</t>
  </si>
  <si>
    <t>1.3.1</t>
  </si>
  <si>
    <t>DEMOLICION CIELO RASO FALSO (INC. RETIRO DE SOBR.)</t>
  </si>
  <si>
    <t>M2</t>
  </si>
  <si>
    <t>M3</t>
  </si>
  <si>
    <t>ML</t>
  </si>
  <si>
    <t>VALOR COSTOS DIRECTOS</t>
  </si>
  <si>
    <t>VALOR COSTOS INDIRECTOS</t>
  </si>
  <si>
    <t xml:space="preserve">ADMINISTRACION </t>
  </si>
  <si>
    <t>IMPREVISTOS</t>
  </si>
  <si>
    <t>%</t>
  </si>
  <si>
    <t>UTILIDAD</t>
  </si>
  <si>
    <t>VALOR IVA 16% SOBRE UTILIDAD</t>
  </si>
  <si>
    <t>CANTIDAD</t>
  </si>
  <si>
    <t>ULTIMO ACUMULADO</t>
  </si>
  <si>
    <t>CANTIDAD EJECUTADA PRESENTE ACTA</t>
  </si>
  <si>
    <t>VALOR PRESENTE ACTA</t>
  </si>
  <si>
    <t>VALOR  TOTAL</t>
  </si>
  <si>
    <t>ING. HARLEM VALENCIA</t>
  </si>
  <si>
    <t>REPRESENTANTE LEGAL CONTRATISTA</t>
  </si>
  <si>
    <t>UNION TEMPORAL ICBF 11 OSCHAVS 2013</t>
  </si>
  <si>
    <t xml:space="preserve">PISOS </t>
  </si>
  <si>
    <t>BASES PISOS Y AFINADOS</t>
  </si>
  <si>
    <t>VARIOS - PRELIMINARES</t>
  </si>
  <si>
    <t>1.4.2</t>
  </si>
  <si>
    <t>RETIRO DE SOBRANTES CARGUE TRANSPORTE Y DISPOSICION FINAL DE ESCOMBROS A SITIO AUTORIZADO</t>
  </si>
  <si>
    <t>ACABADOS PISOS</t>
  </si>
  <si>
    <t>CARPINTERIA EN LAMINA</t>
  </si>
  <si>
    <t>SUB TOTAL</t>
  </si>
  <si>
    <t>VALOR ULTIMO ACUMULADO</t>
  </si>
  <si>
    <t>VALOR TOTAL EJECUTADO</t>
  </si>
  <si>
    <t>CANTIDAD TOTAL EJECUTADO</t>
  </si>
  <si>
    <t>SALDO CANTIDAD POR EJECUTAR</t>
  </si>
  <si>
    <t>SALDO VALOR POR EJECUTAR</t>
  </si>
  <si>
    <t>1.3.29</t>
  </si>
  <si>
    <t>CARPINTERIA EN ALUMINIO</t>
  </si>
  <si>
    <t>PINTURA</t>
  </si>
  <si>
    <t>TOTAL CONTRATO</t>
  </si>
  <si>
    <t>SALDO POR EJECUTAR</t>
  </si>
  <si>
    <t>18,1,2</t>
  </si>
  <si>
    <t>PINTURA PLASTICA ACRILICA LAVABLE</t>
  </si>
  <si>
    <t xml:space="preserve">PRIMERA ACTA PARCIAL DE OBRA CENTRO ZONAL GIRON </t>
  </si>
  <si>
    <t>1.1.6</t>
  </si>
  <si>
    <t>LIMPIEZA, DESCAPOTE, RETIRO SOBR. - MANUAL</t>
  </si>
  <si>
    <t>1,3,5</t>
  </si>
  <si>
    <t>DEMOLICIONES VARIAS EN CONCRETO Y MAMPOSTERIA</t>
  </si>
  <si>
    <t>1.3.6</t>
  </si>
  <si>
    <t>DESMONTE DE ENCAHPES Y MUROS</t>
  </si>
  <si>
    <t>1.3.7</t>
  </si>
  <si>
    <t>DEMOLICIÓN DE ORINAL Ó LAVAMANOS CORRIDO (INC. RETIRO DE SOBR.)</t>
  </si>
  <si>
    <t>1.3.11</t>
  </si>
  <si>
    <t>DEMOLICIÓN DE MUROS TOLETE E=25 CM. (INC. RETIRO DE SOBR.)</t>
  </si>
  <si>
    <t>1.3.12</t>
  </si>
  <si>
    <t>DEMOLICION PAÑETES (INC. RETIRO DE SOBR.)</t>
  </si>
  <si>
    <t>1.3.15</t>
  </si>
  <si>
    <t>DEMOLICION PISOS EN TABLON (INC. RETIRO DE SOBR.)</t>
  </si>
  <si>
    <t>1.3.18</t>
  </si>
  <si>
    <t>DEMOLICION PLACA MACIZA H = 0.10 (INC. RETIRO DE SOBR.)</t>
  </si>
  <si>
    <t>1.3.22</t>
  </si>
  <si>
    <t>DESMONTE APARATOS SANITARIOS (INC. RETIRO DE SOBR.)</t>
  </si>
  <si>
    <t>1.3.27</t>
  </si>
  <si>
    <t>DESMONTE PUERTAS CON MARCOS (INC. RETIRO DE SOBR.)</t>
  </si>
  <si>
    <t>DESMONTE VENTANAS O PUERTAS METÁLICAS (INC. RETIRO DE SOBRANTES)</t>
  </si>
  <si>
    <t>1.3.36</t>
  </si>
  <si>
    <t>DEMOLICION MESÓN CORRIDO (INC. RETIRO DE SOBR.)</t>
  </si>
  <si>
    <t xml:space="preserve">OBRAS DE MITIGACION Y ESTABILIZACION </t>
  </si>
  <si>
    <t>2.5.14</t>
  </si>
  <si>
    <t>. PRADIZACION ZONAS VERDES</t>
  </si>
  <si>
    <t>CONSTRUCCIONES EN MAMPOSTERIA</t>
  </si>
  <si>
    <t>3.4.2</t>
  </si>
  <si>
    <t>CAJAS INSPECCION  60 x 60 x 60 cm (INC. BASE y CAÑUELA Y TAPA CON MARCO METALICO)</t>
  </si>
  <si>
    <t>MOVIMIENTO DE TIERRAS</t>
  </si>
  <si>
    <t>3.5.2</t>
  </si>
  <si>
    <t>EXCAVACION MANUAL TIERRA. H=2.50 (INC. RETIRO DE SOBR.)</t>
  </si>
  <si>
    <t>ESTRUCTURA</t>
  </si>
  <si>
    <t>ELEMENTOS VERTICALES EN CONCRETO</t>
  </si>
  <si>
    <t>4.1.1</t>
  </si>
  <si>
    <t>CONCRETO PARA COLUMNAS 3000 PSI</t>
  </si>
  <si>
    <t>ELEMENTOS HORIZONTALES EN CONCRETO</t>
  </si>
  <si>
    <t>4.2.1</t>
  </si>
  <si>
    <t>CONCRETO PARA VIGAS AÉREAS 3000 PSI</t>
  </si>
  <si>
    <t>4.2.2</t>
  </si>
  <si>
    <t>CONCRETO PARA VIGAS DE ENTREPISO 3000 PSI</t>
  </si>
  <si>
    <t>LOSAS DE ENTREPSIO EN CONCRETO</t>
  </si>
  <si>
    <t>4.3.7</t>
  </si>
  <si>
    <t>LOSA MACIZA ENTREPISO H = 10 cm - CONCRETO 3000 PSI</t>
  </si>
  <si>
    <t>ACERO DE REFUERZO - ESTRUCTURA</t>
  </si>
  <si>
    <t>4.5.2</t>
  </si>
  <si>
    <t>ACERO DE REFUERZO 60000 PSI</t>
  </si>
  <si>
    <t>KG</t>
  </si>
  <si>
    <t>4.5.4</t>
  </si>
  <si>
    <t>MALLA ELECTROSOLDADA TIPO ESTANDAR</t>
  </si>
  <si>
    <t>MURO EN BLOQUE H10</t>
  </si>
  <si>
    <t>RED GENERAL DE AGUA FRIA</t>
  </si>
  <si>
    <t>7.4.1</t>
  </si>
  <si>
    <t>ACCESORIOS PVC-P Ø 1/2"</t>
  </si>
  <si>
    <t>7.4.19</t>
  </si>
  <si>
    <t>REGISTRO P/D RED WITHE  Ø 1/2" ó EQUIVALENTE</t>
  </si>
  <si>
    <t>7.4.26</t>
  </si>
  <si>
    <t>TUBERIA PVC-P RDE 9  Ø 1/2"</t>
  </si>
  <si>
    <t>PUNTOS HIDRAULICOS</t>
  </si>
  <si>
    <t>7,5,3</t>
  </si>
  <si>
    <t>PUNTO AGUA FRIA  PVC (INC. ACCESORIOS)</t>
  </si>
  <si>
    <t>7,5,4</t>
  </si>
  <si>
    <t>SALIDAS SANITARIAS</t>
  </si>
  <si>
    <t>7,5,5</t>
  </si>
  <si>
    <t>PUNTO DESAGUE PVC Ø 2"</t>
  </si>
  <si>
    <t>7,5,6</t>
  </si>
  <si>
    <t>PUNTO DESAGUE PVC Ø 3" ó Ø 4"</t>
  </si>
  <si>
    <t>BAJANTES - VENTILACIONES - REVENTILACIONES A.N.</t>
  </si>
  <si>
    <t>7,7,2</t>
  </si>
  <si>
    <t>BAJANTE A.LL. PVC Ø 4" (INC. ACCESORIOS)</t>
  </si>
  <si>
    <t xml:space="preserve">PAÑETES </t>
  </si>
  <si>
    <t>PAÑETES SOBRE MUROS</t>
  </si>
  <si>
    <t>9,1,7</t>
  </si>
  <si>
    <t>PAÑETE LISO SOBRE MUROS 1:4</t>
  </si>
  <si>
    <t>10,1,1</t>
  </si>
  <si>
    <t>AFINADO ENDURECIDO MORTERO 1:3 H=4</t>
  </si>
  <si>
    <t>10,2,13</t>
  </si>
  <si>
    <t>CERAMICA 33 X 33</t>
  </si>
  <si>
    <t>10,2,27</t>
  </si>
  <si>
    <t>TABLETA GRES LISO DE 33 x 33 MORTERO 1:4</t>
  </si>
  <si>
    <t>XXX</t>
  </si>
  <si>
    <t>GUARDA ESCOBA EN GRES</t>
  </si>
  <si>
    <t>CARPINTERIA DE METÁLICA</t>
  </si>
  <si>
    <t>12.1.7</t>
  </si>
  <si>
    <t>VENTANAS ALUMINIO ANODIZADO SERIE 3831/5020 - COLOR MATE NATURAL - INCLUYE VIDRIO CRISTAL TEMPLADO INCOLORO E = 6 mm</t>
  </si>
  <si>
    <t>12.1.8</t>
  </si>
  <si>
    <t>PUERTA Y MARCO EN ALUMINIO ANODIZADO SERIE 3831/5020 - COLOR MATE NATURAL - INCLUYE VIDRIO CRISTAL TEMPLADO INCOLORO E = 6 mm</t>
  </si>
  <si>
    <t>12,2,1</t>
  </si>
  <si>
    <t>BARANDA Y PASAMANOS EN TUBO PARA CIRCULACIONES</t>
  </si>
  <si>
    <t>CARPINTERIA DE MADERA</t>
  </si>
  <si>
    <t>MARCOS Y PUERTAS</t>
  </si>
  <si>
    <t>13,1,1</t>
  </si>
  <si>
    <t>PUERTAS ENTAMBORADAS EN MADERA</t>
  </si>
  <si>
    <t xml:space="preserve">ENCHAPES </t>
  </si>
  <si>
    <t>ENCHAPE SOBRE MUROS</t>
  </si>
  <si>
    <t>14,1,2</t>
  </si>
  <si>
    <t>CERAMICA 0.30 X 0.30 PARA BAÑOS Y ASEO</t>
  </si>
  <si>
    <t>14,1,4</t>
  </si>
  <si>
    <t>POCETA ASEO EN GRANITO DE 0.55 X 0.90</t>
  </si>
  <si>
    <t>APARATOS SANITARIOS Y ACCESORIOS</t>
  </si>
  <si>
    <t>APARATOS SANITARIOS</t>
  </si>
  <si>
    <t>16,1,1</t>
  </si>
  <si>
    <t>SANITARIO PARA FLUXOMETRO Ref. 03046</t>
  </si>
  <si>
    <t>16,1,6</t>
  </si>
  <si>
    <t>LAVAMANOS DE SOBREPONER Ref. 07341</t>
  </si>
  <si>
    <t>16,1,9</t>
  </si>
  <si>
    <t>ORINAL MEDIANO Ref. 08860</t>
  </si>
  <si>
    <t>16,1,15</t>
  </si>
  <si>
    <t>DISPENSADOR TOALLAS ACERO INOXIDABLE</t>
  </si>
  <si>
    <t>16,1,16</t>
  </si>
  <si>
    <t>JABONERA EN ACERO INOXIDABLE</t>
  </si>
  <si>
    <t>16,1,17</t>
  </si>
  <si>
    <t>TAPARREGISTROS EN ACERO INOXIDABLE CON CERRADURA</t>
  </si>
  <si>
    <t>16,1,18</t>
  </si>
  <si>
    <t>LLAVE DE MANGUERA DE ½”</t>
  </si>
  <si>
    <t>16,1,19</t>
  </si>
  <si>
    <t>REJILLA DE PISO CON SOSCO DE 3” X 2”</t>
  </si>
  <si>
    <t>16,1,20</t>
  </si>
  <si>
    <t>GRIFERIA LAVAPLATOS GALAXIA Ref. 50500</t>
  </si>
  <si>
    <t>16,1,21</t>
  </si>
  <si>
    <t>BARRAS DE AYUDA PARA MINUISVALIDOS</t>
  </si>
  <si>
    <t>DIVISIONES P´BAÑOS EN LAMINA (INC PINTURA HORNO)</t>
  </si>
  <si>
    <t>18,1,3</t>
  </si>
  <si>
    <t>ESMALTE SOBRE MARCOS EN LAMINA</t>
  </si>
  <si>
    <t>18,1,4</t>
  </si>
  <si>
    <t>ESMALTE SOBRE HOJAS PUERTAS METALICAS</t>
  </si>
  <si>
    <t>18,1,5</t>
  </si>
  <si>
    <t>ESMALTE SOBRE BARANDA EN TUBO</t>
  </si>
  <si>
    <t>18,1,7</t>
  </si>
  <si>
    <t>ESMALTE SOBRE REJAS</t>
  </si>
  <si>
    <t>SUMINISTRO Y APLICACIÓN DE PINTURA TRÁFICO AMARILLA PARA DEMARCACIÓN DE PARQUEADEROS</t>
  </si>
  <si>
    <t>CERRADURAS Y VIDRIOS</t>
  </si>
  <si>
    <t>19.1.8</t>
  </si>
  <si>
    <t>. ESPEJOS BISELADOS DE 4 MM</t>
  </si>
  <si>
    <t>20.4.3</t>
  </si>
  <si>
    <t>JARDINES ORNAMENTALES</t>
  </si>
  <si>
    <t>SUMINISTRO E INSTALACIÓN DE VINILOS ADHESIVOS TRASLUCIDOS SOBRE DIVISIONES EN VIDRIO CON IMPRESIÓN DIGITAL SEGÚN DISEÑO.</t>
  </si>
  <si>
    <t>RESANES ESTUCO MUROS</t>
  </si>
  <si>
    <t>ESMALTE SOBRE DE MADERA</t>
  </si>
  <si>
    <t>INMUNISADA DE CUBIERTA</t>
  </si>
  <si>
    <t>M2,</t>
  </si>
  <si>
    <t>OBRAS EXTERIORES</t>
  </si>
  <si>
    <t>1.3.21</t>
  </si>
  <si>
    <t>DEMOLICION DE PLACA DE PISO H=10 (INC RETIRO DE SOBR)</t>
  </si>
  <si>
    <t xml:space="preserve">SEGUNDA ACTA PARCIAL DE OBRA CENTRO ZONAL GIRON </t>
  </si>
  <si>
    <t>3.4.3</t>
  </si>
  <si>
    <t>CAJAS INSPECCION  80 x 80 x 80 cm (INC. BASE y CAÑUELA Y TAPA CON MARCO METALICO)</t>
  </si>
  <si>
    <t>2.</t>
  </si>
  <si>
    <t xml:space="preserve">CIMENTACION </t>
  </si>
  <si>
    <t>2.1</t>
  </si>
  <si>
    <t>EXCAVACIONES RELLENOS Y REEMPLAZOS</t>
  </si>
  <si>
    <t>2.1.4</t>
  </si>
  <si>
    <t>RELLENOS EN MATERIAL COMUN</t>
  </si>
  <si>
    <t>7.6.2</t>
  </si>
  <si>
    <t>7.6.3</t>
  </si>
  <si>
    <t>BAJANTE A.N.  PVC Ø 6" (INC. ACCESORIOS)</t>
  </si>
  <si>
    <t xml:space="preserve">ML </t>
  </si>
  <si>
    <t>INSTALACION ELECTRICA Y TELEFONICA</t>
  </si>
  <si>
    <t>SALIDA PARA ALUMBRADO Y TOMAS</t>
  </si>
  <si>
    <t>8.1.1.</t>
  </si>
  <si>
    <t>SALIDA + INTERRUPTOR LUMINEX O EQUIVALENTE - PVC</t>
  </si>
  <si>
    <t>8.1.2</t>
  </si>
  <si>
    <t>SALIDA + INTERRUPTOR DOBLE LUMINEX O EQUIVALENTE - PVC</t>
  </si>
  <si>
    <t>8.1.9</t>
  </si>
  <si>
    <t>SALIDA LAMPARA FLUORESCENTE</t>
  </si>
  <si>
    <t>8.1.15</t>
  </si>
  <si>
    <t>SALIDA PVC + TOMA DOBLE LUMINEX O EQUIVALENTE</t>
  </si>
  <si>
    <t>8.1.17</t>
  </si>
  <si>
    <t>SALIDA PVC + TOMA DOBLE (GFCI) LUMINEX O EQUIVALENTE</t>
  </si>
  <si>
    <t>8.1.20</t>
  </si>
  <si>
    <t>SALIDA PARA SONIDO</t>
  </si>
  <si>
    <t>SALIDA PARA TELEVISIÓN . INCLUYE TUBERIA, CABLE COAXIAL, CONECTORES Y DEMAS ACCESORIOS</t>
  </si>
  <si>
    <t>BANDEJAS DE DISTRIBUCION</t>
  </si>
  <si>
    <t>8.2.2</t>
  </si>
  <si>
    <t>CANALETA METALICA 10 X 4 CON DIVISION INCLUYE ACCESORIOS CON PINTURA ELECTROSTÁTICA</t>
  </si>
  <si>
    <t>ACOMETIDA PARA EQUIPO DE AIRE ACONDICIONADO  2#12 + 1#12 + 1#12T EN CABLE AWG THHN DESDE TABLERO DE DISTRIBUCION. Incluye tuberia y accesorios.</t>
  </si>
  <si>
    <t>ACOMETIDA ENTRE UNIDAD MANEJADORA Y UNIDAD CONDENSADORA DE AIRE ACONDICIONADO EN CABLE 3x16 ENCAUCHETADO AWG THHN. Incluye tuberia y accesorios.</t>
  </si>
  <si>
    <t>8.3</t>
  </si>
  <si>
    <t>ACOMETIDAS Y CONDUCTORES</t>
  </si>
  <si>
    <t>8.3.7</t>
  </si>
  <si>
    <t>DUCTO ELECTRICO PESADO 3"</t>
  </si>
  <si>
    <t>8,3,44</t>
  </si>
  <si>
    <t>TUBERIA EMT 1" SUSPENDIDA - INCLUYE ACCESORIOS</t>
  </si>
  <si>
    <t>8.3.45</t>
  </si>
  <si>
    <t>TUBERIA EMT 1 1/2" SUSPENDIDA - INCLUYE ACCESORIOS</t>
  </si>
  <si>
    <t>ELABORACIÓN DE CÁRCAMO PARA EL TENDIDO DE ACOMETIDAS ENTRE TABLEROS DE DISTRIBUCIÓN</t>
  </si>
  <si>
    <t>TABLEROS E INTERRUPTORES</t>
  </si>
  <si>
    <t>8,4,2</t>
  </si>
  <si>
    <t>TABLERO REGULADO PARA 18 CIRCUITOS, CON TOTALIZADOR DE ENTRADA ENCHUFABLE DE 2x50 A, BREAKERS TIPO RIEL DE ENTRADA Y SALIDA PARA UPS DE 2X50 A,  BREAKERS DE ENTRADA Y SALIDA PARA COMUTADOR TRIPOLAR DE 2X50 A, ACOMETIDAS DE ENTRADA Y SALIDA DE UPS EN CABLE ENCAUCHETADO 4X8 AWG, CONMUTADOR ABIERTO TRIPOLAR DE 50 AMPERIOS Y DISPOSITIVO PROTECTOR CONTRA SOBRETENSIONES DPS.</t>
  </si>
  <si>
    <t>8,4,3</t>
  </si>
  <si>
    <t>TABLERO 24 CIRCUITOS</t>
  </si>
  <si>
    <t>TABLERO  DE DISTRIBUCIÓN DE 300 AMPERIOS PARA ACOMETIDA EN BAJA TENSIÒN Y CIRCUITOS NORMALES,  CON  BARRAJES DE FASES, BARRAJES PARA NEUTRO Y PARA TIERRA , TOTALIZADOR   GENERAL TIPO INDUSTRIAL DE 3X120 AMPERIOS REGULABLE, BREAKERS DE PROTECCIÓN TIPO INDUSTRIAL DE 3X100 A, 3X50 A, 3X50 A, 2X50 A, Y 20 BREAKERS DE 1X20 A PARA CIRCUITOS NORMALES,  SEGUN DIAGRAMA UNIFILAR</t>
  </si>
  <si>
    <t>CABLEADO ESTRUCTURADO., VOZ Y DATOS</t>
  </si>
  <si>
    <t>8,7,1</t>
  </si>
  <si>
    <t>CABLE UTP CATEGORIA 6 TENDIDO CERTIFICADO</t>
  </si>
  <si>
    <t>8.7.3</t>
  </si>
  <si>
    <t>PATCH CORD 2 METROS</t>
  </si>
  <si>
    <t>8.7.4</t>
  </si>
  <si>
    <t>SALIDA DE VOZ O DATOS. (Se incluyen puntos provisionales para reubicacion de funcionarios)</t>
  </si>
  <si>
    <t>8.7.5</t>
  </si>
  <si>
    <t>SALIDA TOMACORRIENTE REGULADA DOBLE EN CANALETA. (Se incluyen puntos provisionales para reubicacion de funcionarios)</t>
  </si>
  <si>
    <t>8.7.9</t>
  </si>
  <si>
    <t>PATCH PANEL 48 PUERTOS CATEGORIA 6</t>
  </si>
  <si>
    <t>8.7.11</t>
  </si>
  <si>
    <t>SWITCH 48 PUERTOS CATEGORIA 3COM O EQUIVALENTE</t>
  </si>
  <si>
    <t>8.7.7</t>
  </si>
  <si>
    <t>GABINETE 90X90 HOMOLOGADO INCLUYE VENTILADOR Y MULTITOMA</t>
  </si>
  <si>
    <t>1.2.2</t>
  </si>
  <si>
    <t>INSTALACION PROVISIONAL DE REDES DE ENERGÍA ELECTRICA</t>
  </si>
  <si>
    <t>LUMINARIA TIPO LED PANEL 60*60 CMS 50 WATIOS</t>
  </si>
  <si>
    <t>BALA SUPERPUESTA LED 16 WATIOS</t>
  </si>
  <si>
    <t>LUMINARIA  LED 28,4 WATIOS</t>
  </si>
  <si>
    <t>POSTE LED 18 WATIOS</t>
  </si>
  <si>
    <t>LAMPARA TIPO APLIQUE  18 WATIOS</t>
  </si>
  <si>
    <t>RETIRO DE CANALETA METALICA, DUCTOS  Y CABLEADO ELECTRICO Y DE DATOS EXISTENTE</t>
  </si>
  <si>
    <t>GL</t>
  </si>
  <si>
    <t>RETIRO DE LUMINARIAS Y ALUMBRADO EXISTENTE</t>
  </si>
  <si>
    <t>RETIRO DE TABLEROS ELECTRICOS EXISTENTES</t>
  </si>
  <si>
    <t>CAJA DE PASO EN MAMPOSTERIA 0,3 X 0,3 X 0,4 METROS SEGÚN NORMAS ESSA</t>
  </si>
  <si>
    <t xml:space="preserve">CAMARA ENERGIA CON MARCO Y TAPA  0,6 X 0,6 X 0,82 METROS SEGÚN NORMAS ESSA </t>
  </si>
  <si>
    <t>CANALIZACION ELECTRICA</t>
  </si>
  <si>
    <t>8.10.4</t>
  </si>
  <si>
    <t>CANALIZACION ELÉCTRICA SUBTERRANEA 2X4" PVC</t>
  </si>
  <si>
    <t>PUESTA A TIERRA</t>
  </si>
  <si>
    <t>8.8.3</t>
  </si>
  <si>
    <t>TIERRA SUBESTACION CAPSULADA CON TRES VARILLAS CW Y DEMÁS ACCESORIOS</t>
  </si>
  <si>
    <t>8.3.38</t>
  </si>
  <si>
    <t>CABLE Cu No. 8  AWG</t>
  </si>
  <si>
    <t>8.3.41</t>
  </si>
  <si>
    <t>CABLE Cu No. 2  AWG</t>
  </si>
  <si>
    <t>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</si>
</sst>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\ #,##0;[Red]&quot;$&quot;\ \-#,##0"/>
    <numFmt numFmtId="166" formatCode="0.000%"/>
    <numFmt numFmtId="167" formatCode="_-&quot;$&quot;* #,##0_-;\-&quot;$&quot;* #,##0_-;_-&quot;$&quot;* &quot;-&quot;??_-;_-@_-"/>
    <numFmt numFmtId="168" formatCode="&quot;$&quot;\ #,##0.00"/>
    <numFmt numFmtId="169" formatCode="&quot;$&quot;#,##0.00"/>
    <numFmt numFmtId="170" formatCode="_-* #,##0.00_-;\-* #,##0.00_-;_-* &quot;-&quot;_-;_-@_-"/>
    <numFmt numFmtId="171" formatCode="_-[$$-409]* #,##0.00_ ;_-[$$-409]* \-#,##0.00\ ;_-[$$-409]* &quot;-&quot;??_ ;_-@_ "/>
    <numFmt numFmtId="172" formatCode="[$$-240A]#,##0.00"/>
    <numFmt numFmtId="173" formatCode="&quot;$&quot;\ #,##0"/>
    <numFmt numFmtId="174" formatCode="[$$-240A]\ #,##0"/>
  </numFmts>
  <fonts count="30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indexed="8"/>
      <name val="MS Sans Serif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b/>
      <sz val="1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FF6600"/>
      <name val="Arial"/>
      <family val="2"/>
    </font>
    <font>
      <sz val="8"/>
      <color rgb="FFFF6600"/>
      <name val="Arial"/>
      <family val="2"/>
    </font>
    <font>
      <sz val="11"/>
      <color rgb="FFFF6600"/>
      <name val="Calibri"/>
      <family val="2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6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2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1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4" fontId="4" fillId="2" borderId="0" xfId="0" applyNumberFormat="1" applyFont="1" applyFill="1" applyBorder="1"/>
    <xf numFmtId="0" fontId="4" fillId="2" borderId="0" xfId="0" applyFont="1" applyFill="1" applyBorder="1" applyAlignment="1">
      <alignment horizontal="center"/>
    </xf>
    <xf numFmtId="4" fontId="3" fillId="2" borderId="0" xfId="0" applyNumberFormat="1" applyFont="1" applyFill="1" applyBorder="1" applyAlignment="1">
      <alignment vertical="top"/>
    </xf>
    <xf numFmtId="4" fontId="4" fillId="2" borderId="0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4" fontId="4" fillId="2" borderId="0" xfId="0" applyNumberFormat="1" applyFont="1" applyFill="1" applyBorder="1" applyAlignment="1"/>
    <xf numFmtId="165" fontId="3" fillId="2" borderId="0" xfId="1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166" fontId="6" fillId="2" borderId="0" xfId="2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9" fontId="12" fillId="0" borderId="1" xfId="2" applyNumberFormat="1" applyFont="1" applyFill="1" applyBorder="1" applyAlignment="1">
      <alignment horizontal="center" vertical="center" wrapText="1"/>
    </xf>
    <xf numFmtId="4" fontId="12" fillId="0" borderId="1" xfId="2" applyNumberFormat="1" applyFont="1" applyFill="1" applyBorder="1" applyAlignment="1">
      <alignment horizontal="center" wrapText="1"/>
    </xf>
    <xf numFmtId="41" fontId="0" fillId="2" borderId="0" xfId="3" applyFont="1" applyFill="1"/>
    <xf numFmtId="41" fontId="0" fillId="0" borderId="0" xfId="3" applyFont="1"/>
    <xf numFmtId="0" fontId="0" fillId="2" borderId="0" xfId="0" applyFill="1" applyAlignment="1">
      <alignment wrapText="1"/>
    </xf>
    <xf numFmtId="170" fontId="0" fillId="0" borderId="0" xfId="3" applyNumberFormat="1" applyFont="1" applyAlignment="1">
      <alignment horizontal="right"/>
    </xf>
    <xf numFmtId="171" fontId="0" fillId="2" borderId="0" xfId="0" applyNumberFormat="1" applyFill="1"/>
    <xf numFmtId="171" fontId="0" fillId="0" borderId="0" xfId="0" applyNumberFormat="1"/>
    <xf numFmtId="0" fontId="0" fillId="0" borderId="1" xfId="0" applyBorder="1"/>
    <xf numFmtId="41" fontId="0" fillId="0" borderId="1" xfId="3" applyFont="1" applyBorder="1"/>
    <xf numFmtId="4" fontId="12" fillId="4" borderId="1" xfId="8" applyNumberFormat="1" applyFont="1" applyFill="1" applyBorder="1" applyAlignment="1">
      <alignment vertical="center" wrapText="1"/>
    </xf>
    <xf numFmtId="4" fontId="12" fillId="4" borderId="1" xfId="8" applyNumberFormat="1" applyFont="1" applyFill="1" applyBorder="1" applyAlignment="1">
      <alignment horizontal="center" wrapText="1"/>
    </xf>
    <xf numFmtId="168" fontId="12" fillId="4" borderId="1" xfId="8" applyNumberFormat="1" applyFont="1" applyFill="1" applyBorder="1" applyAlignment="1">
      <alignment vertical="center" wrapText="1"/>
    </xf>
    <xf numFmtId="171" fontId="0" fillId="0" borderId="1" xfId="0" applyNumberFormat="1" applyBorder="1"/>
    <xf numFmtId="4" fontId="12" fillId="4" borderId="1" xfId="0" applyNumberFormat="1" applyFont="1" applyFill="1" applyBorder="1" applyAlignment="1">
      <alignment horizontal="center" wrapText="1"/>
    </xf>
    <xf numFmtId="168" fontId="12" fillId="4" borderId="1" xfId="0" applyNumberFormat="1" applyFont="1" applyFill="1" applyBorder="1" applyAlignment="1">
      <alignment horizontal="center" vertical="center" wrapText="1"/>
    </xf>
    <xf numFmtId="169" fontId="0" fillId="0" borderId="1" xfId="0" applyNumberFormat="1" applyBorder="1"/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2" fontId="12" fillId="4" borderId="1" xfId="8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Border="1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0" fontId="0" fillId="5" borderId="0" xfId="0" applyFill="1" applyAlignment="1">
      <alignment wrapText="1"/>
    </xf>
    <xf numFmtId="43" fontId="15" fillId="0" borderId="1" xfId="31" applyFont="1" applyFill="1" applyBorder="1" applyAlignment="1" applyProtection="1">
      <alignment vertical="center"/>
      <protection hidden="1"/>
    </xf>
    <xf numFmtId="173" fontId="15" fillId="0" borderId="1" xfId="7" applyNumberFormat="1" applyFont="1" applyFill="1" applyBorder="1" applyAlignment="1" applyProtection="1">
      <alignment vertical="center"/>
      <protection hidden="1"/>
    </xf>
    <xf numFmtId="2" fontId="15" fillId="0" borderId="1" xfId="0" applyNumberFormat="1" applyFont="1" applyFill="1" applyBorder="1" applyAlignment="1" applyProtection="1">
      <alignment vertical="center"/>
      <protection hidden="1"/>
    </xf>
    <xf numFmtId="41" fontId="16" fillId="0" borderId="1" xfId="3" applyFont="1" applyBorder="1" applyAlignment="1">
      <alignment wrapText="1"/>
    </xf>
    <xf numFmtId="0" fontId="14" fillId="3" borderId="1" xfId="6" applyFont="1" applyFill="1" applyBorder="1" applyAlignment="1" applyProtection="1">
      <alignment horizontal="right" vertical="center" wrapText="1"/>
      <protection hidden="1"/>
    </xf>
    <xf numFmtId="0" fontId="14" fillId="3" borderId="1" xfId="6" applyFont="1" applyFill="1" applyBorder="1" applyAlignment="1" applyProtection="1">
      <alignment horizontal="center" vertical="center" wrapText="1"/>
      <protection hidden="1"/>
    </xf>
    <xf numFmtId="167" fontId="14" fillId="3" borderId="1" xfId="6" applyNumberFormat="1" applyFont="1" applyFill="1" applyBorder="1" applyAlignment="1" applyProtection="1">
      <alignment horizontal="center" vertical="center" wrapText="1"/>
      <protection hidden="1"/>
    </xf>
    <xf numFmtId="41" fontId="14" fillId="3" borderId="1" xfId="3" applyFont="1" applyFill="1" applyBorder="1" applyAlignment="1" applyProtection="1">
      <alignment horizontal="center" vertical="center" wrapText="1"/>
      <protection hidden="1"/>
    </xf>
    <xf numFmtId="170" fontId="14" fillId="3" borderId="1" xfId="3" applyNumberFormat="1" applyFont="1" applyFill="1" applyBorder="1" applyAlignment="1" applyProtection="1">
      <alignment horizontal="center" vertical="center" wrapText="1"/>
      <protection hidden="1"/>
    </xf>
    <xf numFmtId="171" fontId="14" fillId="3" borderId="1" xfId="6" applyNumberFormat="1" applyFont="1" applyFill="1" applyBorder="1" applyAlignment="1" applyProtection="1">
      <alignment horizontal="center" vertical="center" wrapText="1"/>
      <protection hidden="1"/>
    </xf>
    <xf numFmtId="4" fontId="12" fillId="4" borderId="1" xfId="2" applyNumberFormat="1" applyFont="1" applyFill="1" applyBorder="1" applyAlignment="1">
      <alignment horizontal="center" wrapText="1"/>
    </xf>
    <xf numFmtId="168" fontId="12" fillId="4" borderId="1" xfId="2" applyNumberFormat="1" applyFont="1" applyFill="1" applyBorder="1" applyAlignment="1">
      <alignment horizontal="right" vertical="center" wrapText="1"/>
    </xf>
    <xf numFmtId="2" fontId="12" fillId="4" borderId="1" xfId="2" applyNumberFormat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wrapText="1"/>
    </xf>
    <xf numFmtId="0" fontId="17" fillId="0" borderId="1" xfId="6" applyFont="1" applyFill="1" applyBorder="1" applyAlignment="1" applyProtection="1">
      <alignment horizontal="right" vertical="center"/>
      <protection hidden="1"/>
    </xf>
    <xf numFmtId="0" fontId="15" fillId="0" borderId="1" xfId="6" applyFont="1" applyFill="1" applyBorder="1" applyAlignment="1" applyProtection="1">
      <alignment horizontal="justify" vertical="center" wrapText="1"/>
    </xf>
    <xf numFmtId="0" fontId="17" fillId="0" borderId="1" xfId="6" applyFont="1" applyFill="1" applyBorder="1" applyAlignment="1" applyProtection="1">
      <alignment horizontal="center" vertical="center"/>
      <protection hidden="1"/>
    </xf>
    <xf numFmtId="2" fontId="18" fillId="0" borderId="1" xfId="0" applyNumberFormat="1" applyFont="1" applyFill="1" applyBorder="1" applyAlignment="1">
      <alignment horizontal="center" vertical="center" wrapText="1"/>
    </xf>
    <xf numFmtId="0" fontId="19" fillId="3" borderId="1" xfId="6" applyFont="1" applyFill="1" applyBorder="1" applyAlignment="1" applyProtection="1">
      <alignment horizontal="right" vertical="center"/>
      <protection hidden="1"/>
    </xf>
    <xf numFmtId="0" fontId="15" fillId="0" borderId="1" xfId="6" applyFont="1" applyFill="1" applyBorder="1" applyAlignment="1" applyProtection="1">
      <alignment horizontal="left" vertical="center" wrapText="1"/>
    </xf>
    <xf numFmtId="0" fontId="22" fillId="0" borderId="1" xfId="6" applyFont="1" applyFill="1" applyBorder="1" applyAlignment="1" applyProtection="1">
      <alignment horizontal="right" vertical="center"/>
      <protection hidden="1"/>
    </xf>
    <xf numFmtId="0" fontId="23" fillId="0" borderId="1" xfId="6" applyFont="1" applyFill="1" applyBorder="1" applyAlignment="1" applyProtection="1">
      <alignment horizontal="left" vertical="center" wrapText="1"/>
    </xf>
    <xf numFmtId="0" fontId="22" fillId="0" borderId="1" xfId="6" applyFont="1" applyFill="1" applyBorder="1" applyAlignment="1" applyProtection="1">
      <alignment horizontal="center" vertical="center"/>
      <protection hidden="1"/>
    </xf>
    <xf numFmtId="2" fontId="24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vertical="center"/>
      <protection hidden="1"/>
    </xf>
    <xf numFmtId="172" fontId="15" fillId="0" borderId="1" xfId="0" applyNumberFormat="1" applyFont="1" applyFill="1" applyBorder="1" applyAlignment="1" applyProtection="1">
      <alignment vertical="center"/>
      <protection hidden="1"/>
    </xf>
    <xf numFmtId="41" fontId="16" fillId="0" borderId="1" xfId="3" applyFont="1" applyFill="1" applyBorder="1" applyAlignment="1">
      <alignment wrapText="1"/>
    </xf>
    <xf numFmtId="43" fontId="16" fillId="0" borderId="1" xfId="0" applyNumberFormat="1" applyFont="1" applyFill="1" applyBorder="1" applyAlignment="1">
      <alignment wrapText="1"/>
    </xf>
    <xf numFmtId="171" fontId="16" fillId="0" borderId="1" xfId="0" applyNumberFormat="1" applyFont="1" applyFill="1" applyBorder="1" applyAlignment="1">
      <alignment wrapText="1"/>
    </xf>
    <xf numFmtId="0" fontId="15" fillId="0" borderId="1" xfId="0" applyFont="1" applyFill="1" applyBorder="1" applyAlignment="1">
      <alignment horizontal="right" vertical="center" wrapText="1"/>
    </xf>
    <xf numFmtId="174" fontId="25" fillId="0" borderId="1" xfId="0" applyNumberFormat="1" applyFont="1" applyFill="1" applyBorder="1" applyAlignment="1">
      <alignment horizontal="center" vertical="center"/>
    </xf>
    <xf numFmtId="174" fontId="25" fillId="2" borderId="1" xfId="0" applyNumberFormat="1" applyFont="1" applyFill="1" applyBorder="1" applyAlignment="1">
      <alignment horizontal="center" vertical="center"/>
    </xf>
    <xf numFmtId="174" fontId="25" fillId="0" borderId="1" xfId="0" applyNumberFormat="1" applyFont="1" applyFill="1" applyBorder="1" applyAlignment="1">
      <alignment horizontal="right" vertical="center"/>
    </xf>
    <xf numFmtId="174" fontId="25" fillId="2" borderId="1" xfId="0" applyNumberFormat="1" applyFont="1" applyFill="1" applyBorder="1" applyAlignment="1">
      <alignment horizontal="right" vertical="center"/>
    </xf>
    <xf numFmtId="174" fontId="26" fillId="0" borderId="1" xfId="0" applyNumberFormat="1" applyFont="1" applyFill="1" applyBorder="1" applyAlignment="1">
      <alignment horizontal="center" vertical="center"/>
    </xf>
    <xf numFmtId="174" fontId="26" fillId="2" borderId="1" xfId="0" applyNumberFormat="1" applyFont="1" applyFill="1" applyBorder="1" applyAlignment="1">
      <alignment horizontal="center" vertical="center"/>
    </xf>
    <xf numFmtId="174" fontId="27" fillId="2" borderId="1" xfId="0" applyNumberFormat="1" applyFont="1" applyFill="1" applyBorder="1" applyAlignment="1">
      <alignment horizontal="right" vertical="center"/>
    </xf>
    <xf numFmtId="174" fontId="15" fillId="0" borderId="1" xfId="0" applyNumberFormat="1" applyFont="1" applyFill="1" applyBorder="1" applyAlignment="1" applyProtection="1">
      <alignment vertical="center"/>
      <protection hidden="1"/>
    </xf>
    <xf numFmtId="173" fontId="16" fillId="0" borderId="1" xfId="3" applyNumberFormat="1" applyFont="1" applyFill="1" applyBorder="1" applyAlignment="1">
      <alignment wrapText="1"/>
    </xf>
    <xf numFmtId="168" fontId="0" fillId="0" borderId="1" xfId="3" applyNumberFormat="1" applyFont="1" applyBorder="1"/>
    <xf numFmtId="172" fontId="0" fillId="0" borderId="0" xfId="0" applyNumberFormat="1"/>
    <xf numFmtId="0" fontId="19" fillId="6" borderId="1" xfId="6" applyFont="1" applyFill="1" applyBorder="1" applyAlignment="1" applyProtection="1">
      <alignment horizontal="right" vertical="center"/>
      <protection hidden="1"/>
    </xf>
    <xf numFmtId="1" fontId="19" fillId="6" borderId="2" xfId="6" applyNumberFormat="1" applyFont="1" applyFill="1" applyBorder="1" applyAlignment="1" applyProtection="1">
      <alignment horizontal="justify" vertical="center" wrapText="1"/>
      <protection hidden="1"/>
    </xf>
    <xf numFmtId="0" fontId="20" fillId="6" borderId="1" xfId="0" applyFont="1" applyFill="1" applyBorder="1" applyAlignment="1">
      <alignment horizontal="center" vertical="center" wrapText="1"/>
    </xf>
    <xf numFmtId="2" fontId="18" fillId="6" borderId="1" xfId="0" applyNumberFormat="1" applyFont="1" applyFill="1" applyBorder="1" applyAlignment="1">
      <alignment horizontal="center" vertical="center" wrapText="1"/>
    </xf>
    <xf numFmtId="174" fontId="25" fillId="6" borderId="1" xfId="0" applyNumberFormat="1" applyFont="1" applyFill="1" applyBorder="1" applyAlignment="1">
      <alignment horizontal="center" vertical="center"/>
    </xf>
    <xf numFmtId="0" fontId="15" fillId="6" borderId="1" xfId="0" applyFont="1" applyFill="1" applyBorder="1" applyAlignment="1" applyProtection="1">
      <alignment vertical="center"/>
      <protection hidden="1"/>
    </xf>
    <xf numFmtId="172" fontId="15" fillId="6" borderId="1" xfId="0" applyNumberFormat="1" applyFont="1" applyFill="1" applyBorder="1" applyAlignment="1" applyProtection="1">
      <alignment vertical="center"/>
      <protection hidden="1"/>
    </xf>
    <xf numFmtId="169" fontId="0" fillId="0" borderId="0" xfId="0" applyNumberFormat="1"/>
    <xf numFmtId="1" fontId="17" fillId="6" borderId="2" xfId="6" applyNumberFormat="1" applyFont="1" applyFill="1" applyBorder="1" applyAlignment="1" applyProtection="1">
      <alignment vertical="center"/>
      <protection hidden="1"/>
    </xf>
    <xf numFmtId="0" fontId="15" fillId="6" borderId="1" xfId="0" applyFont="1" applyFill="1" applyBorder="1" applyAlignment="1">
      <alignment horizontal="right" vertical="center" wrapText="1"/>
    </xf>
    <xf numFmtId="43" fontId="15" fillId="6" borderId="1" xfId="31" applyFont="1" applyFill="1" applyBorder="1" applyAlignment="1" applyProtection="1">
      <alignment vertical="center"/>
      <protection hidden="1"/>
    </xf>
    <xf numFmtId="173" fontId="15" fillId="6" borderId="1" xfId="7" applyNumberFormat="1" applyFont="1" applyFill="1" applyBorder="1" applyAlignment="1" applyProtection="1">
      <alignment vertical="center"/>
      <protection hidden="1"/>
    </xf>
    <xf numFmtId="2" fontId="15" fillId="6" borderId="1" xfId="0" applyNumberFormat="1" applyFont="1" applyFill="1" applyBorder="1" applyAlignment="1" applyProtection="1">
      <alignment vertical="center"/>
      <protection hidden="1"/>
    </xf>
    <xf numFmtId="41" fontId="16" fillId="6" borderId="1" xfId="3" applyFont="1" applyFill="1" applyBorder="1" applyAlignment="1">
      <alignment wrapText="1"/>
    </xf>
    <xf numFmtId="43" fontId="16" fillId="6" borderId="1" xfId="0" applyNumberFormat="1" applyFont="1" applyFill="1" applyBorder="1" applyAlignment="1">
      <alignment wrapText="1"/>
    </xf>
    <xf numFmtId="171" fontId="16" fillId="6" borderId="1" xfId="0" applyNumberFormat="1" applyFont="1" applyFill="1" applyBorder="1" applyAlignment="1">
      <alignment wrapText="1"/>
    </xf>
    <xf numFmtId="0" fontId="21" fillId="6" borderId="1" xfId="0" applyFont="1" applyFill="1" applyBorder="1" applyAlignment="1">
      <alignment horizontal="center" vertical="center" wrapText="1"/>
    </xf>
    <xf numFmtId="1" fontId="21" fillId="6" borderId="1" xfId="0" applyNumberFormat="1" applyFont="1" applyFill="1" applyBorder="1" applyAlignment="1">
      <alignment horizontal="center" vertical="center" wrapText="1"/>
    </xf>
    <xf numFmtId="43" fontId="15" fillId="6" borderId="1" xfId="31" applyFont="1" applyFill="1" applyBorder="1" applyAlignment="1" applyProtection="1">
      <alignment horizontal="right" vertical="center"/>
      <protection hidden="1"/>
    </xf>
    <xf numFmtId="0" fontId="17" fillId="6" borderId="1" xfId="6" applyFont="1" applyFill="1" applyBorder="1" applyAlignment="1" applyProtection="1">
      <alignment horizontal="center" vertical="center"/>
      <protection hidden="1"/>
    </xf>
    <xf numFmtId="0" fontId="22" fillId="6" borderId="1" xfId="6" applyFont="1" applyFill="1" applyBorder="1" applyAlignment="1" applyProtection="1">
      <alignment horizontal="center" vertical="center"/>
      <protection hidden="1"/>
    </xf>
    <xf numFmtId="2" fontId="24" fillId="6" borderId="1" xfId="0" applyNumberFormat="1" applyFont="1" applyFill="1" applyBorder="1" applyAlignment="1">
      <alignment horizontal="center" vertical="center" wrapText="1"/>
    </xf>
    <xf numFmtId="174" fontId="26" fillId="6" borderId="1" xfId="0" applyNumberFormat="1" applyFont="1" applyFill="1" applyBorder="1" applyAlignment="1">
      <alignment horizontal="center" vertical="center"/>
    </xf>
    <xf numFmtId="174" fontId="25" fillId="6" borderId="1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43" fontId="10" fillId="0" borderId="1" xfId="31" applyFont="1" applyFill="1" applyBorder="1" applyAlignment="1" applyProtection="1">
      <alignment vertical="center"/>
      <protection hidden="1"/>
    </xf>
    <xf numFmtId="0" fontId="10" fillId="0" borderId="1" xfId="0" applyFont="1" applyFill="1" applyBorder="1" applyAlignment="1" applyProtection="1">
      <alignment vertical="center"/>
      <protection hidden="1"/>
    </xf>
    <xf numFmtId="174" fontId="10" fillId="0" borderId="1" xfId="0" applyNumberFormat="1" applyFont="1" applyFill="1" applyBorder="1" applyAlignment="1" applyProtection="1">
      <alignment vertical="center"/>
      <protection hidden="1"/>
    </xf>
    <xf numFmtId="2" fontId="10" fillId="0" borderId="1" xfId="0" applyNumberFormat="1" applyFont="1" applyFill="1" applyBorder="1" applyAlignment="1" applyProtection="1">
      <alignment vertical="center"/>
      <protection hidden="1"/>
    </xf>
    <xf numFmtId="172" fontId="10" fillId="0" borderId="1" xfId="0" applyNumberFormat="1" applyFont="1" applyFill="1" applyBorder="1" applyAlignment="1" applyProtection="1">
      <alignment vertical="center"/>
      <protection hidden="1"/>
    </xf>
    <xf numFmtId="0" fontId="10" fillId="6" borderId="1" xfId="0" applyFont="1" applyFill="1" applyBorder="1" applyAlignment="1" applyProtection="1">
      <alignment vertical="center"/>
      <protection hidden="1"/>
    </xf>
    <xf numFmtId="172" fontId="10" fillId="6" borderId="1" xfId="0" applyNumberFormat="1" applyFont="1" applyFill="1" applyBorder="1" applyAlignment="1" applyProtection="1">
      <alignment vertical="center"/>
      <protection hidden="1"/>
    </xf>
    <xf numFmtId="173" fontId="10" fillId="0" borderId="1" xfId="7" applyNumberFormat="1" applyFont="1" applyFill="1" applyBorder="1" applyAlignment="1" applyProtection="1">
      <alignment vertical="center"/>
      <protection hidden="1"/>
    </xf>
    <xf numFmtId="41" fontId="25" fillId="0" borderId="1" xfId="3" applyFont="1" applyFill="1" applyBorder="1" applyAlignment="1">
      <alignment wrapText="1"/>
    </xf>
    <xf numFmtId="43" fontId="25" fillId="0" borderId="1" xfId="0" applyNumberFormat="1" applyFont="1" applyFill="1" applyBorder="1" applyAlignment="1">
      <alignment wrapText="1"/>
    </xf>
    <xf numFmtId="171" fontId="25" fillId="0" borderId="1" xfId="0" applyNumberFormat="1" applyFont="1" applyFill="1" applyBorder="1" applyAlignment="1">
      <alignment wrapText="1"/>
    </xf>
    <xf numFmtId="173" fontId="25" fillId="0" borderId="1" xfId="3" applyNumberFormat="1" applyFont="1" applyFill="1" applyBorder="1" applyAlignment="1">
      <alignment wrapText="1"/>
    </xf>
    <xf numFmtId="0" fontId="10" fillId="0" borderId="1" xfId="0" applyFont="1" applyFill="1" applyBorder="1" applyAlignment="1">
      <alignment horizontal="right" vertical="center" wrapText="1"/>
    </xf>
    <xf numFmtId="0" fontId="10" fillId="6" borderId="1" xfId="0" applyFont="1" applyFill="1" applyBorder="1" applyAlignment="1">
      <alignment horizontal="right" vertical="center" wrapText="1"/>
    </xf>
    <xf numFmtId="43" fontId="10" fillId="6" borderId="1" xfId="31" applyFont="1" applyFill="1" applyBorder="1" applyAlignment="1" applyProtection="1">
      <alignment vertical="center"/>
      <protection hidden="1"/>
    </xf>
    <xf numFmtId="173" fontId="10" fillId="6" borderId="1" xfId="7" applyNumberFormat="1" applyFont="1" applyFill="1" applyBorder="1" applyAlignment="1" applyProtection="1">
      <alignment vertical="center"/>
      <protection hidden="1"/>
    </xf>
    <xf numFmtId="2" fontId="10" fillId="6" borderId="1" xfId="0" applyNumberFormat="1" applyFont="1" applyFill="1" applyBorder="1" applyAlignment="1" applyProtection="1">
      <alignment vertical="center"/>
      <protection hidden="1"/>
    </xf>
    <xf numFmtId="41" fontId="25" fillId="6" borderId="1" xfId="3" applyFont="1" applyFill="1" applyBorder="1" applyAlignment="1">
      <alignment wrapText="1"/>
    </xf>
    <xf numFmtId="43" fontId="25" fillId="6" borderId="1" xfId="0" applyNumberFormat="1" applyFont="1" applyFill="1" applyBorder="1" applyAlignment="1">
      <alignment wrapText="1"/>
    </xf>
    <xf numFmtId="171" fontId="25" fillId="6" borderId="1" xfId="0" applyNumberFormat="1" applyFont="1" applyFill="1" applyBorder="1" applyAlignment="1">
      <alignment wrapText="1"/>
    </xf>
    <xf numFmtId="43" fontId="10" fillId="6" borderId="1" xfId="31" applyFont="1" applyFill="1" applyBorder="1" applyAlignment="1" applyProtection="1">
      <alignment horizontal="right" vertical="center"/>
      <protection hidden="1"/>
    </xf>
    <xf numFmtId="41" fontId="25" fillId="0" borderId="1" xfId="3" applyFont="1" applyBorder="1" applyAlignment="1">
      <alignment wrapText="1"/>
    </xf>
    <xf numFmtId="0" fontId="15" fillId="0" borderId="2" xfId="6" applyFont="1" applyFill="1" applyBorder="1" applyAlignment="1" applyProtection="1">
      <alignment horizontal="justify" vertical="center" wrapText="1"/>
    </xf>
    <xf numFmtId="0" fontId="15" fillId="0" borderId="2" xfId="6" applyFont="1" applyFill="1" applyBorder="1" applyAlignment="1" applyProtection="1">
      <alignment horizontal="left" vertical="center" wrapText="1"/>
    </xf>
    <xf numFmtId="0" fontId="11" fillId="6" borderId="2" xfId="6" applyFont="1" applyFill="1" applyBorder="1" applyAlignment="1" applyProtection="1">
      <alignment horizontal="justify" vertical="center" wrapText="1"/>
    </xf>
    <xf numFmtId="0" fontId="11" fillId="6" borderId="2" xfId="6" applyFont="1" applyFill="1" applyBorder="1" applyAlignment="1" applyProtection="1">
      <alignment horizontal="left" vertical="center" wrapText="1"/>
    </xf>
    <xf numFmtId="0" fontId="19" fillId="6" borderId="1" xfId="6" applyFont="1" applyFill="1" applyBorder="1" applyAlignment="1" applyProtection="1">
      <alignment horizontal="center" vertical="center"/>
      <protection hidden="1"/>
    </xf>
    <xf numFmtId="2" fontId="20" fillId="6" borderId="1" xfId="0" applyNumberFormat="1" applyFont="1" applyFill="1" applyBorder="1" applyAlignment="1">
      <alignment horizontal="center" vertical="center" wrapText="1"/>
    </xf>
    <xf numFmtId="174" fontId="28" fillId="6" borderId="1" xfId="0" applyNumberFormat="1" applyFont="1" applyFill="1" applyBorder="1" applyAlignment="1">
      <alignment horizontal="center" vertical="center"/>
    </xf>
    <xf numFmtId="43" fontId="12" fillId="6" borderId="1" xfId="31" applyFont="1" applyFill="1" applyBorder="1" applyAlignment="1" applyProtection="1">
      <alignment vertical="center"/>
      <protection hidden="1"/>
    </xf>
    <xf numFmtId="173" fontId="12" fillId="6" borderId="1" xfId="7" applyNumberFormat="1" applyFont="1" applyFill="1" applyBorder="1" applyAlignment="1" applyProtection="1">
      <alignment vertical="center"/>
      <protection hidden="1"/>
    </xf>
    <xf numFmtId="2" fontId="12" fillId="6" borderId="1" xfId="0" applyNumberFormat="1" applyFont="1" applyFill="1" applyBorder="1" applyAlignment="1" applyProtection="1">
      <alignment vertical="center"/>
      <protection hidden="1"/>
    </xf>
    <xf numFmtId="41" fontId="28" fillId="6" borderId="1" xfId="3" applyFont="1" applyFill="1" applyBorder="1" applyAlignment="1">
      <alignment wrapText="1"/>
    </xf>
    <xf numFmtId="43" fontId="28" fillId="6" borderId="1" xfId="0" applyNumberFormat="1" applyFont="1" applyFill="1" applyBorder="1" applyAlignment="1">
      <alignment wrapText="1"/>
    </xf>
    <xf numFmtId="171" fontId="28" fillId="6" borderId="1" xfId="0" applyNumberFormat="1" applyFont="1" applyFill="1" applyBorder="1" applyAlignment="1">
      <alignment wrapText="1"/>
    </xf>
    <xf numFmtId="2" fontId="19" fillId="6" borderId="1" xfId="6" applyNumberFormat="1" applyFont="1" applyFill="1" applyBorder="1" applyAlignment="1" applyProtection="1">
      <alignment horizontal="right" vertical="center"/>
      <protection hidden="1"/>
    </xf>
    <xf numFmtId="2" fontId="10" fillId="0" borderId="1" xfId="0" applyNumberFormat="1" applyFont="1" applyBorder="1" applyAlignment="1" applyProtection="1">
      <alignment vertical="center"/>
      <protection hidden="1"/>
    </xf>
    <xf numFmtId="41" fontId="29" fillId="0" borderId="3" xfId="0" applyNumberFormat="1" applyFont="1" applyBorder="1" applyAlignment="1">
      <alignment wrapText="1"/>
    </xf>
    <xf numFmtId="0" fontId="3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4" fontId="11" fillId="4" borderId="1" xfId="8" applyNumberFormat="1" applyFont="1" applyFill="1" applyBorder="1" applyAlignment="1">
      <alignment horizontal="center" vertical="center" wrapText="1"/>
    </xf>
  </cellXfs>
  <cellStyles count="106">
    <cellStyle name="Hipervínculo" xfId="4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 visitado" xfId="5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Millares" xfId="31" builtinId="3"/>
    <cellStyle name="Millares [0]" xfId="3" builtinId="6"/>
    <cellStyle name="Millares_Hoja1" xfId="8"/>
    <cellStyle name="Moneda" xfId="1" builtinId="4"/>
    <cellStyle name="Normal" xfId="0" builtinId="0"/>
    <cellStyle name="Normal 10" xfId="7"/>
    <cellStyle name="Normal_precios 2001-2 y 2002-1" xfId="6"/>
    <cellStyle name="Porcentaje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1204912</xdr:colOff>
      <xdr:row>1</xdr:row>
      <xdr:rowOff>2383</xdr:rowOff>
    </xdr:from>
    <xdr:to>
      <xdr:col>10</xdr:col>
      <xdr:colOff>121443</xdr:colOff>
      <xdr:row>6</xdr:row>
      <xdr:rowOff>126208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1509712" y="173833"/>
          <a:ext cx="3869531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1038860</xdr:colOff>
      <xdr:row>5</xdr:row>
      <xdr:rowOff>62865</xdr:rowOff>
    </xdr:to>
    <xdr:pic>
      <xdr:nvPicPr>
        <xdr:cNvPr id="8" name="7 Imagen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14375" y="133350"/>
          <a:ext cx="629285" cy="786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854868</xdr:colOff>
      <xdr:row>1</xdr:row>
      <xdr:rowOff>47625</xdr:rowOff>
    </xdr:from>
    <xdr:to>
      <xdr:col>9</xdr:col>
      <xdr:colOff>1502991</xdr:colOff>
      <xdr:row>5</xdr:row>
      <xdr:rowOff>148590</xdr:rowOff>
    </xdr:to>
    <xdr:pic>
      <xdr:nvPicPr>
        <xdr:cNvPr id="9" name="8 Imagen" descr="logo col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179218" y="219075"/>
          <a:ext cx="650240" cy="786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1204912</xdr:colOff>
      <xdr:row>1</xdr:row>
      <xdr:rowOff>2383</xdr:rowOff>
    </xdr:from>
    <xdr:to>
      <xdr:col>10</xdr:col>
      <xdr:colOff>121443</xdr:colOff>
      <xdr:row>6</xdr:row>
      <xdr:rowOff>126208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65312" y="180183"/>
          <a:ext cx="13559631" cy="10128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República de Colombia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  <a:cs typeface="ZurichBT-LightCondensed"/>
            </a:rPr>
            <a:t>Instituto Colombiano de Bienestar Familiar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>
              <a:solidFill>
                <a:srgbClr val="808080"/>
              </a:solidFill>
              <a:effectLst/>
              <a:latin typeface="Zurich Cn BT"/>
              <a:ea typeface="Times New Roman"/>
              <a:cs typeface="ZurichBT-LightCondensed"/>
            </a:rPr>
            <a:t>Cecilia De la Fuente de Lleras 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Dirección Administrativa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Zurich Cn BT"/>
              <a:ea typeface="Times New Roman"/>
            </a:rPr>
            <a:t>Grupo de Infraestructura Inmobiliaria</a:t>
          </a:r>
          <a:endParaRPr lang="es-CO" sz="10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</a:pPr>
          <a:r>
            <a:rPr lang="es-ES" sz="1000" b="1">
              <a:effectLst/>
              <a:latin typeface="Times New Roman"/>
              <a:ea typeface="Times New Roman"/>
            </a:rPr>
            <a:t> </a:t>
          </a:r>
          <a:endParaRPr lang="es-CO" sz="1000">
            <a:effectLst/>
            <a:latin typeface="Times New Roman"/>
            <a:ea typeface="Times New Roman"/>
          </a:endParaRPr>
        </a:p>
      </xdr:txBody>
    </xdr:sp>
    <xdr:clientData/>
  </xdr:twoCellAnchor>
  <xdr:twoCellAnchor editAs="oneCell">
    <xdr:from>
      <xdr:col>1</xdr:col>
      <xdr:colOff>409575</xdr:colOff>
      <xdr:row>0</xdr:row>
      <xdr:rowOff>133350</xdr:rowOff>
    </xdr:from>
    <xdr:to>
      <xdr:col>1</xdr:col>
      <xdr:colOff>2396067</xdr:colOff>
      <xdr:row>3</xdr:row>
      <xdr:rowOff>220133</xdr:rowOff>
    </xdr:to>
    <xdr:pic>
      <xdr:nvPicPr>
        <xdr:cNvPr id="3" name="7 Imagen" descr="LOGO-ICBF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9975" y="133350"/>
          <a:ext cx="1986492" cy="10519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854868</xdr:colOff>
      <xdr:row>1</xdr:row>
      <xdr:rowOff>47625</xdr:rowOff>
    </xdr:from>
    <xdr:to>
      <xdr:col>9</xdr:col>
      <xdr:colOff>855291</xdr:colOff>
      <xdr:row>3</xdr:row>
      <xdr:rowOff>224790</xdr:rowOff>
    </xdr:to>
    <xdr:pic>
      <xdr:nvPicPr>
        <xdr:cNvPr id="4" name="8 Imagen" descr="logo color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4405768" y="225425"/>
          <a:ext cx="648123" cy="8121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48"/>
  <sheetViews>
    <sheetView view="pageLayout" topLeftCell="A13" zoomScale="125" zoomScaleNormal="80" zoomScaleSheetLayoutView="85" zoomScalePageLayoutView="125" workbookViewId="0">
      <selection activeCell="B50" sqref="B50"/>
    </sheetView>
  </sheetViews>
  <sheetFormatPr baseColWidth="10" defaultRowHeight="15" x14ac:dyDescent="0.25"/>
  <cols>
    <col min="1" max="1" width="8.7109375" customWidth="1"/>
    <col min="2" max="2" width="44.28515625" customWidth="1"/>
    <col min="3" max="3" width="14.42578125" customWidth="1"/>
    <col min="4" max="4" width="18" customWidth="1"/>
    <col min="5" max="5" width="20.28515625" bestFit="1" customWidth="1"/>
    <col min="6" max="9" width="18" customWidth="1"/>
    <col min="10" max="10" width="23" customWidth="1"/>
    <col min="11" max="11" width="22" customWidth="1"/>
    <col min="12" max="12" width="18" style="20" customWidth="1"/>
    <col min="13" max="13" width="17.7109375" customWidth="1"/>
    <col min="14" max="14" width="17" style="24" customWidth="1"/>
    <col min="15" max="15" width="17.42578125" customWidth="1"/>
  </cols>
  <sheetData>
    <row r="1" spans="1:14" s="1" customFormat="1" ht="14.1" customHeight="1" x14ac:dyDescent="0.25">
      <c r="A1" s="3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9"/>
      <c r="N1" s="23"/>
    </row>
    <row r="2" spans="1:14" s="1" customFormat="1" ht="14.1" customHeight="1" x14ac:dyDescent="0.25">
      <c r="A2" s="3"/>
      <c r="B2" s="2"/>
      <c r="C2" s="2"/>
      <c r="D2" s="2"/>
      <c r="E2" s="34"/>
      <c r="F2" s="34"/>
      <c r="G2" s="34"/>
      <c r="H2" s="34"/>
      <c r="I2" s="35"/>
      <c r="J2" s="2"/>
      <c r="K2" s="2"/>
      <c r="L2" s="19"/>
      <c r="N2" s="23"/>
    </row>
    <row r="3" spans="1:14" s="1" customFormat="1" ht="14.1" customHeight="1" x14ac:dyDescent="0.25">
      <c r="A3" s="3"/>
      <c r="B3" s="2"/>
      <c r="C3" s="2"/>
      <c r="D3" s="2"/>
      <c r="E3" s="34"/>
      <c r="F3" s="34"/>
      <c r="G3" s="34"/>
      <c r="H3" s="34"/>
      <c r="I3" s="35"/>
      <c r="J3" s="2"/>
      <c r="K3" s="2"/>
      <c r="L3" s="19"/>
      <c r="N3" s="23"/>
    </row>
    <row r="4" spans="1:14" s="1" customFormat="1" ht="14.1" customHeight="1" x14ac:dyDescent="0.25">
      <c r="A4" s="3"/>
      <c r="B4" s="2"/>
      <c r="C4" s="2"/>
      <c r="D4" s="2"/>
      <c r="E4" s="34"/>
      <c r="F4" s="34"/>
      <c r="G4" s="34"/>
      <c r="H4" s="34"/>
      <c r="I4" s="35"/>
      <c r="J4" s="2"/>
      <c r="K4" s="2"/>
      <c r="L4" s="19"/>
      <c r="N4" s="23"/>
    </row>
    <row r="5" spans="1:14" s="1" customFormat="1" ht="14.1" customHeight="1" x14ac:dyDescent="0.25">
      <c r="A5" s="3"/>
      <c r="B5" s="2"/>
      <c r="C5" s="2"/>
      <c r="D5" s="2"/>
      <c r="E5" s="34"/>
      <c r="F5" s="34"/>
      <c r="G5" s="34"/>
      <c r="H5" s="34"/>
      <c r="I5" s="35"/>
      <c r="J5" s="2"/>
      <c r="K5" s="2"/>
      <c r="L5" s="19"/>
      <c r="N5" s="23"/>
    </row>
    <row r="6" spans="1:14" s="1" customFormat="1" ht="14.1" customHeight="1" x14ac:dyDescent="0.25">
      <c r="A6" s="3"/>
      <c r="B6" s="2"/>
      <c r="C6" s="2"/>
      <c r="D6" s="2"/>
      <c r="E6" s="34"/>
      <c r="F6" s="34"/>
      <c r="G6" s="34"/>
      <c r="H6" s="34"/>
      <c r="I6" s="35"/>
      <c r="J6" s="2"/>
      <c r="K6" s="2"/>
      <c r="L6" s="19"/>
      <c r="N6" s="23"/>
    </row>
    <row r="7" spans="1:14" s="1" customFormat="1" ht="14.1" customHeight="1" x14ac:dyDescent="0.25">
      <c r="A7" s="3"/>
      <c r="B7" s="2"/>
      <c r="C7" s="2"/>
      <c r="D7" s="2"/>
      <c r="E7" s="34"/>
      <c r="F7" s="34"/>
      <c r="G7" s="34"/>
      <c r="H7" s="34"/>
      <c r="I7" s="35"/>
      <c r="J7" s="2"/>
      <c r="K7" s="2"/>
      <c r="L7" s="19"/>
      <c r="N7" s="23"/>
    </row>
    <row r="8" spans="1:14" s="1" customFormat="1" ht="26.25" customHeight="1" x14ac:dyDescent="0.3">
      <c r="A8" s="147" t="s">
        <v>68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N8" s="23"/>
    </row>
    <row r="9" spans="1:14" s="1" customFormat="1" ht="14.1" customHeight="1" x14ac:dyDescent="0.25">
      <c r="A9" s="3"/>
      <c r="B9" s="2"/>
      <c r="C9" s="2"/>
      <c r="D9" s="2"/>
      <c r="E9" s="34"/>
      <c r="F9" s="34"/>
      <c r="G9" s="34"/>
      <c r="H9" s="34"/>
      <c r="I9" s="35"/>
      <c r="J9" s="2"/>
      <c r="K9" s="2"/>
      <c r="L9" s="19"/>
      <c r="N9" s="23"/>
    </row>
    <row r="10" spans="1:14" s="1" customFormat="1" ht="14.1" customHeight="1" x14ac:dyDescent="0.25">
      <c r="A10" s="3"/>
      <c r="B10" s="5" t="s">
        <v>0</v>
      </c>
      <c r="C10" s="2"/>
      <c r="D10" s="2"/>
      <c r="E10" s="34"/>
      <c r="F10" s="34"/>
      <c r="G10" s="34"/>
      <c r="H10" s="34"/>
      <c r="I10" s="35"/>
      <c r="J10" s="2"/>
      <c r="K10" s="2"/>
      <c r="L10" s="19"/>
      <c r="N10" s="23"/>
    </row>
    <row r="11" spans="1:14" s="1" customFormat="1" ht="14.1" customHeight="1" x14ac:dyDescent="0.25">
      <c r="A11" s="3"/>
      <c r="B11" s="2"/>
      <c r="C11" s="2"/>
      <c r="D11" s="2"/>
      <c r="E11" s="34"/>
      <c r="F11" s="34"/>
      <c r="G11" s="34"/>
      <c r="H11" s="34"/>
      <c r="I11" s="35"/>
      <c r="J11" s="2"/>
      <c r="K11" s="2"/>
      <c r="L11" s="19"/>
      <c r="N11" s="23"/>
    </row>
    <row r="12" spans="1:14" s="1" customFormat="1" ht="14.1" customHeight="1" x14ac:dyDescent="0.25">
      <c r="A12" s="3"/>
      <c r="B12" s="5" t="s">
        <v>1</v>
      </c>
      <c r="C12" s="5" t="s">
        <v>14</v>
      </c>
      <c r="D12" s="2"/>
      <c r="E12" s="34"/>
      <c r="F12" s="34"/>
      <c r="G12" s="34"/>
      <c r="H12" s="34"/>
      <c r="I12" s="35"/>
      <c r="J12" s="2"/>
      <c r="K12" s="2"/>
      <c r="L12" s="19"/>
      <c r="N12" s="23"/>
    </row>
    <row r="13" spans="1:14" s="1" customFormat="1" ht="14.1" customHeight="1" x14ac:dyDescent="0.25">
      <c r="A13" s="3"/>
      <c r="B13" s="6"/>
      <c r="C13" s="7"/>
      <c r="D13" s="2"/>
      <c r="E13" s="34"/>
      <c r="F13" s="34"/>
      <c r="G13" s="34"/>
      <c r="H13" s="34"/>
      <c r="I13" s="35"/>
      <c r="J13" s="2"/>
      <c r="K13" s="2"/>
      <c r="L13" s="19"/>
      <c r="N13" s="23"/>
    </row>
    <row r="14" spans="1:14" s="1" customFormat="1" ht="14.1" customHeight="1" x14ac:dyDescent="0.25">
      <c r="A14" s="3"/>
      <c r="B14" s="8" t="s">
        <v>2</v>
      </c>
      <c r="C14" s="5" t="s">
        <v>15</v>
      </c>
      <c r="D14" s="2"/>
      <c r="E14" s="34"/>
      <c r="F14" s="34"/>
      <c r="G14" s="34"/>
      <c r="H14" s="34"/>
      <c r="I14" s="35"/>
      <c r="J14" s="2"/>
      <c r="K14" s="2"/>
      <c r="L14" s="19"/>
      <c r="N14" s="23"/>
    </row>
    <row r="15" spans="1:14" s="1" customFormat="1" ht="14.1" customHeight="1" x14ac:dyDescent="0.25">
      <c r="A15" s="3"/>
      <c r="B15" s="9"/>
      <c r="C15" s="10"/>
      <c r="D15" s="2"/>
      <c r="E15" s="34"/>
      <c r="F15" s="34"/>
      <c r="G15" s="34"/>
      <c r="H15" s="34"/>
      <c r="I15" s="35"/>
      <c r="J15" s="2"/>
      <c r="K15" s="2"/>
      <c r="L15" s="19"/>
      <c r="N15" s="23"/>
    </row>
    <row r="16" spans="1:14" s="1" customFormat="1" ht="42" customHeight="1" x14ac:dyDescent="0.25">
      <c r="A16" s="3"/>
      <c r="B16" s="8" t="s">
        <v>3</v>
      </c>
      <c r="C16" s="146" t="s">
        <v>11</v>
      </c>
      <c r="D16" s="146"/>
      <c r="E16" s="146"/>
      <c r="F16" s="146"/>
      <c r="G16" s="146"/>
      <c r="H16" s="146"/>
      <c r="I16" s="146"/>
      <c r="J16" s="146"/>
      <c r="K16" s="146"/>
      <c r="L16" s="146"/>
      <c r="N16" s="23"/>
    </row>
    <row r="17" spans="1:19" s="1" customFormat="1" ht="14.1" customHeight="1" x14ac:dyDescent="0.25">
      <c r="A17" s="3"/>
      <c r="B17" s="9"/>
      <c r="C17" s="2"/>
      <c r="D17" s="2"/>
      <c r="E17" s="34"/>
      <c r="F17" s="34"/>
      <c r="G17" s="34"/>
      <c r="H17" s="34"/>
      <c r="I17" s="35"/>
      <c r="J17" s="2"/>
      <c r="K17" s="2"/>
      <c r="L17" s="19"/>
      <c r="N17" s="23"/>
    </row>
    <row r="18" spans="1:19" s="1" customFormat="1" ht="14.1" customHeight="1" x14ac:dyDescent="0.25">
      <c r="A18" s="3"/>
      <c r="B18" s="11" t="s">
        <v>4</v>
      </c>
      <c r="C18" s="12">
        <v>4460000000</v>
      </c>
      <c r="D18" s="2"/>
      <c r="E18" s="34"/>
      <c r="F18" s="34"/>
      <c r="G18" s="34"/>
      <c r="H18" s="34"/>
      <c r="I18" s="35"/>
      <c r="J18" s="2"/>
      <c r="K18" s="2"/>
      <c r="L18" s="19"/>
      <c r="N18" s="23"/>
    </row>
    <row r="19" spans="1:19" s="1" customFormat="1" ht="14.1" hidden="1" customHeight="1" x14ac:dyDescent="0.25">
      <c r="A19" s="3"/>
      <c r="B19" s="11" t="s">
        <v>5</v>
      </c>
      <c r="C19" s="12">
        <v>0</v>
      </c>
      <c r="D19" s="2"/>
      <c r="E19" s="34"/>
      <c r="F19" s="34"/>
      <c r="G19" s="34"/>
      <c r="H19" s="34"/>
      <c r="I19" s="35"/>
      <c r="J19" s="2"/>
      <c r="K19" s="2"/>
      <c r="L19" s="19"/>
      <c r="N19" s="23"/>
    </row>
    <row r="20" spans="1:19" s="1" customFormat="1" ht="14.1" customHeight="1" x14ac:dyDescent="0.25">
      <c r="A20" s="3"/>
      <c r="B20" s="11" t="s">
        <v>6</v>
      </c>
      <c r="C20" s="12">
        <f>+C19+C18</f>
        <v>4460000000</v>
      </c>
      <c r="D20" s="12"/>
      <c r="E20" s="12"/>
      <c r="F20" s="12"/>
      <c r="G20" s="12"/>
      <c r="H20" s="12"/>
      <c r="I20" s="12"/>
      <c r="J20" s="15"/>
      <c r="K20" s="2"/>
      <c r="L20" s="19"/>
      <c r="N20" s="23"/>
    </row>
    <row r="21" spans="1:19" s="1" customFormat="1" ht="14.1" customHeight="1" x14ac:dyDescent="0.25">
      <c r="A21" s="3"/>
      <c r="B21" s="11"/>
      <c r="C21" s="14"/>
      <c r="D21" s="2"/>
      <c r="E21" s="34"/>
      <c r="F21" s="34"/>
      <c r="G21" s="34"/>
      <c r="H21" s="34"/>
      <c r="I21" s="35"/>
      <c r="J21" s="2"/>
      <c r="K21" s="2"/>
      <c r="L21" s="19"/>
      <c r="N21" s="23"/>
    </row>
    <row r="22" spans="1:19" s="1" customFormat="1" ht="14.1" customHeight="1" x14ac:dyDescent="0.25">
      <c r="A22" s="3"/>
      <c r="B22" s="11" t="s">
        <v>22</v>
      </c>
      <c r="C22" s="14" t="s">
        <v>20</v>
      </c>
      <c r="D22" s="16"/>
      <c r="E22" s="34"/>
      <c r="F22" s="34"/>
      <c r="G22" s="34"/>
      <c r="H22" s="34"/>
      <c r="I22" s="35"/>
      <c r="J22" s="16"/>
      <c r="K22" s="16"/>
      <c r="L22" s="19"/>
      <c r="N22" s="23"/>
    </row>
    <row r="23" spans="1:19" s="1" customFormat="1" ht="14.1" customHeight="1" x14ac:dyDescent="0.25">
      <c r="A23" s="3"/>
      <c r="B23" s="13" t="s">
        <v>7</v>
      </c>
      <c r="C23" s="14" t="s">
        <v>12</v>
      </c>
      <c r="D23" s="2"/>
      <c r="E23" s="34"/>
      <c r="F23" s="34"/>
      <c r="G23" s="34"/>
      <c r="H23" s="34"/>
      <c r="I23" s="35"/>
      <c r="J23" s="2"/>
      <c r="K23" s="2"/>
      <c r="L23" s="19"/>
      <c r="N23" s="23"/>
    </row>
    <row r="24" spans="1:19" s="1" customFormat="1" ht="14.1" customHeight="1" x14ac:dyDescent="0.25">
      <c r="A24" s="3"/>
      <c r="B24" s="11" t="s">
        <v>21</v>
      </c>
      <c r="C24" s="14" t="s">
        <v>13</v>
      </c>
      <c r="D24" s="4"/>
      <c r="E24" s="4"/>
      <c r="F24" s="4"/>
      <c r="G24" s="4"/>
      <c r="H24" s="4"/>
      <c r="I24" s="4"/>
      <c r="J24" s="4"/>
      <c r="K24" s="4"/>
      <c r="L24" s="19"/>
      <c r="N24" s="23"/>
    </row>
    <row r="25" spans="1:19" s="1" customFormat="1" ht="14.1" customHeight="1" x14ac:dyDescent="0.25">
      <c r="A25" s="3"/>
      <c r="B25" s="11"/>
      <c r="C25" s="14"/>
      <c r="D25" s="4"/>
      <c r="E25" s="4"/>
      <c r="F25" s="4"/>
      <c r="G25" s="4"/>
      <c r="H25" s="4"/>
      <c r="I25" s="4"/>
      <c r="J25" s="4"/>
      <c r="K25" s="4"/>
      <c r="L25" s="19"/>
      <c r="N25" s="23"/>
    </row>
    <row r="26" spans="1:19" s="1" customFormat="1" ht="14.1" customHeight="1" x14ac:dyDescent="0.25">
      <c r="A26"/>
      <c r="B26"/>
      <c r="C26"/>
      <c r="D26"/>
      <c r="E26"/>
      <c r="F26"/>
      <c r="G26"/>
      <c r="H26"/>
      <c r="I26"/>
      <c r="J26"/>
      <c r="K26"/>
      <c r="L26" s="20"/>
      <c r="N26" s="23"/>
    </row>
    <row r="27" spans="1:19" s="1" customFormat="1" ht="60" x14ac:dyDescent="0.25">
      <c r="A27" s="46" t="s">
        <v>23</v>
      </c>
      <c r="B27" s="47" t="s">
        <v>24</v>
      </c>
      <c r="C27" s="47" t="s">
        <v>25</v>
      </c>
      <c r="D27" s="47" t="s">
        <v>40</v>
      </c>
      <c r="E27" s="48" t="s">
        <v>26</v>
      </c>
      <c r="F27" s="47" t="s">
        <v>55</v>
      </c>
      <c r="G27" s="49" t="s">
        <v>41</v>
      </c>
      <c r="H27" s="50" t="s">
        <v>56</v>
      </c>
      <c r="I27" s="50" t="s">
        <v>42</v>
      </c>
      <c r="J27" s="51" t="s">
        <v>43</v>
      </c>
      <c r="K27" s="48" t="s">
        <v>58</v>
      </c>
      <c r="L27" s="48" t="s">
        <v>57</v>
      </c>
      <c r="M27" s="48" t="s">
        <v>59</v>
      </c>
      <c r="N27" s="51" t="s">
        <v>60</v>
      </c>
    </row>
    <row r="28" spans="1:19" s="1" customFormat="1" ht="14.1" customHeight="1" x14ac:dyDescent="0.25">
      <c r="A28" s="56" t="s">
        <v>69</v>
      </c>
      <c r="B28" s="57" t="s">
        <v>70</v>
      </c>
      <c r="C28" s="58" t="s">
        <v>30</v>
      </c>
      <c r="D28" s="59">
        <v>208.7</v>
      </c>
      <c r="E28" s="72">
        <v>10502</v>
      </c>
      <c r="F28" s="73">
        <f>+E28*D28</f>
        <v>2191767.4</v>
      </c>
      <c r="G28" s="73"/>
      <c r="H28" s="66"/>
      <c r="I28" s="66">
        <v>208.7</v>
      </c>
      <c r="J28" s="79">
        <f>+I28*E28</f>
        <v>2191767.4</v>
      </c>
      <c r="K28" s="44">
        <f>+I28</f>
        <v>208.7</v>
      </c>
      <c r="L28" s="67">
        <f>+J28</f>
        <v>2191767.4</v>
      </c>
      <c r="M28" s="44">
        <f>+D28-K28</f>
        <v>0</v>
      </c>
      <c r="N28" s="67">
        <f>+M28*E28</f>
        <v>0</v>
      </c>
    </row>
    <row r="29" spans="1:19" s="21" customFormat="1" x14ac:dyDescent="0.25">
      <c r="A29" s="83">
        <v>1.3</v>
      </c>
      <c r="B29" s="84" t="s">
        <v>27</v>
      </c>
      <c r="C29" s="85"/>
      <c r="D29" s="86"/>
      <c r="E29" s="87"/>
      <c r="F29" s="87"/>
      <c r="G29" s="87"/>
      <c r="H29" s="88"/>
      <c r="I29" s="88"/>
      <c r="J29" s="88"/>
      <c r="K29" s="89"/>
      <c r="L29" s="89"/>
      <c r="M29" s="89"/>
      <c r="N29" s="89"/>
    </row>
    <row r="30" spans="1:19" s="21" customFormat="1" x14ac:dyDescent="0.25">
      <c r="A30" s="56" t="s">
        <v>28</v>
      </c>
      <c r="B30" s="57" t="s">
        <v>29</v>
      </c>
      <c r="C30" s="58" t="s">
        <v>30</v>
      </c>
      <c r="D30" s="59">
        <v>56.8</v>
      </c>
      <c r="E30" s="72">
        <v>9431.5084532491855</v>
      </c>
      <c r="F30" s="73">
        <f>+E30*D30</f>
        <v>535709.68014455365</v>
      </c>
      <c r="G30" s="73"/>
      <c r="H30" s="42"/>
      <c r="I30" s="42">
        <v>56.8</v>
      </c>
      <c r="J30" s="43">
        <f>I30*E30</f>
        <v>535709.68014455365</v>
      </c>
      <c r="K30" s="44">
        <f>G30+I30</f>
        <v>56.8</v>
      </c>
      <c r="L30" s="68">
        <f>K30*E30</f>
        <v>535709.68014455365</v>
      </c>
      <c r="M30" s="69">
        <f>+D30-K30</f>
        <v>0</v>
      </c>
      <c r="N30" s="70">
        <f>+M30*E30</f>
        <v>0</v>
      </c>
      <c r="O30" s="55">
        <f>D30-(G30+I30+M30)</f>
        <v>0</v>
      </c>
      <c r="P30" s="55">
        <f>D30-(G30+I30)</f>
        <v>0</v>
      </c>
      <c r="Q30" s="55">
        <f t="shared" ref="Q30:Q83" si="0">P30-M30</f>
        <v>0</v>
      </c>
      <c r="R30" s="55">
        <f t="shared" ref="R30:R83" si="1">K30-I30-G30</f>
        <v>0</v>
      </c>
      <c r="S30" s="55">
        <f>L30-J30-H30</f>
        <v>0</v>
      </c>
    </row>
    <row r="31" spans="1:19" s="21" customFormat="1" x14ac:dyDescent="0.25">
      <c r="A31" s="56" t="s">
        <v>71</v>
      </c>
      <c r="B31" s="57" t="s">
        <v>72</v>
      </c>
      <c r="C31" s="58" t="s">
        <v>31</v>
      </c>
      <c r="D31" s="59">
        <f>16.8+4.24+35.7</f>
        <v>56.74</v>
      </c>
      <c r="E31" s="72">
        <v>124407.04348237747</v>
      </c>
      <c r="F31" s="73">
        <f t="shared" ref="F31:F44" si="2">+E31*D31</f>
        <v>7058855.6471900977</v>
      </c>
      <c r="G31" s="73"/>
      <c r="H31" s="42"/>
      <c r="I31" s="42">
        <v>53.2</v>
      </c>
      <c r="J31" s="43">
        <f>I31*E31</f>
        <v>6618454.7132624816</v>
      </c>
      <c r="K31" s="44">
        <f>+I31+G31</f>
        <v>53.2</v>
      </c>
      <c r="L31" s="68">
        <f>+J31+H31</f>
        <v>6618454.7132624816</v>
      </c>
      <c r="M31" s="69">
        <f t="shared" ref="M31:M92" si="3">+D31-K31</f>
        <v>3.5399999999999991</v>
      </c>
      <c r="N31" s="70">
        <f>+M31*E31</f>
        <v>440400.93392761616</v>
      </c>
      <c r="O31" s="55">
        <f t="shared" ref="O31:O84" si="4">D31-(G31+I31+M31)</f>
        <v>0</v>
      </c>
      <c r="P31" s="55">
        <f t="shared" ref="P31:P84" si="5">D31-(G31+I31)</f>
        <v>3.5399999999999991</v>
      </c>
      <c r="Q31" s="55">
        <f t="shared" si="0"/>
        <v>0</v>
      </c>
      <c r="R31" s="55">
        <f t="shared" si="1"/>
        <v>0</v>
      </c>
      <c r="S31" s="55">
        <f t="shared" ref="S31:S84" si="6">L31-J31-H31</f>
        <v>0</v>
      </c>
    </row>
    <row r="32" spans="1:19" s="21" customFormat="1" ht="31.5" customHeight="1" x14ac:dyDescent="0.25">
      <c r="A32" s="56" t="s">
        <v>73</v>
      </c>
      <c r="B32" s="57" t="s">
        <v>74</v>
      </c>
      <c r="C32" s="58" t="s">
        <v>30</v>
      </c>
      <c r="D32" s="59">
        <v>104.6</v>
      </c>
      <c r="E32" s="72">
        <v>11876.912020602662</v>
      </c>
      <c r="F32" s="73">
        <f t="shared" si="2"/>
        <v>1242324.9973550383</v>
      </c>
      <c r="G32" s="73"/>
      <c r="H32" s="42"/>
      <c r="I32" s="42">
        <v>104.6</v>
      </c>
      <c r="J32" s="43">
        <f t="shared" ref="J32:J86" si="7">I32*E32</f>
        <v>1242324.9973550383</v>
      </c>
      <c r="K32" s="44">
        <f>G32+I32</f>
        <v>104.6</v>
      </c>
      <c r="L32" s="68">
        <f>K32*E32</f>
        <v>1242324.9973550383</v>
      </c>
      <c r="M32" s="69">
        <f t="shared" si="3"/>
        <v>0</v>
      </c>
      <c r="N32" s="70">
        <f t="shared" ref="N32:N95" si="8">+M32*E32</f>
        <v>0</v>
      </c>
      <c r="O32" s="55">
        <f t="shared" si="4"/>
        <v>0</v>
      </c>
      <c r="P32" s="55">
        <f t="shared" si="5"/>
        <v>0</v>
      </c>
      <c r="Q32" s="55">
        <f t="shared" si="0"/>
        <v>0</v>
      </c>
      <c r="R32" s="55">
        <f t="shared" si="1"/>
        <v>0</v>
      </c>
      <c r="S32" s="55">
        <f t="shared" si="6"/>
        <v>0</v>
      </c>
    </row>
    <row r="33" spans="1:19" s="21" customFormat="1" ht="22.5" x14ac:dyDescent="0.25">
      <c r="A33" s="56" t="s">
        <v>75</v>
      </c>
      <c r="B33" s="57" t="s">
        <v>76</v>
      </c>
      <c r="C33" s="58" t="s">
        <v>32</v>
      </c>
      <c r="D33" s="59">
        <v>9.8000000000000007</v>
      </c>
      <c r="E33" s="72">
        <v>22783.912978791228</v>
      </c>
      <c r="F33" s="73">
        <f t="shared" si="2"/>
        <v>223282.34719215406</v>
      </c>
      <c r="G33" s="73"/>
      <c r="H33" s="42"/>
      <c r="I33" s="42">
        <v>9.8000000000000007</v>
      </c>
      <c r="J33" s="43">
        <f t="shared" si="7"/>
        <v>223282.34719215406</v>
      </c>
      <c r="K33" s="44">
        <f>G33+I33</f>
        <v>9.8000000000000007</v>
      </c>
      <c r="L33" s="68">
        <f>K33*E33</f>
        <v>223282.34719215406</v>
      </c>
      <c r="M33" s="69">
        <f t="shared" si="3"/>
        <v>0</v>
      </c>
      <c r="N33" s="70">
        <f t="shared" si="8"/>
        <v>0</v>
      </c>
      <c r="O33" s="55">
        <f t="shared" si="4"/>
        <v>0</v>
      </c>
      <c r="P33" s="55">
        <f t="shared" si="5"/>
        <v>0</v>
      </c>
      <c r="Q33" s="55">
        <f t="shared" si="0"/>
        <v>0</v>
      </c>
      <c r="R33" s="55">
        <f t="shared" si="1"/>
        <v>0</v>
      </c>
      <c r="S33" s="55">
        <f t="shared" si="6"/>
        <v>0</v>
      </c>
    </row>
    <row r="34" spans="1:19" s="21" customFormat="1" ht="22.5" x14ac:dyDescent="0.25">
      <c r="A34" s="56" t="s">
        <v>77</v>
      </c>
      <c r="B34" s="57" t="s">
        <v>78</v>
      </c>
      <c r="C34" s="58" t="s">
        <v>30</v>
      </c>
      <c r="D34" s="59">
        <v>118.02</v>
      </c>
      <c r="E34" s="72">
        <v>16938.981771738669</v>
      </c>
      <c r="F34" s="73">
        <f t="shared" si="2"/>
        <v>1999138.6287005977</v>
      </c>
      <c r="G34" s="73"/>
      <c r="H34" s="42"/>
      <c r="I34" s="42">
        <v>0</v>
      </c>
      <c r="J34" s="43">
        <f t="shared" si="7"/>
        <v>0</v>
      </c>
      <c r="K34" s="44">
        <f>G34+I34</f>
        <v>0</v>
      </c>
      <c r="L34" s="68">
        <f>K34*E34</f>
        <v>0</v>
      </c>
      <c r="M34" s="69">
        <f t="shared" si="3"/>
        <v>118.02</v>
      </c>
      <c r="N34" s="70">
        <f t="shared" si="8"/>
        <v>1999138.6287005977</v>
      </c>
      <c r="O34" s="55">
        <f t="shared" si="4"/>
        <v>0</v>
      </c>
      <c r="P34" s="55">
        <f t="shared" si="5"/>
        <v>118.02</v>
      </c>
      <c r="Q34" s="55">
        <f t="shared" si="0"/>
        <v>0</v>
      </c>
      <c r="R34" s="55">
        <f t="shared" si="1"/>
        <v>0</v>
      </c>
      <c r="S34" s="55">
        <f t="shared" si="6"/>
        <v>0</v>
      </c>
    </row>
    <row r="35" spans="1:19" s="21" customFormat="1" x14ac:dyDescent="0.25">
      <c r="A35" s="56" t="s">
        <v>79</v>
      </c>
      <c r="B35" s="57" t="s">
        <v>80</v>
      </c>
      <c r="C35" s="58" t="s">
        <v>30</v>
      </c>
      <c r="D35" s="59">
        <v>250</v>
      </c>
      <c r="E35" s="72">
        <v>9424.8651908909833</v>
      </c>
      <c r="F35" s="73">
        <f t="shared" si="2"/>
        <v>2356216.2977227457</v>
      </c>
      <c r="G35" s="73"/>
      <c r="H35" s="42"/>
      <c r="I35" s="42"/>
      <c r="J35" s="43">
        <f t="shared" si="7"/>
        <v>0</v>
      </c>
      <c r="K35" s="44">
        <f>G35+I35</f>
        <v>0</v>
      </c>
      <c r="L35" s="68">
        <f>K35*E35</f>
        <v>0</v>
      </c>
      <c r="M35" s="69">
        <f t="shared" si="3"/>
        <v>250</v>
      </c>
      <c r="N35" s="70">
        <f t="shared" si="8"/>
        <v>2356216.2977227457</v>
      </c>
      <c r="O35" s="55">
        <f t="shared" si="4"/>
        <v>0</v>
      </c>
      <c r="P35" s="55">
        <f t="shared" si="5"/>
        <v>250</v>
      </c>
      <c r="Q35" s="55">
        <f t="shared" si="0"/>
        <v>0</v>
      </c>
      <c r="R35" s="55">
        <f t="shared" si="1"/>
        <v>0</v>
      </c>
      <c r="S35" s="55">
        <f t="shared" si="6"/>
        <v>0</v>
      </c>
    </row>
    <row r="36" spans="1:19" s="21" customFormat="1" x14ac:dyDescent="0.25">
      <c r="A36" s="56" t="s">
        <v>81</v>
      </c>
      <c r="B36" s="57" t="s">
        <v>82</v>
      </c>
      <c r="C36" s="58" t="s">
        <v>30</v>
      </c>
      <c r="D36" s="59">
        <f>807*1.03</f>
        <v>831.21</v>
      </c>
      <c r="E36" s="72">
        <v>9018.5582823703044</v>
      </c>
      <c r="F36" s="73">
        <f t="shared" si="2"/>
        <v>7496315.8298890209</v>
      </c>
      <c r="G36" s="73"/>
      <c r="H36" s="42"/>
      <c r="I36" s="42">
        <v>792</v>
      </c>
      <c r="J36" s="43">
        <f t="shared" si="7"/>
        <v>7142698.1596372807</v>
      </c>
      <c r="K36" s="44">
        <f>G36+I36</f>
        <v>792</v>
      </c>
      <c r="L36" s="68">
        <f>K36*E36</f>
        <v>7142698.1596372807</v>
      </c>
      <c r="M36" s="69">
        <f t="shared" si="3"/>
        <v>39.210000000000036</v>
      </c>
      <c r="N36" s="70">
        <f t="shared" si="8"/>
        <v>353617.67025173997</v>
      </c>
      <c r="O36" s="55">
        <f t="shared" si="4"/>
        <v>0</v>
      </c>
      <c r="P36" s="55">
        <f t="shared" si="5"/>
        <v>39.210000000000036</v>
      </c>
      <c r="Q36" s="55">
        <f t="shared" si="0"/>
        <v>0</v>
      </c>
      <c r="R36" s="55">
        <f t="shared" si="1"/>
        <v>0</v>
      </c>
      <c r="S36" s="55">
        <f t="shared" si="6"/>
        <v>0</v>
      </c>
    </row>
    <row r="37" spans="1:19" s="21" customFormat="1" ht="22.5" x14ac:dyDescent="0.25">
      <c r="A37" s="56" t="s">
        <v>83</v>
      </c>
      <c r="B37" s="57" t="s">
        <v>84</v>
      </c>
      <c r="C37" s="58" t="s">
        <v>30</v>
      </c>
      <c r="D37" s="59">
        <f>24.5*1.05</f>
        <v>25.725000000000001</v>
      </c>
      <c r="E37" s="72">
        <v>40827.833028570705</v>
      </c>
      <c r="F37" s="73">
        <f t="shared" si="2"/>
        <v>1050296.0046599815</v>
      </c>
      <c r="G37" s="73"/>
      <c r="H37" s="42"/>
      <c r="I37" s="42"/>
      <c r="J37" s="43">
        <f t="shared" si="7"/>
        <v>0</v>
      </c>
      <c r="K37" s="44"/>
      <c r="L37" s="68"/>
      <c r="M37" s="69">
        <f t="shared" si="3"/>
        <v>25.725000000000001</v>
      </c>
      <c r="N37" s="70">
        <f t="shared" si="8"/>
        <v>1050296.0046599815</v>
      </c>
      <c r="O37" s="55">
        <f t="shared" si="4"/>
        <v>0</v>
      </c>
      <c r="P37" s="55">
        <f t="shared" si="5"/>
        <v>25.725000000000001</v>
      </c>
      <c r="Q37" s="55">
        <f t="shared" si="0"/>
        <v>0</v>
      </c>
      <c r="R37" s="55">
        <f t="shared" si="1"/>
        <v>0</v>
      </c>
      <c r="S37" s="55">
        <f t="shared" si="6"/>
        <v>0</v>
      </c>
    </row>
    <row r="38" spans="1:19" s="21" customFormat="1" ht="22.5" x14ac:dyDescent="0.25">
      <c r="A38" s="56" t="s">
        <v>211</v>
      </c>
      <c r="B38" s="57" t="s">
        <v>212</v>
      </c>
      <c r="C38" s="58" t="s">
        <v>30</v>
      </c>
      <c r="D38" s="59">
        <v>831.21</v>
      </c>
      <c r="E38" s="72">
        <v>33717</v>
      </c>
      <c r="F38" s="73">
        <f t="shared" si="2"/>
        <v>28025907.57</v>
      </c>
      <c r="G38" s="73"/>
      <c r="H38" s="42"/>
      <c r="I38" s="42">
        <v>792</v>
      </c>
      <c r="J38" s="43">
        <f t="shared" si="7"/>
        <v>26703864</v>
      </c>
      <c r="K38" s="44">
        <f>+I38</f>
        <v>792</v>
      </c>
      <c r="L38" s="80">
        <f>+J38</f>
        <v>26703864</v>
      </c>
      <c r="M38" s="69">
        <f t="shared" si="3"/>
        <v>39.210000000000036</v>
      </c>
      <c r="N38" s="70">
        <f t="shared" si="8"/>
        <v>1322043.5700000012</v>
      </c>
      <c r="O38" s="55"/>
      <c r="P38" s="55"/>
      <c r="Q38" s="55"/>
      <c r="R38" s="55"/>
      <c r="S38" s="55"/>
    </row>
    <row r="39" spans="1:19" s="21" customFormat="1" ht="22.5" x14ac:dyDescent="0.25">
      <c r="A39" s="56" t="s">
        <v>85</v>
      </c>
      <c r="B39" s="57" t="s">
        <v>86</v>
      </c>
      <c r="C39" s="58" t="s">
        <v>25</v>
      </c>
      <c r="D39" s="59">
        <v>10</v>
      </c>
      <c r="E39" s="72">
        <v>18460.727314017495</v>
      </c>
      <c r="F39" s="73">
        <f t="shared" si="2"/>
        <v>184607.27314017495</v>
      </c>
      <c r="G39" s="73"/>
      <c r="H39" s="42"/>
      <c r="I39" s="42">
        <v>8</v>
      </c>
      <c r="J39" s="43">
        <f t="shared" si="7"/>
        <v>147685.81851213996</v>
      </c>
      <c r="K39" s="44">
        <f>G39+I39</f>
        <v>8</v>
      </c>
      <c r="L39" s="68">
        <f>K39*E39</f>
        <v>147685.81851213996</v>
      </c>
      <c r="M39" s="69">
        <f t="shared" si="3"/>
        <v>2</v>
      </c>
      <c r="N39" s="70">
        <f t="shared" si="8"/>
        <v>36921.45462803499</v>
      </c>
      <c r="O39" s="55">
        <f t="shared" si="4"/>
        <v>0</v>
      </c>
      <c r="P39" s="55">
        <f t="shared" si="5"/>
        <v>2</v>
      </c>
      <c r="Q39" s="55">
        <f t="shared" si="0"/>
        <v>0</v>
      </c>
      <c r="R39" s="55">
        <f t="shared" si="1"/>
        <v>0</v>
      </c>
      <c r="S39" s="55">
        <f t="shared" si="6"/>
        <v>0</v>
      </c>
    </row>
    <row r="40" spans="1:19" s="21" customFormat="1" ht="22.5" x14ac:dyDescent="0.25">
      <c r="A40" s="56" t="s">
        <v>87</v>
      </c>
      <c r="B40" s="57" t="s">
        <v>88</v>
      </c>
      <c r="C40" s="58" t="s">
        <v>25</v>
      </c>
      <c r="D40" s="59">
        <v>12</v>
      </c>
      <c r="E40" s="72">
        <v>19405.733796052169</v>
      </c>
      <c r="F40" s="73">
        <f t="shared" si="2"/>
        <v>232868.80555262603</v>
      </c>
      <c r="G40" s="73"/>
      <c r="H40" s="42"/>
      <c r="I40" s="42">
        <v>9</v>
      </c>
      <c r="J40" s="43">
        <f t="shared" si="7"/>
        <v>174651.60416446952</v>
      </c>
      <c r="K40" s="44">
        <f>+I40</f>
        <v>9</v>
      </c>
      <c r="L40" s="80">
        <f>+J40</f>
        <v>174651.60416446952</v>
      </c>
      <c r="M40" s="69">
        <f t="shared" si="3"/>
        <v>3</v>
      </c>
      <c r="N40" s="70">
        <f t="shared" si="8"/>
        <v>58217.201388156507</v>
      </c>
      <c r="O40" s="55">
        <f t="shared" si="4"/>
        <v>0</v>
      </c>
      <c r="P40" s="55">
        <f t="shared" si="5"/>
        <v>3</v>
      </c>
      <c r="Q40" s="55">
        <f t="shared" si="0"/>
        <v>0</v>
      </c>
      <c r="R40" s="55">
        <f t="shared" si="1"/>
        <v>0</v>
      </c>
      <c r="S40" s="55">
        <f t="shared" si="6"/>
        <v>0</v>
      </c>
    </row>
    <row r="41" spans="1:19" s="21" customFormat="1" ht="22.5" x14ac:dyDescent="0.25">
      <c r="A41" s="56" t="s">
        <v>61</v>
      </c>
      <c r="B41" s="57" t="s">
        <v>89</v>
      </c>
      <c r="C41" s="58" t="s">
        <v>30</v>
      </c>
      <c r="D41" s="59">
        <f>119*1.05</f>
        <v>124.95</v>
      </c>
      <c r="E41" s="72">
        <v>13631.635579403661</v>
      </c>
      <c r="F41" s="73">
        <f t="shared" si="2"/>
        <v>1703272.8656464876</v>
      </c>
      <c r="G41" s="42"/>
      <c r="H41" s="42"/>
      <c r="I41" s="42">
        <v>30.1</v>
      </c>
      <c r="J41" s="43">
        <f t="shared" si="7"/>
        <v>410312.23094005021</v>
      </c>
      <c r="K41" s="44">
        <f>+I41</f>
        <v>30.1</v>
      </c>
      <c r="L41" s="80">
        <f>+J41</f>
        <v>410312.23094005021</v>
      </c>
      <c r="M41" s="69">
        <f t="shared" si="3"/>
        <v>94.85</v>
      </c>
      <c r="N41" s="70">
        <f t="shared" si="8"/>
        <v>1292960.6347064371</v>
      </c>
      <c r="O41" s="55">
        <f t="shared" si="4"/>
        <v>0</v>
      </c>
      <c r="P41" s="55">
        <f t="shared" si="5"/>
        <v>94.85</v>
      </c>
      <c r="Q41" s="55">
        <f t="shared" si="0"/>
        <v>0</v>
      </c>
      <c r="R41" s="55">
        <f t="shared" si="1"/>
        <v>0</v>
      </c>
      <c r="S41" s="55">
        <f t="shared" si="6"/>
        <v>0</v>
      </c>
    </row>
    <row r="42" spans="1:19" s="21" customFormat="1" x14ac:dyDescent="0.25">
      <c r="A42" s="56" t="s">
        <v>90</v>
      </c>
      <c r="B42" s="57" t="s">
        <v>91</v>
      </c>
      <c r="C42" s="58" t="s">
        <v>32</v>
      </c>
      <c r="D42" s="59">
        <v>27.2</v>
      </c>
      <c r="E42" s="72">
        <v>14424.723807229708</v>
      </c>
      <c r="F42" s="73">
        <f t="shared" si="2"/>
        <v>392352.48755664803</v>
      </c>
      <c r="G42" s="71"/>
      <c r="H42" s="42"/>
      <c r="I42" s="42">
        <v>23.9</v>
      </c>
      <c r="J42" s="43">
        <f t="shared" si="7"/>
        <v>344750.89899278997</v>
      </c>
      <c r="K42" s="44">
        <f>G42+I42</f>
        <v>23.9</v>
      </c>
      <c r="L42" s="68">
        <f>K42*E42</f>
        <v>344750.89899278997</v>
      </c>
      <c r="M42" s="69">
        <f t="shared" si="3"/>
        <v>3.3000000000000007</v>
      </c>
      <c r="N42" s="70">
        <f t="shared" si="8"/>
        <v>47601.588563858044</v>
      </c>
      <c r="O42" s="55">
        <f t="shared" si="4"/>
        <v>0</v>
      </c>
      <c r="P42" s="55">
        <f t="shared" si="5"/>
        <v>3.3000000000000007</v>
      </c>
      <c r="Q42" s="55">
        <f t="shared" si="0"/>
        <v>0</v>
      </c>
      <c r="R42" s="55">
        <f t="shared" si="1"/>
        <v>0</v>
      </c>
      <c r="S42" s="55">
        <f t="shared" si="6"/>
        <v>0</v>
      </c>
    </row>
    <row r="43" spans="1:19" s="21" customFormat="1" x14ac:dyDescent="0.25">
      <c r="A43" s="83">
        <v>1.4</v>
      </c>
      <c r="B43" s="84" t="s">
        <v>50</v>
      </c>
      <c r="C43" s="91"/>
      <c r="D43" s="86"/>
      <c r="E43" s="87"/>
      <c r="F43" s="87"/>
      <c r="G43" s="92"/>
      <c r="H43" s="93"/>
      <c r="I43" s="93"/>
      <c r="J43" s="94"/>
      <c r="K43" s="95"/>
      <c r="L43" s="96"/>
      <c r="M43" s="97"/>
      <c r="N43" s="98"/>
      <c r="O43" s="55">
        <f t="shared" si="4"/>
        <v>0</v>
      </c>
      <c r="P43" s="55">
        <f t="shared" si="5"/>
        <v>0</v>
      </c>
      <c r="Q43" s="55">
        <f t="shared" si="0"/>
        <v>0</v>
      </c>
      <c r="R43" s="55">
        <f t="shared" si="1"/>
        <v>0</v>
      </c>
      <c r="S43" s="55">
        <f t="shared" si="6"/>
        <v>0</v>
      </c>
    </row>
    <row r="44" spans="1:19" s="21" customFormat="1" ht="22.5" x14ac:dyDescent="0.25">
      <c r="A44" s="56" t="s">
        <v>51</v>
      </c>
      <c r="B44" s="57" t="s">
        <v>52</v>
      </c>
      <c r="C44" s="58" t="s">
        <v>31</v>
      </c>
      <c r="D44" s="59">
        <v>200</v>
      </c>
      <c r="E44" s="72">
        <v>51478.233904574168</v>
      </c>
      <c r="F44" s="73">
        <f t="shared" si="2"/>
        <v>10295646.780914834</v>
      </c>
      <c r="G44" s="71"/>
      <c r="H44" s="42"/>
      <c r="I44" s="42">
        <v>168</v>
      </c>
      <c r="J44" s="43">
        <f t="shared" si="7"/>
        <v>8648343.2959684599</v>
      </c>
      <c r="K44" s="44">
        <f>G44+I44</f>
        <v>168</v>
      </c>
      <c r="L44" s="68">
        <f>K44*E44</f>
        <v>8648343.2959684599</v>
      </c>
      <c r="M44" s="69">
        <f t="shared" si="3"/>
        <v>32</v>
      </c>
      <c r="N44" s="70">
        <f t="shared" si="8"/>
        <v>1647303.4849463734</v>
      </c>
      <c r="O44" s="55">
        <f t="shared" si="4"/>
        <v>0</v>
      </c>
      <c r="P44" s="55">
        <f t="shared" si="5"/>
        <v>32</v>
      </c>
      <c r="Q44" s="55">
        <f t="shared" si="0"/>
        <v>0</v>
      </c>
      <c r="R44" s="55">
        <f t="shared" si="1"/>
        <v>0</v>
      </c>
      <c r="S44" s="55">
        <f t="shared" si="6"/>
        <v>0</v>
      </c>
    </row>
    <row r="45" spans="1:19" s="21" customFormat="1" x14ac:dyDescent="0.25">
      <c r="A45" s="83">
        <v>2.5</v>
      </c>
      <c r="B45" s="84" t="s">
        <v>92</v>
      </c>
      <c r="C45" s="99"/>
      <c r="D45" s="100"/>
      <c r="E45" s="99"/>
      <c r="F45" s="99"/>
      <c r="G45" s="101"/>
      <c r="H45" s="93"/>
      <c r="I45" s="93"/>
      <c r="J45" s="94"/>
      <c r="K45" s="95"/>
      <c r="L45" s="96"/>
      <c r="M45" s="97"/>
      <c r="N45" s="98"/>
      <c r="O45" s="55">
        <f t="shared" si="4"/>
        <v>0</v>
      </c>
      <c r="P45" s="55">
        <f t="shared" si="5"/>
        <v>0</v>
      </c>
      <c r="Q45" s="55">
        <f t="shared" si="0"/>
        <v>0</v>
      </c>
      <c r="R45" s="55">
        <f t="shared" si="1"/>
        <v>0</v>
      </c>
      <c r="S45" s="55">
        <f t="shared" si="6"/>
        <v>0</v>
      </c>
    </row>
    <row r="46" spans="1:19" s="21" customFormat="1" x14ac:dyDescent="0.25">
      <c r="A46" s="56" t="s">
        <v>93</v>
      </c>
      <c r="B46" s="61" t="s">
        <v>94</v>
      </c>
      <c r="C46" s="58" t="s">
        <v>30</v>
      </c>
      <c r="D46" s="59">
        <v>50</v>
      </c>
      <c r="E46" s="72">
        <v>19287.532957541309</v>
      </c>
      <c r="F46" s="73">
        <f t="shared" ref="F46:F118" si="9">E46*D46</f>
        <v>964376.64787706546</v>
      </c>
      <c r="G46" s="42"/>
      <c r="H46" s="42"/>
      <c r="I46" s="42"/>
      <c r="J46" s="43"/>
      <c r="K46" s="44"/>
      <c r="L46" s="68"/>
      <c r="M46" s="69">
        <f t="shared" si="3"/>
        <v>50</v>
      </c>
      <c r="N46" s="70">
        <f t="shared" si="8"/>
        <v>964376.64787706546</v>
      </c>
      <c r="O46" s="55">
        <f t="shared" si="4"/>
        <v>0</v>
      </c>
      <c r="P46" s="55">
        <f t="shared" si="5"/>
        <v>50</v>
      </c>
      <c r="Q46" s="55">
        <f t="shared" si="0"/>
        <v>0</v>
      </c>
      <c r="R46" s="55">
        <f t="shared" si="1"/>
        <v>0</v>
      </c>
      <c r="S46" s="55">
        <f t="shared" si="6"/>
        <v>0</v>
      </c>
    </row>
    <row r="47" spans="1:19" s="21" customFormat="1" x14ac:dyDescent="0.25">
      <c r="A47" s="60">
        <v>3.4</v>
      </c>
      <c r="B47" s="84" t="s">
        <v>95</v>
      </c>
      <c r="C47" s="102"/>
      <c r="D47" s="86"/>
      <c r="E47" s="87"/>
      <c r="F47" s="87"/>
      <c r="G47" s="93"/>
      <c r="H47" s="93"/>
      <c r="I47" s="93"/>
      <c r="J47" s="94"/>
      <c r="K47" s="95"/>
      <c r="L47" s="96"/>
      <c r="M47" s="97"/>
      <c r="N47" s="98"/>
      <c r="O47" s="55">
        <f t="shared" si="4"/>
        <v>0</v>
      </c>
      <c r="P47" s="55">
        <f t="shared" si="5"/>
        <v>0</v>
      </c>
      <c r="Q47" s="55">
        <f t="shared" si="0"/>
        <v>0</v>
      </c>
      <c r="R47" s="55">
        <f t="shared" si="1"/>
        <v>0</v>
      </c>
      <c r="S47" s="55">
        <f t="shared" si="6"/>
        <v>0</v>
      </c>
    </row>
    <row r="48" spans="1:19" s="21" customFormat="1" ht="22.5" x14ac:dyDescent="0.25">
      <c r="A48" s="56" t="s">
        <v>96</v>
      </c>
      <c r="B48" s="61" t="s">
        <v>97</v>
      </c>
      <c r="C48" s="58" t="s">
        <v>25</v>
      </c>
      <c r="D48" s="59">
        <v>4</v>
      </c>
      <c r="E48" s="72">
        <v>272707.74533627043</v>
      </c>
      <c r="F48" s="73">
        <f t="shared" si="9"/>
        <v>1090830.9813450817</v>
      </c>
      <c r="G48" s="42"/>
      <c r="H48" s="42"/>
      <c r="I48" s="42"/>
      <c r="J48" s="43">
        <f t="shared" si="7"/>
        <v>0</v>
      </c>
      <c r="K48" s="44">
        <f>G48+I48</f>
        <v>0</v>
      </c>
      <c r="L48" s="68">
        <f>K48*E48</f>
        <v>0</v>
      </c>
      <c r="M48" s="69">
        <f t="shared" si="3"/>
        <v>4</v>
      </c>
      <c r="N48" s="70">
        <f t="shared" si="8"/>
        <v>1090830.9813450817</v>
      </c>
      <c r="O48" s="55">
        <f t="shared" si="4"/>
        <v>0</v>
      </c>
      <c r="P48" s="55">
        <f t="shared" si="5"/>
        <v>4</v>
      </c>
      <c r="Q48" s="55">
        <f t="shared" si="0"/>
        <v>0</v>
      </c>
      <c r="R48" s="55">
        <f t="shared" si="1"/>
        <v>0</v>
      </c>
      <c r="S48" s="55">
        <f t="shared" si="6"/>
        <v>0</v>
      </c>
    </row>
    <row r="49" spans="1:19" s="21" customFormat="1" x14ac:dyDescent="0.25">
      <c r="A49" s="83">
        <v>3.5</v>
      </c>
      <c r="B49" s="84" t="s">
        <v>98</v>
      </c>
      <c r="C49" s="102"/>
      <c r="D49" s="86"/>
      <c r="E49" s="87"/>
      <c r="F49" s="87"/>
      <c r="G49" s="93"/>
      <c r="H49" s="93"/>
      <c r="I49" s="93"/>
      <c r="J49" s="94"/>
      <c r="K49" s="95"/>
      <c r="L49" s="96"/>
      <c r="M49" s="97"/>
      <c r="N49" s="98"/>
      <c r="O49" s="55">
        <f t="shared" si="4"/>
        <v>0</v>
      </c>
      <c r="P49" s="55">
        <f t="shared" si="5"/>
        <v>0</v>
      </c>
      <c r="Q49" s="55">
        <f t="shared" si="0"/>
        <v>0</v>
      </c>
      <c r="R49" s="55">
        <f t="shared" si="1"/>
        <v>0</v>
      </c>
      <c r="S49" s="55">
        <f t="shared" si="6"/>
        <v>0</v>
      </c>
    </row>
    <row r="50" spans="1:19" s="21" customFormat="1" ht="27.75" customHeight="1" x14ac:dyDescent="0.25">
      <c r="A50" s="56" t="s">
        <v>99</v>
      </c>
      <c r="B50" s="61" t="s">
        <v>100</v>
      </c>
      <c r="C50" s="58" t="s">
        <v>31</v>
      </c>
      <c r="D50" s="59">
        <v>1.8</v>
      </c>
      <c r="E50" s="72">
        <v>27178.927909850372</v>
      </c>
      <c r="F50" s="73">
        <f t="shared" si="9"/>
        <v>48922.070237730673</v>
      </c>
      <c r="G50" s="42"/>
      <c r="H50" s="42"/>
      <c r="I50" s="42"/>
      <c r="J50" s="43">
        <f t="shared" si="7"/>
        <v>0</v>
      </c>
      <c r="K50" s="44">
        <f>G50+I50</f>
        <v>0</v>
      </c>
      <c r="L50" s="68">
        <f>K50*E50</f>
        <v>0</v>
      </c>
      <c r="M50" s="69">
        <f t="shared" si="3"/>
        <v>1.8</v>
      </c>
      <c r="N50" s="70">
        <f t="shared" si="8"/>
        <v>48922.070237730673</v>
      </c>
      <c r="O50" s="55">
        <f t="shared" si="4"/>
        <v>0</v>
      </c>
      <c r="P50" s="55">
        <f t="shared" si="5"/>
        <v>1.8</v>
      </c>
      <c r="Q50" s="55">
        <f t="shared" si="0"/>
        <v>0</v>
      </c>
      <c r="R50" s="55">
        <f t="shared" si="1"/>
        <v>0</v>
      </c>
      <c r="S50" s="55">
        <f t="shared" si="6"/>
        <v>0</v>
      </c>
    </row>
    <row r="51" spans="1:19" s="21" customFormat="1" ht="27.75" customHeight="1" x14ac:dyDescent="0.25">
      <c r="A51" s="83">
        <v>4</v>
      </c>
      <c r="B51" s="84" t="s">
        <v>101</v>
      </c>
      <c r="C51" s="102"/>
      <c r="D51" s="86"/>
      <c r="E51" s="87"/>
      <c r="F51" s="87"/>
      <c r="G51" s="93"/>
      <c r="H51" s="93"/>
      <c r="I51" s="93"/>
      <c r="J51" s="94"/>
      <c r="K51" s="95"/>
      <c r="L51" s="96"/>
      <c r="M51" s="97"/>
      <c r="N51" s="98"/>
      <c r="O51" s="55">
        <f t="shared" si="4"/>
        <v>0</v>
      </c>
      <c r="P51" s="55">
        <f t="shared" si="5"/>
        <v>0</v>
      </c>
      <c r="Q51" s="55">
        <f t="shared" si="0"/>
        <v>0</v>
      </c>
      <c r="R51" s="55">
        <f t="shared" si="1"/>
        <v>0</v>
      </c>
      <c r="S51" s="55">
        <f t="shared" si="6"/>
        <v>0</v>
      </c>
    </row>
    <row r="52" spans="1:19" s="21" customFormat="1" ht="27.75" customHeight="1" x14ac:dyDescent="0.25">
      <c r="A52" s="83">
        <v>4.0999999999999996</v>
      </c>
      <c r="B52" s="84" t="s">
        <v>102</v>
      </c>
      <c r="C52" s="102"/>
      <c r="D52" s="86"/>
      <c r="E52" s="87"/>
      <c r="F52" s="87"/>
      <c r="G52" s="93"/>
      <c r="H52" s="93"/>
      <c r="I52" s="93"/>
      <c r="J52" s="94"/>
      <c r="K52" s="95"/>
      <c r="L52" s="96"/>
      <c r="M52" s="97"/>
      <c r="N52" s="98"/>
      <c r="O52" s="55">
        <f t="shared" si="4"/>
        <v>0</v>
      </c>
      <c r="P52" s="55">
        <f t="shared" si="5"/>
        <v>0</v>
      </c>
      <c r="Q52" s="55">
        <f t="shared" si="0"/>
        <v>0</v>
      </c>
      <c r="R52" s="55">
        <f t="shared" si="1"/>
        <v>0</v>
      </c>
      <c r="S52" s="55">
        <f t="shared" si="6"/>
        <v>0</v>
      </c>
    </row>
    <row r="53" spans="1:19" s="21" customFormat="1" ht="27.75" customHeight="1" x14ac:dyDescent="0.25">
      <c r="A53" s="56" t="s">
        <v>103</v>
      </c>
      <c r="B53" s="61" t="s">
        <v>104</v>
      </c>
      <c r="C53" s="58" t="s">
        <v>31</v>
      </c>
      <c r="D53" s="59">
        <v>1.62</v>
      </c>
      <c r="E53" s="72">
        <v>608238.59327164642</v>
      </c>
      <c r="F53" s="73">
        <f t="shared" si="9"/>
        <v>985346.5211000673</v>
      </c>
      <c r="G53" s="42"/>
      <c r="H53" s="42"/>
      <c r="I53" s="42"/>
      <c r="J53" s="43">
        <f t="shared" si="7"/>
        <v>0</v>
      </c>
      <c r="K53" s="44">
        <f>G53+I53</f>
        <v>0</v>
      </c>
      <c r="L53" s="68">
        <f>K53*E53</f>
        <v>0</v>
      </c>
      <c r="M53" s="69">
        <f t="shared" si="3"/>
        <v>1.62</v>
      </c>
      <c r="N53" s="70">
        <f t="shared" si="8"/>
        <v>985346.5211000673</v>
      </c>
      <c r="O53" s="55">
        <f t="shared" si="4"/>
        <v>0</v>
      </c>
      <c r="P53" s="55">
        <f t="shared" si="5"/>
        <v>1.62</v>
      </c>
      <c r="Q53" s="55">
        <f t="shared" si="0"/>
        <v>0</v>
      </c>
      <c r="R53" s="55">
        <f t="shared" si="1"/>
        <v>0</v>
      </c>
      <c r="S53" s="55">
        <f t="shared" si="6"/>
        <v>0</v>
      </c>
    </row>
    <row r="54" spans="1:19" s="21" customFormat="1" x14ac:dyDescent="0.25">
      <c r="A54" s="83">
        <v>4.2</v>
      </c>
      <c r="B54" s="84" t="s">
        <v>105</v>
      </c>
      <c r="C54" s="102"/>
      <c r="D54" s="86"/>
      <c r="E54" s="87"/>
      <c r="F54" s="87"/>
      <c r="G54" s="93"/>
      <c r="H54" s="93"/>
      <c r="I54" s="93"/>
      <c r="J54" s="94"/>
      <c r="K54" s="95"/>
      <c r="L54" s="96"/>
      <c r="M54" s="97"/>
      <c r="N54" s="98"/>
      <c r="O54" s="55">
        <f t="shared" si="4"/>
        <v>0</v>
      </c>
      <c r="P54" s="55">
        <f t="shared" si="5"/>
        <v>0</v>
      </c>
      <c r="Q54" s="55">
        <f t="shared" si="0"/>
        <v>0</v>
      </c>
      <c r="R54" s="55">
        <f t="shared" si="1"/>
        <v>0</v>
      </c>
      <c r="S54" s="55">
        <f t="shared" si="6"/>
        <v>0</v>
      </c>
    </row>
    <row r="55" spans="1:19" s="21" customFormat="1" ht="35.25" customHeight="1" x14ac:dyDescent="0.25">
      <c r="A55" s="56" t="s">
        <v>106</v>
      </c>
      <c r="B55" s="61" t="s">
        <v>107</v>
      </c>
      <c r="C55" s="58" t="s">
        <v>31</v>
      </c>
      <c r="D55" s="59">
        <v>1.75</v>
      </c>
      <c r="E55" s="72">
        <v>705289.92676754773</v>
      </c>
      <c r="F55" s="73">
        <f>E55*D56</f>
        <v>1234257.3718432086</v>
      </c>
      <c r="G55" s="42"/>
      <c r="H55" s="42"/>
      <c r="I55" s="42"/>
      <c r="J55" s="43">
        <f t="shared" si="7"/>
        <v>0</v>
      </c>
      <c r="K55" s="44">
        <f>G55+I55</f>
        <v>0</v>
      </c>
      <c r="L55" s="68">
        <f>K55*E55</f>
        <v>0</v>
      </c>
      <c r="M55" s="69">
        <f t="shared" si="3"/>
        <v>1.75</v>
      </c>
      <c r="N55" s="70">
        <f t="shared" si="8"/>
        <v>1234257.3718432086</v>
      </c>
      <c r="O55" s="55">
        <f t="shared" si="4"/>
        <v>0</v>
      </c>
      <c r="P55" s="55">
        <f t="shared" si="5"/>
        <v>1.75</v>
      </c>
      <c r="Q55" s="55">
        <f t="shared" si="0"/>
        <v>0</v>
      </c>
      <c r="R55" s="55">
        <f t="shared" si="1"/>
        <v>0</v>
      </c>
      <c r="S55" s="55">
        <f t="shared" si="6"/>
        <v>0</v>
      </c>
    </row>
    <row r="56" spans="1:19" s="21" customFormat="1" x14ac:dyDescent="0.25">
      <c r="A56" s="56" t="s">
        <v>108</v>
      </c>
      <c r="B56" s="61" t="s">
        <v>109</v>
      </c>
      <c r="C56" s="58" t="s">
        <v>31</v>
      </c>
      <c r="D56" s="59">
        <v>1.75</v>
      </c>
      <c r="E56" s="72">
        <v>638838.20502594672</v>
      </c>
      <c r="F56" s="73">
        <f>E56*D56</f>
        <v>1117966.8587954068</v>
      </c>
      <c r="G56" s="42"/>
      <c r="H56" s="42"/>
      <c r="I56" s="42"/>
      <c r="J56" s="43"/>
      <c r="K56" s="44"/>
      <c r="L56" s="68"/>
      <c r="M56" s="69">
        <f t="shared" si="3"/>
        <v>1.75</v>
      </c>
      <c r="N56" s="70">
        <f t="shared" si="8"/>
        <v>1117966.8587954068</v>
      </c>
      <c r="O56" s="55">
        <f t="shared" si="4"/>
        <v>0</v>
      </c>
      <c r="P56" s="55">
        <f t="shared" si="5"/>
        <v>1.75</v>
      </c>
      <c r="Q56" s="55">
        <f t="shared" si="0"/>
        <v>0</v>
      </c>
      <c r="R56" s="55">
        <f t="shared" si="1"/>
        <v>0</v>
      </c>
      <c r="S56" s="55">
        <f t="shared" si="6"/>
        <v>0</v>
      </c>
    </row>
    <row r="57" spans="1:19" s="21" customFormat="1" x14ac:dyDescent="0.25">
      <c r="A57" s="83">
        <v>4.3</v>
      </c>
      <c r="B57" s="84" t="s">
        <v>110</v>
      </c>
      <c r="C57" s="102"/>
      <c r="D57" s="86"/>
      <c r="E57" s="87"/>
      <c r="F57" s="87"/>
      <c r="G57" s="93"/>
      <c r="H57" s="93"/>
      <c r="I57" s="93"/>
      <c r="J57" s="94"/>
      <c r="K57" s="95"/>
      <c r="L57" s="96"/>
      <c r="M57" s="97"/>
      <c r="N57" s="98"/>
      <c r="O57" s="55">
        <f t="shared" si="4"/>
        <v>0</v>
      </c>
      <c r="P57" s="55">
        <f t="shared" si="5"/>
        <v>0</v>
      </c>
      <c r="Q57" s="55">
        <f t="shared" si="0"/>
        <v>0</v>
      </c>
      <c r="R57" s="55">
        <f t="shared" si="1"/>
        <v>0</v>
      </c>
      <c r="S57" s="55">
        <f t="shared" si="6"/>
        <v>0</v>
      </c>
    </row>
    <row r="58" spans="1:19" s="21" customFormat="1" x14ac:dyDescent="0.25">
      <c r="A58" s="56" t="s">
        <v>111</v>
      </c>
      <c r="B58" s="61" t="s">
        <v>112</v>
      </c>
      <c r="C58" s="58" t="s">
        <v>30</v>
      </c>
      <c r="D58" s="59">
        <v>33</v>
      </c>
      <c r="E58" s="72">
        <v>62070.803978716656</v>
      </c>
      <c r="F58" s="73">
        <f t="shared" si="9"/>
        <v>2048336.5312976497</v>
      </c>
      <c r="G58" s="42"/>
      <c r="H58" s="42"/>
      <c r="I58" s="42"/>
      <c r="J58" s="43">
        <f t="shared" si="7"/>
        <v>0</v>
      </c>
      <c r="K58" s="44">
        <f>G58+I58</f>
        <v>0</v>
      </c>
      <c r="L58" s="68">
        <f>K58*E58</f>
        <v>0</v>
      </c>
      <c r="M58" s="69">
        <f t="shared" si="3"/>
        <v>33</v>
      </c>
      <c r="N58" s="70">
        <f t="shared" si="8"/>
        <v>2048336.5312976497</v>
      </c>
      <c r="O58" s="55">
        <f t="shared" si="4"/>
        <v>0</v>
      </c>
      <c r="P58" s="55">
        <f t="shared" si="5"/>
        <v>33</v>
      </c>
      <c r="Q58" s="55">
        <f t="shared" si="0"/>
        <v>0</v>
      </c>
      <c r="R58" s="55">
        <f t="shared" si="1"/>
        <v>0</v>
      </c>
      <c r="S58" s="55">
        <f t="shared" si="6"/>
        <v>0</v>
      </c>
    </row>
    <row r="59" spans="1:19" s="21" customFormat="1" x14ac:dyDescent="0.25">
      <c r="A59" s="83">
        <v>4.5</v>
      </c>
      <c r="B59" s="84" t="s">
        <v>113</v>
      </c>
      <c r="C59" s="102"/>
      <c r="D59" s="86"/>
      <c r="E59" s="87"/>
      <c r="F59" s="87"/>
      <c r="G59" s="93"/>
      <c r="H59" s="93"/>
      <c r="I59" s="93"/>
      <c r="J59" s="94"/>
      <c r="K59" s="95"/>
      <c r="L59" s="96"/>
      <c r="M59" s="97"/>
      <c r="N59" s="98"/>
      <c r="O59" s="55">
        <f t="shared" si="4"/>
        <v>0</v>
      </c>
      <c r="P59" s="55">
        <f t="shared" si="5"/>
        <v>0</v>
      </c>
      <c r="Q59" s="55">
        <f t="shared" si="0"/>
        <v>0</v>
      </c>
      <c r="R59" s="55">
        <f t="shared" si="1"/>
        <v>0</v>
      </c>
      <c r="S59" s="55">
        <f t="shared" si="6"/>
        <v>0</v>
      </c>
    </row>
    <row r="60" spans="1:19" s="21" customFormat="1" x14ac:dyDescent="0.25">
      <c r="A60" s="56" t="s">
        <v>114</v>
      </c>
      <c r="B60" s="61" t="s">
        <v>115</v>
      </c>
      <c r="C60" s="58" t="s">
        <v>116</v>
      </c>
      <c r="D60" s="59">
        <v>843</v>
      </c>
      <c r="E60" s="72">
        <v>3805.3173378061661</v>
      </c>
      <c r="F60" s="73">
        <f t="shared" si="9"/>
        <v>3207882.5157705978</v>
      </c>
      <c r="G60" s="42"/>
      <c r="H60" s="42"/>
      <c r="I60" s="42"/>
      <c r="J60" s="43">
        <f t="shared" si="7"/>
        <v>0</v>
      </c>
      <c r="K60" s="44">
        <f>G60+I60</f>
        <v>0</v>
      </c>
      <c r="L60" s="68">
        <f>K60*E60</f>
        <v>0</v>
      </c>
      <c r="M60" s="69">
        <f t="shared" si="3"/>
        <v>843</v>
      </c>
      <c r="N60" s="70">
        <f t="shared" si="8"/>
        <v>3207882.5157705978</v>
      </c>
      <c r="O60" s="55">
        <f t="shared" si="4"/>
        <v>0</v>
      </c>
      <c r="P60" s="55">
        <f t="shared" si="5"/>
        <v>843</v>
      </c>
      <c r="Q60" s="55">
        <f t="shared" si="0"/>
        <v>0</v>
      </c>
      <c r="R60" s="55">
        <f t="shared" si="1"/>
        <v>0</v>
      </c>
      <c r="S60" s="55">
        <f t="shared" si="6"/>
        <v>0</v>
      </c>
    </row>
    <row r="61" spans="1:19" s="21" customFormat="1" x14ac:dyDescent="0.25">
      <c r="A61" s="56" t="s">
        <v>117</v>
      </c>
      <c r="B61" s="61" t="s">
        <v>118</v>
      </c>
      <c r="C61" s="58" t="s">
        <v>116</v>
      </c>
      <c r="D61" s="59">
        <v>231</v>
      </c>
      <c r="E61" s="72">
        <v>4338.399437627404</v>
      </c>
      <c r="F61" s="73">
        <f t="shared" si="9"/>
        <v>1002170.2700919303</v>
      </c>
      <c r="G61" s="42"/>
      <c r="H61" s="42"/>
      <c r="I61" s="42"/>
      <c r="J61" s="43">
        <f t="shared" si="7"/>
        <v>0</v>
      </c>
      <c r="K61" s="44">
        <f>G61+I61</f>
        <v>0</v>
      </c>
      <c r="L61" s="68">
        <f>K61*E61</f>
        <v>0</v>
      </c>
      <c r="M61" s="69">
        <f t="shared" si="3"/>
        <v>231</v>
      </c>
      <c r="N61" s="70">
        <f t="shared" si="8"/>
        <v>1002170.2700919303</v>
      </c>
      <c r="O61" s="55">
        <f t="shared" si="4"/>
        <v>0</v>
      </c>
      <c r="P61" s="55">
        <f t="shared" si="5"/>
        <v>231</v>
      </c>
      <c r="Q61" s="55">
        <f t="shared" si="0"/>
        <v>0</v>
      </c>
      <c r="R61" s="55">
        <f t="shared" si="1"/>
        <v>0</v>
      </c>
      <c r="S61" s="55">
        <f t="shared" si="6"/>
        <v>0</v>
      </c>
    </row>
    <row r="62" spans="1:19" s="21" customFormat="1" x14ac:dyDescent="0.25">
      <c r="A62" s="56"/>
      <c r="B62" s="61" t="s">
        <v>119</v>
      </c>
      <c r="C62" s="58"/>
      <c r="D62" s="59">
        <v>45.97</v>
      </c>
      <c r="E62" s="72"/>
      <c r="F62" s="73">
        <f t="shared" si="9"/>
        <v>0</v>
      </c>
      <c r="G62" s="42"/>
      <c r="H62" s="42"/>
      <c r="I62" s="42"/>
      <c r="J62" s="43"/>
      <c r="K62" s="44"/>
      <c r="L62" s="68"/>
      <c r="M62" s="69">
        <f t="shared" si="3"/>
        <v>45.97</v>
      </c>
      <c r="N62" s="70">
        <f t="shared" si="8"/>
        <v>0</v>
      </c>
      <c r="O62" s="55">
        <f t="shared" si="4"/>
        <v>0</v>
      </c>
      <c r="P62" s="55">
        <f t="shared" si="5"/>
        <v>45.97</v>
      </c>
      <c r="Q62" s="55">
        <f t="shared" si="0"/>
        <v>0</v>
      </c>
      <c r="R62" s="55">
        <f t="shared" si="1"/>
        <v>0</v>
      </c>
      <c r="S62" s="55">
        <f t="shared" si="6"/>
        <v>0</v>
      </c>
    </row>
    <row r="63" spans="1:19" s="21" customFormat="1" x14ac:dyDescent="0.25">
      <c r="A63" s="60">
        <v>7.4</v>
      </c>
      <c r="B63" s="84" t="s">
        <v>120</v>
      </c>
      <c r="C63" s="102"/>
      <c r="D63" s="86"/>
      <c r="E63" s="87"/>
      <c r="F63" s="87"/>
      <c r="G63" s="93"/>
      <c r="H63" s="93"/>
      <c r="I63" s="93"/>
      <c r="J63" s="94"/>
      <c r="K63" s="95"/>
      <c r="L63" s="96"/>
      <c r="M63" s="97">
        <f t="shared" si="3"/>
        <v>0</v>
      </c>
      <c r="N63" s="98"/>
      <c r="O63" s="55">
        <f t="shared" si="4"/>
        <v>0</v>
      </c>
      <c r="P63" s="55">
        <f t="shared" si="5"/>
        <v>0</v>
      </c>
      <c r="Q63" s="55">
        <f t="shared" si="0"/>
        <v>0</v>
      </c>
      <c r="R63" s="55">
        <f t="shared" si="1"/>
        <v>0</v>
      </c>
      <c r="S63" s="55">
        <f t="shared" si="6"/>
        <v>0</v>
      </c>
    </row>
    <row r="64" spans="1:19" s="21" customFormat="1" x14ac:dyDescent="0.25">
      <c r="A64" s="56" t="s">
        <v>121</v>
      </c>
      <c r="B64" s="57" t="s">
        <v>122</v>
      </c>
      <c r="C64" s="58" t="s">
        <v>25</v>
      </c>
      <c r="D64" s="59">
        <v>30</v>
      </c>
      <c r="E64" s="72">
        <v>4072</v>
      </c>
      <c r="F64" s="72">
        <f>+E64*D64</f>
        <v>122160</v>
      </c>
      <c r="G64" s="42"/>
      <c r="H64" s="42"/>
      <c r="I64" s="42"/>
      <c r="J64" s="43">
        <f t="shared" si="7"/>
        <v>0</v>
      </c>
      <c r="K64" s="44">
        <f>G64+I64</f>
        <v>0</v>
      </c>
      <c r="L64" s="68">
        <f>K64*E64</f>
        <v>0</v>
      </c>
      <c r="M64" s="69">
        <f t="shared" si="3"/>
        <v>30</v>
      </c>
      <c r="N64" s="70">
        <f t="shared" si="8"/>
        <v>122160</v>
      </c>
      <c r="O64" s="55">
        <f t="shared" si="4"/>
        <v>0</v>
      </c>
      <c r="P64" s="55">
        <f t="shared" si="5"/>
        <v>30</v>
      </c>
      <c r="Q64" s="55">
        <f t="shared" si="0"/>
        <v>0</v>
      </c>
      <c r="R64" s="55">
        <f t="shared" si="1"/>
        <v>0</v>
      </c>
      <c r="S64" s="55">
        <f t="shared" si="6"/>
        <v>0</v>
      </c>
    </row>
    <row r="65" spans="1:19" s="21" customFormat="1" x14ac:dyDescent="0.25">
      <c r="A65" s="56" t="s">
        <v>123</v>
      </c>
      <c r="B65" s="57" t="s">
        <v>124</v>
      </c>
      <c r="C65" s="58" t="s">
        <v>25</v>
      </c>
      <c r="D65" s="59">
        <v>6</v>
      </c>
      <c r="E65" s="72">
        <v>41807</v>
      </c>
      <c r="F65" s="72">
        <f>+E65*D65</f>
        <v>250842</v>
      </c>
      <c r="G65" s="42"/>
      <c r="H65" s="42"/>
      <c r="I65" s="42"/>
      <c r="J65" s="43"/>
      <c r="K65" s="44"/>
      <c r="L65" s="68"/>
      <c r="M65" s="69">
        <f t="shared" si="3"/>
        <v>6</v>
      </c>
      <c r="N65" s="70">
        <f t="shared" si="8"/>
        <v>250842</v>
      </c>
      <c r="O65" s="55">
        <f t="shared" si="4"/>
        <v>0</v>
      </c>
      <c r="P65" s="55">
        <f t="shared" si="5"/>
        <v>6</v>
      </c>
      <c r="Q65" s="55">
        <f t="shared" si="0"/>
        <v>0</v>
      </c>
      <c r="R65" s="55">
        <f t="shared" si="1"/>
        <v>0</v>
      </c>
      <c r="S65" s="55">
        <f t="shared" si="6"/>
        <v>0</v>
      </c>
    </row>
    <row r="66" spans="1:19" s="21" customFormat="1" x14ac:dyDescent="0.25">
      <c r="A66" s="56" t="s">
        <v>125</v>
      </c>
      <c r="B66" s="57" t="s">
        <v>126</v>
      </c>
      <c r="C66" s="58" t="s">
        <v>32</v>
      </c>
      <c r="D66" s="59">
        <v>54</v>
      </c>
      <c r="E66" s="72">
        <v>6928</v>
      </c>
      <c r="F66" s="72">
        <f>+E66*D66</f>
        <v>374112</v>
      </c>
      <c r="G66" s="42"/>
      <c r="H66" s="42"/>
      <c r="I66" s="42"/>
      <c r="J66" s="43">
        <f t="shared" si="7"/>
        <v>0</v>
      </c>
      <c r="K66" s="44">
        <f>G66+I66</f>
        <v>0</v>
      </c>
      <c r="L66" s="68">
        <f>K66*E66</f>
        <v>0</v>
      </c>
      <c r="M66" s="69">
        <f t="shared" si="3"/>
        <v>54</v>
      </c>
      <c r="N66" s="70">
        <f t="shared" si="8"/>
        <v>374112</v>
      </c>
      <c r="O66" s="55">
        <f t="shared" si="4"/>
        <v>0</v>
      </c>
      <c r="P66" s="55">
        <f t="shared" si="5"/>
        <v>54</v>
      </c>
      <c r="Q66" s="55">
        <f t="shared" si="0"/>
        <v>0</v>
      </c>
      <c r="R66" s="55">
        <f t="shared" si="1"/>
        <v>0</v>
      </c>
      <c r="S66" s="55">
        <f t="shared" si="6"/>
        <v>0</v>
      </c>
    </row>
    <row r="67" spans="1:19" s="21" customFormat="1" x14ac:dyDescent="0.25">
      <c r="A67" s="60">
        <v>7.5</v>
      </c>
      <c r="B67" s="84" t="s">
        <v>127</v>
      </c>
      <c r="C67" s="102"/>
      <c r="D67" s="86"/>
      <c r="E67" s="87"/>
      <c r="F67" s="87"/>
      <c r="G67" s="93"/>
      <c r="H67" s="93"/>
      <c r="I67" s="93"/>
      <c r="J67" s="94"/>
      <c r="K67" s="95"/>
      <c r="L67" s="96"/>
      <c r="M67" s="97"/>
      <c r="N67" s="98"/>
      <c r="O67" s="55">
        <f t="shared" si="4"/>
        <v>0</v>
      </c>
      <c r="P67" s="55">
        <f t="shared" si="5"/>
        <v>0</v>
      </c>
      <c r="Q67" s="55">
        <f t="shared" si="0"/>
        <v>0</v>
      </c>
      <c r="R67" s="55">
        <f t="shared" si="1"/>
        <v>0</v>
      </c>
      <c r="S67" s="55">
        <f t="shared" si="6"/>
        <v>0</v>
      </c>
    </row>
    <row r="68" spans="1:19" s="21" customFormat="1" x14ac:dyDescent="0.25">
      <c r="A68" s="56" t="s">
        <v>128</v>
      </c>
      <c r="B68" s="61" t="s">
        <v>129</v>
      </c>
      <c r="C68" s="58" t="s">
        <v>25</v>
      </c>
      <c r="D68" s="59">
        <v>25</v>
      </c>
      <c r="E68" s="72">
        <v>42701.596953833272</v>
      </c>
      <c r="F68" s="73">
        <f t="shared" si="9"/>
        <v>1067539.9238458318</v>
      </c>
      <c r="G68" s="42"/>
      <c r="H68" s="42"/>
      <c r="I68" s="42"/>
      <c r="J68" s="43"/>
      <c r="K68" s="44"/>
      <c r="L68" s="68"/>
      <c r="M68" s="69">
        <f t="shared" si="3"/>
        <v>25</v>
      </c>
      <c r="N68" s="70">
        <f t="shared" si="8"/>
        <v>1067539.9238458318</v>
      </c>
      <c r="O68" s="55">
        <f t="shared" si="4"/>
        <v>0</v>
      </c>
      <c r="P68" s="55">
        <f t="shared" si="5"/>
        <v>25</v>
      </c>
      <c r="Q68" s="55">
        <f t="shared" si="0"/>
        <v>0</v>
      </c>
      <c r="R68" s="55">
        <f t="shared" si="1"/>
        <v>0</v>
      </c>
      <c r="S68" s="55">
        <f t="shared" si="6"/>
        <v>0</v>
      </c>
    </row>
    <row r="69" spans="1:19" s="40" customFormat="1" x14ac:dyDescent="0.25">
      <c r="A69" s="56" t="s">
        <v>130</v>
      </c>
      <c r="B69" s="61" t="s">
        <v>131</v>
      </c>
      <c r="C69" s="58" t="s">
        <v>25</v>
      </c>
      <c r="D69" s="59">
        <v>10</v>
      </c>
      <c r="E69" s="72">
        <v>79580.155658474236</v>
      </c>
      <c r="F69" s="73">
        <f t="shared" si="9"/>
        <v>795801.55658474239</v>
      </c>
      <c r="G69" s="42"/>
      <c r="H69" s="42"/>
      <c r="I69" s="42"/>
      <c r="J69" s="43">
        <f t="shared" si="7"/>
        <v>0</v>
      </c>
      <c r="K69" s="44">
        <f>G69+I69</f>
        <v>0</v>
      </c>
      <c r="L69" s="68">
        <f>K69*E69</f>
        <v>0</v>
      </c>
      <c r="M69" s="69">
        <f t="shared" si="3"/>
        <v>10</v>
      </c>
      <c r="N69" s="70">
        <f t="shared" si="8"/>
        <v>795801.55658474239</v>
      </c>
      <c r="O69" s="55">
        <f t="shared" si="4"/>
        <v>0</v>
      </c>
      <c r="P69" s="55">
        <f t="shared" si="5"/>
        <v>10</v>
      </c>
      <c r="Q69" s="55">
        <f t="shared" si="0"/>
        <v>0</v>
      </c>
      <c r="R69" s="55">
        <f t="shared" si="1"/>
        <v>0</v>
      </c>
      <c r="S69" s="55">
        <f t="shared" si="6"/>
        <v>0</v>
      </c>
    </row>
    <row r="70" spans="1:19" s="21" customFormat="1" x14ac:dyDescent="0.25">
      <c r="A70" s="56" t="s">
        <v>132</v>
      </c>
      <c r="B70" s="61" t="s">
        <v>133</v>
      </c>
      <c r="C70" s="58" t="s">
        <v>25</v>
      </c>
      <c r="D70" s="59">
        <v>26</v>
      </c>
      <c r="E70" s="72">
        <v>43361.256869103767</v>
      </c>
      <c r="F70" s="73">
        <f t="shared" si="9"/>
        <v>1127392.678596698</v>
      </c>
      <c r="G70" s="42"/>
      <c r="H70" s="42"/>
      <c r="I70" s="42"/>
      <c r="J70" s="43"/>
      <c r="K70" s="44"/>
      <c r="L70" s="68"/>
      <c r="M70" s="69">
        <f t="shared" si="3"/>
        <v>26</v>
      </c>
      <c r="N70" s="70">
        <f t="shared" si="8"/>
        <v>1127392.678596698</v>
      </c>
      <c r="O70" s="55">
        <f t="shared" si="4"/>
        <v>0</v>
      </c>
      <c r="P70" s="55">
        <f t="shared" si="5"/>
        <v>26</v>
      </c>
      <c r="Q70" s="55">
        <f t="shared" si="0"/>
        <v>0</v>
      </c>
      <c r="R70" s="55">
        <f t="shared" si="1"/>
        <v>0</v>
      </c>
      <c r="S70" s="55">
        <f t="shared" si="6"/>
        <v>0</v>
      </c>
    </row>
    <row r="71" spans="1:19" s="21" customFormat="1" x14ac:dyDescent="0.25">
      <c r="A71" s="56" t="s">
        <v>134</v>
      </c>
      <c r="B71" s="61" t="s">
        <v>135</v>
      </c>
      <c r="C71" s="58" t="s">
        <v>25</v>
      </c>
      <c r="D71" s="59">
        <v>9</v>
      </c>
      <c r="E71" s="72">
        <v>72097.450280496385</v>
      </c>
      <c r="F71" s="73">
        <f t="shared" si="9"/>
        <v>648877.05252446746</v>
      </c>
      <c r="G71" s="42"/>
      <c r="H71" s="42"/>
      <c r="I71" s="42"/>
      <c r="J71" s="43">
        <f t="shared" si="7"/>
        <v>0</v>
      </c>
      <c r="K71" s="44">
        <f>G71+I71</f>
        <v>0</v>
      </c>
      <c r="L71" s="68">
        <f>K71*E71</f>
        <v>0</v>
      </c>
      <c r="M71" s="69">
        <f t="shared" si="3"/>
        <v>9</v>
      </c>
      <c r="N71" s="70">
        <f t="shared" si="8"/>
        <v>648877.05252446746</v>
      </c>
      <c r="O71" s="55">
        <f t="shared" si="4"/>
        <v>0</v>
      </c>
      <c r="P71" s="55">
        <f t="shared" si="5"/>
        <v>9</v>
      </c>
      <c r="Q71" s="55">
        <f t="shared" si="0"/>
        <v>0</v>
      </c>
      <c r="R71" s="55">
        <f t="shared" si="1"/>
        <v>0</v>
      </c>
      <c r="S71" s="55">
        <f t="shared" si="6"/>
        <v>0</v>
      </c>
    </row>
    <row r="72" spans="1:19" s="21" customFormat="1" ht="24" x14ac:dyDescent="0.25">
      <c r="A72" s="60">
        <v>7.6</v>
      </c>
      <c r="B72" s="84" t="s">
        <v>136</v>
      </c>
      <c r="C72" s="102"/>
      <c r="D72" s="86"/>
      <c r="E72" s="87"/>
      <c r="F72" s="87"/>
      <c r="G72" s="93"/>
      <c r="H72" s="93"/>
      <c r="I72" s="93"/>
      <c r="J72" s="94"/>
      <c r="K72" s="95"/>
      <c r="L72" s="96"/>
      <c r="M72" s="97"/>
      <c r="N72" s="98"/>
      <c r="O72" s="55">
        <f t="shared" si="4"/>
        <v>0</v>
      </c>
      <c r="P72" s="55">
        <f t="shared" si="5"/>
        <v>0</v>
      </c>
      <c r="Q72" s="55">
        <f t="shared" si="0"/>
        <v>0</v>
      </c>
      <c r="R72" s="55">
        <f t="shared" si="1"/>
        <v>0</v>
      </c>
      <c r="S72" s="55">
        <f t="shared" si="6"/>
        <v>0</v>
      </c>
    </row>
    <row r="73" spans="1:19" s="21" customFormat="1" x14ac:dyDescent="0.25">
      <c r="A73" s="56" t="s">
        <v>137</v>
      </c>
      <c r="B73" s="61" t="s">
        <v>138</v>
      </c>
      <c r="C73" s="58" t="s">
        <v>32</v>
      </c>
      <c r="D73" s="59">
        <v>120</v>
      </c>
      <c r="E73" s="72">
        <v>26985.875785674045</v>
      </c>
      <c r="F73" s="73">
        <f t="shared" si="9"/>
        <v>3238305.0942808855</v>
      </c>
      <c r="G73" s="42"/>
      <c r="H73" s="42"/>
      <c r="I73" s="42"/>
      <c r="J73" s="43"/>
      <c r="K73" s="44"/>
      <c r="L73" s="68"/>
      <c r="M73" s="69">
        <f t="shared" si="3"/>
        <v>120</v>
      </c>
      <c r="N73" s="70">
        <f t="shared" si="8"/>
        <v>3238305.0942808855</v>
      </c>
      <c r="O73" s="55">
        <f t="shared" si="4"/>
        <v>0</v>
      </c>
      <c r="P73" s="55">
        <f t="shared" si="5"/>
        <v>120</v>
      </c>
      <c r="Q73" s="55">
        <f t="shared" si="0"/>
        <v>0</v>
      </c>
      <c r="R73" s="55">
        <f t="shared" si="1"/>
        <v>0</v>
      </c>
      <c r="S73" s="55">
        <f t="shared" si="6"/>
        <v>0</v>
      </c>
    </row>
    <row r="74" spans="1:19" s="39" customFormat="1" x14ac:dyDescent="0.25">
      <c r="A74" s="83">
        <v>9</v>
      </c>
      <c r="B74" s="84" t="s">
        <v>139</v>
      </c>
      <c r="C74" s="102"/>
      <c r="D74" s="86"/>
      <c r="E74" s="87"/>
      <c r="F74" s="87"/>
      <c r="G74" s="93"/>
      <c r="H74" s="93"/>
      <c r="I74" s="93"/>
      <c r="J74" s="94"/>
      <c r="K74" s="95"/>
      <c r="L74" s="96"/>
      <c r="M74" s="97"/>
      <c r="N74" s="98"/>
      <c r="O74" s="55">
        <f t="shared" si="4"/>
        <v>0</v>
      </c>
      <c r="P74" s="55">
        <f t="shared" si="5"/>
        <v>0</v>
      </c>
      <c r="Q74" s="55">
        <f t="shared" si="0"/>
        <v>0</v>
      </c>
      <c r="R74" s="55">
        <f t="shared" si="1"/>
        <v>0</v>
      </c>
      <c r="S74" s="55">
        <f t="shared" si="6"/>
        <v>0</v>
      </c>
    </row>
    <row r="75" spans="1:19" s="21" customFormat="1" x14ac:dyDescent="0.25">
      <c r="A75" s="83">
        <v>9.1</v>
      </c>
      <c r="B75" s="84" t="s">
        <v>140</v>
      </c>
      <c r="C75" s="102"/>
      <c r="D75" s="86"/>
      <c r="E75" s="87"/>
      <c r="F75" s="87"/>
      <c r="G75" s="93"/>
      <c r="H75" s="93"/>
      <c r="I75" s="93"/>
      <c r="J75" s="94"/>
      <c r="K75" s="95"/>
      <c r="L75" s="96"/>
      <c r="M75" s="97"/>
      <c r="N75" s="98"/>
      <c r="O75" s="55">
        <f t="shared" si="4"/>
        <v>0</v>
      </c>
      <c r="P75" s="55">
        <f t="shared" si="5"/>
        <v>0</v>
      </c>
      <c r="Q75" s="55">
        <f t="shared" si="0"/>
        <v>0</v>
      </c>
      <c r="R75" s="55">
        <f t="shared" si="1"/>
        <v>0</v>
      </c>
      <c r="S75" s="55">
        <f t="shared" si="6"/>
        <v>0</v>
      </c>
    </row>
    <row r="76" spans="1:19" s="39" customFormat="1" x14ac:dyDescent="0.25">
      <c r="A76" s="56" t="s">
        <v>141</v>
      </c>
      <c r="B76" s="61" t="s">
        <v>142</v>
      </c>
      <c r="C76" s="58" t="s">
        <v>30</v>
      </c>
      <c r="D76" s="59">
        <v>131</v>
      </c>
      <c r="E76" s="72">
        <v>16455.587338954268</v>
      </c>
      <c r="F76" s="73">
        <f t="shared" si="9"/>
        <v>2155681.941403009</v>
      </c>
      <c r="G76" s="42"/>
      <c r="H76" s="42"/>
      <c r="I76" s="42"/>
      <c r="J76" s="43">
        <f t="shared" si="7"/>
        <v>0</v>
      </c>
      <c r="K76" s="44">
        <f>G76+I76</f>
        <v>0</v>
      </c>
      <c r="L76" s="68">
        <f>K76*E76</f>
        <v>0</v>
      </c>
      <c r="M76" s="69">
        <f t="shared" si="3"/>
        <v>131</v>
      </c>
      <c r="N76" s="70">
        <f t="shared" si="8"/>
        <v>2155681.941403009</v>
      </c>
      <c r="O76" s="55">
        <f t="shared" si="4"/>
        <v>0</v>
      </c>
      <c r="P76" s="55">
        <f t="shared" si="5"/>
        <v>131</v>
      </c>
      <c r="Q76" s="55">
        <f t="shared" si="0"/>
        <v>0</v>
      </c>
      <c r="R76" s="55">
        <f t="shared" si="1"/>
        <v>0</v>
      </c>
      <c r="S76" s="55">
        <f t="shared" si="6"/>
        <v>0</v>
      </c>
    </row>
    <row r="77" spans="1:19" s="21" customFormat="1" x14ac:dyDescent="0.25">
      <c r="A77" s="60">
        <v>10</v>
      </c>
      <c r="B77" s="84" t="s">
        <v>48</v>
      </c>
      <c r="C77" s="102"/>
      <c r="D77" s="86"/>
      <c r="E77" s="87"/>
      <c r="F77" s="87"/>
      <c r="G77" s="93"/>
      <c r="H77" s="93"/>
      <c r="I77" s="93"/>
      <c r="J77" s="94"/>
      <c r="K77" s="95"/>
      <c r="L77" s="96"/>
      <c r="M77" s="97"/>
      <c r="N77" s="98"/>
      <c r="O77" s="55">
        <f t="shared" si="4"/>
        <v>0</v>
      </c>
      <c r="P77" s="55">
        <f t="shared" si="5"/>
        <v>0</v>
      </c>
      <c r="Q77" s="55">
        <f t="shared" si="0"/>
        <v>0</v>
      </c>
      <c r="R77" s="55">
        <f t="shared" si="1"/>
        <v>0</v>
      </c>
      <c r="S77" s="55">
        <f t="shared" si="6"/>
        <v>0</v>
      </c>
    </row>
    <row r="78" spans="1:19" s="21" customFormat="1" ht="30" customHeight="1" x14ac:dyDescent="0.25">
      <c r="A78" s="60">
        <v>10.1</v>
      </c>
      <c r="B78" s="84" t="s">
        <v>49</v>
      </c>
      <c r="C78" s="102"/>
      <c r="D78" s="86"/>
      <c r="E78" s="87"/>
      <c r="F78" s="87"/>
      <c r="G78" s="93"/>
      <c r="H78" s="93"/>
      <c r="I78" s="93"/>
      <c r="J78" s="94"/>
      <c r="K78" s="95"/>
      <c r="L78" s="96"/>
      <c r="M78" s="97"/>
      <c r="N78" s="98"/>
      <c r="O78" s="55">
        <f t="shared" si="4"/>
        <v>0</v>
      </c>
      <c r="P78" s="55">
        <f t="shared" si="5"/>
        <v>0</v>
      </c>
      <c r="Q78" s="55">
        <f t="shared" si="0"/>
        <v>0</v>
      </c>
      <c r="R78" s="55">
        <f t="shared" si="1"/>
        <v>0</v>
      </c>
      <c r="S78" s="55">
        <f t="shared" si="6"/>
        <v>0</v>
      </c>
    </row>
    <row r="79" spans="1:19" s="21" customFormat="1" ht="30" customHeight="1" x14ac:dyDescent="0.25">
      <c r="A79" s="56" t="s">
        <v>143</v>
      </c>
      <c r="B79" s="61" t="s">
        <v>144</v>
      </c>
      <c r="C79" s="58" t="s">
        <v>30</v>
      </c>
      <c r="D79" s="59">
        <f>807.32*1.05</f>
        <v>847.68600000000004</v>
      </c>
      <c r="E79" s="72">
        <v>24555.648575667819</v>
      </c>
      <c r="F79" s="73">
        <f t="shared" si="9"/>
        <v>20815479.518513553</v>
      </c>
      <c r="G79" s="42"/>
      <c r="H79" s="42"/>
      <c r="I79" s="42"/>
      <c r="J79" s="43">
        <f t="shared" si="7"/>
        <v>0</v>
      </c>
      <c r="K79" s="44">
        <f>G79+I79</f>
        <v>0</v>
      </c>
      <c r="L79" s="68">
        <f>K79*E79</f>
        <v>0</v>
      </c>
      <c r="M79" s="69">
        <f t="shared" si="3"/>
        <v>847.68600000000004</v>
      </c>
      <c r="N79" s="70">
        <f t="shared" si="8"/>
        <v>20815479.518513553</v>
      </c>
      <c r="O79" s="55">
        <f t="shared" si="4"/>
        <v>0</v>
      </c>
      <c r="P79" s="55">
        <f t="shared" si="5"/>
        <v>847.68600000000004</v>
      </c>
      <c r="Q79" s="55">
        <f t="shared" si="0"/>
        <v>0</v>
      </c>
      <c r="R79" s="55">
        <f t="shared" si="1"/>
        <v>0</v>
      </c>
      <c r="S79" s="55">
        <f t="shared" si="6"/>
        <v>0</v>
      </c>
    </row>
    <row r="80" spans="1:19" s="21" customFormat="1" ht="30" customHeight="1" x14ac:dyDescent="0.25">
      <c r="A80" s="60">
        <v>10.199999999999999</v>
      </c>
      <c r="B80" s="84" t="s">
        <v>53</v>
      </c>
      <c r="C80" s="102"/>
      <c r="D80" s="86"/>
      <c r="E80" s="87"/>
      <c r="F80" s="87"/>
      <c r="G80" s="93"/>
      <c r="H80" s="93"/>
      <c r="I80" s="93"/>
      <c r="J80" s="94"/>
      <c r="K80" s="95"/>
      <c r="L80" s="96"/>
      <c r="M80" s="97"/>
      <c r="N80" s="98"/>
      <c r="O80" s="55">
        <f t="shared" si="4"/>
        <v>0</v>
      </c>
      <c r="P80" s="55">
        <f t="shared" si="5"/>
        <v>0</v>
      </c>
      <c r="Q80" s="55">
        <f t="shared" si="0"/>
        <v>0</v>
      </c>
      <c r="R80" s="55">
        <f t="shared" si="1"/>
        <v>0</v>
      </c>
      <c r="S80" s="55">
        <f t="shared" si="6"/>
        <v>0</v>
      </c>
    </row>
    <row r="81" spans="1:19" s="21" customFormat="1" ht="30" customHeight="1" x14ac:dyDescent="0.25">
      <c r="A81" s="56" t="s">
        <v>145</v>
      </c>
      <c r="B81" s="61" t="s">
        <v>146</v>
      </c>
      <c r="C81" s="58" t="s">
        <v>30</v>
      </c>
      <c r="D81" s="59">
        <v>64.17</v>
      </c>
      <c r="E81" s="72">
        <v>38403.676141686439</v>
      </c>
      <c r="F81" s="73">
        <f t="shared" si="9"/>
        <v>2464363.8980120188</v>
      </c>
      <c r="G81" s="42"/>
      <c r="H81" s="42"/>
      <c r="I81" s="42"/>
      <c r="J81" s="43">
        <f t="shared" si="7"/>
        <v>0</v>
      </c>
      <c r="K81" s="44">
        <f>G81+I81</f>
        <v>0</v>
      </c>
      <c r="L81" s="68">
        <f>K81*E81</f>
        <v>0</v>
      </c>
      <c r="M81" s="69">
        <f t="shared" si="3"/>
        <v>64.17</v>
      </c>
      <c r="N81" s="70">
        <f t="shared" si="8"/>
        <v>2464363.8980120188</v>
      </c>
      <c r="O81" s="55">
        <f t="shared" si="4"/>
        <v>0</v>
      </c>
      <c r="P81" s="55">
        <f t="shared" si="5"/>
        <v>64.17</v>
      </c>
      <c r="Q81" s="55">
        <f t="shared" si="0"/>
        <v>0</v>
      </c>
      <c r="R81" s="55">
        <f t="shared" si="1"/>
        <v>0</v>
      </c>
      <c r="S81" s="55">
        <f t="shared" si="6"/>
        <v>0</v>
      </c>
    </row>
    <row r="82" spans="1:19" s="21" customFormat="1" ht="30" customHeight="1" x14ac:dyDescent="0.25">
      <c r="A82" s="56" t="s">
        <v>147</v>
      </c>
      <c r="B82" s="61" t="s">
        <v>148</v>
      </c>
      <c r="C82" s="58" t="s">
        <v>30</v>
      </c>
      <c r="D82" s="59">
        <f>+D79</f>
        <v>847.68600000000004</v>
      </c>
      <c r="E82" s="72">
        <v>45741.185798203231</v>
      </c>
      <c r="F82" s="73">
        <f t="shared" si="9"/>
        <v>38774162.824535705</v>
      </c>
      <c r="G82" s="42"/>
      <c r="H82" s="42"/>
      <c r="I82" s="42"/>
      <c r="J82" s="43">
        <f t="shared" si="7"/>
        <v>0</v>
      </c>
      <c r="K82" s="44">
        <f>G82+I82</f>
        <v>0</v>
      </c>
      <c r="L82" s="68">
        <f>K82*E82</f>
        <v>0</v>
      </c>
      <c r="M82" s="69">
        <f t="shared" si="3"/>
        <v>847.68600000000004</v>
      </c>
      <c r="N82" s="70">
        <f t="shared" si="8"/>
        <v>38774162.824535705</v>
      </c>
      <c r="O82" s="55">
        <f t="shared" si="4"/>
        <v>0</v>
      </c>
      <c r="P82" s="55">
        <f t="shared" si="5"/>
        <v>847.68600000000004</v>
      </c>
      <c r="Q82" s="55">
        <f t="shared" si="0"/>
        <v>0</v>
      </c>
      <c r="R82" s="55">
        <f t="shared" si="1"/>
        <v>0</v>
      </c>
      <c r="S82" s="55">
        <f t="shared" si="6"/>
        <v>0</v>
      </c>
    </row>
    <row r="83" spans="1:19" s="41" customFormat="1" x14ac:dyDescent="0.25">
      <c r="A83" s="62" t="s">
        <v>149</v>
      </c>
      <c r="B83" s="63" t="s">
        <v>150</v>
      </c>
      <c r="C83" s="64" t="s">
        <v>32</v>
      </c>
      <c r="D83" s="65">
        <v>250</v>
      </c>
      <c r="E83" s="76">
        <f>+E82*0.6</f>
        <v>27444.711478921938</v>
      </c>
      <c r="F83" s="77">
        <f t="shared" si="9"/>
        <v>6861177.8697304847</v>
      </c>
      <c r="G83" s="42"/>
      <c r="H83" s="42"/>
      <c r="I83" s="42"/>
      <c r="J83" s="43"/>
      <c r="K83" s="44"/>
      <c r="L83" s="68"/>
      <c r="M83" s="69">
        <f t="shared" si="3"/>
        <v>250</v>
      </c>
      <c r="N83" s="70">
        <f t="shared" si="8"/>
        <v>6861177.8697304847</v>
      </c>
      <c r="O83" s="55">
        <f t="shared" si="4"/>
        <v>0</v>
      </c>
      <c r="P83" s="55">
        <f t="shared" si="5"/>
        <v>250</v>
      </c>
      <c r="Q83" s="55">
        <f t="shared" si="0"/>
        <v>0</v>
      </c>
      <c r="R83" s="55">
        <f t="shared" si="1"/>
        <v>0</v>
      </c>
      <c r="S83" s="55">
        <f t="shared" si="6"/>
        <v>0</v>
      </c>
    </row>
    <row r="84" spans="1:19" s="21" customFormat="1" x14ac:dyDescent="0.25">
      <c r="A84" s="83">
        <v>12</v>
      </c>
      <c r="B84" s="84" t="s">
        <v>151</v>
      </c>
      <c r="C84" s="103"/>
      <c r="D84" s="104"/>
      <c r="E84" s="105"/>
      <c r="F84" s="105"/>
      <c r="G84" s="93"/>
      <c r="H84" s="93"/>
      <c r="I84" s="93"/>
      <c r="J84" s="94"/>
      <c r="K84" s="95"/>
      <c r="L84" s="96"/>
      <c r="M84" s="97"/>
      <c r="N84" s="98"/>
      <c r="O84" s="55">
        <f t="shared" si="4"/>
        <v>0</v>
      </c>
      <c r="P84" s="55">
        <f t="shared" si="5"/>
        <v>0</v>
      </c>
      <c r="Q84" s="55">
        <f>P84-M84</f>
        <v>0</v>
      </c>
      <c r="R84" s="55">
        <f>K84-I84-G84</f>
        <v>0</v>
      </c>
      <c r="S84" s="55">
        <f t="shared" si="6"/>
        <v>0</v>
      </c>
    </row>
    <row r="85" spans="1:19" s="21" customFormat="1" x14ac:dyDescent="0.25">
      <c r="A85" s="83">
        <v>12.1</v>
      </c>
      <c r="B85" s="84" t="s">
        <v>62</v>
      </c>
      <c r="C85" s="102"/>
      <c r="D85" s="86"/>
      <c r="E85" s="87"/>
      <c r="F85" s="87"/>
      <c r="G85" s="93"/>
      <c r="H85" s="93"/>
      <c r="I85" s="93"/>
      <c r="J85" s="94"/>
      <c r="K85" s="95"/>
      <c r="L85" s="96"/>
      <c r="M85" s="97"/>
      <c r="N85" s="98"/>
      <c r="O85" s="55"/>
      <c r="P85" s="55"/>
      <c r="Q85" s="55"/>
      <c r="R85" s="55"/>
      <c r="S85" s="55"/>
    </row>
    <row r="86" spans="1:19" s="21" customFormat="1" ht="33.75" x14ac:dyDescent="0.25">
      <c r="A86" s="56" t="s">
        <v>152</v>
      </c>
      <c r="B86" s="61" t="s">
        <v>153</v>
      </c>
      <c r="C86" s="58" t="s">
        <v>30</v>
      </c>
      <c r="D86" s="59">
        <v>119</v>
      </c>
      <c r="E86" s="72">
        <v>202653.43552472812</v>
      </c>
      <c r="F86" s="73">
        <f t="shared" si="9"/>
        <v>24115758.827442646</v>
      </c>
      <c r="G86" s="42"/>
      <c r="H86" s="42"/>
      <c r="I86" s="42"/>
      <c r="J86" s="43">
        <f t="shared" si="7"/>
        <v>0</v>
      </c>
      <c r="K86" s="44">
        <f>G86+I86</f>
        <v>0</v>
      </c>
      <c r="L86" s="45">
        <f>K86*E86</f>
        <v>0</v>
      </c>
      <c r="M86" s="69">
        <f t="shared" si="3"/>
        <v>119</v>
      </c>
      <c r="N86" s="70">
        <f t="shared" si="8"/>
        <v>24115758.827442646</v>
      </c>
    </row>
    <row r="87" spans="1:19" ht="14.1" customHeight="1" x14ac:dyDescent="0.25">
      <c r="A87" s="56" t="s">
        <v>154</v>
      </c>
      <c r="B87" s="61" t="s">
        <v>155</v>
      </c>
      <c r="C87" s="58" t="s">
        <v>30</v>
      </c>
      <c r="D87" s="59">
        <v>24</v>
      </c>
      <c r="E87" s="72">
        <v>224032.57597867085</v>
      </c>
      <c r="F87" s="73">
        <f t="shared" si="9"/>
        <v>5376781.8234881004</v>
      </c>
      <c r="G87" s="42"/>
      <c r="H87" s="42"/>
      <c r="I87" s="42"/>
      <c r="J87" s="43">
        <f t="shared" ref="J87:J124" si="10">I87*E87</f>
        <v>0</v>
      </c>
      <c r="K87" s="44">
        <f t="shared" ref="K87:K124" si="11">G87+I87</f>
        <v>0</v>
      </c>
      <c r="L87" s="45">
        <f t="shared" ref="L87:L124" si="12">K87*E87</f>
        <v>0</v>
      </c>
      <c r="M87" s="69">
        <f t="shared" si="3"/>
        <v>24</v>
      </c>
      <c r="N87" s="70">
        <f t="shared" si="8"/>
        <v>5376781.8234881004</v>
      </c>
    </row>
    <row r="88" spans="1:19" ht="14.1" customHeight="1" x14ac:dyDescent="0.25">
      <c r="A88" s="83">
        <v>12.2</v>
      </c>
      <c r="B88" s="84" t="s">
        <v>54</v>
      </c>
      <c r="C88" s="102"/>
      <c r="D88" s="86"/>
      <c r="E88" s="87"/>
      <c r="F88" s="87"/>
      <c r="G88" s="93"/>
      <c r="H88" s="93"/>
      <c r="I88" s="93"/>
      <c r="J88" s="94"/>
      <c r="K88" s="95"/>
      <c r="L88" s="96"/>
      <c r="M88" s="97"/>
      <c r="N88" s="98"/>
    </row>
    <row r="89" spans="1:19" ht="14.1" customHeight="1" x14ac:dyDescent="0.25">
      <c r="A89" s="56" t="s">
        <v>156</v>
      </c>
      <c r="B89" s="61" t="s">
        <v>157</v>
      </c>
      <c r="C89" s="58" t="s">
        <v>32</v>
      </c>
      <c r="D89" s="59">
        <v>33.42</v>
      </c>
      <c r="E89" s="72">
        <v>128976.93656899194</v>
      </c>
      <c r="F89" s="73">
        <f t="shared" si="9"/>
        <v>4310409.2201357111</v>
      </c>
      <c r="G89" s="42"/>
      <c r="H89" s="42"/>
      <c r="I89" s="42"/>
      <c r="J89" s="43">
        <f t="shared" si="10"/>
        <v>0</v>
      </c>
      <c r="K89" s="44">
        <f t="shared" si="11"/>
        <v>0</v>
      </c>
      <c r="L89" s="45">
        <f t="shared" si="12"/>
        <v>0</v>
      </c>
      <c r="M89" s="69">
        <f t="shared" si="3"/>
        <v>33.42</v>
      </c>
      <c r="N89" s="70">
        <f t="shared" si="8"/>
        <v>4310409.2201357111</v>
      </c>
    </row>
    <row r="90" spans="1:19" ht="14.1" customHeight="1" x14ac:dyDescent="0.25">
      <c r="A90" s="60">
        <v>13</v>
      </c>
      <c r="B90" s="84" t="s">
        <v>158</v>
      </c>
      <c r="C90" s="102"/>
      <c r="D90" s="86"/>
      <c r="E90" s="87"/>
      <c r="F90" s="87"/>
      <c r="G90" s="93"/>
      <c r="H90" s="93"/>
      <c r="I90" s="93"/>
      <c r="J90" s="94"/>
      <c r="K90" s="95"/>
      <c r="L90" s="96"/>
      <c r="M90" s="97"/>
      <c r="N90" s="98"/>
    </row>
    <row r="91" spans="1:19" x14ac:dyDescent="0.25">
      <c r="A91" s="60">
        <v>13.1</v>
      </c>
      <c r="B91" s="84" t="s">
        <v>159</v>
      </c>
      <c r="C91" s="102"/>
      <c r="D91" s="86"/>
      <c r="E91" s="87"/>
      <c r="F91" s="87"/>
      <c r="G91" s="93"/>
      <c r="H91" s="93"/>
      <c r="I91" s="93"/>
      <c r="J91" s="94"/>
      <c r="K91" s="95"/>
      <c r="L91" s="96"/>
      <c r="M91" s="97"/>
      <c r="N91" s="98"/>
    </row>
    <row r="92" spans="1:19" ht="14.1" customHeight="1" x14ac:dyDescent="0.25">
      <c r="A92" s="56" t="s">
        <v>160</v>
      </c>
      <c r="B92" s="61" t="s">
        <v>161</v>
      </c>
      <c r="C92" s="58" t="s">
        <v>25</v>
      </c>
      <c r="D92" s="59">
        <v>12</v>
      </c>
      <c r="E92" s="72">
        <v>274732.01117183408</v>
      </c>
      <c r="F92" s="73">
        <f t="shared" si="9"/>
        <v>3296784.1340620089</v>
      </c>
      <c r="G92" s="42"/>
      <c r="H92" s="42"/>
      <c r="I92" s="42"/>
      <c r="J92" s="43">
        <f t="shared" si="10"/>
        <v>0</v>
      </c>
      <c r="K92" s="44">
        <f t="shared" si="11"/>
        <v>0</v>
      </c>
      <c r="L92" s="45">
        <f t="shared" si="12"/>
        <v>0</v>
      </c>
      <c r="M92" s="69">
        <f t="shared" si="3"/>
        <v>12</v>
      </c>
      <c r="N92" s="70">
        <f t="shared" si="8"/>
        <v>3296784.1340620089</v>
      </c>
    </row>
    <row r="93" spans="1:19" ht="14.1" customHeight="1" x14ac:dyDescent="0.25">
      <c r="A93" s="83">
        <v>14</v>
      </c>
      <c r="B93" s="84" t="s">
        <v>162</v>
      </c>
      <c r="C93" s="102"/>
      <c r="D93" s="86"/>
      <c r="E93" s="87"/>
      <c r="F93" s="87"/>
      <c r="G93" s="93"/>
      <c r="H93" s="93"/>
      <c r="I93" s="93"/>
      <c r="J93" s="94"/>
      <c r="K93" s="95"/>
      <c r="L93" s="96"/>
      <c r="M93" s="97"/>
      <c r="N93" s="98"/>
    </row>
    <row r="94" spans="1:19" ht="30" customHeight="1" x14ac:dyDescent="0.25">
      <c r="A94" s="83">
        <v>14.1</v>
      </c>
      <c r="B94" s="84" t="s">
        <v>163</v>
      </c>
      <c r="C94" s="102"/>
      <c r="D94" s="86"/>
      <c r="E94" s="87"/>
      <c r="F94" s="87"/>
      <c r="G94" s="93"/>
      <c r="H94" s="93"/>
      <c r="I94" s="93"/>
      <c r="J94" s="94"/>
      <c r="K94" s="95"/>
      <c r="L94" s="96"/>
      <c r="M94" s="97"/>
      <c r="N94" s="98"/>
    </row>
    <row r="95" spans="1:19" x14ac:dyDescent="0.25">
      <c r="A95" s="56" t="s">
        <v>164</v>
      </c>
      <c r="B95" s="61" t="s">
        <v>165</v>
      </c>
      <c r="C95" s="58" t="s">
        <v>30</v>
      </c>
      <c r="D95" s="59">
        <v>125.12</v>
      </c>
      <c r="E95" s="72">
        <v>49650.240669749444</v>
      </c>
      <c r="F95" s="73">
        <f t="shared" si="9"/>
        <v>6212238.1125990506</v>
      </c>
      <c r="G95" s="42"/>
      <c r="H95" s="42"/>
      <c r="I95" s="42"/>
      <c r="J95" s="43">
        <f t="shared" si="10"/>
        <v>0</v>
      </c>
      <c r="K95" s="44">
        <f t="shared" si="11"/>
        <v>0</v>
      </c>
      <c r="L95" s="45">
        <f t="shared" si="12"/>
        <v>0</v>
      </c>
      <c r="M95" s="69">
        <f t="shared" ref="M95:M124" si="13">+D95-K95</f>
        <v>125.12</v>
      </c>
      <c r="N95" s="70">
        <f t="shared" si="8"/>
        <v>6212238.1125990506</v>
      </c>
    </row>
    <row r="96" spans="1:19" x14ac:dyDescent="0.25">
      <c r="A96" s="56" t="s">
        <v>166</v>
      </c>
      <c r="B96" s="61" t="s">
        <v>167</v>
      </c>
      <c r="C96" s="58" t="s">
        <v>30</v>
      </c>
      <c r="D96" s="59">
        <v>2</v>
      </c>
      <c r="E96" s="72">
        <v>168111.2854244035</v>
      </c>
      <c r="F96" s="73">
        <f t="shared" si="9"/>
        <v>336222.57084880699</v>
      </c>
      <c r="G96" s="42"/>
      <c r="H96" s="42"/>
      <c r="I96" s="42"/>
      <c r="J96" s="43">
        <f t="shared" si="10"/>
        <v>0</v>
      </c>
      <c r="K96" s="44">
        <f t="shared" si="11"/>
        <v>0</v>
      </c>
      <c r="L96" s="45">
        <f t="shared" si="12"/>
        <v>0</v>
      </c>
      <c r="M96" s="69">
        <f t="shared" si="13"/>
        <v>2</v>
      </c>
      <c r="N96" s="70">
        <f t="shared" ref="N96:N124" si="14">+M96*E96</f>
        <v>336222.57084880699</v>
      </c>
    </row>
    <row r="97" spans="1:14" x14ac:dyDescent="0.25">
      <c r="A97" s="83">
        <v>16</v>
      </c>
      <c r="B97" s="84" t="s">
        <v>168</v>
      </c>
      <c r="C97" s="102"/>
      <c r="D97" s="86"/>
      <c r="E97" s="87"/>
      <c r="F97" s="87"/>
      <c r="G97" s="93"/>
      <c r="H97" s="93"/>
      <c r="I97" s="93"/>
      <c r="J97" s="94"/>
      <c r="K97" s="95"/>
      <c r="L97" s="96"/>
      <c r="M97" s="97"/>
      <c r="N97" s="98"/>
    </row>
    <row r="98" spans="1:14" x14ac:dyDescent="0.25">
      <c r="A98" s="83">
        <v>16.100000000000001</v>
      </c>
      <c r="B98" s="84" t="s">
        <v>169</v>
      </c>
      <c r="C98" s="102"/>
      <c r="D98" s="86"/>
      <c r="E98" s="87"/>
      <c r="F98" s="87"/>
      <c r="G98" s="93"/>
      <c r="H98" s="93"/>
      <c r="I98" s="93"/>
      <c r="J98" s="94"/>
      <c r="K98" s="95"/>
      <c r="L98" s="96"/>
      <c r="M98" s="97"/>
      <c r="N98" s="98"/>
    </row>
    <row r="99" spans="1:14" x14ac:dyDescent="0.25">
      <c r="A99" s="56" t="s">
        <v>170</v>
      </c>
      <c r="B99" s="61" t="s">
        <v>171</v>
      </c>
      <c r="C99" s="58" t="s">
        <v>25</v>
      </c>
      <c r="D99" s="59">
        <v>10</v>
      </c>
      <c r="E99" s="72">
        <v>645734.95021305699</v>
      </c>
      <c r="F99" s="73">
        <f t="shared" si="9"/>
        <v>6457349.5021305699</v>
      </c>
      <c r="G99" s="42"/>
      <c r="H99" s="42"/>
      <c r="I99" s="42"/>
      <c r="J99" s="43">
        <f t="shared" si="10"/>
        <v>0</v>
      </c>
      <c r="K99" s="44">
        <f t="shared" si="11"/>
        <v>0</v>
      </c>
      <c r="L99" s="45">
        <f t="shared" si="12"/>
        <v>0</v>
      </c>
      <c r="M99" s="69">
        <f t="shared" si="13"/>
        <v>10</v>
      </c>
      <c r="N99" s="70">
        <f t="shared" si="14"/>
        <v>6457349.5021305699</v>
      </c>
    </row>
    <row r="100" spans="1:14" x14ac:dyDescent="0.25">
      <c r="A100" s="56" t="s">
        <v>172</v>
      </c>
      <c r="B100" s="61" t="s">
        <v>173</v>
      </c>
      <c r="C100" s="58" t="s">
        <v>25</v>
      </c>
      <c r="D100" s="59">
        <v>12</v>
      </c>
      <c r="E100" s="72">
        <v>196935.34818282258</v>
      </c>
      <c r="F100" s="73">
        <f t="shared" si="9"/>
        <v>2363224.1781938709</v>
      </c>
      <c r="G100" s="42"/>
      <c r="H100" s="42"/>
      <c r="I100" s="42"/>
      <c r="J100" s="43">
        <f t="shared" si="10"/>
        <v>0</v>
      </c>
      <c r="K100" s="44">
        <f t="shared" si="11"/>
        <v>0</v>
      </c>
      <c r="L100" s="45">
        <f t="shared" si="12"/>
        <v>0</v>
      </c>
      <c r="M100" s="69">
        <f t="shared" si="13"/>
        <v>12</v>
      </c>
      <c r="N100" s="70">
        <f t="shared" si="14"/>
        <v>2363224.1781938709</v>
      </c>
    </row>
    <row r="101" spans="1:14" x14ac:dyDescent="0.25">
      <c r="A101" s="56" t="s">
        <v>174</v>
      </c>
      <c r="B101" s="61" t="s">
        <v>175</v>
      </c>
      <c r="C101" s="58" t="s">
        <v>25</v>
      </c>
      <c r="D101" s="59">
        <v>2</v>
      </c>
      <c r="E101" s="72">
        <v>346025.51061043399</v>
      </c>
      <c r="F101" s="73">
        <f t="shared" si="9"/>
        <v>692051.02122086799</v>
      </c>
      <c r="G101" s="42"/>
      <c r="H101" s="42"/>
      <c r="I101" s="42"/>
      <c r="J101" s="43">
        <f t="shared" si="10"/>
        <v>0</v>
      </c>
      <c r="K101" s="44">
        <f t="shared" si="11"/>
        <v>0</v>
      </c>
      <c r="L101" s="45">
        <f t="shared" si="12"/>
        <v>0</v>
      </c>
      <c r="M101" s="69">
        <f t="shared" si="13"/>
        <v>2</v>
      </c>
      <c r="N101" s="70">
        <f t="shared" si="14"/>
        <v>692051.02122086799</v>
      </c>
    </row>
    <row r="102" spans="1:14" x14ac:dyDescent="0.25">
      <c r="A102" s="56" t="s">
        <v>176</v>
      </c>
      <c r="B102" s="61" t="s">
        <v>177</v>
      </c>
      <c r="C102" s="58" t="s">
        <v>25</v>
      </c>
      <c r="D102" s="59">
        <v>5</v>
      </c>
      <c r="E102" s="72">
        <v>150300.47211714953</v>
      </c>
      <c r="F102" s="73">
        <f t="shared" si="9"/>
        <v>751502.36058574764</v>
      </c>
      <c r="G102" s="42"/>
      <c r="H102" s="42"/>
      <c r="I102" s="42"/>
      <c r="J102" s="43">
        <f t="shared" si="10"/>
        <v>0</v>
      </c>
      <c r="K102" s="44">
        <f t="shared" si="11"/>
        <v>0</v>
      </c>
      <c r="L102" s="45">
        <f t="shared" si="12"/>
        <v>0</v>
      </c>
      <c r="M102" s="69">
        <f t="shared" si="13"/>
        <v>5</v>
      </c>
      <c r="N102" s="70">
        <f t="shared" si="14"/>
        <v>751502.36058574764</v>
      </c>
    </row>
    <row r="103" spans="1:14" x14ac:dyDescent="0.25">
      <c r="A103" s="56" t="s">
        <v>178</v>
      </c>
      <c r="B103" s="61" t="s">
        <v>179</v>
      </c>
      <c r="C103" s="58" t="s">
        <v>25</v>
      </c>
      <c r="D103" s="59">
        <v>6</v>
      </c>
      <c r="E103" s="72">
        <v>74100.618447107161</v>
      </c>
      <c r="F103" s="73">
        <f t="shared" si="9"/>
        <v>444603.710682643</v>
      </c>
      <c r="G103" s="42"/>
      <c r="H103" s="42"/>
      <c r="I103" s="42"/>
      <c r="J103" s="43">
        <f t="shared" si="10"/>
        <v>0</v>
      </c>
      <c r="K103" s="44">
        <f t="shared" si="11"/>
        <v>0</v>
      </c>
      <c r="L103" s="45">
        <f t="shared" si="12"/>
        <v>0</v>
      </c>
      <c r="M103" s="69">
        <f t="shared" si="13"/>
        <v>6</v>
      </c>
      <c r="N103" s="70">
        <f t="shared" si="14"/>
        <v>444603.710682643</v>
      </c>
    </row>
    <row r="104" spans="1:14" ht="22.5" x14ac:dyDescent="0.25">
      <c r="A104" s="56" t="s">
        <v>180</v>
      </c>
      <c r="B104" s="61" t="s">
        <v>181</v>
      </c>
      <c r="C104" s="58" t="s">
        <v>25</v>
      </c>
      <c r="D104" s="59">
        <v>6</v>
      </c>
      <c r="E104" s="72">
        <v>69673.282378461721</v>
      </c>
      <c r="F104" s="73">
        <f t="shared" si="9"/>
        <v>418039.6942707703</v>
      </c>
      <c r="G104" s="42"/>
      <c r="H104" s="42"/>
      <c r="I104" s="42"/>
      <c r="J104" s="43">
        <f t="shared" si="10"/>
        <v>0</v>
      </c>
      <c r="K104" s="44">
        <f t="shared" si="11"/>
        <v>0</v>
      </c>
      <c r="L104" s="45">
        <f t="shared" si="12"/>
        <v>0</v>
      </c>
      <c r="M104" s="69">
        <f t="shared" si="13"/>
        <v>6</v>
      </c>
      <c r="N104" s="70">
        <f t="shared" si="14"/>
        <v>418039.6942707703</v>
      </c>
    </row>
    <row r="105" spans="1:14" x14ac:dyDescent="0.25">
      <c r="A105" s="56" t="s">
        <v>182</v>
      </c>
      <c r="B105" s="61" t="s">
        <v>183</v>
      </c>
      <c r="C105" s="58" t="s">
        <v>25</v>
      </c>
      <c r="D105" s="59">
        <v>1</v>
      </c>
      <c r="E105" s="72">
        <v>20961.057089435028</v>
      </c>
      <c r="F105" s="73">
        <f t="shared" si="9"/>
        <v>20961.057089435028</v>
      </c>
      <c r="G105" s="42"/>
      <c r="H105" s="42"/>
      <c r="I105" s="42"/>
      <c r="J105" s="43">
        <f t="shared" si="10"/>
        <v>0</v>
      </c>
      <c r="K105" s="44">
        <f t="shared" si="11"/>
        <v>0</v>
      </c>
      <c r="L105" s="45">
        <f t="shared" si="12"/>
        <v>0</v>
      </c>
      <c r="M105" s="69">
        <f t="shared" si="13"/>
        <v>1</v>
      </c>
      <c r="N105" s="70">
        <f t="shared" si="14"/>
        <v>20961.057089435028</v>
      </c>
    </row>
    <row r="106" spans="1:14" x14ac:dyDescent="0.25">
      <c r="A106" s="56" t="s">
        <v>184</v>
      </c>
      <c r="B106" s="61" t="s">
        <v>185</v>
      </c>
      <c r="C106" s="58" t="s">
        <v>25</v>
      </c>
      <c r="D106" s="59">
        <v>7</v>
      </c>
      <c r="E106" s="72">
        <v>14296.076879228911</v>
      </c>
      <c r="F106" s="73">
        <f t="shared" si="9"/>
        <v>100072.53815460237</v>
      </c>
      <c r="G106" s="42"/>
      <c r="H106" s="42"/>
      <c r="I106" s="42"/>
      <c r="J106" s="43">
        <f t="shared" si="10"/>
        <v>0</v>
      </c>
      <c r="K106" s="44">
        <f t="shared" si="11"/>
        <v>0</v>
      </c>
      <c r="L106" s="45">
        <f t="shared" si="12"/>
        <v>0</v>
      </c>
      <c r="M106" s="69">
        <f t="shared" si="13"/>
        <v>7</v>
      </c>
      <c r="N106" s="70">
        <f t="shared" si="14"/>
        <v>100072.53815460237</v>
      </c>
    </row>
    <row r="107" spans="1:14" x14ac:dyDescent="0.25">
      <c r="A107" s="56" t="s">
        <v>186</v>
      </c>
      <c r="B107" s="61" t="s">
        <v>187</v>
      </c>
      <c r="C107" s="58" t="s">
        <v>25</v>
      </c>
      <c r="D107" s="59">
        <v>1</v>
      </c>
      <c r="E107" s="72">
        <v>58412.952148492419</v>
      </c>
      <c r="F107" s="73">
        <f t="shared" si="9"/>
        <v>58412.952148492419</v>
      </c>
      <c r="G107" s="42"/>
      <c r="H107" s="42"/>
      <c r="I107" s="42"/>
      <c r="J107" s="43">
        <f t="shared" si="10"/>
        <v>0</v>
      </c>
      <c r="K107" s="44">
        <f t="shared" si="11"/>
        <v>0</v>
      </c>
      <c r="L107" s="45">
        <f t="shared" si="12"/>
        <v>0</v>
      </c>
      <c r="M107" s="69">
        <f t="shared" si="13"/>
        <v>1</v>
      </c>
      <c r="N107" s="70">
        <f t="shared" si="14"/>
        <v>58412.952148492419</v>
      </c>
    </row>
    <row r="108" spans="1:14" x14ac:dyDescent="0.25">
      <c r="A108" s="56" t="s">
        <v>188</v>
      </c>
      <c r="B108" s="61" t="s">
        <v>189</v>
      </c>
      <c r="C108" s="58" t="s">
        <v>25</v>
      </c>
      <c r="D108" s="59">
        <v>1</v>
      </c>
      <c r="E108" s="72">
        <v>247181.52175874638</v>
      </c>
      <c r="F108" s="73">
        <f t="shared" si="9"/>
        <v>247181.52175874638</v>
      </c>
      <c r="G108" s="42"/>
      <c r="H108" s="42"/>
      <c r="I108" s="42"/>
      <c r="J108" s="43">
        <f t="shared" si="10"/>
        <v>0</v>
      </c>
      <c r="K108" s="44">
        <f t="shared" si="11"/>
        <v>0</v>
      </c>
      <c r="L108" s="45">
        <f t="shared" si="12"/>
        <v>0</v>
      </c>
      <c r="M108" s="69">
        <f t="shared" si="13"/>
        <v>1</v>
      </c>
      <c r="N108" s="70">
        <f t="shared" si="14"/>
        <v>247181.52175874638</v>
      </c>
    </row>
    <row r="109" spans="1:14" ht="24" x14ac:dyDescent="0.25">
      <c r="A109" s="60">
        <v>18</v>
      </c>
      <c r="B109" s="84" t="s">
        <v>190</v>
      </c>
      <c r="C109" s="102"/>
      <c r="D109" s="86"/>
      <c r="E109" s="87"/>
      <c r="F109" s="87"/>
      <c r="G109" s="93"/>
      <c r="H109" s="93"/>
      <c r="I109" s="93"/>
      <c r="J109" s="94">
        <f t="shared" si="10"/>
        <v>0</v>
      </c>
      <c r="K109" s="95"/>
      <c r="L109" s="96"/>
      <c r="M109" s="97"/>
      <c r="N109" s="98"/>
    </row>
    <row r="110" spans="1:14" x14ac:dyDescent="0.25">
      <c r="A110" s="60">
        <v>18.100000000000001</v>
      </c>
      <c r="B110" s="84" t="s">
        <v>63</v>
      </c>
      <c r="C110" s="102"/>
      <c r="D110" s="86"/>
      <c r="E110" s="87"/>
      <c r="F110" s="87"/>
      <c r="G110" s="93"/>
      <c r="H110" s="93"/>
      <c r="I110" s="93"/>
      <c r="J110" s="94">
        <f t="shared" si="10"/>
        <v>0</v>
      </c>
      <c r="K110" s="95"/>
      <c r="L110" s="96"/>
      <c r="M110" s="97"/>
      <c r="N110" s="98"/>
    </row>
    <row r="111" spans="1:14" x14ac:dyDescent="0.25">
      <c r="A111" s="56" t="s">
        <v>66</v>
      </c>
      <c r="B111" s="61" t="s">
        <v>67</v>
      </c>
      <c r="C111" s="58" t="s">
        <v>30</v>
      </c>
      <c r="D111" s="59">
        <v>1750</v>
      </c>
      <c r="E111" s="72">
        <v>12430.907233796535</v>
      </c>
      <c r="F111" s="73">
        <f t="shared" si="9"/>
        <v>21754087.659143936</v>
      </c>
      <c r="G111" s="42"/>
      <c r="H111" s="42"/>
      <c r="I111" s="42"/>
      <c r="J111" s="43">
        <f t="shared" si="10"/>
        <v>0</v>
      </c>
      <c r="K111" s="44">
        <f t="shared" si="11"/>
        <v>0</v>
      </c>
      <c r="L111" s="45">
        <f t="shared" si="12"/>
        <v>0</v>
      </c>
      <c r="M111" s="69">
        <f t="shared" si="13"/>
        <v>1750</v>
      </c>
      <c r="N111" s="70">
        <f t="shared" si="14"/>
        <v>21754087.659143936</v>
      </c>
    </row>
    <row r="112" spans="1:14" x14ac:dyDescent="0.25">
      <c r="A112" s="56" t="s">
        <v>191</v>
      </c>
      <c r="B112" s="61" t="s">
        <v>192</v>
      </c>
      <c r="C112" s="58" t="s">
        <v>30</v>
      </c>
      <c r="D112" s="59"/>
      <c r="E112" s="72">
        <v>12452.566900653734</v>
      </c>
      <c r="F112" s="73">
        <f t="shared" si="9"/>
        <v>0</v>
      </c>
      <c r="G112" s="42"/>
      <c r="H112" s="42"/>
      <c r="I112" s="42"/>
      <c r="J112" s="43">
        <f t="shared" si="10"/>
        <v>0</v>
      </c>
      <c r="K112" s="44">
        <f t="shared" si="11"/>
        <v>0</v>
      </c>
      <c r="L112" s="45">
        <f t="shared" si="12"/>
        <v>0</v>
      </c>
      <c r="M112" s="69">
        <f t="shared" si="13"/>
        <v>0</v>
      </c>
      <c r="N112" s="70">
        <f t="shared" si="14"/>
        <v>0</v>
      </c>
    </row>
    <row r="113" spans="1:15" x14ac:dyDescent="0.25">
      <c r="A113" s="56" t="s">
        <v>193</v>
      </c>
      <c r="B113" s="61" t="s">
        <v>194</v>
      </c>
      <c r="C113" s="58" t="s">
        <v>30</v>
      </c>
      <c r="D113" s="59">
        <v>7</v>
      </c>
      <c r="E113" s="72">
        <v>14363.831788593749</v>
      </c>
      <c r="F113" s="73">
        <f t="shared" si="9"/>
        <v>100546.82252015625</v>
      </c>
      <c r="G113" s="42"/>
      <c r="H113" s="42"/>
      <c r="I113" s="42"/>
      <c r="J113" s="43">
        <f t="shared" si="10"/>
        <v>0</v>
      </c>
      <c r="K113" s="44">
        <f t="shared" si="11"/>
        <v>0</v>
      </c>
      <c r="L113" s="45">
        <f t="shared" si="12"/>
        <v>0</v>
      </c>
      <c r="M113" s="69">
        <f t="shared" si="13"/>
        <v>7</v>
      </c>
      <c r="N113" s="70">
        <f t="shared" si="14"/>
        <v>100546.82252015625</v>
      </c>
    </row>
    <row r="114" spans="1:15" x14ac:dyDescent="0.25">
      <c r="A114" s="56" t="s">
        <v>195</v>
      </c>
      <c r="B114" s="61" t="s">
        <v>196</v>
      </c>
      <c r="C114" s="58" t="s">
        <v>30</v>
      </c>
      <c r="D114" s="59"/>
      <c r="E114" s="72">
        <v>14112.850680913934</v>
      </c>
      <c r="F114" s="73">
        <f t="shared" si="9"/>
        <v>0</v>
      </c>
      <c r="G114" s="42"/>
      <c r="H114" s="42"/>
      <c r="I114" s="42"/>
      <c r="J114" s="43">
        <f t="shared" si="10"/>
        <v>0</v>
      </c>
      <c r="K114" s="44">
        <f t="shared" si="11"/>
        <v>0</v>
      </c>
      <c r="L114" s="45">
        <f t="shared" si="12"/>
        <v>0</v>
      </c>
      <c r="M114" s="69">
        <f t="shared" si="13"/>
        <v>0</v>
      </c>
      <c r="N114" s="70">
        <f t="shared" si="14"/>
        <v>0</v>
      </c>
    </row>
    <row r="115" spans="1:15" x14ac:dyDescent="0.25">
      <c r="A115" s="56" t="s">
        <v>197</v>
      </c>
      <c r="B115" s="61" t="s">
        <v>198</v>
      </c>
      <c r="C115" s="58" t="s">
        <v>30</v>
      </c>
      <c r="D115" s="59">
        <v>12.5</v>
      </c>
      <c r="E115" s="72">
        <v>13819.499137362936</v>
      </c>
      <c r="F115" s="73">
        <f t="shared" si="9"/>
        <v>172743.73921703669</v>
      </c>
      <c r="G115" s="42"/>
      <c r="H115" s="42"/>
      <c r="I115" s="42"/>
      <c r="J115" s="43">
        <f t="shared" si="10"/>
        <v>0</v>
      </c>
      <c r="K115" s="44">
        <f t="shared" si="11"/>
        <v>0</v>
      </c>
      <c r="L115" s="45">
        <f t="shared" si="12"/>
        <v>0</v>
      </c>
      <c r="M115" s="69">
        <f t="shared" si="13"/>
        <v>12.5</v>
      </c>
      <c r="N115" s="70">
        <f t="shared" si="14"/>
        <v>172743.73921703669</v>
      </c>
    </row>
    <row r="116" spans="1:15" ht="36" x14ac:dyDescent="0.25">
      <c r="A116" s="83">
        <v>19</v>
      </c>
      <c r="B116" s="84" t="s">
        <v>199</v>
      </c>
      <c r="C116" s="102"/>
      <c r="D116" s="86"/>
      <c r="E116" s="87"/>
      <c r="F116" s="87"/>
      <c r="G116" s="93"/>
      <c r="H116" s="93"/>
      <c r="I116" s="93"/>
      <c r="J116" s="94"/>
      <c r="K116" s="95"/>
      <c r="L116" s="96"/>
      <c r="M116" s="97"/>
      <c r="N116" s="98"/>
    </row>
    <row r="117" spans="1:15" x14ac:dyDescent="0.25">
      <c r="A117" s="83">
        <v>19.100000000000001</v>
      </c>
      <c r="B117" s="84" t="s">
        <v>200</v>
      </c>
      <c r="C117" s="102"/>
      <c r="D117" s="86"/>
      <c r="E117" s="87"/>
      <c r="F117" s="87"/>
      <c r="G117" s="93"/>
      <c r="H117" s="93"/>
      <c r="I117" s="93"/>
      <c r="J117" s="94"/>
      <c r="K117" s="95"/>
      <c r="L117" s="96"/>
      <c r="M117" s="97"/>
      <c r="N117" s="98"/>
    </row>
    <row r="118" spans="1:15" x14ac:dyDescent="0.25">
      <c r="A118" s="56" t="s">
        <v>201</v>
      </c>
      <c r="B118" s="61" t="s">
        <v>202</v>
      </c>
      <c r="C118" s="58" t="s">
        <v>25</v>
      </c>
      <c r="D118" s="59">
        <v>4</v>
      </c>
      <c r="E118" s="72">
        <v>108737.82085331452</v>
      </c>
      <c r="F118" s="73">
        <f t="shared" si="9"/>
        <v>434951.28341325809</v>
      </c>
      <c r="G118" s="42"/>
      <c r="H118" s="42"/>
      <c r="I118" s="42"/>
      <c r="J118" s="43">
        <f t="shared" si="10"/>
        <v>0</v>
      </c>
      <c r="K118" s="44">
        <f t="shared" si="11"/>
        <v>0</v>
      </c>
      <c r="L118" s="45">
        <f t="shared" si="12"/>
        <v>0</v>
      </c>
      <c r="M118" s="69">
        <f t="shared" si="13"/>
        <v>4</v>
      </c>
      <c r="N118" s="70">
        <f t="shared" si="14"/>
        <v>434951.28341325809</v>
      </c>
    </row>
    <row r="119" spans="1:15" x14ac:dyDescent="0.25">
      <c r="A119" s="60">
        <v>20</v>
      </c>
      <c r="B119" s="84" t="s">
        <v>210</v>
      </c>
      <c r="C119" s="102"/>
      <c r="D119" s="86"/>
      <c r="E119" s="106"/>
      <c r="F119" s="106"/>
      <c r="G119" s="93"/>
      <c r="H119" s="93"/>
      <c r="I119" s="93"/>
      <c r="J119" s="94"/>
      <c r="K119" s="95"/>
      <c r="L119" s="96"/>
      <c r="M119" s="97"/>
      <c r="N119" s="98"/>
    </row>
    <row r="120" spans="1:15" x14ac:dyDescent="0.25">
      <c r="A120" s="56" t="s">
        <v>203</v>
      </c>
      <c r="B120" s="61" t="s">
        <v>204</v>
      </c>
      <c r="C120" s="58" t="s">
        <v>30</v>
      </c>
      <c r="D120" s="59">
        <v>25</v>
      </c>
      <c r="E120" s="74">
        <v>61379.062501634042</v>
      </c>
      <c r="F120" s="75">
        <f>E120*D120</f>
        <v>1534476.5625408511</v>
      </c>
      <c r="G120" s="42"/>
      <c r="H120" s="42"/>
      <c r="I120" s="42"/>
      <c r="J120" s="43">
        <f t="shared" si="10"/>
        <v>0</v>
      </c>
      <c r="K120" s="44">
        <f t="shared" si="11"/>
        <v>0</v>
      </c>
      <c r="L120" s="45">
        <f t="shared" si="12"/>
        <v>0</v>
      </c>
      <c r="M120" s="69">
        <f t="shared" si="13"/>
        <v>25</v>
      </c>
      <c r="N120" s="70">
        <f t="shared" si="14"/>
        <v>1534476.5625408511</v>
      </c>
    </row>
    <row r="121" spans="1:15" ht="33.75" x14ac:dyDescent="0.25">
      <c r="A121" s="56">
        <v>27.2</v>
      </c>
      <c r="B121" s="61" t="s">
        <v>205</v>
      </c>
      <c r="C121" s="58" t="s">
        <v>30</v>
      </c>
      <c r="D121" s="59">
        <v>90</v>
      </c>
      <c r="E121" s="74">
        <v>81524.243765345454</v>
      </c>
      <c r="F121" s="75">
        <f>E121*D121</f>
        <v>7337181.9388810908</v>
      </c>
      <c r="G121" s="42"/>
      <c r="H121" s="42"/>
      <c r="I121" s="42"/>
      <c r="J121" s="43">
        <f t="shared" si="10"/>
        <v>0</v>
      </c>
      <c r="K121" s="44">
        <f t="shared" si="11"/>
        <v>0</v>
      </c>
      <c r="L121" s="45">
        <f t="shared" si="12"/>
        <v>0</v>
      </c>
      <c r="M121" s="69">
        <f t="shared" si="13"/>
        <v>90</v>
      </c>
      <c r="N121" s="70">
        <f t="shared" si="14"/>
        <v>7337181.9388810908</v>
      </c>
    </row>
    <row r="122" spans="1:15" x14ac:dyDescent="0.25">
      <c r="A122" s="56" t="s">
        <v>149</v>
      </c>
      <c r="B122" s="61" t="s">
        <v>206</v>
      </c>
      <c r="C122" s="58" t="s">
        <v>30</v>
      </c>
      <c r="D122" s="59">
        <v>50</v>
      </c>
      <c r="E122" s="75"/>
      <c r="F122" s="78">
        <f>E122*D122</f>
        <v>0</v>
      </c>
      <c r="G122" s="42"/>
      <c r="H122" s="42"/>
      <c r="I122" s="42"/>
      <c r="J122" s="43">
        <f t="shared" si="10"/>
        <v>0</v>
      </c>
      <c r="K122" s="44">
        <f t="shared" si="11"/>
        <v>0</v>
      </c>
      <c r="L122" s="45">
        <f t="shared" si="12"/>
        <v>0</v>
      </c>
      <c r="M122" s="69">
        <f t="shared" si="13"/>
        <v>50</v>
      </c>
      <c r="N122" s="70">
        <f t="shared" si="14"/>
        <v>0</v>
      </c>
    </row>
    <row r="123" spans="1:15" x14ac:dyDescent="0.25">
      <c r="A123" s="56"/>
      <c r="B123" s="61" t="s">
        <v>207</v>
      </c>
      <c r="C123" s="58" t="s">
        <v>30</v>
      </c>
      <c r="D123" s="59">
        <v>105</v>
      </c>
      <c r="E123" s="75"/>
      <c r="F123" s="75">
        <f>E123*D123</f>
        <v>0</v>
      </c>
      <c r="G123" s="42"/>
      <c r="H123" s="42"/>
      <c r="I123" s="42"/>
      <c r="J123" s="43">
        <f t="shared" si="10"/>
        <v>0</v>
      </c>
      <c r="K123" s="44">
        <f t="shared" si="11"/>
        <v>0</v>
      </c>
      <c r="L123" s="45">
        <f t="shared" si="12"/>
        <v>0</v>
      </c>
      <c r="M123" s="69">
        <f t="shared" si="13"/>
        <v>105</v>
      </c>
      <c r="N123" s="70">
        <f t="shared" si="14"/>
        <v>0</v>
      </c>
    </row>
    <row r="124" spans="1:15" x14ac:dyDescent="0.25">
      <c r="A124" s="56" t="s">
        <v>149</v>
      </c>
      <c r="B124" s="61" t="s">
        <v>208</v>
      </c>
      <c r="C124" s="58" t="s">
        <v>209</v>
      </c>
      <c r="D124" s="59">
        <v>790</v>
      </c>
      <c r="E124" s="75"/>
      <c r="F124" s="78">
        <f>E124*D124</f>
        <v>0</v>
      </c>
      <c r="G124" s="42"/>
      <c r="H124" s="42"/>
      <c r="I124" s="42"/>
      <c r="J124" s="43">
        <f t="shared" si="10"/>
        <v>0</v>
      </c>
      <c r="K124" s="44">
        <f t="shared" si="11"/>
        <v>0</v>
      </c>
      <c r="L124" s="45">
        <f t="shared" si="12"/>
        <v>0</v>
      </c>
      <c r="M124" s="69">
        <f t="shared" si="13"/>
        <v>790</v>
      </c>
      <c r="N124" s="70">
        <f t="shared" si="14"/>
        <v>0</v>
      </c>
      <c r="O124" s="82">
        <f>+SUM(N28:N124)</f>
        <v>187536284.82641008</v>
      </c>
    </row>
    <row r="125" spans="1:15" ht="14.1" customHeight="1" x14ac:dyDescent="0.25">
      <c r="A125" s="151" t="s">
        <v>33</v>
      </c>
      <c r="B125" s="151"/>
      <c r="C125" s="27"/>
      <c r="D125" s="28"/>
      <c r="E125" s="28"/>
      <c r="F125" s="29">
        <f>SUM(F29:F124)</f>
        <v>239728362.57257947</v>
      </c>
      <c r="G125" s="28"/>
      <c r="H125" s="29">
        <f>SUM(H29:H124)</f>
        <v>0</v>
      </c>
      <c r="I125" s="28"/>
      <c r="J125" s="29">
        <f>SUM(J29:J124)</f>
        <v>52192077.746169418</v>
      </c>
      <c r="K125" s="36"/>
      <c r="L125" s="29">
        <f>SUM(L30:L124)</f>
        <v>52192077.746169418</v>
      </c>
      <c r="M125" s="29"/>
      <c r="N125" s="29">
        <f>+F125-L125</f>
        <v>187536284.82641006</v>
      </c>
    </row>
    <row r="126" spans="1:15" ht="14.1" customHeight="1" x14ac:dyDescent="0.25">
      <c r="A126" s="150" t="s">
        <v>34</v>
      </c>
      <c r="B126" s="150"/>
      <c r="C126" s="150"/>
      <c r="D126" s="31"/>
      <c r="E126" s="31"/>
      <c r="F126" s="32">
        <f>SUM(F127:F130)</f>
        <v>66644484.795177102</v>
      </c>
      <c r="G126" s="31"/>
      <c r="H126" s="32">
        <f>SUM(H127:H130)</f>
        <v>0</v>
      </c>
      <c r="I126" s="31"/>
      <c r="J126" s="32">
        <f>SUM(J127:J130)</f>
        <v>14509397.613435099</v>
      </c>
      <c r="K126" s="37"/>
      <c r="L126" s="32">
        <f>SUM(L127:L130)</f>
        <v>14509397.613435099</v>
      </c>
      <c r="M126" s="32"/>
      <c r="N126" s="32">
        <f>+F126-L126</f>
        <v>52135087.181742005</v>
      </c>
    </row>
    <row r="127" spans="1:15" x14ac:dyDescent="0.25">
      <c r="A127" s="149" t="s">
        <v>35</v>
      </c>
      <c r="B127" s="149"/>
      <c r="C127" s="17">
        <v>0.17</v>
      </c>
      <c r="D127" s="18"/>
      <c r="E127" s="18"/>
      <c r="F127" s="33">
        <f>+C127*F125</f>
        <v>40753821.637338512</v>
      </c>
      <c r="G127" s="18"/>
      <c r="H127" s="33">
        <f>+$H$125*C127</f>
        <v>0</v>
      </c>
      <c r="I127" s="18"/>
      <c r="J127" s="30">
        <f>+J125*C127</f>
        <v>8872653.2168488018</v>
      </c>
      <c r="K127" s="38"/>
      <c r="L127" s="81">
        <f>+$L$125*C127</f>
        <v>8872653.2168488018</v>
      </c>
      <c r="M127" s="25"/>
      <c r="N127" s="30">
        <f>+F127+L127</f>
        <v>49626474.85418731</v>
      </c>
    </row>
    <row r="128" spans="1:15" ht="14.1" customHeight="1" x14ac:dyDescent="0.25">
      <c r="A128" s="149" t="s">
        <v>36</v>
      </c>
      <c r="B128" s="149" t="s">
        <v>37</v>
      </c>
      <c r="C128" s="17">
        <v>0.05</v>
      </c>
      <c r="D128" s="18"/>
      <c r="E128" s="18"/>
      <c r="F128" s="33">
        <f>+C128*F125</f>
        <v>11986418.128628975</v>
      </c>
      <c r="G128" s="18"/>
      <c r="H128" s="33">
        <f>+$H$125*C128</f>
        <v>0</v>
      </c>
      <c r="I128" s="18"/>
      <c r="J128" s="30">
        <f>+J125*C128</f>
        <v>2609603.8873084709</v>
      </c>
      <c r="K128" s="38"/>
      <c r="L128" s="81">
        <f>+$L$125*C128</f>
        <v>2609603.8873084709</v>
      </c>
      <c r="M128" s="25"/>
      <c r="N128" s="30">
        <f>+F128-L128</f>
        <v>9376814.2413205039</v>
      </c>
    </row>
    <row r="129" spans="1:14" ht="14.1" customHeight="1" x14ac:dyDescent="0.25">
      <c r="A129" s="149" t="s">
        <v>38</v>
      </c>
      <c r="B129" s="149" t="s">
        <v>37</v>
      </c>
      <c r="C129" s="17">
        <v>0.05</v>
      </c>
      <c r="D129" s="18"/>
      <c r="E129" s="18"/>
      <c r="F129" s="33">
        <f>+C129*F125</f>
        <v>11986418.128628975</v>
      </c>
      <c r="G129" s="18"/>
      <c r="H129" s="33">
        <f>+$H$125*C129</f>
        <v>0</v>
      </c>
      <c r="I129" s="18"/>
      <c r="J129" s="30">
        <f>+J125*C129</f>
        <v>2609603.8873084709</v>
      </c>
      <c r="K129" s="38"/>
      <c r="L129" s="81">
        <f>+$L$125*C129</f>
        <v>2609603.8873084709</v>
      </c>
      <c r="M129" s="25"/>
      <c r="N129" s="30">
        <f>+F129-L129</f>
        <v>9376814.2413205039</v>
      </c>
    </row>
    <row r="130" spans="1:14" x14ac:dyDescent="0.25">
      <c r="A130" s="149" t="s">
        <v>39</v>
      </c>
      <c r="B130" s="149"/>
      <c r="C130" s="17">
        <v>0.16</v>
      </c>
      <c r="D130" s="18"/>
      <c r="E130" s="18"/>
      <c r="F130" s="33">
        <f>+F129*C130</f>
        <v>1917826.900580636</v>
      </c>
      <c r="G130" s="33"/>
      <c r="H130" s="33">
        <f>+H129*C130</f>
        <v>0</v>
      </c>
      <c r="I130" s="33"/>
      <c r="J130" s="33">
        <f>+J129*C130</f>
        <v>417536.62196935533</v>
      </c>
      <c r="K130" s="33"/>
      <c r="L130" s="26">
        <f>+L129*C130</f>
        <v>417536.62196935533</v>
      </c>
      <c r="M130" s="33"/>
      <c r="N130" s="33">
        <f>+F130-L130</f>
        <v>1500290.2786112807</v>
      </c>
    </row>
    <row r="131" spans="1:14" x14ac:dyDescent="0.25">
      <c r="A131" s="150" t="s">
        <v>44</v>
      </c>
      <c r="B131" s="150"/>
      <c r="C131" s="52"/>
      <c r="D131" s="52"/>
      <c r="E131" s="52"/>
      <c r="F131" s="53">
        <f>F125+F126</f>
        <v>306372847.36775661</v>
      </c>
      <c r="G131" s="52"/>
      <c r="H131" s="53">
        <f>H125+H126</f>
        <v>0</v>
      </c>
      <c r="I131" s="52"/>
      <c r="J131" s="53">
        <f>J125+J126</f>
        <v>66701475.359604515</v>
      </c>
      <c r="K131" s="54"/>
      <c r="L131" s="53">
        <f>SUM(L125:L126)</f>
        <v>66701475.359604515</v>
      </c>
      <c r="M131" s="53"/>
      <c r="N131" s="53">
        <f>N125+N126</f>
        <v>239671372.00815207</v>
      </c>
    </row>
    <row r="132" spans="1:14" ht="30" x14ac:dyDescent="0.25">
      <c r="F132" s="47" t="s">
        <v>64</v>
      </c>
      <c r="G132" s="49"/>
      <c r="H132" s="50" t="s">
        <v>56</v>
      </c>
      <c r="I132" s="50"/>
      <c r="J132" s="51" t="s">
        <v>43</v>
      </c>
      <c r="K132" s="48"/>
      <c r="L132" s="48" t="s">
        <v>57</v>
      </c>
      <c r="M132" s="48"/>
      <c r="N132" s="51" t="s">
        <v>65</v>
      </c>
    </row>
    <row r="136" spans="1:14" x14ac:dyDescent="0.25">
      <c r="M136" s="90">
        <f>+F125-J125</f>
        <v>187536284.82641006</v>
      </c>
    </row>
    <row r="137" spans="1:14" x14ac:dyDescent="0.25">
      <c r="A137" t="s">
        <v>9</v>
      </c>
    </row>
    <row r="138" spans="1:14" x14ac:dyDescent="0.25">
      <c r="A138" t="s">
        <v>45</v>
      </c>
      <c r="D138" t="s">
        <v>9</v>
      </c>
    </row>
    <row r="139" spans="1:14" x14ac:dyDescent="0.25">
      <c r="A139" t="s">
        <v>46</v>
      </c>
      <c r="D139" t="s">
        <v>18</v>
      </c>
    </row>
    <row r="140" spans="1:14" x14ac:dyDescent="0.25">
      <c r="A140" t="s">
        <v>47</v>
      </c>
      <c r="D140" t="s">
        <v>8</v>
      </c>
    </row>
    <row r="142" spans="1:14" x14ac:dyDescent="0.25">
      <c r="A142" s="24"/>
      <c r="C142" s="24"/>
      <c r="D142" s="24"/>
      <c r="E142" s="24"/>
      <c r="F142" s="24"/>
      <c r="G142" s="24"/>
      <c r="H142" s="24"/>
    </row>
    <row r="143" spans="1:14" x14ac:dyDescent="0.25">
      <c r="A143" s="24" t="s">
        <v>9</v>
      </c>
      <c r="C143" s="24"/>
      <c r="D143" s="24"/>
      <c r="E143" s="24"/>
      <c r="F143" s="24"/>
      <c r="G143" s="24"/>
      <c r="H143" s="24"/>
      <c r="I143" t="s">
        <v>9</v>
      </c>
    </row>
    <row r="144" spans="1:14" x14ac:dyDescent="0.25">
      <c r="A144" s="24" t="s">
        <v>16</v>
      </c>
      <c r="C144" s="24"/>
      <c r="D144" s="24"/>
      <c r="E144" s="24"/>
      <c r="F144" s="24"/>
      <c r="G144" s="24"/>
      <c r="H144" s="24"/>
      <c r="I144" t="s">
        <v>19</v>
      </c>
    </row>
    <row r="145" spans="1:12" customFormat="1" x14ac:dyDescent="0.25">
      <c r="A145" s="24" t="s">
        <v>17</v>
      </c>
      <c r="C145" s="22"/>
      <c r="D145" s="22"/>
      <c r="E145" s="22"/>
      <c r="F145" s="22"/>
      <c r="G145" s="22"/>
      <c r="H145" s="22"/>
      <c r="I145" s="24" t="s">
        <v>10</v>
      </c>
      <c r="L145" s="20"/>
    </row>
    <row r="146" spans="1:12" customFormat="1" x14ac:dyDescent="0.25">
      <c r="A146" s="24"/>
      <c r="C146" s="22"/>
      <c r="D146" s="22"/>
      <c r="E146" s="22"/>
      <c r="F146" s="22"/>
      <c r="G146" s="22"/>
      <c r="H146" s="22"/>
      <c r="I146" s="24"/>
      <c r="L146" s="20"/>
    </row>
    <row r="147" spans="1:12" customFormat="1" x14ac:dyDescent="0.25">
      <c r="A147" s="24"/>
      <c r="C147" s="22"/>
      <c r="D147" s="22"/>
      <c r="E147" s="22"/>
      <c r="F147" s="22"/>
      <c r="G147" s="22"/>
      <c r="H147" s="22"/>
      <c r="I147" s="24"/>
      <c r="L147" s="20"/>
    </row>
    <row r="148" spans="1:12" customFormat="1" x14ac:dyDescent="0.25">
      <c r="A148" s="24"/>
      <c r="C148" s="22"/>
      <c r="D148" s="22"/>
      <c r="E148" s="22"/>
      <c r="F148" s="22"/>
      <c r="G148" s="22"/>
      <c r="H148" s="22"/>
      <c r="I148" s="24"/>
      <c r="L148" s="24"/>
    </row>
  </sheetData>
  <mergeCells count="10">
    <mergeCell ref="C16:L16"/>
    <mergeCell ref="A8:L8"/>
    <mergeCell ref="B1:K1"/>
    <mergeCell ref="A130:B130"/>
    <mergeCell ref="A131:B131"/>
    <mergeCell ref="A125:B125"/>
    <mergeCell ref="A127:B127"/>
    <mergeCell ref="A128:B128"/>
    <mergeCell ref="A129:B129"/>
    <mergeCell ref="A126:C126"/>
  </mergeCells>
  <phoneticPr fontId="13" type="noConversion"/>
  <printOptions horizontalCentered="1"/>
  <pageMargins left="0.23622047244094491" right="0.23622047244094491" top="0.74803149606299213" bottom="0.74803149606299213" header="0.31496062992125984" footer="0.31496062992125984"/>
  <pageSetup scale="44" fitToHeight="3" orientation="landscape" r:id="rId1"/>
  <headerFooter>
    <oddFooter>&amp;R&amp;P/&amp;N</oddFooter>
  </headerFooter>
  <drawing r:id="rId2"/>
  <extLst>
    <ext xmlns:mx="http://schemas.microsoft.com/office/mac/excel/2008/main" uri="{64002731-A6B0-56B0-2670-7721B7C09600}">
      <mx:PLV Mode="1" OnePage="0" WScale="67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01"/>
  <sheetViews>
    <sheetView tabSelected="1" topLeftCell="A20" zoomScale="85" zoomScaleNormal="85" zoomScalePageLayoutView="150" workbookViewId="0">
      <selection activeCell="D17" sqref="D17"/>
    </sheetView>
  </sheetViews>
  <sheetFormatPr baseColWidth="10" defaultRowHeight="15" x14ac:dyDescent="0.25"/>
  <cols>
    <col min="1" max="1" width="8.7109375" customWidth="1"/>
    <col min="2" max="2" width="44.28515625" customWidth="1"/>
    <col min="3" max="3" width="14.42578125" customWidth="1"/>
    <col min="4" max="4" width="18" customWidth="1"/>
    <col min="5" max="5" width="20.28515625" bestFit="1" customWidth="1"/>
    <col min="6" max="9" width="18" customWidth="1"/>
    <col min="10" max="10" width="23" customWidth="1"/>
    <col min="11" max="11" width="22" customWidth="1"/>
    <col min="12" max="12" width="18" style="20" customWidth="1"/>
    <col min="13" max="13" width="17.7109375" customWidth="1"/>
    <col min="14" max="14" width="18.140625" style="24" customWidth="1"/>
    <col min="15" max="15" width="17.42578125" customWidth="1"/>
  </cols>
  <sheetData>
    <row r="1" spans="1:14" s="1" customFormat="1" ht="26.25" x14ac:dyDescent="0.25">
      <c r="A1" s="3"/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9"/>
      <c r="N1" s="23"/>
    </row>
    <row r="2" spans="1:14" s="1" customFormat="1" ht="26.25" x14ac:dyDescent="0.25">
      <c r="A2" s="3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9"/>
      <c r="N2" s="23"/>
    </row>
    <row r="3" spans="1:14" s="1" customFormat="1" ht="26.25" x14ac:dyDescent="0.25">
      <c r="A3" s="3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9"/>
      <c r="N3" s="23"/>
    </row>
    <row r="4" spans="1:14" s="1" customFormat="1" ht="26.25" x14ac:dyDescent="0.25">
      <c r="A4" s="3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9"/>
      <c r="N4" s="23"/>
    </row>
    <row r="5" spans="1:14" s="1" customFormat="1" ht="26.25" x14ac:dyDescent="0.25">
      <c r="A5" s="3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9"/>
      <c r="N5" s="23"/>
    </row>
    <row r="6" spans="1:14" s="1" customFormat="1" ht="26.25" x14ac:dyDescent="0.25">
      <c r="A6" s="3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9"/>
      <c r="N6" s="23"/>
    </row>
    <row r="7" spans="1:14" s="1" customFormat="1" ht="26.25" x14ac:dyDescent="0.25">
      <c r="A7" s="3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9"/>
      <c r="N7" s="23"/>
    </row>
    <row r="8" spans="1:14" s="1" customFormat="1" ht="18.75" x14ac:dyDescent="0.3">
      <c r="A8" s="147" t="s">
        <v>213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  <c r="N8" s="23"/>
    </row>
    <row r="9" spans="1:14" s="1" customFormat="1" ht="26.25" x14ac:dyDescent="0.25">
      <c r="A9" s="3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9"/>
      <c r="N9" s="23"/>
    </row>
    <row r="10" spans="1:14" s="1" customFormat="1" ht="26.25" x14ac:dyDescent="0.25">
      <c r="A10" s="3"/>
      <c r="B10" s="5" t="s">
        <v>0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9"/>
      <c r="N10" s="23"/>
    </row>
    <row r="11" spans="1:14" s="1" customFormat="1" ht="26.25" x14ac:dyDescent="0.25">
      <c r="A11" s="3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9"/>
      <c r="N11" s="23"/>
    </row>
    <row r="12" spans="1:14" s="1" customFormat="1" ht="26.25" x14ac:dyDescent="0.25">
      <c r="A12" s="3"/>
      <c r="B12" s="5" t="s">
        <v>1</v>
      </c>
      <c r="C12" s="5" t="s">
        <v>14</v>
      </c>
      <c r="D12" s="107"/>
      <c r="E12" s="107"/>
      <c r="F12" s="107"/>
      <c r="G12" s="107"/>
      <c r="H12" s="107"/>
      <c r="I12" s="107"/>
      <c r="J12" s="107"/>
      <c r="K12" s="107"/>
      <c r="L12" s="19"/>
      <c r="N12" s="23"/>
    </row>
    <row r="13" spans="1:14" s="1" customFormat="1" ht="26.25" x14ac:dyDescent="0.25">
      <c r="A13" s="3"/>
      <c r="B13" s="6"/>
      <c r="C13" s="7"/>
      <c r="D13" s="107"/>
      <c r="E13" s="107"/>
      <c r="F13" s="107"/>
      <c r="G13" s="107"/>
      <c r="H13" s="107"/>
      <c r="I13" s="107"/>
      <c r="J13" s="107"/>
      <c r="K13" s="107"/>
      <c r="L13" s="19"/>
      <c r="N13" s="23"/>
    </row>
    <row r="14" spans="1:14" s="1" customFormat="1" ht="26.25" x14ac:dyDescent="0.25">
      <c r="A14" s="3"/>
      <c r="B14" s="8" t="s">
        <v>2</v>
      </c>
      <c r="C14" s="5" t="s">
        <v>15</v>
      </c>
      <c r="D14" s="107"/>
      <c r="E14" s="107"/>
      <c r="F14" s="107"/>
      <c r="G14" s="107"/>
      <c r="H14" s="107"/>
      <c r="I14" s="107"/>
      <c r="J14" s="107"/>
      <c r="K14" s="107"/>
      <c r="L14" s="19"/>
      <c r="N14" s="23"/>
    </row>
    <row r="15" spans="1:14" s="1" customFormat="1" ht="26.25" x14ac:dyDescent="0.25">
      <c r="A15" s="3"/>
      <c r="B15" s="9"/>
      <c r="C15" s="10"/>
      <c r="D15" s="107"/>
      <c r="E15" s="107"/>
      <c r="F15" s="107"/>
      <c r="G15" s="107"/>
      <c r="H15" s="107"/>
      <c r="I15" s="107"/>
      <c r="J15" s="107"/>
      <c r="K15" s="107"/>
      <c r="L15" s="19"/>
      <c r="N15" s="23"/>
    </row>
    <row r="16" spans="1:14" s="1" customFormat="1" ht="14.1" customHeight="1" x14ac:dyDescent="0.25">
      <c r="A16" s="3"/>
      <c r="B16" s="8" t="s">
        <v>3</v>
      </c>
      <c r="C16" s="146" t="s">
        <v>11</v>
      </c>
      <c r="D16" s="146"/>
      <c r="E16" s="146"/>
      <c r="F16" s="146"/>
      <c r="G16" s="146"/>
      <c r="H16" s="146"/>
      <c r="I16" s="146"/>
      <c r="J16" s="146"/>
      <c r="K16" s="146"/>
      <c r="L16" s="146"/>
      <c r="N16" s="23"/>
    </row>
    <row r="17" spans="1:19" s="1" customFormat="1" ht="14.1" customHeight="1" x14ac:dyDescent="0.25">
      <c r="A17" s="3"/>
      <c r="B17" s="9"/>
      <c r="C17" s="107"/>
      <c r="D17" s="107"/>
      <c r="E17" s="107"/>
      <c r="F17" s="107"/>
      <c r="G17" s="107"/>
      <c r="H17" s="107"/>
      <c r="I17" s="107"/>
      <c r="J17" s="107"/>
      <c r="K17" s="107"/>
      <c r="L17" s="19"/>
      <c r="N17" s="23"/>
    </row>
    <row r="18" spans="1:19" s="1" customFormat="1" ht="14.1" customHeight="1" x14ac:dyDescent="0.25">
      <c r="A18" s="3"/>
      <c r="B18" s="11" t="s">
        <v>4</v>
      </c>
      <c r="C18" s="12">
        <v>4460000000</v>
      </c>
      <c r="D18" s="107"/>
      <c r="E18" s="107"/>
      <c r="F18" s="107"/>
      <c r="G18" s="107"/>
      <c r="H18" s="107"/>
      <c r="I18" s="107"/>
      <c r="J18" s="107"/>
      <c r="K18" s="107"/>
      <c r="L18" s="19"/>
      <c r="N18" s="23"/>
    </row>
    <row r="19" spans="1:19" s="1" customFormat="1" ht="14.1" hidden="1" customHeight="1" x14ac:dyDescent="0.25">
      <c r="A19" s="3"/>
      <c r="B19" s="11" t="s">
        <v>5</v>
      </c>
      <c r="C19" s="12">
        <v>0</v>
      </c>
      <c r="D19" s="107"/>
      <c r="E19" s="107"/>
      <c r="F19" s="107"/>
      <c r="G19" s="107"/>
      <c r="H19" s="107"/>
      <c r="I19" s="107"/>
      <c r="J19" s="107"/>
      <c r="K19" s="107"/>
      <c r="L19" s="19"/>
      <c r="N19" s="23"/>
    </row>
    <row r="20" spans="1:19" s="1" customFormat="1" ht="14.1" customHeight="1" x14ac:dyDescent="0.25">
      <c r="A20" s="3"/>
      <c r="B20" s="11" t="s">
        <v>6</v>
      </c>
      <c r="C20" s="12">
        <f>+C19+C18</f>
        <v>4460000000</v>
      </c>
      <c r="D20" s="12"/>
      <c r="E20" s="12"/>
      <c r="F20" s="12"/>
      <c r="G20" s="12"/>
      <c r="H20" s="12"/>
      <c r="I20" s="12"/>
      <c r="J20" s="15"/>
      <c r="K20" s="107"/>
      <c r="L20" s="19"/>
      <c r="N20" s="23"/>
    </row>
    <row r="21" spans="1:19" s="1" customFormat="1" ht="14.1" customHeight="1" x14ac:dyDescent="0.25">
      <c r="A21" s="3"/>
      <c r="B21" s="11"/>
      <c r="C21" s="14"/>
      <c r="D21" s="107"/>
      <c r="E21" s="107"/>
      <c r="F21" s="107"/>
      <c r="G21" s="107"/>
      <c r="H21" s="107"/>
      <c r="I21" s="107"/>
      <c r="J21" s="107"/>
      <c r="K21" s="107"/>
      <c r="L21" s="19"/>
      <c r="N21" s="23"/>
    </row>
    <row r="22" spans="1:19" s="1" customFormat="1" ht="14.1" customHeight="1" x14ac:dyDescent="0.25">
      <c r="A22" s="3"/>
      <c r="B22" s="11" t="s">
        <v>22</v>
      </c>
      <c r="C22" s="14" t="s">
        <v>20</v>
      </c>
      <c r="D22" s="107"/>
      <c r="E22" s="107"/>
      <c r="F22" s="107"/>
      <c r="G22" s="107"/>
      <c r="H22" s="107"/>
      <c r="I22" s="107"/>
      <c r="J22" s="107"/>
      <c r="K22" s="107"/>
      <c r="L22" s="19"/>
      <c r="N22" s="23"/>
    </row>
    <row r="23" spans="1:19" s="1" customFormat="1" ht="14.1" customHeight="1" x14ac:dyDescent="0.25">
      <c r="A23" s="3"/>
      <c r="B23" s="13" t="s">
        <v>7</v>
      </c>
      <c r="C23" s="14" t="s">
        <v>12</v>
      </c>
      <c r="D23" s="107"/>
      <c r="E23" s="107"/>
      <c r="F23" s="107"/>
      <c r="G23" s="107"/>
      <c r="H23" s="107"/>
      <c r="I23" s="107"/>
      <c r="J23" s="107"/>
      <c r="K23" s="107"/>
      <c r="L23" s="19"/>
      <c r="N23" s="23"/>
    </row>
    <row r="24" spans="1:19" s="1" customFormat="1" ht="14.1" customHeight="1" x14ac:dyDescent="0.25">
      <c r="A24" s="3"/>
      <c r="B24" s="11" t="s">
        <v>21</v>
      </c>
      <c r="C24" s="14" t="s">
        <v>13</v>
      </c>
      <c r="D24" s="4"/>
      <c r="E24" s="4"/>
      <c r="F24" s="4"/>
      <c r="G24" s="4"/>
      <c r="H24" s="4"/>
      <c r="I24" s="4"/>
      <c r="J24" s="4"/>
      <c r="K24" s="4"/>
      <c r="L24" s="19"/>
      <c r="N24" s="23"/>
    </row>
    <row r="25" spans="1:19" s="1" customFormat="1" ht="14.1" customHeight="1" x14ac:dyDescent="0.25">
      <c r="A25" s="3"/>
      <c r="B25" s="11"/>
      <c r="C25" s="14"/>
      <c r="D25" s="4"/>
      <c r="E25" s="4"/>
      <c r="F25" s="4"/>
      <c r="G25" s="4"/>
      <c r="H25" s="4"/>
      <c r="I25" s="4"/>
      <c r="J25" s="4"/>
      <c r="K25" s="4"/>
      <c r="L25" s="19"/>
      <c r="N25" s="23"/>
    </row>
    <row r="26" spans="1:19" s="1" customFormat="1" ht="14.1" customHeight="1" x14ac:dyDescent="0.25">
      <c r="A26"/>
      <c r="B26"/>
      <c r="C26"/>
      <c r="D26"/>
      <c r="E26"/>
      <c r="F26"/>
      <c r="G26"/>
      <c r="H26"/>
      <c r="I26"/>
      <c r="J26"/>
      <c r="K26"/>
      <c r="L26" s="20"/>
      <c r="N26" s="23"/>
    </row>
    <row r="27" spans="1:19" s="1" customFormat="1" ht="60" x14ac:dyDescent="0.25">
      <c r="A27" s="46" t="s">
        <v>23</v>
      </c>
      <c r="B27" s="47" t="s">
        <v>24</v>
      </c>
      <c r="C27" s="47" t="s">
        <v>25</v>
      </c>
      <c r="D27" s="47" t="s">
        <v>40</v>
      </c>
      <c r="E27" s="48" t="s">
        <v>26</v>
      </c>
      <c r="F27" s="47" t="s">
        <v>55</v>
      </c>
      <c r="G27" s="49" t="s">
        <v>41</v>
      </c>
      <c r="H27" s="50" t="s">
        <v>56</v>
      </c>
      <c r="I27" s="50" t="s">
        <v>42</v>
      </c>
      <c r="J27" s="51" t="s">
        <v>43</v>
      </c>
      <c r="K27" s="48" t="s">
        <v>58</v>
      </c>
      <c r="L27" s="48" t="s">
        <v>57</v>
      </c>
      <c r="M27" s="48" t="s">
        <v>59</v>
      </c>
      <c r="N27" s="51" t="s">
        <v>60</v>
      </c>
    </row>
    <row r="28" spans="1:19" s="1" customFormat="1" ht="14.1" customHeight="1" x14ac:dyDescent="0.25">
      <c r="A28" s="56" t="s">
        <v>69</v>
      </c>
      <c r="B28" s="57" t="s">
        <v>70</v>
      </c>
      <c r="C28" s="58" t="s">
        <v>30</v>
      </c>
      <c r="D28" s="59">
        <v>208.7</v>
      </c>
      <c r="E28" s="72">
        <v>10502</v>
      </c>
      <c r="F28" s="73">
        <f>+E28*D28</f>
        <v>2191767.4</v>
      </c>
      <c r="G28" s="108">
        <f>+'Acta No 1'!I28+'Acta No 1'!G28</f>
        <v>208.7</v>
      </c>
      <c r="H28" s="109">
        <f>+G28*E28</f>
        <v>2191767.4</v>
      </c>
      <c r="I28" s="109"/>
      <c r="J28" s="110">
        <f>+I28*E28</f>
        <v>0</v>
      </c>
      <c r="K28" s="111">
        <f>+G28+J28</f>
        <v>208.7</v>
      </c>
      <c r="L28" s="112">
        <f>+K28*E28</f>
        <v>2191767.4</v>
      </c>
      <c r="M28" s="111">
        <f>+D28-K28</f>
        <v>0</v>
      </c>
      <c r="N28" s="112">
        <f>+M28*E28</f>
        <v>0</v>
      </c>
    </row>
    <row r="29" spans="1:19" s="21" customFormat="1" x14ac:dyDescent="0.25">
      <c r="A29" s="83">
        <v>1.3</v>
      </c>
      <c r="B29" s="84" t="s">
        <v>27</v>
      </c>
      <c r="C29" s="85"/>
      <c r="D29" s="86"/>
      <c r="E29" s="87"/>
      <c r="F29" s="87"/>
      <c r="G29" s="87"/>
      <c r="H29" s="113"/>
      <c r="I29" s="113"/>
      <c r="J29" s="113"/>
      <c r="K29" s="114"/>
      <c r="L29" s="114"/>
      <c r="M29" s="114"/>
      <c r="N29" s="114"/>
    </row>
    <row r="30" spans="1:19" s="21" customFormat="1" ht="18" customHeight="1" x14ac:dyDescent="0.25">
      <c r="A30" s="56" t="s">
        <v>28</v>
      </c>
      <c r="B30" s="57" t="s">
        <v>29</v>
      </c>
      <c r="C30" s="58" t="s">
        <v>30</v>
      </c>
      <c r="D30" s="59">
        <v>56.8</v>
      </c>
      <c r="E30" s="72">
        <v>9431.5084532491855</v>
      </c>
      <c r="F30" s="73">
        <f>+E30*D30</f>
        <v>535709.68014455365</v>
      </c>
      <c r="G30" s="108">
        <f>+'Acta No 1'!I30+'Acta No 1'!G30</f>
        <v>56.8</v>
      </c>
      <c r="H30" s="108">
        <f>+G30*E30</f>
        <v>535709.68014455365</v>
      </c>
      <c r="I30" s="108"/>
      <c r="J30" s="115">
        <f>I30*E30</f>
        <v>0</v>
      </c>
      <c r="K30" s="111">
        <f>+G30+J30</f>
        <v>56.8</v>
      </c>
      <c r="L30" s="116">
        <f>+K30*E30</f>
        <v>535709.68014455365</v>
      </c>
      <c r="M30" s="117">
        <f t="shared" ref="M30:M42" si="0">+D30-K30</f>
        <v>0</v>
      </c>
      <c r="N30" s="118">
        <f t="shared" ref="N30:N42" si="1">+M30*E30</f>
        <v>0</v>
      </c>
      <c r="O30" s="55">
        <f>D30-(G30+I30+M30)</f>
        <v>0</v>
      </c>
      <c r="P30" s="55">
        <f>D30-(G30+I30)</f>
        <v>0</v>
      </c>
      <c r="Q30" s="55">
        <f t="shared" ref="Q30:Q134" si="2">P30-M30</f>
        <v>0</v>
      </c>
      <c r="R30" s="55">
        <f t="shared" ref="R30:S134" si="3">K30-I30-G30</f>
        <v>0</v>
      </c>
      <c r="S30" s="55">
        <f>L30-J30-H30</f>
        <v>0</v>
      </c>
    </row>
    <row r="31" spans="1:19" s="21" customFormat="1" ht="31.5" customHeight="1" x14ac:dyDescent="0.25">
      <c r="A31" s="56" t="s">
        <v>71</v>
      </c>
      <c r="B31" s="57" t="s">
        <v>72</v>
      </c>
      <c r="C31" s="58" t="s">
        <v>31</v>
      </c>
      <c r="D31" s="59">
        <f>16.8+4.24+35.7</f>
        <v>56.74</v>
      </c>
      <c r="E31" s="72">
        <v>124407.04348237747</v>
      </c>
      <c r="F31" s="73">
        <f t="shared" ref="F31:F44" si="4">+E31*D31</f>
        <v>7058855.6471900977</v>
      </c>
      <c r="G31" s="108">
        <f>+'Acta No 1'!I31+'Acta No 1'!G31</f>
        <v>53.2</v>
      </c>
      <c r="H31" s="108">
        <f t="shared" ref="H31:H44" si="5">+G31*E31</f>
        <v>6618454.7132624816</v>
      </c>
      <c r="I31" s="108">
        <v>0</v>
      </c>
      <c r="J31" s="115">
        <f>I31*E31</f>
        <v>0</v>
      </c>
      <c r="K31" s="111">
        <f>+I31+G31</f>
        <v>53.2</v>
      </c>
      <c r="L31" s="116">
        <f t="shared" ref="L31:L44" si="6">+K31*E31</f>
        <v>6618454.7132624816</v>
      </c>
      <c r="M31" s="117">
        <f t="shared" si="0"/>
        <v>3.5399999999999991</v>
      </c>
      <c r="N31" s="118">
        <f t="shared" si="1"/>
        <v>440400.93392761616</v>
      </c>
      <c r="O31" s="55">
        <f t="shared" ref="O31:O135" si="7">D31-(G31+I31+M31)</f>
        <v>0</v>
      </c>
      <c r="P31" s="55">
        <f t="shared" ref="P31:P135" si="8">D31-(G31+I31)</f>
        <v>3.5399999999999991</v>
      </c>
      <c r="Q31" s="55">
        <f t="shared" si="2"/>
        <v>0</v>
      </c>
      <c r="R31" s="55">
        <f t="shared" si="3"/>
        <v>0</v>
      </c>
      <c r="S31" s="55">
        <f t="shared" si="3"/>
        <v>0</v>
      </c>
    </row>
    <row r="32" spans="1:19" s="21" customFormat="1" ht="31.5" customHeight="1" x14ac:dyDescent="0.25">
      <c r="A32" s="56" t="s">
        <v>73</v>
      </c>
      <c r="B32" s="57" t="s">
        <v>74</v>
      </c>
      <c r="C32" s="58" t="s">
        <v>30</v>
      </c>
      <c r="D32" s="59">
        <v>104.6</v>
      </c>
      <c r="E32" s="72">
        <v>11876.912020602662</v>
      </c>
      <c r="F32" s="73">
        <f t="shared" si="4"/>
        <v>1242324.9973550383</v>
      </c>
      <c r="G32" s="108">
        <f>+'Acta No 1'!I32+'Acta No 1'!G32</f>
        <v>104.6</v>
      </c>
      <c r="H32" s="108">
        <f t="shared" si="5"/>
        <v>1242324.9973550383</v>
      </c>
      <c r="I32" s="108"/>
      <c r="J32" s="115">
        <f t="shared" ref="J32:J146" si="9">I32*E32</f>
        <v>0</v>
      </c>
      <c r="K32" s="111">
        <f t="shared" ref="K32:K42" si="10">+G32+J32</f>
        <v>104.6</v>
      </c>
      <c r="L32" s="116">
        <f t="shared" si="6"/>
        <v>1242324.9973550383</v>
      </c>
      <c r="M32" s="117">
        <f t="shared" si="0"/>
        <v>0</v>
      </c>
      <c r="N32" s="118">
        <f t="shared" si="1"/>
        <v>0</v>
      </c>
      <c r="O32" s="55">
        <f t="shared" si="7"/>
        <v>0</v>
      </c>
      <c r="P32" s="55">
        <f t="shared" si="8"/>
        <v>0</v>
      </c>
      <c r="Q32" s="55">
        <f t="shared" si="2"/>
        <v>0</v>
      </c>
      <c r="R32" s="55">
        <f t="shared" si="3"/>
        <v>0</v>
      </c>
      <c r="S32" s="55">
        <f t="shared" si="3"/>
        <v>0</v>
      </c>
    </row>
    <row r="33" spans="1:19" s="21" customFormat="1" ht="22.5" hidden="1" x14ac:dyDescent="0.25">
      <c r="A33" s="56" t="s">
        <v>75</v>
      </c>
      <c r="B33" s="57" t="s">
        <v>76</v>
      </c>
      <c r="C33" s="58" t="s">
        <v>32</v>
      </c>
      <c r="D33" s="59">
        <v>9.8000000000000007</v>
      </c>
      <c r="E33" s="72">
        <v>22783.912978791228</v>
      </c>
      <c r="F33" s="73">
        <f t="shared" si="4"/>
        <v>223282.34719215406</v>
      </c>
      <c r="G33" s="108">
        <f>+'Acta No 1'!I33+'Acta No 1'!G33</f>
        <v>9.8000000000000007</v>
      </c>
      <c r="H33" s="108">
        <f t="shared" si="5"/>
        <v>223282.34719215406</v>
      </c>
      <c r="I33" s="108"/>
      <c r="J33" s="115">
        <f t="shared" si="9"/>
        <v>0</v>
      </c>
      <c r="K33" s="111">
        <f t="shared" si="10"/>
        <v>9.8000000000000007</v>
      </c>
      <c r="L33" s="116">
        <f t="shared" si="6"/>
        <v>223282.34719215406</v>
      </c>
      <c r="M33" s="117">
        <f t="shared" si="0"/>
        <v>0</v>
      </c>
      <c r="N33" s="118">
        <f t="shared" si="1"/>
        <v>0</v>
      </c>
      <c r="O33" s="55">
        <f t="shared" si="7"/>
        <v>0</v>
      </c>
      <c r="P33" s="55">
        <f t="shared" si="8"/>
        <v>0</v>
      </c>
      <c r="Q33" s="55">
        <f t="shared" si="2"/>
        <v>0</v>
      </c>
      <c r="R33" s="55">
        <f t="shared" si="3"/>
        <v>0</v>
      </c>
      <c r="S33" s="55">
        <f t="shared" si="3"/>
        <v>0</v>
      </c>
    </row>
    <row r="34" spans="1:19" s="21" customFormat="1" ht="22.5" hidden="1" x14ac:dyDescent="0.25">
      <c r="A34" s="56" t="s">
        <v>77</v>
      </c>
      <c r="B34" s="57" t="s">
        <v>78</v>
      </c>
      <c r="C34" s="58" t="s">
        <v>30</v>
      </c>
      <c r="D34" s="59">
        <v>118.02</v>
      </c>
      <c r="E34" s="72">
        <v>16938.981771738669</v>
      </c>
      <c r="F34" s="73">
        <f t="shared" si="4"/>
        <v>1999138.6287005977</v>
      </c>
      <c r="G34" s="108">
        <f>+'Acta No 1'!I34+'Acta No 1'!G34</f>
        <v>0</v>
      </c>
      <c r="H34" s="108">
        <f t="shared" si="5"/>
        <v>0</v>
      </c>
      <c r="I34" s="108"/>
      <c r="J34" s="115">
        <f t="shared" si="9"/>
        <v>0</v>
      </c>
      <c r="K34" s="111">
        <f t="shared" si="10"/>
        <v>0</v>
      </c>
      <c r="L34" s="116">
        <f t="shared" si="6"/>
        <v>0</v>
      </c>
      <c r="M34" s="117">
        <f t="shared" si="0"/>
        <v>118.02</v>
      </c>
      <c r="N34" s="118">
        <f t="shared" si="1"/>
        <v>1999138.6287005977</v>
      </c>
      <c r="O34" s="55">
        <f t="shared" si="7"/>
        <v>0</v>
      </c>
      <c r="P34" s="55">
        <f t="shared" si="8"/>
        <v>118.02</v>
      </c>
      <c r="Q34" s="55">
        <f t="shared" si="2"/>
        <v>0</v>
      </c>
      <c r="R34" s="55">
        <f t="shared" si="3"/>
        <v>0</v>
      </c>
      <c r="S34" s="55">
        <f t="shared" si="3"/>
        <v>0</v>
      </c>
    </row>
    <row r="35" spans="1:19" s="21" customFormat="1" hidden="1" x14ac:dyDescent="0.25">
      <c r="A35" s="56" t="s">
        <v>79</v>
      </c>
      <c r="B35" s="57" t="s">
        <v>80</v>
      </c>
      <c r="C35" s="58" t="s">
        <v>30</v>
      </c>
      <c r="D35" s="59">
        <v>250</v>
      </c>
      <c r="E35" s="72">
        <v>9424.8651908909833</v>
      </c>
      <c r="F35" s="73">
        <f t="shared" si="4"/>
        <v>2356216.2977227457</v>
      </c>
      <c r="G35" s="108">
        <f>+'Acta No 1'!I35+'Acta No 1'!G35</f>
        <v>0</v>
      </c>
      <c r="H35" s="108">
        <f t="shared" si="5"/>
        <v>0</v>
      </c>
      <c r="I35" s="108"/>
      <c r="J35" s="115">
        <f t="shared" si="9"/>
        <v>0</v>
      </c>
      <c r="K35" s="111">
        <f t="shared" si="10"/>
        <v>0</v>
      </c>
      <c r="L35" s="116">
        <f t="shared" si="6"/>
        <v>0</v>
      </c>
      <c r="M35" s="117">
        <f t="shared" si="0"/>
        <v>250</v>
      </c>
      <c r="N35" s="118">
        <f t="shared" si="1"/>
        <v>2356216.2977227457</v>
      </c>
      <c r="O35" s="55">
        <f t="shared" si="7"/>
        <v>0</v>
      </c>
      <c r="P35" s="55">
        <f t="shared" si="8"/>
        <v>250</v>
      </c>
      <c r="Q35" s="55">
        <f t="shared" si="2"/>
        <v>0</v>
      </c>
      <c r="R35" s="55">
        <f t="shared" si="3"/>
        <v>0</v>
      </c>
      <c r="S35" s="55">
        <f t="shared" si="3"/>
        <v>0</v>
      </c>
    </row>
    <row r="36" spans="1:19" s="21" customFormat="1" x14ac:dyDescent="0.25">
      <c r="A36" s="56" t="s">
        <v>81</v>
      </c>
      <c r="B36" s="57" t="s">
        <v>82</v>
      </c>
      <c r="C36" s="58" t="s">
        <v>30</v>
      </c>
      <c r="D36" s="59">
        <f>807*1.03</f>
        <v>831.21</v>
      </c>
      <c r="E36" s="72">
        <v>9018.5582823703044</v>
      </c>
      <c r="F36" s="73">
        <f t="shared" si="4"/>
        <v>7496315.8298890209</v>
      </c>
      <c r="G36" s="108">
        <f>+'Acta No 1'!I36+'Acta No 1'!G36</f>
        <v>792</v>
      </c>
      <c r="H36" s="108">
        <f t="shared" si="5"/>
        <v>7142698.1596372807</v>
      </c>
      <c r="I36" s="108"/>
      <c r="J36" s="115">
        <f t="shared" si="9"/>
        <v>0</v>
      </c>
      <c r="K36" s="111">
        <f t="shared" si="10"/>
        <v>792</v>
      </c>
      <c r="L36" s="116">
        <f t="shared" si="6"/>
        <v>7142698.1596372807</v>
      </c>
      <c r="M36" s="117">
        <f t="shared" si="0"/>
        <v>39.210000000000036</v>
      </c>
      <c r="N36" s="118">
        <f t="shared" si="1"/>
        <v>353617.67025173997</v>
      </c>
      <c r="O36" s="55">
        <f t="shared" si="7"/>
        <v>0</v>
      </c>
      <c r="P36" s="55">
        <f t="shared" si="8"/>
        <v>39.210000000000036</v>
      </c>
      <c r="Q36" s="55">
        <f t="shared" si="2"/>
        <v>0</v>
      </c>
      <c r="R36" s="55">
        <f t="shared" si="3"/>
        <v>0</v>
      </c>
      <c r="S36" s="55">
        <f t="shared" si="3"/>
        <v>0</v>
      </c>
    </row>
    <row r="37" spans="1:19" s="21" customFormat="1" ht="22.5" x14ac:dyDescent="0.25">
      <c r="A37" s="56" t="s">
        <v>83</v>
      </c>
      <c r="B37" s="57" t="s">
        <v>84</v>
      </c>
      <c r="C37" s="58" t="s">
        <v>30</v>
      </c>
      <c r="D37" s="59">
        <f>24.5*1.05</f>
        <v>25.725000000000001</v>
      </c>
      <c r="E37" s="72">
        <v>40827.833028570705</v>
      </c>
      <c r="F37" s="73">
        <f t="shared" si="4"/>
        <v>1050296.0046599815</v>
      </c>
      <c r="G37" s="108">
        <f>+'Acta No 1'!I37+'Acta No 1'!G37</f>
        <v>0</v>
      </c>
      <c r="H37" s="108">
        <f t="shared" si="5"/>
        <v>0</v>
      </c>
      <c r="I37" s="108"/>
      <c r="J37" s="115">
        <f t="shared" si="9"/>
        <v>0</v>
      </c>
      <c r="K37" s="111">
        <f t="shared" si="10"/>
        <v>0</v>
      </c>
      <c r="L37" s="116">
        <f t="shared" si="6"/>
        <v>0</v>
      </c>
      <c r="M37" s="117">
        <f t="shared" si="0"/>
        <v>25.725000000000001</v>
      </c>
      <c r="N37" s="118">
        <f t="shared" si="1"/>
        <v>1050296.0046599815</v>
      </c>
      <c r="O37" s="55">
        <f t="shared" si="7"/>
        <v>0</v>
      </c>
      <c r="P37" s="55">
        <f t="shared" si="8"/>
        <v>25.725000000000001</v>
      </c>
      <c r="Q37" s="55">
        <f t="shared" si="2"/>
        <v>0</v>
      </c>
      <c r="R37" s="55">
        <f t="shared" si="3"/>
        <v>0</v>
      </c>
      <c r="S37" s="55">
        <f t="shared" si="3"/>
        <v>0</v>
      </c>
    </row>
    <row r="38" spans="1:19" s="21" customFormat="1" ht="22.5" x14ac:dyDescent="0.25">
      <c r="A38" s="56" t="s">
        <v>211</v>
      </c>
      <c r="B38" s="57" t="s">
        <v>212</v>
      </c>
      <c r="C38" s="58" t="s">
        <v>30</v>
      </c>
      <c r="D38" s="59">
        <v>831.21</v>
      </c>
      <c r="E38" s="72">
        <v>33717</v>
      </c>
      <c r="F38" s="73">
        <f t="shared" si="4"/>
        <v>28025907.57</v>
      </c>
      <c r="G38" s="108">
        <f>+'Acta No 1'!I38+'Acta No 1'!G38</f>
        <v>792</v>
      </c>
      <c r="H38" s="108">
        <f t="shared" si="5"/>
        <v>26703864</v>
      </c>
      <c r="I38" s="108"/>
      <c r="J38" s="115">
        <f t="shared" si="9"/>
        <v>0</v>
      </c>
      <c r="K38" s="111">
        <f t="shared" si="10"/>
        <v>792</v>
      </c>
      <c r="L38" s="119">
        <f t="shared" si="6"/>
        <v>26703864</v>
      </c>
      <c r="M38" s="117">
        <f t="shared" si="0"/>
        <v>39.210000000000036</v>
      </c>
      <c r="N38" s="118">
        <f t="shared" si="1"/>
        <v>1322043.5700000012</v>
      </c>
      <c r="O38" s="55"/>
      <c r="P38" s="55"/>
      <c r="Q38" s="55"/>
      <c r="R38" s="55"/>
      <c r="S38" s="55"/>
    </row>
    <row r="39" spans="1:19" s="21" customFormat="1" ht="22.5" x14ac:dyDescent="0.25">
      <c r="A39" s="56" t="s">
        <v>85</v>
      </c>
      <c r="B39" s="57" t="s">
        <v>86</v>
      </c>
      <c r="C39" s="58" t="s">
        <v>25</v>
      </c>
      <c r="D39" s="59">
        <v>10</v>
      </c>
      <c r="E39" s="72">
        <v>18460.727314017495</v>
      </c>
      <c r="F39" s="73">
        <f t="shared" si="4"/>
        <v>184607.27314017495</v>
      </c>
      <c r="G39" s="108">
        <f>+'Acta No 1'!I39+'Acta No 1'!G39</f>
        <v>8</v>
      </c>
      <c r="H39" s="108">
        <f t="shared" si="5"/>
        <v>147685.81851213996</v>
      </c>
      <c r="I39" s="108"/>
      <c r="J39" s="115">
        <f t="shared" si="9"/>
        <v>0</v>
      </c>
      <c r="K39" s="111">
        <f t="shared" si="10"/>
        <v>8</v>
      </c>
      <c r="L39" s="116">
        <f t="shared" si="6"/>
        <v>147685.81851213996</v>
      </c>
      <c r="M39" s="117">
        <f t="shared" si="0"/>
        <v>2</v>
      </c>
      <c r="N39" s="118">
        <f t="shared" si="1"/>
        <v>36921.45462803499</v>
      </c>
      <c r="O39" s="55">
        <f t="shared" si="7"/>
        <v>0</v>
      </c>
      <c r="P39" s="55">
        <f t="shared" si="8"/>
        <v>2</v>
      </c>
      <c r="Q39" s="55">
        <f t="shared" si="2"/>
        <v>0</v>
      </c>
      <c r="R39" s="55">
        <f t="shared" si="3"/>
        <v>0</v>
      </c>
      <c r="S39" s="55">
        <f t="shared" si="3"/>
        <v>0</v>
      </c>
    </row>
    <row r="40" spans="1:19" s="21" customFormat="1" ht="22.5" x14ac:dyDescent="0.25">
      <c r="A40" s="56" t="s">
        <v>87</v>
      </c>
      <c r="B40" s="57" t="s">
        <v>88</v>
      </c>
      <c r="C40" s="58" t="s">
        <v>25</v>
      </c>
      <c r="D40" s="59">
        <v>13</v>
      </c>
      <c r="E40" s="72">
        <v>19405.733796052169</v>
      </c>
      <c r="F40" s="73">
        <f t="shared" si="4"/>
        <v>252274.5393486782</v>
      </c>
      <c r="G40" s="108">
        <f>+'Acta No 1'!I40+'Acta No 1'!G40</f>
        <v>9</v>
      </c>
      <c r="H40" s="108">
        <f t="shared" si="5"/>
        <v>174651.60416446952</v>
      </c>
      <c r="I40" s="108">
        <v>4</v>
      </c>
      <c r="J40" s="115">
        <f t="shared" si="9"/>
        <v>77622.935184208676</v>
      </c>
      <c r="K40" s="111">
        <f>+G40+I40</f>
        <v>13</v>
      </c>
      <c r="L40" s="119">
        <f t="shared" si="6"/>
        <v>252274.5393486782</v>
      </c>
      <c r="M40" s="117">
        <f t="shared" si="0"/>
        <v>0</v>
      </c>
      <c r="N40" s="118">
        <f t="shared" si="1"/>
        <v>0</v>
      </c>
      <c r="O40" s="55">
        <f t="shared" si="7"/>
        <v>0</v>
      </c>
      <c r="P40" s="55">
        <f t="shared" si="8"/>
        <v>0</v>
      </c>
      <c r="Q40" s="55">
        <f t="shared" si="2"/>
        <v>0</v>
      </c>
      <c r="R40" s="55">
        <f t="shared" si="3"/>
        <v>0</v>
      </c>
      <c r="S40" s="55">
        <f t="shared" si="3"/>
        <v>0</v>
      </c>
    </row>
    <row r="41" spans="1:19" s="21" customFormat="1" ht="22.5" x14ac:dyDescent="0.25">
      <c r="A41" s="56" t="s">
        <v>61</v>
      </c>
      <c r="B41" s="57" t="s">
        <v>89</v>
      </c>
      <c r="C41" s="58" t="s">
        <v>30</v>
      </c>
      <c r="D41" s="59">
        <f>119*1.05</f>
        <v>124.95</v>
      </c>
      <c r="E41" s="72">
        <v>13631.635579403661</v>
      </c>
      <c r="F41" s="73">
        <f t="shared" si="4"/>
        <v>1703272.8656464876</v>
      </c>
      <c r="G41" s="108">
        <f>+'Acta No 1'!I41+'Acta No 1'!G41</f>
        <v>30.1</v>
      </c>
      <c r="H41" s="108">
        <f t="shared" si="5"/>
        <v>410312.23094005021</v>
      </c>
      <c r="I41" s="108">
        <v>77.3</v>
      </c>
      <c r="J41" s="115">
        <f t="shared" si="9"/>
        <v>1053725.4302879029</v>
      </c>
      <c r="K41" s="111">
        <f>+I41+G41</f>
        <v>107.4</v>
      </c>
      <c r="L41" s="119">
        <f t="shared" si="6"/>
        <v>1464037.6612279532</v>
      </c>
      <c r="M41" s="117">
        <f t="shared" si="0"/>
        <v>17.549999999999997</v>
      </c>
      <c r="N41" s="118">
        <f t="shared" si="1"/>
        <v>239235.20441853421</v>
      </c>
      <c r="O41" s="55">
        <f t="shared" si="7"/>
        <v>0</v>
      </c>
      <c r="P41" s="55">
        <f t="shared" si="8"/>
        <v>17.549999999999997</v>
      </c>
      <c r="Q41" s="55">
        <f t="shared" si="2"/>
        <v>0</v>
      </c>
      <c r="R41" s="55">
        <f t="shared" si="3"/>
        <v>0</v>
      </c>
      <c r="S41" s="55">
        <f t="shared" si="3"/>
        <v>0</v>
      </c>
    </row>
    <row r="42" spans="1:19" s="21" customFormat="1" x14ac:dyDescent="0.25">
      <c r="A42" s="56" t="s">
        <v>90</v>
      </c>
      <c r="B42" s="57" t="s">
        <v>91</v>
      </c>
      <c r="C42" s="58" t="s">
        <v>32</v>
      </c>
      <c r="D42" s="59">
        <v>27.2</v>
      </c>
      <c r="E42" s="72">
        <v>14424.723807229708</v>
      </c>
      <c r="F42" s="73">
        <f t="shared" si="4"/>
        <v>392352.48755664803</v>
      </c>
      <c r="G42" s="120">
        <f>+'Acta No 1'!I42+'Acta No 1'!G42</f>
        <v>23.9</v>
      </c>
      <c r="H42" s="108">
        <f t="shared" si="5"/>
        <v>344750.89899278997</v>
      </c>
      <c r="I42" s="108"/>
      <c r="J42" s="115">
        <f t="shared" si="9"/>
        <v>0</v>
      </c>
      <c r="K42" s="111">
        <f t="shared" si="10"/>
        <v>23.9</v>
      </c>
      <c r="L42" s="116">
        <f t="shared" si="6"/>
        <v>344750.89899278997</v>
      </c>
      <c r="M42" s="117">
        <f t="shared" si="0"/>
        <v>3.3000000000000007</v>
      </c>
      <c r="N42" s="118">
        <f t="shared" si="1"/>
        <v>47601.588563858044</v>
      </c>
      <c r="O42" s="55">
        <f t="shared" si="7"/>
        <v>0</v>
      </c>
      <c r="P42" s="55">
        <f t="shared" si="8"/>
        <v>3.3000000000000007</v>
      </c>
      <c r="Q42" s="55">
        <f t="shared" si="2"/>
        <v>0</v>
      </c>
      <c r="R42" s="55">
        <f t="shared" si="3"/>
        <v>0</v>
      </c>
      <c r="S42" s="55">
        <f t="shared" si="3"/>
        <v>0</v>
      </c>
    </row>
    <row r="43" spans="1:19" s="21" customFormat="1" x14ac:dyDescent="0.25">
      <c r="A43" s="83">
        <v>1.4</v>
      </c>
      <c r="B43" s="84" t="s">
        <v>50</v>
      </c>
      <c r="C43" s="91"/>
      <c r="D43" s="86"/>
      <c r="E43" s="87"/>
      <c r="F43" s="87"/>
      <c r="G43" s="121"/>
      <c r="H43" s="122"/>
      <c r="I43" s="122"/>
      <c r="J43" s="123"/>
      <c r="K43" s="124"/>
      <c r="L43" s="125"/>
      <c r="M43" s="126"/>
      <c r="N43" s="127"/>
      <c r="O43" s="55">
        <f t="shared" si="7"/>
        <v>0</v>
      </c>
      <c r="P43" s="55">
        <f t="shared" si="8"/>
        <v>0</v>
      </c>
      <c r="Q43" s="55">
        <f t="shared" si="2"/>
        <v>0</v>
      </c>
      <c r="R43" s="55">
        <f t="shared" si="3"/>
        <v>0</v>
      </c>
      <c r="S43" s="55">
        <f t="shared" si="3"/>
        <v>0</v>
      </c>
    </row>
    <row r="44" spans="1:19" s="21" customFormat="1" ht="22.5" x14ac:dyDescent="0.25">
      <c r="A44" s="56" t="s">
        <v>51</v>
      </c>
      <c r="B44" s="57" t="s">
        <v>52</v>
      </c>
      <c r="C44" s="58" t="s">
        <v>31</v>
      </c>
      <c r="D44" s="59">
        <f>288+78</f>
        <v>366</v>
      </c>
      <c r="E44" s="72">
        <v>51478.233904574168</v>
      </c>
      <c r="F44" s="73">
        <f t="shared" si="4"/>
        <v>18841033.609074146</v>
      </c>
      <c r="G44" s="120">
        <f>+'Acta No 1'!I44+'Acta No 1'!G44</f>
        <v>168</v>
      </c>
      <c r="H44" s="108">
        <f t="shared" si="5"/>
        <v>8648343.2959684599</v>
      </c>
      <c r="I44" s="108">
        <v>198</v>
      </c>
      <c r="J44" s="115">
        <f t="shared" si="9"/>
        <v>10192690.313105686</v>
      </c>
      <c r="K44" s="111">
        <f>+I44+G44</f>
        <v>366</v>
      </c>
      <c r="L44" s="116">
        <f t="shared" si="6"/>
        <v>18841033.609074146</v>
      </c>
      <c r="M44" s="117">
        <f>+D44-K44</f>
        <v>0</v>
      </c>
      <c r="N44" s="118">
        <f>+M44*E44</f>
        <v>0</v>
      </c>
      <c r="O44" s="55">
        <f t="shared" si="7"/>
        <v>0</v>
      </c>
      <c r="P44" s="55">
        <f t="shared" si="8"/>
        <v>0</v>
      </c>
      <c r="Q44" s="55">
        <f t="shared" si="2"/>
        <v>0</v>
      </c>
      <c r="R44" s="55">
        <f t="shared" si="3"/>
        <v>0</v>
      </c>
      <c r="S44" s="55">
        <f t="shared" si="3"/>
        <v>0</v>
      </c>
    </row>
    <row r="45" spans="1:19" s="21" customFormat="1" x14ac:dyDescent="0.25">
      <c r="A45" s="83" t="s">
        <v>216</v>
      </c>
      <c r="B45" s="84" t="s">
        <v>217</v>
      </c>
      <c r="C45" s="91"/>
      <c r="D45" s="86"/>
      <c r="E45" s="87"/>
      <c r="F45" s="87"/>
      <c r="G45" s="121"/>
      <c r="H45" s="122"/>
      <c r="I45" s="122"/>
      <c r="J45" s="123"/>
      <c r="K45" s="124"/>
      <c r="L45" s="125"/>
      <c r="M45" s="126"/>
      <c r="N45" s="127"/>
      <c r="O45" s="55"/>
      <c r="P45" s="55"/>
      <c r="Q45" s="55"/>
      <c r="R45" s="55"/>
      <c r="S45" s="55"/>
    </row>
    <row r="46" spans="1:19" s="21" customFormat="1" x14ac:dyDescent="0.25">
      <c r="A46" s="83" t="s">
        <v>218</v>
      </c>
      <c r="B46" s="84" t="s">
        <v>219</v>
      </c>
      <c r="C46" s="91"/>
      <c r="D46" s="86"/>
      <c r="E46" s="87"/>
      <c r="F46" s="87"/>
      <c r="G46" s="121"/>
      <c r="H46" s="122"/>
      <c r="I46" s="122"/>
      <c r="J46" s="123"/>
      <c r="K46" s="124"/>
      <c r="L46" s="125"/>
      <c r="M46" s="126"/>
      <c r="N46" s="127"/>
      <c r="O46" s="55"/>
      <c r="P46" s="55"/>
      <c r="Q46" s="55"/>
      <c r="R46" s="55"/>
      <c r="S46" s="55"/>
    </row>
    <row r="47" spans="1:19" s="21" customFormat="1" x14ac:dyDescent="0.25">
      <c r="A47" s="56" t="s">
        <v>220</v>
      </c>
      <c r="B47" s="130" t="s">
        <v>221</v>
      </c>
      <c r="C47" s="58" t="s">
        <v>31</v>
      </c>
      <c r="D47" s="59">
        <v>105</v>
      </c>
      <c r="E47" s="72">
        <v>38788</v>
      </c>
      <c r="F47" s="73">
        <f>+E47*D47</f>
        <v>4072740</v>
      </c>
      <c r="G47" s="120"/>
      <c r="H47" s="108"/>
      <c r="I47" s="108">
        <v>40.799999999999997</v>
      </c>
      <c r="J47" s="115">
        <f t="shared" si="9"/>
        <v>1582550.4</v>
      </c>
      <c r="K47" s="111">
        <f>+I47+G47</f>
        <v>40.799999999999997</v>
      </c>
      <c r="L47" s="116"/>
      <c r="M47" s="117"/>
      <c r="N47" s="118"/>
      <c r="O47" s="55"/>
      <c r="P47" s="55"/>
      <c r="Q47" s="55"/>
      <c r="R47" s="55"/>
      <c r="S47" s="55"/>
    </row>
    <row r="48" spans="1:19" s="21" customFormat="1" x14ac:dyDescent="0.25">
      <c r="A48" s="83">
        <v>2.5</v>
      </c>
      <c r="B48" s="84" t="s">
        <v>92</v>
      </c>
      <c r="C48" s="99"/>
      <c r="D48" s="100"/>
      <c r="E48" s="99"/>
      <c r="F48" s="99"/>
      <c r="G48" s="128"/>
      <c r="H48" s="122"/>
      <c r="I48" s="122"/>
      <c r="J48" s="123"/>
      <c r="K48" s="124"/>
      <c r="L48" s="125"/>
      <c r="M48" s="126"/>
      <c r="N48" s="127"/>
      <c r="O48" s="55">
        <f t="shared" si="7"/>
        <v>0</v>
      </c>
      <c r="P48" s="55">
        <f t="shared" si="8"/>
        <v>0</v>
      </c>
      <c r="Q48" s="55">
        <f t="shared" si="2"/>
        <v>0</v>
      </c>
      <c r="R48" s="55">
        <f t="shared" si="3"/>
        <v>0</v>
      </c>
      <c r="S48" s="55">
        <f t="shared" si="3"/>
        <v>0</v>
      </c>
    </row>
    <row r="49" spans="1:19" s="21" customFormat="1" x14ac:dyDescent="0.25">
      <c r="A49" s="56" t="s">
        <v>93</v>
      </c>
      <c r="B49" s="61" t="s">
        <v>94</v>
      </c>
      <c r="C49" s="58" t="s">
        <v>30</v>
      </c>
      <c r="D49" s="59">
        <v>50</v>
      </c>
      <c r="E49" s="72">
        <v>19287.532957541309</v>
      </c>
      <c r="F49" s="73">
        <f>E49*D49</f>
        <v>964376.64787706546</v>
      </c>
      <c r="G49" s="108"/>
      <c r="H49" s="108"/>
      <c r="I49" s="108"/>
      <c r="J49" s="115"/>
      <c r="K49" s="111"/>
      <c r="L49" s="116"/>
      <c r="M49" s="117">
        <f>+D49-K49</f>
        <v>50</v>
      </c>
      <c r="N49" s="118">
        <f>+M49*E49</f>
        <v>964376.64787706546</v>
      </c>
      <c r="O49" s="55">
        <f t="shared" si="7"/>
        <v>0</v>
      </c>
      <c r="P49" s="55">
        <f t="shared" si="8"/>
        <v>50</v>
      </c>
      <c r="Q49" s="55">
        <f t="shared" si="2"/>
        <v>0</v>
      </c>
      <c r="R49" s="55">
        <f t="shared" si="3"/>
        <v>0</v>
      </c>
      <c r="S49" s="55">
        <f t="shared" si="3"/>
        <v>0</v>
      </c>
    </row>
    <row r="50" spans="1:19" s="21" customFormat="1" x14ac:dyDescent="0.25">
      <c r="A50" s="60">
        <v>3.4</v>
      </c>
      <c r="B50" s="84" t="s">
        <v>95</v>
      </c>
      <c r="C50" s="102"/>
      <c r="D50" s="86"/>
      <c r="E50" s="87"/>
      <c r="F50" s="87"/>
      <c r="G50" s="122"/>
      <c r="H50" s="122"/>
      <c r="I50" s="122"/>
      <c r="J50" s="123"/>
      <c r="K50" s="124"/>
      <c r="L50" s="125"/>
      <c r="M50" s="126"/>
      <c r="N50" s="127"/>
      <c r="O50" s="55">
        <f t="shared" si="7"/>
        <v>0</v>
      </c>
      <c r="P50" s="55">
        <f t="shared" si="8"/>
        <v>0</v>
      </c>
      <c r="Q50" s="55">
        <f t="shared" si="2"/>
        <v>0</v>
      </c>
      <c r="R50" s="55">
        <f t="shared" si="3"/>
        <v>0</v>
      </c>
      <c r="S50" s="55">
        <f t="shared" si="3"/>
        <v>0</v>
      </c>
    </row>
    <row r="51" spans="1:19" s="21" customFormat="1" ht="22.5" x14ac:dyDescent="0.25">
      <c r="A51" s="56" t="s">
        <v>214</v>
      </c>
      <c r="B51" s="61" t="s">
        <v>215</v>
      </c>
      <c r="C51" s="58" t="s">
        <v>25</v>
      </c>
      <c r="D51" s="59">
        <v>7</v>
      </c>
      <c r="E51" s="72">
        <v>346247</v>
      </c>
      <c r="F51" s="73">
        <f>E51*D51</f>
        <v>2423729</v>
      </c>
      <c r="G51" s="108"/>
      <c r="H51" s="108"/>
      <c r="I51" s="108">
        <v>7</v>
      </c>
      <c r="J51" s="115">
        <f t="shared" si="9"/>
        <v>2423729</v>
      </c>
      <c r="K51" s="111">
        <f>G51+I51</f>
        <v>7</v>
      </c>
      <c r="L51" s="116">
        <f>K51*E51</f>
        <v>2423729</v>
      </c>
      <c r="M51" s="117">
        <f>+D51-K51</f>
        <v>0</v>
      </c>
      <c r="N51" s="118">
        <f>+M51*E51</f>
        <v>0</v>
      </c>
      <c r="O51" s="55">
        <f t="shared" si="7"/>
        <v>0</v>
      </c>
      <c r="P51" s="55">
        <f t="shared" si="8"/>
        <v>0</v>
      </c>
      <c r="Q51" s="55">
        <f t="shared" si="2"/>
        <v>0</v>
      </c>
      <c r="R51" s="55">
        <f t="shared" si="3"/>
        <v>0</v>
      </c>
      <c r="S51" s="55">
        <f t="shared" si="3"/>
        <v>0</v>
      </c>
    </row>
    <row r="52" spans="1:19" s="21" customFormat="1" x14ac:dyDescent="0.25">
      <c r="A52" s="83">
        <v>3.5</v>
      </c>
      <c r="B52" s="84" t="s">
        <v>98</v>
      </c>
      <c r="C52" s="102"/>
      <c r="D52" s="86"/>
      <c r="E52" s="87"/>
      <c r="F52" s="87"/>
      <c r="G52" s="122"/>
      <c r="H52" s="122"/>
      <c r="I52" s="122"/>
      <c r="J52" s="123"/>
      <c r="K52" s="124"/>
      <c r="L52" s="125"/>
      <c r="M52" s="126"/>
      <c r="N52" s="127"/>
      <c r="O52" s="55">
        <f t="shared" si="7"/>
        <v>0</v>
      </c>
      <c r="P52" s="55">
        <f t="shared" si="8"/>
        <v>0</v>
      </c>
      <c r="Q52" s="55">
        <f t="shared" si="2"/>
        <v>0</v>
      </c>
      <c r="R52" s="55">
        <f t="shared" si="3"/>
        <v>0</v>
      </c>
      <c r="S52" s="55">
        <f t="shared" si="3"/>
        <v>0</v>
      </c>
    </row>
    <row r="53" spans="1:19" s="21" customFormat="1" ht="27.75" customHeight="1" x14ac:dyDescent="0.25">
      <c r="A53" s="56" t="s">
        <v>99</v>
      </c>
      <c r="B53" s="61" t="s">
        <v>100</v>
      </c>
      <c r="C53" s="58" t="s">
        <v>31</v>
      </c>
      <c r="D53" s="59">
        <v>33</v>
      </c>
      <c r="E53" s="72">
        <v>27178.927909850372</v>
      </c>
      <c r="F53" s="73">
        <f>E53*D53</f>
        <v>896904.62102506228</v>
      </c>
      <c r="G53" s="108"/>
      <c r="H53" s="108"/>
      <c r="I53" s="108">
        <v>33</v>
      </c>
      <c r="J53" s="115">
        <f t="shared" si="9"/>
        <v>896904.62102506228</v>
      </c>
      <c r="K53" s="111">
        <f>G53+I53</f>
        <v>33</v>
      </c>
      <c r="L53" s="116">
        <f>K53*E53</f>
        <v>896904.62102506228</v>
      </c>
      <c r="M53" s="117">
        <f>+D53-K53</f>
        <v>0</v>
      </c>
      <c r="N53" s="118">
        <f>+M53*E53</f>
        <v>0</v>
      </c>
      <c r="O53" s="55">
        <f t="shared" si="7"/>
        <v>0</v>
      </c>
      <c r="P53" s="55">
        <f t="shared" si="8"/>
        <v>0</v>
      </c>
      <c r="Q53" s="55">
        <f t="shared" si="2"/>
        <v>0</v>
      </c>
      <c r="R53" s="55">
        <f t="shared" si="3"/>
        <v>0</v>
      </c>
      <c r="S53" s="55">
        <f t="shared" si="3"/>
        <v>0</v>
      </c>
    </row>
    <row r="54" spans="1:19" s="21" customFormat="1" ht="27.75" customHeight="1" x14ac:dyDescent="0.25">
      <c r="A54" s="83">
        <v>4</v>
      </c>
      <c r="B54" s="84" t="s">
        <v>101</v>
      </c>
      <c r="C54" s="102"/>
      <c r="D54" s="86"/>
      <c r="E54" s="87"/>
      <c r="F54" s="87"/>
      <c r="G54" s="122"/>
      <c r="H54" s="122"/>
      <c r="I54" s="122"/>
      <c r="J54" s="123"/>
      <c r="K54" s="124"/>
      <c r="L54" s="125"/>
      <c r="M54" s="126"/>
      <c r="N54" s="127"/>
      <c r="O54" s="55">
        <f t="shared" si="7"/>
        <v>0</v>
      </c>
      <c r="P54" s="55">
        <f t="shared" si="8"/>
        <v>0</v>
      </c>
      <c r="Q54" s="55">
        <f t="shared" si="2"/>
        <v>0</v>
      </c>
      <c r="R54" s="55">
        <f t="shared" si="3"/>
        <v>0</v>
      </c>
      <c r="S54" s="55">
        <f t="shared" si="3"/>
        <v>0</v>
      </c>
    </row>
    <row r="55" spans="1:19" s="21" customFormat="1" ht="27.75" customHeight="1" x14ac:dyDescent="0.25">
      <c r="A55" s="83">
        <v>4.0999999999999996</v>
      </c>
      <c r="B55" s="84" t="s">
        <v>102</v>
      </c>
      <c r="C55" s="102"/>
      <c r="D55" s="86"/>
      <c r="E55" s="87"/>
      <c r="F55" s="87"/>
      <c r="G55" s="122"/>
      <c r="H55" s="122"/>
      <c r="I55" s="122"/>
      <c r="J55" s="123"/>
      <c r="K55" s="124"/>
      <c r="L55" s="125"/>
      <c r="M55" s="126"/>
      <c r="N55" s="127"/>
      <c r="O55" s="55">
        <f t="shared" si="7"/>
        <v>0</v>
      </c>
      <c r="P55" s="55">
        <f t="shared" si="8"/>
        <v>0</v>
      </c>
      <c r="Q55" s="55">
        <f t="shared" si="2"/>
        <v>0</v>
      </c>
      <c r="R55" s="55">
        <f t="shared" si="3"/>
        <v>0</v>
      </c>
      <c r="S55" s="55">
        <f t="shared" si="3"/>
        <v>0</v>
      </c>
    </row>
    <row r="56" spans="1:19" s="21" customFormat="1" ht="27.75" hidden="1" customHeight="1" x14ac:dyDescent="0.25">
      <c r="A56" s="56" t="s">
        <v>103</v>
      </c>
      <c r="B56" s="61" t="s">
        <v>104</v>
      </c>
      <c r="C56" s="58" t="s">
        <v>31</v>
      </c>
      <c r="D56" s="59">
        <v>2.5</v>
      </c>
      <c r="E56" s="72">
        <v>608238.59327164642</v>
      </c>
      <c r="F56" s="73">
        <f>E56*D56</f>
        <v>1520596.4831791162</v>
      </c>
      <c r="G56" s="108"/>
      <c r="H56" s="108"/>
      <c r="I56" s="108"/>
      <c r="J56" s="115">
        <f t="shared" si="9"/>
        <v>0</v>
      </c>
      <c r="K56" s="111">
        <f>G56+I56</f>
        <v>0</v>
      </c>
      <c r="L56" s="116">
        <f>K56*E56</f>
        <v>0</v>
      </c>
      <c r="M56" s="117">
        <f>+D56-K56</f>
        <v>2.5</v>
      </c>
      <c r="N56" s="118">
        <f>+M56*E56</f>
        <v>1520596.4831791162</v>
      </c>
      <c r="O56" s="55">
        <f t="shared" si="7"/>
        <v>0</v>
      </c>
      <c r="P56" s="55">
        <f t="shared" si="8"/>
        <v>2.5</v>
      </c>
      <c r="Q56" s="55">
        <f t="shared" si="2"/>
        <v>0</v>
      </c>
      <c r="R56" s="55">
        <f t="shared" si="3"/>
        <v>0</v>
      </c>
      <c r="S56" s="55">
        <f t="shared" si="3"/>
        <v>0</v>
      </c>
    </row>
    <row r="57" spans="1:19" s="21" customFormat="1" hidden="1" x14ac:dyDescent="0.25">
      <c r="A57" s="83">
        <v>4.2</v>
      </c>
      <c r="B57" s="84" t="s">
        <v>105</v>
      </c>
      <c r="C57" s="102"/>
      <c r="D57" s="86"/>
      <c r="E57" s="87"/>
      <c r="F57" s="87"/>
      <c r="G57" s="122"/>
      <c r="H57" s="122"/>
      <c r="I57" s="122">
        <v>0</v>
      </c>
      <c r="J57" s="123"/>
      <c r="K57" s="124"/>
      <c r="L57" s="125"/>
      <c r="M57" s="126"/>
      <c r="N57" s="127"/>
      <c r="O57" s="55">
        <f t="shared" si="7"/>
        <v>0</v>
      </c>
      <c r="P57" s="55">
        <f t="shared" si="8"/>
        <v>0</v>
      </c>
      <c r="Q57" s="55">
        <f t="shared" si="2"/>
        <v>0</v>
      </c>
      <c r="R57" s="55">
        <f t="shared" si="3"/>
        <v>0</v>
      </c>
      <c r="S57" s="55">
        <f t="shared" si="3"/>
        <v>0</v>
      </c>
    </row>
    <row r="58" spans="1:19" s="21" customFormat="1" ht="35.25" hidden="1" customHeight="1" x14ac:dyDescent="0.25">
      <c r="A58" s="56" t="s">
        <v>106</v>
      </c>
      <c r="B58" s="61" t="s">
        <v>107</v>
      </c>
      <c r="C58" s="58" t="s">
        <v>31</v>
      </c>
      <c r="D58" s="59">
        <v>1.75</v>
      </c>
      <c r="E58" s="72">
        <v>705289.92676754773</v>
      </c>
      <c r="F58" s="73">
        <f>E58*D59</f>
        <v>1234257.3718432086</v>
      </c>
      <c r="G58" s="108"/>
      <c r="H58" s="108"/>
      <c r="I58" s="108">
        <v>0</v>
      </c>
      <c r="J58" s="115">
        <f t="shared" si="9"/>
        <v>0</v>
      </c>
      <c r="K58" s="111">
        <f>G58+I58</f>
        <v>0</v>
      </c>
      <c r="L58" s="116">
        <f>K58*E58</f>
        <v>0</v>
      </c>
      <c r="M58" s="117">
        <f>+D58-K58</f>
        <v>1.75</v>
      </c>
      <c r="N58" s="118">
        <f>+M58*E58</f>
        <v>1234257.3718432086</v>
      </c>
      <c r="O58" s="55">
        <f t="shared" si="7"/>
        <v>0</v>
      </c>
      <c r="P58" s="55">
        <f t="shared" si="8"/>
        <v>1.75</v>
      </c>
      <c r="Q58" s="55">
        <f t="shared" si="2"/>
        <v>0</v>
      </c>
      <c r="R58" s="55">
        <f t="shared" si="3"/>
        <v>0</v>
      </c>
      <c r="S58" s="55">
        <f t="shared" si="3"/>
        <v>0</v>
      </c>
    </row>
    <row r="59" spans="1:19" s="21" customFormat="1" hidden="1" x14ac:dyDescent="0.25">
      <c r="A59" s="56" t="s">
        <v>108</v>
      </c>
      <c r="B59" s="61" t="s">
        <v>109</v>
      </c>
      <c r="C59" s="58" t="s">
        <v>31</v>
      </c>
      <c r="D59" s="59">
        <v>1.75</v>
      </c>
      <c r="E59" s="72">
        <v>638838.20502594672</v>
      </c>
      <c r="F59" s="73">
        <f>E59*D59</f>
        <v>1117966.8587954068</v>
      </c>
      <c r="G59" s="108"/>
      <c r="H59" s="108"/>
      <c r="I59" s="108">
        <v>0</v>
      </c>
      <c r="J59" s="115"/>
      <c r="K59" s="111"/>
      <c r="L59" s="116"/>
      <c r="M59" s="117">
        <f>+D59-K59</f>
        <v>1.75</v>
      </c>
      <c r="N59" s="118">
        <f>+M59*E59</f>
        <v>1117966.8587954068</v>
      </c>
      <c r="O59" s="55">
        <f t="shared" si="7"/>
        <v>0</v>
      </c>
      <c r="P59" s="55">
        <f t="shared" si="8"/>
        <v>1.75</v>
      </c>
      <c r="Q59" s="55">
        <f t="shared" si="2"/>
        <v>0</v>
      </c>
      <c r="R59" s="55">
        <f t="shared" si="3"/>
        <v>0</v>
      </c>
      <c r="S59" s="55">
        <f t="shared" si="3"/>
        <v>0</v>
      </c>
    </row>
    <row r="60" spans="1:19" s="21" customFormat="1" x14ac:dyDescent="0.25">
      <c r="A60" s="83">
        <v>4.3</v>
      </c>
      <c r="B60" s="84" t="s">
        <v>110</v>
      </c>
      <c r="C60" s="102"/>
      <c r="D60" s="86"/>
      <c r="E60" s="87"/>
      <c r="F60" s="87"/>
      <c r="G60" s="122"/>
      <c r="H60" s="122"/>
      <c r="I60" s="122"/>
      <c r="J60" s="123"/>
      <c r="K60" s="124"/>
      <c r="L60" s="125"/>
      <c r="M60" s="126"/>
      <c r="N60" s="127"/>
      <c r="O60" s="55">
        <f t="shared" si="7"/>
        <v>0</v>
      </c>
      <c r="P60" s="55">
        <f t="shared" si="8"/>
        <v>0</v>
      </c>
      <c r="Q60" s="55">
        <f t="shared" si="2"/>
        <v>0</v>
      </c>
      <c r="R60" s="55">
        <f t="shared" si="3"/>
        <v>0</v>
      </c>
      <c r="S60" s="55">
        <f t="shared" si="3"/>
        <v>0</v>
      </c>
    </row>
    <row r="61" spans="1:19" s="21" customFormat="1" x14ac:dyDescent="0.25">
      <c r="A61" s="56" t="s">
        <v>111</v>
      </c>
      <c r="B61" s="61" t="s">
        <v>112</v>
      </c>
      <c r="C61" s="58" t="s">
        <v>30</v>
      </c>
      <c r="D61" s="59">
        <v>831.21</v>
      </c>
      <c r="E61" s="72">
        <v>61947</v>
      </c>
      <c r="F61" s="73">
        <f>E61*D61</f>
        <v>51490965.870000005</v>
      </c>
      <c r="G61" s="108"/>
      <c r="H61" s="108"/>
      <c r="I61" s="108">
        <v>474.4</v>
      </c>
      <c r="J61" s="115">
        <f t="shared" si="9"/>
        <v>29387656.799999997</v>
      </c>
      <c r="K61" s="111">
        <f>G61+I61</f>
        <v>474.4</v>
      </c>
      <c r="L61" s="116">
        <f>K61*E61</f>
        <v>29387656.799999997</v>
      </c>
      <c r="M61" s="117">
        <f>+D61-K61</f>
        <v>356.81000000000006</v>
      </c>
      <c r="N61" s="118">
        <f>+M61*E61</f>
        <v>22103309.070000004</v>
      </c>
      <c r="O61" s="55">
        <f t="shared" si="7"/>
        <v>0</v>
      </c>
      <c r="P61" s="55">
        <f t="shared" si="8"/>
        <v>356.81000000000006</v>
      </c>
      <c r="Q61" s="55">
        <f t="shared" si="2"/>
        <v>0</v>
      </c>
      <c r="R61" s="55">
        <f t="shared" si="3"/>
        <v>0</v>
      </c>
      <c r="S61" s="55">
        <f t="shared" si="3"/>
        <v>0</v>
      </c>
    </row>
    <row r="62" spans="1:19" s="21" customFormat="1" hidden="1" x14ac:dyDescent="0.25">
      <c r="A62" s="83">
        <v>4.5</v>
      </c>
      <c r="B62" s="84" t="s">
        <v>113</v>
      </c>
      <c r="C62" s="102"/>
      <c r="D62" s="86"/>
      <c r="E62" s="87"/>
      <c r="F62" s="87"/>
      <c r="G62" s="122"/>
      <c r="H62" s="122"/>
      <c r="I62" s="122"/>
      <c r="J62" s="123"/>
      <c r="K62" s="124"/>
      <c r="L62" s="125"/>
      <c r="M62" s="126"/>
      <c r="N62" s="127"/>
      <c r="O62" s="55">
        <f t="shared" si="7"/>
        <v>0</v>
      </c>
      <c r="P62" s="55">
        <f t="shared" si="8"/>
        <v>0</v>
      </c>
      <c r="Q62" s="55">
        <f t="shared" si="2"/>
        <v>0</v>
      </c>
      <c r="R62" s="55">
        <f t="shared" si="3"/>
        <v>0</v>
      </c>
      <c r="S62" s="55">
        <f t="shared" si="3"/>
        <v>0</v>
      </c>
    </row>
    <row r="63" spans="1:19" s="21" customFormat="1" hidden="1" x14ac:dyDescent="0.25">
      <c r="A63" s="56" t="s">
        <v>114</v>
      </c>
      <c r="B63" s="61" t="s">
        <v>115</v>
      </c>
      <c r="C63" s="58" t="s">
        <v>116</v>
      </c>
      <c r="D63" s="59">
        <v>843</v>
      </c>
      <c r="E63" s="72">
        <v>3805.3173378061661</v>
      </c>
      <c r="F63" s="73">
        <f>E63*D63</f>
        <v>3207882.5157705978</v>
      </c>
      <c r="G63" s="108"/>
      <c r="H63" s="108"/>
      <c r="I63" s="108">
        <v>0</v>
      </c>
      <c r="J63" s="115">
        <f t="shared" si="9"/>
        <v>0</v>
      </c>
      <c r="K63" s="111">
        <f>G63+I63</f>
        <v>0</v>
      </c>
      <c r="L63" s="116">
        <f>K63*E63</f>
        <v>0</v>
      </c>
      <c r="M63" s="117">
        <f t="shared" ref="M63:M69" si="11">+D63-K63</f>
        <v>843</v>
      </c>
      <c r="N63" s="118">
        <f>+M63*E63</f>
        <v>3207882.5157705978</v>
      </c>
      <c r="O63" s="55">
        <f t="shared" si="7"/>
        <v>0</v>
      </c>
      <c r="P63" s="55">
        <f t="shared" si="8"/>
        <v>843</v>
      </c>
      <c r="Q63" s="55">
        <f t="shared" si="2"/>
        <v>0</v>
      </c>
      <c r="R63" s="55">
        <f t="shared" si="3"/>
        <v>0</v>
      </c>
      <c r="S63" s="55">
        <f t="shared" si="3"/>
        <v>0</v>
      </c>
    </row>
    <row r="64" spans="1:19" s="21" customFormat="1" hidden="1" x14ac:dyDescent="0.25">
      <c r="A64" s="56" t="s">
        <v>117</v>
      </c>
      <c r="B64" s="61" t="s">
        <v>118</v>
      </c>
      <c r="C64" s="58" t="s">
        <v>116</v>
      </c>
      <c r="D64" s="59">
        <v>231</v>
      </c>
      <c r="E64" s="72">
        <v>4338.399437627404</v>
      </c>
      <c r="F64" s="73">
        <f>E64*D64</f>
        <v>1002170.2700919303</v>
      </c>
      <c r="G64" s="108"/>
      <c r="H64" s="108"/>
      <c r="I64" s="108">
        <v>0</v>
      </c>
      <c r="J64" s="115">
        <f t="shared" si="9"/>
        <v>0</v>
      </c>
      <c r="K64" s="111">
        <f>G64+I64</f>
        <v>0</v>
      </c>
      <c r="L64" s="116">
        <f>K64*E64</f>
        <v>0</v>
      </c>
      <c r="M64" s="117">
        <f t="shared" si="11"/>
        <v>231</v>
      </c>
      <c r="N64" s="118">
        <f>+M64*E64</f>
        <v>1002170.2700919303</v>
      </c>
      <c r="O64" s="55">
        <f t="shared" si="7"/>
        <v>0</v>
      </c>
      <c r="P64" s="55">
        <f t="shared" si="8"/>
        <v>231</v>
      </c>
      <c r="Q64" s="55">
        <f t="shared" si="2"/>
        <v>0</v>
      </c>
      <c r="R64" s="55">
        <f t="shared" si="3"/>
        <v>0</v>
      </c>
      <c r="S64" s="55">
        <f t="shared" si="3"/>
        <v>0</v>
      </c>
    </row>
    <row r="65" spans="1:19" s="21" customFormat="1" hidden="1" x14ac:dyDescent="0.25">
      <c r="A65" s="56"/>
      <c r="B65" s="61" t="s">
        <v>119</v>
      </c>
      <c r="C65" s="58" t="s">
        <v>30</v>
      </c>
      <c r="D65" s="59">
        <v>45.97</v>
      </c>
      <c r="E65" s="72"/>
      <c r="F65" s="73">
        <f>E65*D65</f>
        <v>0</v>
      </c>
      <c r="G65" s="108"/>
      <c r="H65" s="108"/>
      <c r="I65" s="108"/>
      <c r="J65" s="115"/>
      <c r="K65" s="111"/>
      <c r="L65" s="116"/>
      <c r="M65" s="117">
        <f t="shared" si="11"/>
        <v>45.97</v>
      </c>
      <c r="N65" s="118">
        <f>+M65*E65</f>
        <v>0</v>
      </c>
      <c r="O65" s="55">
        <f t="shared" si="7"/>
        <v>0</v>
      </c>
      <c r="P65" s="55">
        <f t="shared" si="8"/>
        <v>45.97</v>
      </c>
      <c r="Q65" s="55">
        <f t="shared" si="2"/>
        <v>0</v>
      </c>
      <c r="R65" s="55">
        <f t="shared" si="3"/>
        <v>0</v>
      </c>
      <c r="S65" s="55">
        <f t="shared" si="3"/>
        <v>0</v>
      </c>
    </row>
    <row r="66" spans="1:19" s="21" customFormat="1" hidden="1" x14ac:dyDescent="0.25">
      <c r="A66" s="60">
        <v>7.4</v>
      </c>
      <c r="B66" s="84" t="s">
        <v>120</v>
      </c>
      <c r="C66" s="102"/>
      <c r="D66" s="86"/>
      <c r="E66" s="87"/>
      <c r="F66" s="87"/>
      <c r="G66" s="122"/>
      <c r="H66" s="122"/>
      <c r="I66" s="122"/>
      <c r="J66" s="123"/>
      <c r="K66" s="124"/>
      <c r="L66" s="125"/>
      <c r="M66" s="126">
        <f t="shared" si="11"/>
        <v>0</v>
      </c>
      <c r="N66" s="127"/>
      <c r="O66" s="55">
        <f t="shared" si="7"/>
        <v>0</v>
      </c>
      <c r="P66" s="55">
        <f t="shared" si="8"/>
        <v>0</v>
      </c>
      <c r="Q66" s="55">
        <f t="shared" si="2"/>
        <v>0</v>
      </c>
      <c r="R66" s="55">
        <f t="shared" si="3"/>
        <v>0</v>
      </c>
      <c r="S66" s="55">
        <f t="shared" si="3"/>
        <v>0</v>
      </c>
    </row>
    <row r="67" spans="1:19" s="21" customFormat="1" hidden="1" x14ac:dyDescent="0.25">
      <c r="A67" s="56" t="s">
        <v>121</v>
      </c>
      <c r="B67" s="57" t="s">
        <v>122</v>
      </c>
      <c r="C67" s="58" t="s">
        <v>25</v>
      </c>
      <c r="D67" s="59">
        <v>30</v>
      </c>
      <c r="E67" s="72">
        <v>4072</v>
      </c>
      <c r="F67" s="72">
        <f>+E67*D67</f>
        <v>122160</v>
      </c>
      <c r="G67" s="108"/>
      <c r="H67" s="108"/>
      <c r="I67" s="108">
        <v>0</v>
      </c>
      <c r="J67" s="115">
        <f t="shared" si="9"/>
        <v>0</v>
      </c>
      <c r="K67" s="111">
        <f>G67+I67</f>
        <v>0</v>
      </c>
      <c r="L67" s="116">
        <f>K67*E67</f>
        <v>0</v>
      </c>
      <c r="M67" s="117">
        <f t="shared" si="11"/>
        <v>30</v>
      </c>
      <c r="N67" s="118">
        <f>+M67*E67</f>
        <v>122160</v>
      </c>
      <c r="O67" s="55">
        <f t="shared" si="7"/>
        <v>0</v>
      </c>
      <c r="P67" s="55">
        <f t="shared" si="8"/>
        <v>30</v>
      </c>
      <c r="Q67" s="55">
        <f t="shared" si="2"/>
        <v>0</v>
      </c>
      <c r="R67" s="55">
        <f t="shared" si="3"/>
        <v>0</v>
      </c>
      <c r="S67" s="55">
        <f t="shared" si="3"/>
        <v>0</v>
      </c>
    </row>
    <row r="68" spans="1:19" s="21" customFormat="1" hidden="1" x14ac:dyDescent="0.25">
      <c r="A68" s="56" t="s">
        <v>123</v>
      </c>
      <c r="B68" s="57" t="s">
        <v>124</v>
      </c>
      <c r="C68" s="58" t="s">
        <v>25</v>
      </c>
      <c r="D68" s="59">
        <v>6</v>
      </c>
      <c r="E68" s="72">
        <v>41807</v>
      </c>
      <c r="F68" s="72">
        <f>+E68*D68</f>
        <v>250842</v>
      </c>
      <c r="G68" s="108"/>
      <c r="H68" s="108"/>
      <c r="I68" s="108">
        <v>0</v>
      </c>
      <c r="J68" s="115">
        <f t="shared" si="9"/>
        <v>0</v>
      </c>
      <c r="K68" s="111"/>
      <c r="L68" s="116"/>
      <c r="M68" s="117">
        <f t="shared" si="11"/>
        <v>6</v>
      </c>
      <c r="N68" s="118">
        <f>+M68*E68</f>
        <v>250842</v>
      </c>
      <c r="O68" s="55">
        <f t="shared" si="7"/>
        <v>0</v>
      </c>
      <c r="P68" s="55">
        <f t="shared" si="8"/>
        <v>6</v>
      </c>
      <c r="Q68" s="55">
        <f t="shared" si="2"/>
        <v>0</v>
      </c>
      <c r="R68" s="55">
        <f t="shared" si="3"/>
        <v>0</v>
      </c>
      <c r="S68" s="55">
        <f t="shared" si="3"/>
        <v>0</v>
      </c>
    </row>
    <row r="69" spans="1:19" s="21" customFormat="1" hidden="1" x14ac:dyDescent="0.25">
      <c r="A69" s="56" t="s">
        <v>125</v>
      </c>
      <c r="B69" s="57" t="s">
        <v>126</v>
      </c>
      <c r="C69" s="58" t="s">
        <v>32</v>
      </c>
      <c r="D69" s="59">
        <v>54</v>
      </c>
      <c r="E69" s="72">
        <v>6928</v>
      </c>
      <c r="F69" s="72">
        <f>+E69*D69</f>
        <v>374112</v>
      </c>
      <c r="G69" s="108"/>
      <c r="H69" s="108"/>
      <c r="I69" s="108">
        <v>0</v>
      </c>
      <c r="J69" s="115">
        <f t="shared" si="9"/>
        <v>0</v>
      </c>
      <c r="K69" s="111">
        <f>G69+I69</f>
        <v>0</v>
      </c>
      <c r="L69" s="116">
        <f>K69*E69</f>
        <v>0</v>
      </c>
      <c r="M69" s="117">
        <f t="shared" si="11"/>
        <v>54</v>
      </c>
      <c r="N69" s="118">
        <f>+M69*E69</f>
        <v>374112</v>
      </c>
      <c r="O69" s="55">
        <f t="shared" si="7"/>
        <v>0</v>
      </c>
      <c r="P69" s="55">
        <f t="shared" si="8"/>
        <v>54</v>
      </c>
      <c r="Q69" s="55">
        <f t="shared" si="2"/>
        <v>0</v>
      </c>
      <c r="R69" s="55">
        <f t="shared" si="3"/>
        <v>0</v>
      </c>
      <c r="S69" s="55">
        <f t="shared" si="3"/>
        <v>0</v>
      </c>
    </row>
    <row r="70" spans="1:19" s="21" customFormat="1" x14ac:dyDescent="0.25">
      <c r="A70" s="60">
        <v>7.5</v>
      </c>
      <c r="B70" s="84" t="s">
        <v>127</v>
      </c>
      <c r="C70" s="102"/>
      <c r="D70" s="86"/>
      <c r="E70" s="87"/>
      <c r="F70" s="87"/>
      <c r="G70" s="122"/>
      <c r="H70" s="122"/>
      <c r="I70" s="122"/>
      <c r="J70" s="123"/>
      <c r="K70" s="124"/>
      <c r="L70" s="125"/>
      <c r="M70" s="126"/>
      <c r="N70" s="127"/>
      <c r="O70" s="55">
        <f t="shared" si="7"/>
        <v>0</v>
      </c>
      <c r="P70" s="55">
        <f t="shared" si="8"/>
        <v>0</v>
      </c>
      <c r="Q70" s="55">
        <f t="shared" si="2"/>
        <v>0</v>
      </c>
      <c r="R70" s="55">
        <f t="shared" si="3"/>
        <v>0</v>
      </c>
      <c r="S70" s="55">
        <f t="shared" si="3"/>
        <v>0</v>
      </c>
    </row>
    <row r="71" spans="1:19" s="21" customFormat="1" hidden="1" x14ac:dyDescent="0.25">
      <c r="A71" s="56" t="s">
        <v>128</v>
      </c>
      <c r="B71" s="61" t="s">
        <v>129</v>
      </c>
      <c r="C71" s="58" t="s">
        <v>25</v>
      </c>
      <c r="D71" s="59">
        <v>25</v>
      </c>
      <c r="E71" s="72">
        <v>42701.596953833272</v>
      </c>
      <c r="F71" s="73">
        <f>E71*D71</f>
        <v>1067539.9238458318</v>
      </c>
      <c r="G71" s="108"/>
      <c r="H71" s="108"/>
      <c r="I71" s="108">
        <v>0</v>
      </c>
      <c r="J71" s="115">
        <f t="shared" si="9"/>
        <v>0</v>
      </c>
      <c r="K71" s="111"/>
      <c r="L71" s="116"/>
      <c r="M71" s="117">
        <f>+D71-K71</f>
        <v>25</v>
      </c>
      <c r="N71" s="118">
        <f>+M71*E71</f>
        <v>1067539.9238458318</v>
      </c>
      <c r="O71" s="55">
        <f t="shared" si="7"/>
        <v>0</v>
      </c>
      <c r="P71" s="55">
        <f t="shared" si="8"/>
        <v>25</v>
      </c>
      <c r="Q71" s="55">
        <f t="shared" si="2"/>
        <v>0</v>
      </c>
      <c r="R71" s="55">
        <f t="shared" si="3"/>
        <v>0</v>
      </c>
      <c r="S71" s="55">
        <f t="shared" si="3"/>
        <v>0</v>
      </c>
    </row>
    <row r="72" spans="1:19" s="40" customFormat="1" x14ac:dyDescent="0.25">
      <c r="A72" s="56" t="s">
        <v>130</v>
      </c>
      <c r="B72" s="61" t="s">
        <v>131</v>
      </c>
      <c r="C72" s="58" t="s">
        <v>25</v>
      </c>
      <c r="D72" s="59">
        <v>10</v>
      </c>
      <c r="E72" s="72">
        <v>79580.155658474236</v>
      </c>
      <c r="F72" s="73">
        <f>E72*D72</f>
        <v>795801.55658474239</v>
      </c>
      <c r="G72" s="108"/>
      <c r="H72" s="108"/>
      <c r="I72" s="108">
        <v>1</v>
      </c>
      <c r="J72" s="115">
        <f t="shared" si="9"/>
        <v>79580.155658474236</v>
      </c>
      <c r="K72" s="111">
        <f>G72+I72</f>
        <v>1</v>
      </c>
      <c r="L72" s="116">
        <f>K72*E72</f>
        <v>79580.155658474236</v>
      </c>
      <c r="M72" s="117">
        <f>+D72-K72</f>
        <v>9</v>
      </c>
      <c r="N72" s="118">
        <f>+M72*E72</f>
        <v>716221.40092626808</v>
      </c>
      <c r="O72" s="55">
        <f t="shared" si="7"/>
        <v>0</v>
      </c>
      <c r="P72" s="55">
        <f t="shared" si="8"/>
        <v>9</v>
      </c>
      <c r="Q72" s="55">
        <f t="shared" si="2"/>
        <v>0</v>
      </c>
      <c r="R72" s="55">
        <f t="shared" si="3"/>
        <v>0</v>
      </c>
      <c r="S72" s="55">
        <f t="shared" si="3"/>
        <v>0</v>
      </c>
    </row>
    <row r="73" spans="1:19" s="21" customFormat="1" x14ac:dyDescent="0.25">
      <c r="A73" s="56" t="s">
        <v>132</v>
      </c>
      <c r="B73" s="61" t="s">
        <v>133</v>
      </c>
      <c r="C73" s="58" t="s">
        <v>25</v>
      </c>
      <c r="D73" s="59">
        <v>26</v>
      </c>
      <c r="E73" s="72">
        <v>43361.256869103767</v>
      </c>
      <c r="F73" s="73">
        <f>E73*D73</f>
        <v>1127392.678596698</v>
      </c>
      <c r="G73" s="108"/>
      <c r="H73" s="108"/>
      <c r="I73" s="108">
        <v>7</v>
      </c>
      <c r="J73" s="115">
        <f t="shared" si="9"/>
        <v>303528.79808372637</v>
      </c>
      <c r="K73" s="111"/>
      <c r="L73" s="116"/>
      <c r="M73" s="117">
        <f>+D73-K73</f>
        <v>26</v>
      </c>
      <c r="N73" s="118">
        <f>+M73*E73</f>
        <v>1127392.678596698</v>
      </c>
      <c r="O73" s="55">
        <f t="shared" si="7"/>
        <v>-7</v>
      </c>
      <c r="P73" s="55">
        <f t="shared" si="8"/>
        <v>19</v>
      </c>
      <c r="Q73" s="55">
        <f t="shared" si="2"/>
        <v>-7</v>
      </c>
      <c r="R73" s="55">
        <f t="shared" si="3"/>
        <v>-7</v>
      </c>
      <c r="S73" s="55">
        <f t="shared" si="3"/>
        <v>-303528.79808372637</v>
      </c>
    </row>
    <row r="74" spans="1:19" s="21" customFormat="1" x14ac:dyDescent="0.25">
      <c r="A74" s="56" t="s">
        <v>134</v>
      </c>
      <c r="B74" s="61" t="s">
        <v>135</v>
      </c>
      <c r="C74" s="58" t="s">
        <v>25</v>
      </c>
      <c r="D74" s="59">
        <v>9</v>
      </c>
      <c r="E74" s="72">
        <v>72097.450280496385</v>
      </c>
      <c r="F74" s="73">
        <f>E74*D74</f>
        <v>648877.05252446746</v>
      </c>
      <c r="G74" s="108"/>
      <c r="H74" s="108"/>
      <c r="I74" s="108">
        <v>5</v>
      </c>
      <c r="J74" s="115">
        <f t="shared" si="9"/>
        <v>360487.25140248192</v>
      </c>
      <c r="K74" s="111">
        <f>G74+I74</f>
        <v>5</v>
      </c>
      <c r="L74" s="116">
        <f>K74*E74</f>
        <v>360487.25140248192</v>
      </c>
      <c r="M74" s="117">
        <f>+D74-K74</f>
        <v>4</v>
      </c>
      <c r="N74" s="118">
        <f>+M74*E74</f>
        <v>288389.80112198554</v>
      </c>
      <c r="O74" s="55">
        <f t="shared" si="7"/>
        <v>0</v>
      </c>
      <c r="P74" s="55">
        <f t="shared" si="8"/>
        <v>4</v>
      </c>
      <c r="Q74" s="55">
        <f t="shared" si="2"/>
        <v>0</v>
      </c>
      <c r="R74" s="55">
        <f t="shared" si="3"/>
        <v>0</v>
      </c>
      <c r="S74" s="55">
        <f t="shared" si="3"/>
        <v>0</v>
      </c>
    </row>
    <row r="75" spans="1:19" s="21" customFormat="1" ht="24" x14ac:dyDescent="0.25">
      <c r="A75" s="60">
        <v>7.6</v>
      </c>
      <c r="B75" s="84" t="s">
        <v>136</v>
      </c>
      <c r="C75" s="102"/>
      <c r="D75" s="86"/>
      <c r="E75" s="87"/>
      <c r="F75" s="87"/>
      <c r="G75" s="122"/>
      <c r="H75" s="122"/>
      <c r="I75" s="122"/>
      <c r="J75" s="123"/>
      <c r="K75" s="124"/>
      <c r="L75" s="125"/>
      <c r="M75" s="126"/>
      <c r="N75" s="127"/>
      <c r="O75" s="55">
        <f t="shared" si="7"/>
        <v>0</v>
      </c>
      <c r="P75" s="55">
        <f t="shared" si="8"/>
        <v>0</v>
      </c>
      <c r="Q75" s="55">
        <f t="shared" si="2"/>
        <v>0</v>
      </c>
      <c r="R75" s="55">
        <f t="shared" si="3"/>
        <v>0</v>
      </c>
      <c r="S75" s="55">
        <f t="shared" si="3"/>
        <v>0</v>
      </c>
    </row>
    <row r="76" spans="1:19" s="21" customFormat="1" x14ac:dyDescent="0.25">
      <c r="A76" s="56" t="s">
        <v>222</v>
      </c>
      <c r="B76" s="61" t="s">
        <v>138</v>
      </c>
      <c r="C76" s="58" t="s">
        <v>32</v>
      </c>
      <c r="D76" s="59">
        <v>25</v>
      </c>
      <c r="E76" s="72">
        <v>26994</v>
      </c>
      <c r="F76" s="73">
        <f>E76*D76</f>
        <v>674850</v>
      </c>
      <c r="G76" s="108"/>
      <c r="H76" s="108"/>
      <c r="I76" s="108">
        <v>0</v>
      </c>
      <c r="J76" s="115">
        <f t="shared" si="9"/>
        <v>0</v>
      </c>
      <c r="K76" s="111">
        <f>+I76+G76</f>
        <v>0</v>
      </c>
      <c r="L76" s="116"/>
      <c r="M76" s="144">
        <v>4</v>
      </c>
      <c r="N76" s="145">
        <v>720000</v>
      </c>
      <c r="O76" s="55">
        <f t="shared" si="7"/>
        <v>21</v>
      </c>
      <c r="P76" s="55">
        <f t="shared" si="8"/>
        <v>25</v>
      </c>
      <c r="Q76" s="55">
        <f t="shared" si="2"/>
        <v>21</v>
      </c>
      <c r="R76" s="55">
        <f t="shared" si="3"/>
        <v>0</v>
      </c>
      <c r="S76" s="55">
        <f t="shared" si="3"/>
        <v>0</v>
      </c>
    </row>
    <row r="77" spans="1:19" s="21" customFormat="1" x14ac:dyDescent="0.25">
      <c r="A77" s="56" t="s">
        <v>223</v>
      </c>
      <c r="B77" s="57" t="s">
        <v>224</v>
      </c>
      <c r="C77" s="58" t="s">
        <v>225</v>
      </c>
      <c r="D77" s="59">
        <v>60</v>
      </c>
      <c r="E77" s="72">
        <v>41769</v>
      </c>
      <c r="F77" s="73">
        <f>+E77*D77</f>
        <v>2506140</v>
      </c>
      <c r="G77" s="108"/>
      <c r="H77" s="108"/>
      <c r="I77" s="108">
        <v>60</v>
      </c>
      <c r="J77" s="115">
        <f t="shared" si="9"/>
        <v>2506140</v>
      </c>
      <c r="K77" s="111">
        <f>+I77+G77</f>
        <v>60</v>
      </c>
      <c r="L77" s="116"/>
      <c r="M77" s="117">
        <f>+D77-K77</f>
        <v>0</v>
      </c>
      <c r="N77" s="118">
        <f>+M77*E77</f>
        <v>0</v>
      </c>
      <c r="O77" s="55">
        <f t="shared" si="7"/>
        <v>0</v>
      </c>
      <c r="P77" s="55">
        <f t="shared" si="8"/>
        <v>0</v>
      </c>
      <c r="Q77" s="55">
        <f t="shared" si="2"/>
        <v>0</v>
      </c>
      <c r="R77" s="55">
        <f t="shared" si="3"/>
        <v>0</v>
      </c>
      <c r="S77" s="55"/>
    </row>
    <row r="78" spans="1:19" s="21" customFormat="1" x14ac:dyDescent="0.25">
      <c r="A78" s="83">
        <v>8</v>
      </c>
      <c r="B78" s="132" t="s">
        <v>226</v>
      </c>
      <c r="C78" s="102"/>
      <c r="D78" s="86"/>
      <c r="E78" s="87"/>
      <c r="F78" s="87"/>
      <c r="G78" s="122"/>
      <c r="H78" s="122"/>
      <c r="I78" s="122"/>
      <c r="J78" s="123"/>
      <c r="K78" s="124"/>
      <c r="L78" s="125"/>
      <c r="M78" s="126"/>
      <c r="N78" s="127"/>
      <c r="O78" s="55"/>
      <c r="P78" s="55"/>
      <c r="Q78" s="55"/>
      <c r="R78" s="55"/>
      <c r="S78" s="55"/>
    </row>
    <row r="79" spans="1:19" s="21" customFormat="1" x14ac:dyDescent="0.25">
      <c r="A79" s="83">
        <v>8.1</v>
      </c>
      <c r="B79" s="132" t="s">
        <v>227</v>
      </c>
      <c r="C79" s="102"/>
      <c r="D79" s="86"/>
      <c r="E79" s="87"/>
      <c r="F79" s="87"/>
      <c r="G79" s="122"/>
      <c r="H79" s="122"/>
      <c r="I79" s="122"/>
      <c r="J79" s="123"/>
      <c r="K79" s="124"/>
      <c r="L79" s="125"/>
      <c r="M79" s="126"/>
      <c r="N79" s="127"/>
      <c r="O79" s="55"/>
      <c r="P79" s="55"/>
      <c r="Q79" s="55"/>
      <c r="R79" s="55"/>
      <c r="S79" s="55"/>
    </row>
    <row r="80" spans="1:19" s="21" customFormat="1" x14ac:dyDescent="0.25">
      <c r="A80" s="56" t="s">
        <v>228</v>
      </c>
      <c r="B80" s="131" t="s">
        <v>229</v>
      </c>
      <c r="C80" s="58" t="s">
        <v>25</v>
      </c>
      <c r="D80" s="59">
        <v>18</v>
      </c>
      <c r="E80" s="72">
        <v>51386</v>
      </c>
      <c r="F80" s="73">
        <f t="shared" ref="F80:F86" si="12">D80*E80</f>
        <v>924948</v>
      </c>
      <c r="G80" s="108"/>
      <c r="H80" s="108"/>
      <c r="I80" s="108">
        <v>18</v>
      </c>
      <c r="J80" s="115">
        <f t="shared" si="9"/>
        <v>924948</v>
      </c>
      <c r="K80" s="111">
        <f>+I80+G80</f>
        <v>18</v>
      </c>
      <c r="L80" s="116">
        <f>K80*E80</f>
        <v>924948</v>
      </c>
      <c r="M80" s="144">
        <f t="shared" ref="M80:M85" si="13">+K80-D80</f>
        <v>0</v>
      </c>
      <c r="N80" s="145">
        <f>+M80*E80</f>
        <v>0</v>
      </c>
      <c r="O80" s="55"/>
      <c r="P80" s="55"/>
      <c r="Q80" s="55"/>
      <c r="R80" s="55"/>
      <c r="S80" s="55"/>
    </row>
    <row r="81" spans="1:19" s="21" customFormat="1" ht="22.5" x14ac:dyDescent="0.25">
      <c r="A81" s="56" t="s">
        <v>230</v>
      </c>
      <c r="B81" s="131" t="s">
        <v>231</v>
      </c>
      <c r="C81" s="58" t="s">
        <v>25</v>
      </c>
      <c r="D81" s="59">
        <v>8</v>
      </c>
      <c r="E81" s="72">
        <v>57163</v>
      </c>
      <c r="F81" s="73">
        <f t="shared" si="12"/>
        <v>457304</v>
      </c>
      <c r="G81" s="108"/>
      <c r="H81" s="108"/>
      <c r="I81" s="108">
        <v>8</v>
      </c>
      <c r="J81" s="115">
        <f t="shared" si="9"/>
        <v>457304</v>
      </c>
      <c r="K81" s="111">
        <f t="shared" ref="K81:K86" si="14">+I81+G81</f>
        <v>8</v>
      </c>
      <c r="L81" s="116">
        <f t="shared" ref="L81:L86" si="15">K81*E81</f>
        <v>457304</v>
      </c>
      <c r="M81" s="144">
        <f t="shared" si="13"/>
        <v>0</v>
      </c>
      <c r="N81" s="145">
        <f t="shared" ref="N81:N88" si="16">+M81*E81</f>
        <v>0</v>
      </c>
      <c r="O81" s="55"/>
      <c r="P81" s="55"/>
      <c r="Q81" s="55"/>
      <c r="R81" s="55"/>
      <c r="S81" s="55"/>
    </row>
    <row r="82" spans="1:19" s="21" customFormat="1" x14ac:dyDescent="0.25">
      <c r="A82" s="56" t="s">
        <v>232</v>
      </c>
      <c r="B82" s="131" t="s">
        <v>233</v>
      </c>
      <c r="C82" s="58" t="s">
        <v>25</v>
      </c>
      <c r="D82" s="59">
        <v>120</v>
      </c>
      <c r="E82" s="72">
        <v>47522</v>
      </c>
      <c r="F82" s="73">
        <f t="shared" si="12"/>
        <v>5702640</v>
      </c>
      <c r="G82" s="108"/>
      <c r="H82" s="108"/>
      <c r="I82" s="108">
        <v>120</v>
      </c>
      <c r="J82" s="115">
        <f t="shared" si="9"/>
        <v>5702640</v>
      </c>
      <c r="K82" s="111">
        <f t="shared" si="14"/>
        <v>120</v>
      </c>
      <c r="L82" s="116">
        <f t="shared" si="15"/>
        <v>5702640</v>
      </c>
      <c r="M82" s="144">
        <f t="shared" si="13"/>
        <v>0</v>
      </c>
      <c r="N82" s="145">
        <f t="shared" si="16"/>
        <v>0</v>
      </c>
      <c r="O82" s="55"/>
      <c r="P82" s="55"/>
      <c r="Q82" s="55"/>
      <c r="R82" s="55"/>
      <c r="S82" s="55"/>
    </row>
    <row r="83" spans="1:19" s="21" customFormat="1" x14ac:dyDescent="0.25">
      <c r="A83" s="56" t="s">
        <v>234</v>
      </c>
      <c r="B83" s="131" t="s">
        <v>235</v>
      </c>
      <c r="C83" s="58" t="s">
        <v>25</v>
      </c>
      <c r="D83" s="59">
        <v>52</v>
      </c>
      <c r="E83" s="72">
        <v>50476</v>
      </c>
      <c r="F83" s="73">
        <f t="shared" si="12"/>
        <v>2624752</v>
      </c>
      <c r="G83" s="108"/>
      <c r="H83" s="108"/>
      <c r="I83" s="59">
        <v>52</v>
      </c>
      <c r="J83" s="115">
        <f t="shared" si="9"/>
        <v>2624752</v>
      </c>
      <c r="K83" s="111">
        <f t="shared" si="14"/>
        <v>52</v>
      </c>
      <c r="L83" s="116">
        <f t="shared" si="15"/>
        <v>2624752</v>
      </c>
      <c r="M83" s="144">
        <f t="shared" si="13"/>
        <v>0</v>
      </c>
      <c r="N83" s="145">
        <f t="shared" si="16"/>
        <v>0</v>
      </c>
      <c r="O83" s="55"/>
      <c r="P83" s="55"/>
      <c r="Q83" s="55"/>
      <c r="R83" s="55"/>
      <c r="S83" s="55"/>
    </row>
    <row r="84" spans="1:19" s="21" customFormat="1" ht="22.5" x14ac:dyDescent="0.25">
      <c r="A84" s="56" t="s">
        <v>236</v>
      </c>
      <c r="B84" s="131" t="s">
        <v>237</v>
      </c>
      <c r="C84" s="58" t="s">
        <v>25</v>
      </c>
      <c r="D84" s="59">
        <v>5</v>
      </c>
      <c r="E84" s="72">
        <v>87049</v>
      </c>
      <c r="F84" s="73">
        <f t="shared" si="12"/>
        <v>435245</v>
      </c>
      <c r="G84" s="108"/>
      <c r="H84" s="108"/>
      <c r="I84" s="59">
        <v>5</v>
      </c>
      <c r="J84" s="115">
        <f t="shared" si="9"/>
        <v>435245</v>
      </c>
      <c r="K84" s="111">
        <f t="shared" si="14"/>
        <v>5</v>
      </c>
      <c r="L84" s="116">
        <f t="shared" si="15"/>
        <v>435245</v>
      </c>
      <c r="M84" s="144">
        <f t="shared" si="13"/>
        <v>0</v>
      </c>
      <c r="N84" s="145">
        <f t="shared" si="16"/>
        <v>0</v>
      </c>
      <c r="O84" s="55"/>
      <c r="P84" s="55"/>
      <c r="Q84" s="55"/>
      <c r="R84" s="55"/>
      <c r="S84" s="55"/>
    </row>
    <row r="85" spans="1:19" s="21" customFormat="1" x14ac:dyDescent="0.25">
      <c r="A85" s="56" t="s">
        <v>238</v>
      </c>
      <c r="B85" s="131" t="s">
        <v>239</v>
      </c>
      <c r="C85" s="58" t="s">
        <v>25</v>
      </c>
      <c r="D85" s="59">
        <v>3</v>
      </c>
      <c r="E85" s="72">
        <v>69225</v>
      </c>
      <c r="F85" s="73">
        <f t="shared" si="12"/>
        <v>207675</v>
      </c>
      <c r="G85" s="108"/>
      <c r="H85" s="108"/>
      <c r="I85" s="59">
        <v>3</v>
      </c>
      <c r="J85" s="115">
        <f t="shared" si="9"/>
        <v>207675</v>
      </c>
      <c r="K85" s="111">
        <f t="shared" si="14"/>
        <v>3</v>
      </c>
      <c r="L85" s="116">
        <f t="shared" si="15"/>
        <v>207675</v>
      </c>
      <c r="M85" s="144">
        <f t="shared" si="13"/>
        <v>0</v>
      </c>
      <c r="N85" s="145">
        <f t="shared" si="16"/>
        <v>0</v>
      </c>
      <c r="O85" s="55"/>
      <c r="P85" s="55"/>
      <c r="Q85" s="55"/>
      <c r="R85" s="55"/>
      <c r="S85" s="55"/>
    </row>
    <row r="86" spans="1:19" s="21" customFormat="1" ht="22.5" x14ac:dyDescent="0.25">
      <c r="A86" s="56" t="s">
        <v>299</v>
      </c>
      <c r="B86" s="131" t="s">
        <v>240</v>
      </c>
      <c r="C86" s="58" t="s">
        <v>25</v>
      </c>
      <c r="D86" s="59">
        <v>4</v>
      </c>
      <c r="E86" s="72">
        <v>180000</v>
      </c>
      <c r="F86" s="73">
        <f t="shared" si="12"/>
        <v>720000</v>
      </c>
      <c r="G86" s="108"/>
      <c r="H86" s="108"/>
      <c r="I86" s="59">
        <v>0</v>
      </c>
      <c r="J86" s="115">
        <f t="shared" si="9"/>
        <v>0</v>
      </c>
      <c r="K86" s="111">
        <f t="shared" si="14"/>
        <v>0</v>
      </c>
      <c r="L86" s="116">
        <f t="shared" si="15"/>
        <v>0</v>
      </c>
      <c r="M86" s="144">
        <v>10</v>
      </c>
      <c r="N86" s="145">
        <f t="shared" si="16"/>
        <v>1800000</v>
      </c>
      <c r="O86" s="55"/>
      <c r="P86" s="55"/>
      <c r="Q86" s="55"/>
      <c r="R86" s="55"/>
      <c r="S86" s="55"/>
    </row>
    <row r="87" spans="1:19" s="21" customFormat="1" x14ac:dyDescent="0.25">
      <c r="A87" s="83">
        <v>8.1999999999999993</v>
      </c>
      <c r="B87" s="133" t="s">
        <v>241</v>
      </c>
      <c r="C87" s="102"/>
      <c r="D87" s="86"/>
      <c r="E87" s="87"/>
      <c r="F87" s="87"/>
      <c r="G87" s="122"/>
      <c r="H87" s="122"/>
      <c r="I87" s="122"/>
      <c r="J87" s="123"/>
      <c r="K87" s="124"/>
      <c r="L87" s="125"/>
      <c r="M87" s="126"/>
      <c r="N87" s="127"/>
      <c r="O87" s="55"/>
      <c r="P87" s="55"/>
      <c r="Q87" s="55"/>
      <c r="R87" s="55"/>
      <c r="S87" s="55"/>
    </row>
    <row r="88" spans="1:19" s="21" customFormat="1" ht="22.5" x14ac:dyDescent="0.25">
      <c r="A88" s="56" t="s">
        <v>242</v>
      </c>
      <c r="B88" s="131" t="s">
        <v>243</v>
      </c>
      <c r="C88" s="58" t="s">
        <v>32</v>
      </c>
      <c r="D88" s="59">
        <v>155</v>
      </c>
      <c r="E88" s="72">
        <v>42841</v>
      </c>
      <c r="F88" s="72">
        <f>D88*E88</f>
        <v>6640355</v>
      </c>
      <c r="G88" s="108"/>
      <c r="H88" s="108"/>
      <c r="I88" s="108">
        <v>155</v>
      </c>
      <c r="J88" s="115">
        <f t="shared" si="9"/>
        <v>6640355</v>
      </c>
      <c r="K88" s="111">
        <f>+I88+G88</f>
        <v>155</v>
      </c>
      <c r="L88" s="116">
        <f>K88*E88</f>
        <v>6640355</v>
      </c>
      <c r="M88" s="144">
        <f>+K88-D88</f>
        <v>0</v>
      </c>
      <c r="N88" s="145">
        <f t="shared" si="16"/>
        <v>0</v>
      </c>
      <c r="O88" s="55"/>
      <c r="P88" s="55"/>
      <c r="Q88" s="55"/>
      <c r="R88" s="55"/>
      <c r="S88" s="55"/>
    </row>
    <row r="89" spans="1:19" s="21" customFormat="1" x14ac:dyDescent="0.25">
      <c r="A89" s="56"/>
      <c r="B89" s="131"/>
      <c r="C89" s="58"/>
      <c r="D89" s="59"/>
      <c r="E89" s="72"/>
      <c r="F89" s="72"/>
      <c r="G89" s="108"/>
      <c r="H89" s="108"/>
      <c r="I89" s="108"/>
      <c r="J89" s="115"/>
      <c r="K89" s="111"/>
      <c r="L89" s="116"/>
      <c r="M89" s="117"/>
      <c r="N89" s="118"/>
      <c r="O89" s="55"/>
      <c r="P89" s="55"/>
      <c r="Q89" s="55"/>
      <c r="R89" s="55"/>
      <c r="S89" s="55"/>
    </row>
    <row r="90" spans="1:19" s="21" customFormat="1" ht="33.75" x14ac:dyDescent="0.25">
      <c r="A90" s="56"/>
      <c r="B90" s="131" t="s">
        <v>244</v>
      </c>
      <c r="C90" s="58" t="s">
        <v>25</v>
      </c>
      <c r="D90" s="59">
        <v>10</v>
      </c>
      <c r="E90" s="72">
        <v>350000</v>
      </c>
      <c r="F90" s="72">
        <f>D90*E90</f>
        <v>3500000</v>
      </c>
      <c r="G90" s="108"/>
      <c r="H90" s="108"/>
      <c r="I90" s="108"/>
      <c r="J90" s="115"/>
      <c r="K90" s="111"/>
      <c r="L90" s="116"/>
      <c r="M90" s="117"/>
      <c r="N90" s="118"/>
      <c r="O90" s="55"/>
      <c r="P90" s="55"/>
      <c r="Q90" s="55"/>
      <c r="R90" s="55"/>
      <c r="S90" s="55"/>
    </row>
    <row r="91" spans="1:19" s="21" customFormat="1" ht="45" x14ac:dyDescent="0.25">
      <c r="A91" s="56"/>
      <c r="B91" s="131" t="s">
        <v>245</v>
      </c>
      <c r="C91" s="58" t="s">
        <v>25</v>
      </c>
      <c r="D91" s="59">
        <v>10</v>
      </c>
      <c r="E91" s="72">
        <v>90000</v>
      </c>
      <c r="F91" s="72">
        <f>D91*E91</f>
        <v>900000</v>
      </c>
      <c r="G91" s="108"/>
      <c r="H91" s="108"/>
      <c r="I91" s="108"/>
      <c r="J91" s="115"/>
      <c r="K91" s="111"/>
      <c r="L91" s="116"/>
      <c r="M91" s="117"/>
      <c r="N91" s="118"/>
      <c r="O91" s="55"/>
      <c r="P91" s="55"/>
      <c r="Q91" s="55"/>
      <c r="R91" s="55"/>
      <c r="S91" s="55"/>
    </row>
    <row r="92" spans="1:19" s="21" customFormat="1" x14ac:dyDescent="0.25">
      <c r="A92" s="83" t="s">
        <v>246</v>
      </c>
      <c r="B92" s="133" t="s">
        <v>247</v>
      </c>
      <c r="C92" s="134"/>
      <c r="D92" s="135"/>
      <c r="E92" s="136"/>
      <c r="F92" s="136"/>
      <c r="G92" s="137"/>
      <c r="H92" s="137"/>
      <c r="I92" s="137"/>
      <c r="J92" s="138"/>
      <c r="K92" s="139"/>
      <c r="L92" s="140"/>
      <c r="M92" s="141"/>
      <c r="N92" s="142"/>
      <c r="O92" s="55"/>
      <c r="P92" s="55"/>
      <c r="Q92" s="55"/>
      <c r="R92" s="55"/>
      <c r="S92" s="55"/>
    </row>
    <row r="93" spans="1:19" s="21" customFormat="1" x14ac:dyDescent="0.25">
      <c r="A93" s="56" t="s">
        <v>248</v>
      </c>
      <c r="B93" s="131" t="s">
        <v>249</v>
      </c>
      <c r="C93" s="58" t="s">
        <v>32</v>
      </c>
      <c r="D93" s="59">
        <v>30</v>
      </c>
      <c r="E93" s="72">
        <v>80000</v>
      </c>
      <c r="F93" s="72">
        <f t="shared" ref="F93:F98" si="17">D93*E93</f>
        <v>2400000</v>
      </c>
      <c r="G93" s="108"/>
      <c r="H93" s="108"/>
      <c r="I93" s="108">
        <v>30</v>
      </c>
      <c r="J93" s="115">
        <f t="shared" si="9"/>
        <v>2400000</v>
      </c>
      <c r="K93" s="111">
        <f>+I93+G93</f>
        <v>30</v>
      </c>
      <c r="L93" s="116">
        <f>K93*E93</f>
        <v>2400000</v>
      </c>
      <c r="M93" s="144">
        <f t="shared" ref="M93" si="18">+K93-D93</f>
        <v>0</v>
      </c>
      <c r="N93" s="145">
        <f t="shared" ref="N93:N98" si="19">+M93*E93</f>
        <v>0</v>
      </c>
      <c r="O93" s="55"/>
      <c r="P93" s="55"/>
      <c r="Q93" s="55"/>
      <c r="R93" s="55"/>
      <c r="S93" s="55"/>
    </row>
    <row r="94" spans="1:19" s="21" customFormat="1" x14ac:dyDescent="0.25">
      <c r="A94" s="56" t="s">
        <v>295</v>
      </c>
      <c r="B94" s="57" t="s">
        <v>298</v>
      </c>
      <c r="C94" s="58" t="s">
        <v>32</v>
      </c>
      <c r="D94" s="59">
        <v>135</v>
      </c>
      <c r="E94" s="72">
        <v>21517</v>
      </c>
      <c r="F94" s="72">
        <f t="shared" si="17"/>
        <v>2904795</v>
      </c>
      <c r="G94" s="108"/>
      <c r="H94" s="108"/>
      <c r="I94" s="108">
        <v>135</v>
      </c>
      <c r="J94" s="115">
        <f t="shared" si="9"/>
        <v>2904795</v>
      </c>
      <c r="K94" s="111">
        <f>+I94+G94</f>
        <v>135</v>
      </c>
      <c r="L94" s="116">
        <f>K94*E94</f>
        <v>2904795</v>
      </c>
      <c r="M94" s="144">
        <f>+D94-K94</f>
        <v>0</v>
      </c>
      <c r="N94" s="145">
        <f t="shared" si="19"/>
        <v>0</v>
      </c>
      <c r="O94" s="55"/>
      <c r="P94" s="55"/>
      <c r="Q94" s="55"/>
      <c r="R94" s="55"/>
      <c r="S94" s="55"/>
    </row>
    <row r="95" spans="1:19" s="21" customFormat="1" x14ac:dyDescent="0.25">
      <c r="A95" s="56" t="s">
        <v>297</v>
      </c>
      <c r="B95" s="57" t="s">
        <v>296</v>
      </c>
      <c r="C95" s="58" t="s">
        <v>32</v>
      </c>
      <c r="D95" s="59">
        <v>135</v>
      </c>
      <c r="E95" s="72">
        <v>7588</v>
      </c>
      <c r="F95" s="72">
        <f t="shared" si="17"/>
        <v>1024380</v>
      </c>
      <c r="G95" s="108"/>
      <c r="H95" s="108"/>
      <c r="I95" s="108">
        <v>135</v>
      </c>
      <c r="J95" s="115">
        <f t="shared" si="9"/>
        <v>1024380</v>
      </c>
      <c r="K95" s="111">
        <f>+I95+G95</f>
        <v>135</v>
      </c>
      <c r="L95" s="116">
        <f>K95*E95</f>
        <v>1024380</v>
      </c>
      <c r="M95" s="144">
        <f>+D95-K95</f>
        <v>0</v>
      </c>
      <c r="N95" s="145">
        <f t="shared" si="19"/>
        <v>0</v>
      </c>
      <c r="O95" s="55"/>
      <c r="P95" s="55"/>
      <c r="Q95" s="55"/>
      <c r="R95" s="55"/>
      <c r="S95" s="55"/>
    </row>
    <row r="96" spans="1:19" s="21" customFormat="1" x14ac:dyDescent="0.25">
      <c r="A96" s="56" t="s">
        <v>250</v>
      </c>
      <c r="B96" s="131" t="s">
        <v>251</v>
      </c>
      <c r="C96" s="58" t="s">
        <v>225</v>
      </c>
      <c r="D96" s="59">
        <v>20</v>
      </c>
      <c r="E96" s="72">
        <v>15736</v>
      </c>
      <c r="F96" s="72">
        <f t="shared" si="17"/>
        <v>314720</v>
      </c>
      <c r="G96" s="108"/>
      <c r="H96" s="108">
        <v>0</v>
      </c>
      <c r="I96" s="108">
        <v>20</v>
      </c>
      <c r="J96" s="115">
        <f t="shared" si="9"/>
        <v>314720</v>
      </c>
      <c r="K96" s="111">
        <f>+I96+G96</f>
        <v>20</v>
      </c>
      <c r="L96" s="116">
        <f>K96*E96</f>
        <v>314720</v>
      </c>
      <c r="M96" s="144">
        <f>+D96-K96</f>
        <v>0</v>
      </c>
      <c r="N96" s="145">
        <f t="shared" si="19"/>
        <v>0</v>
      </c>
      <c r="O96" s="55"/>
      <c r="P96" s="55"/>
      <c r="Q96" s="55"/>
      <c r="R96" s="55"/>
      <c r="S96" s="55"/>
    </row>
    <row r="97" spans="1:19" s="21" customFormat="1" x14ac:dyDescent="0.25">
      <c r="A97" s="56" t="s">
        <v>252</v>
      </c>
      <c r="B97" s="131" t="s">
        <v>253</v>
      </c>
      <c r="C97" s="58" t="s">
        <v>32</v>
      </c>
      <c r="D97" s="59">
        <v>10</v>
      </c>
      <c r="E97" s="72">
        <v>24090</v>
      </c>
      <c r="F97" s="72">
        <f t="shared" si="17"/>
        <v>240900</v>
      </c>
      <c r="G97" s="108"/>
      <c r="H97" s="108">
        <v>0</v>
      </c>
      <c r="I97" s="108">
        <v>10</v>
      </c>
      <c r="J97" s="115">
        <f t="shared" si="9"/>
        <v>240900</v>
      </c>
      <c r="K97" s="111">
        <f>+I97+G97</f>
        <v>10</v>
      </c>
      <c r="L97" s="116">
        <f>K97*E97</f>
        <v>240900</v>
      </c>
      <c r="M97" s="144">
        <f>+D97-K97</f>
        <v>0</v>
      </c>
      <c r="N97" s="145">
        <f t="shared" si="19"/>
        <v>0</v>
      </c>
      <c r="O97" s="55"/>
      <c r="P97" s="55"/>
      <c r="Q97" s="55"/>
      <c r="R97" s="55"/>
      <c r="S97" s="55"/>
    </row>
    <row r="98" spans="1:19" s="21" customFormat="1" ht="22.5" x14ac:dyDescent="0.25">
      <c r="A98" s="56"/>
      <c r="B98" s="131" t="s">
        <v>254</v>
      </c>
      <c r="C98" s="58" t="s">
        <v>32</v>
      </c>
      <c r="D98" s="59">
        <v>11</v>
      </c>
      <c r="E98" s="72">
        <v>350000</v>
      </c>
      <c r="F98" s="72">
        <f t="shared" si="17"/>
        <v>3850000</v>
      </c>
      <c r="G98" s="108"/>
      <c r="H98" s="108"/>
      <c r="I98" s="108"/>
      <c r="J98" s="115"/>
      <c r="K98" s="111"/>
      <c r="L98" s="116"/>
      <c r="M98" s="144">
        <f>+D98-K98</f>
        <v>11</v>
      </c>
      <c r="N98" s="145">
        <f t="shared" si="19"/>
        <v>3850000</v>
      </c>
      <c r="O98" s="55"/>
      <c r="P98" s="55"/>
      <c r="Q98" s="55"/>
      <c r="R98" s="55"/>
      <c r="S98" s="55"/>
    </row>
    <row r="99" spans="1:19" s="21" customFormat="1" x14ac:dyDescent="0.25">
      <c r="A99" s="83">
        <v>8.4</v>
      </c>
      <c r="B99" s="133" t="s">
        <v>255</v>
      </c>
      <c r="C99" s="134"/>
      <c r="D99" s="135"/>
      <c r="E99" s="136"/>
      <c r="F99" s="136"/>
      <c r="G99" s="137"/>
      <c r="H99" s="137"/>
      <c r="I99" s="137"/>
      <c r="J99" s="138"/>
      <c r="K99" s="139"/>
      <c r="L99" s="140"/>
      <c r="M99" s="141"/>
      <c r="N99" s="142"/>
      <c r="O99" s="55"/>
      <c r="P99" s="55"/>
      <c r="Q99" s="55"/>
      <c r="R99" s="55"/>
      <c r="S99" s="55"/>
    </row>
    <row r="100" spans="1:19" s="21" customFormat="1" ht="101.25" x14ac:dyDescent="0.25">
      <c r="A100" s="56" t="s">
        <v>256</v>
      </c>
      <c r="B100" s="131" t="s">
        <v>257</v>
      </c>
      <c r="C100" s="58" t="s">
        <v>25</v>
      </c>
      <c r="D100" s="59">
        <v>1</v>
      </c>
      <c r="E100" s="72">
        <v>1700000</v>
      </c>
      <c r="F100" s="72">
        <f>D100*E100</f>
        <v>1700000</v>
      </c>
      <c r="G100" s="108"/>
      <c r="H100" s="108"/>
      <c r="I100" s="108"/>
      <c r="J100" s="115"/>
      <c r="K100" s="111"/>
      <c r="L100" s="116"/>
      <c r="M100" s="117"/>
      <c r="N100" s="118"/>
      <c r="O100" s="55"/>
      <c r="P100" s="55"/>
      <c r="Q100" s="55"/>
      <c r="R100" s="55"/>
      <c r="S100" s="55"/>
    </row>
    <row r="101" spans="1:19" s="21" customFormat="1" x14ac:dyDescent="0.25">
      <c r="A101" s="56" t="s">
        <v>258</v>
      </c>
      <c r="B101" s="131" t="s">
        <v>259</v>
      </c>
      <c r="C101" s="58" t="s">
        <v>25</v>
      </c>
      <c r="D101" s="59">
        <v>1</v>
      </c>
      <c r="E101" s="72">
        <v>733868</v>
      </c>
      <c r="F101" s="72">
        <f>D101*E101</f>
        <v>733868</v>
      </c>
      <c r="G101" s="108"/>
      <c r="H101" s="108"/>
      <c r="I101" s="108"/>
      <c r="J101" s="115"/>
      <c r="K101" s="111"/>
      <c r="L101" s="116"/>
      <c r="M101" s="117"/>
      <c r="N101" s="118"/>
      <c r="O101" s="55"/>
      <c r="P101" s="55"/>
      <c r="Q101" s="55"/>
      <c r="R101" s="55"/>
      <c r="S101" s="55"/>
    </row>
    <row r="102" spans="1:19" s="21" customFormat="1" ht="90" x14ac:dyDescent="0.25">
      <c r="A102" s="56"/>
      <c r="B102" s="131" t="s">
        <v>260</v>
      </c>
      <c r="C102" s="58" t="s">
        <v>25</v>
      </c>
      <c r="D102" s="59">
        <v>1</v>
      </c>
      <c r="E102" s="72">
        <v>7000000</v>
      </c>
      <c r="F102" s="72">
        <f>D102*E102</f>
        <v>7000000</v>
      </c>
      <c r="G102" s="108"/>
      <c r="H102" s="108"/>
      <c r="I102" s="108"/>
      <c r="J102" s="115"/>
      <c r="K102" s="111"/>
      <c r="L102" s="116"/>
      <c r="M102" s="117"/>
      <c r="N102" s="118"/>
      <c r="O102" s="55"/>
      <c r="P102" s="55"/>
      <c r="Q102" s="55"/>
      <c r="R102" s="55"/>
      <c r="S102" s="55"/>
    </row>
    <row r="103" spans="1:19" s="21" customFormat="1" x14ac:dyDescent="0.25">
      <c r="A103" s="83">
        <v>8.6999999999999993</v>
      </c>
      <c r="B103" s="133" t="s">
        <v>261</v>
      </c>
      <c r="C103" s="134"/>
      <c r="D103" s="135"/>
      <c r="E103" s="136"/>
      <c r="F103" s="136"/>
      <c r="G103" s="137"/>
      <c r="H103" s="137"/>
      <c r="I103" s="137"/>
      <c r="J103" s="138"/>
      <c r="K103" s="139"/>
      <c r="L103" s="140"/>
      <c r="M103" s="141"/>
      <c r="N103" s="142"/>
      <c r="O103" s="55"/>
      <c r="P103" s="55"/>
      <c r="Q103" s="55"/>
      <c r="R103" s="55"/>
      <c r="S103" s="55"/>
    </row>
    <row r="104" spans="1:19" s="21" customFormat="1" x14ac:dyDescent="0.25">
      <c r="A104" s="56" t="s">
        <v>262</v>
      </c>
      <c r="B104" s="131" t="s">
        <v>263</v>
      </c>
      <c r="C104" s="58" t="s">
        <v>32</v>
      </c>
      <c r="D104" s="59">
        <v>2300</v>
      </c>
      <c r="E104" s="72">
        <v>5181</v>
      </c>
      <c r="F104" s="72">
        <f t="shared" ref="F104:F116" si="20">D104*E104</f>
        <v>11916300</v>
      </c>
      <c r="G104" s="108"/>
      <c r="H104" s="108"/>
      <c r="I104" s="108">
        <v>2300</v>
      </c>
      <c r="J104" s="115">
        <f t="shared" si="9"/>
        <v>11916300</v>
      </c>
      <c r="K104" s="144">
        <f>+G104+I104</f>
        <v>2300</v>
      </c>
      <c r="L104" s="145">
        <f>+K104*E104</f>
        <v>11916300</v>
      </c>
      <c r="M104" s="144">
        <f>+D104-K104</f>
        <v>0</v>
      </c>
      <c r="N104" s="145">
        <f>+M104*E104</f>
        <v>0</v>
      </c>
      <c r="O104" s="55"/>
      <c r="P104" s="55"/>
      <c r="Q104" s="55"/>
      <c r="R104" s="55"/>
      <c r="S104" s="55"/>
    </row>
    <row r="105" spans="1:19" s="21" customFormat="1" x14ac:dyDescent="0.25">
      <c r="A105" s="56" t="s">
        <v>264</v>
      </c>
      <c r="B105" s="131" t="s">
        <v>265</v>
      </c>
      <c r="C105" s="58" t="s">
        <v>25</v>
      </c>
      <c r="D105" s="59">
        <v>92</v>
      </c>
      <c r="E105" s="72">
        <v>15841</v>
      </c>
      <c r="F105" s="72">
        <f t="shared" si="20"/>
        <v>1457372</v>
      </c>
      <c r="G105" s="108"/>
      <c r="H105" s="108"/>
      <c r="I105" s="108"/>
      <c r="J105" s="115"/>
      <c r="K105" s="144">
        <f t="shared" ref="K105:K121" si="21">+G105+I105</f>
        <v>0</v>
      </c>
      <c r="L105" s="145">
        <f t="shared" ref="L105:L120" si="22">+K105*E105</f>
        <v>0</v>
      </c>
      <c r="M105" s="144">
        <f t="shared" ref="M105:M120" si="23">+D105-K105</f>
        <v>92</v>
      </c>
      <c r="N105" s="145">
        <f t="shared" ref="N105:N121" si="24">+M105*E105</f>
        <v>1457372</v>
      </c>
      <c r="O105" s="55"/>
      <c r="P105" s="55"/>
      <c r="Q105" s="55"/>
      <c r="R105" s="55"/>
      <c r="S105" s="55"/>
    </row>
    <row r="106" spans="1:19" s="21" customFormat="1" ht="22.5" x14ac:dyDescent="0.25">
      <c r="A106" s="56" t="s">
        <v>266</v>
      </c>
      <c r="B106" s="131" t="s">
        <v>267</v>
      </c>
      <c r="C106" s="58" t="s">
        <v>25</v>
      </c>
      <c r="D106" s="59">
        <v>46</v>
      </c>
      <c r="E106" s="72">
        <v>48043</v>
      </c>
      <c r="F106" s="72">
        <f t="shared" si="20"/>
        <v>2209978</v>
      </c>
      <c r="G106" s="108"/>
      <c r="H106" s="108"/>
      <c r="I106" s="108">
        <v>46</v>
      </c>
      <c r="J106" s="115">
        <f t="shared" si="9"/>
        <v>2209978</v>
      </c>
      <c r="K106" s="144">
        <f t="shared" si="21"/>
        <v>46</v>
      </c>
      <c r="L106" s="145">
        <f t="shared" si="22"/>
        <v>2209978</v>
      </c>
      <c r="M106" s="144">
        <f t="shared" si="23"/>
        <v>0</v>
      </c>
      <c r="N106" s="145">
        <f t="shared" si="24"/>
        <v>0</v>
      </c>
      <c r="O106" s="55"/>
      <c r="P106" s="55"/>
      <c r="Q106" s="55"/>
      <c r="R106" s="55"/>
      <c r="S106" s="55"/>
    </row>
    <row r="107" spans="1:19" s="21" customFormat="1" ht="33.75" x14ac:dyDescent="0.25">
      <c r="A107" s="56" t="s">
        <v>268</v>
      </c>
      <c r="B107" s="131" t="s">
        <v>269</v>
      </c>
      <c r="C107" s="58" t="s">
        <v>25</v>
      </c>
      <c r="D107" s="59">
        <v>41</v>
      </c>
      <c r="E107" s="72">
        <v>66494</v>
      </c>
      <c r="F107" s="72">
        <f t="shared" si="20"/>
        <v>2726254</v>
      </c>
      <c r="G107" s="108"/>
      <c r="H107" s="108"/>
      <c r="I107" s="108">
        <v>41</v>
      </c>
      <c r="J107" s="115">
        <f t="shared" si="9"/>
        <v>2726254</v>
      </c>
      <c r="K107" s="144">
        <f t="shared" si="21"/>
        <v>41</v>
      </c>
      <c r="L107" s="145">
        <f t="shared" si="22"/>
        <v>2726254</v>
      </c>
      <c r="M107" s="144">
        <f t="shared" si="23"/>
        <v>0</v>
      </c>
      <c r="N107" s="145">
        <f t="shared" si="24"/>
        <v>0</v>
      </c>
      <c r="O107" s="55"/>
      <c r="P107" s="55"/>
      <c r="Q107" s="55"/>
      <c r="R107" s="55"/>
      <c r="S107" s="55"/>
    </row>
    <row r="108" spans="1:19" s="21" customFormat="1" x14ac:dyDescent="0.25">
      <c r="A108" s="56" t="s">
        <v>270</v>
      </c>
      <c r="B108" s="131" t="s">
        <v>271</v>
      </c>
      <c r="C108" s="58" t="s">
        <v>25</v>
      </c>
      <c r="D108" s="59">
        <v>1</v>
      </c>
      <c r="E108" s="72">
        <v>491597</v>
      </c>
      <c r="F108" s="72">
        <f t="shared" si="20"/>
        <v>491597</v>
      </c>
      <c r="G108" s="108"/>
      <c r="H108" s="108"/>
      <c r="I108" s="108"/>
      <c r="J108" s="115">
        <f t="shared" si="9"/>
        <v>0</v>
      </c>
      <c r="K108" s="144">
        <f t="shared" si="21"/>
        <v>0</v>
      </c>
      <c r="L108" s="145">
        <f t="shared" si="22"/>
        <v>0</v>
      </c>
      <c r="M108" s="144">
        <f t="shared" si="23"/>
        <v>1</v>
      </c>
      <c r="N108" s="145">
        <f t="shared" si="24"/>
        <v>491597</v>
      </c>
      <c r="O108" s="55"/>
      <c r="P108" s="55"/>
      <c r="Q108" s="55"/>
      <c r="R108" s="55"/>
      <c r="S108" s="55"/>
    </row>
    <row r="109" spans="1:19" s="21" customFormat="1" x14ac:dyDescent="0.25">
      <c r="A109" s="56" t="s">
        <v>272</v>
      </c>
      <c r="B109" s="131" t="s">
        <v>273</v>
      </c>
      <c r="C109" s="58" t="s">
        <v>25</v>
      </c>
      <c r="D109" s="59">
        <v>1</v>
      </c>
      <c r="E109" s="72">
        <v>1275976</v>
      </c>
      <c r="F109" s="72">
        <f t="shared" si="20"/>
        <v>1275976</v>
      </c>
      <c r="G109" s="108"/>
      <c r="H109" s="108"/>
      <c r="I109" s="108"/>
      <c r="J109" s="115">
        <f t="shared" si="9"/>
        <v>0</v>
      </c>
      <c r="K109" s="144">
        <f t="shared" si="21"/>
        <v>0</v>
      </c>
      <c r="L109" s="145">
        <f t="shared" si="22"/>
        <v>0</v>
      </c>
      <c r="M109" s="144">
        <f t="shared" si="23"/>
        <v>1</v>
      </c>
      <c r="N109" s="145">
        <f t="shared" si="24"/>
        <v>1275976</v>
      </c>
      <c r="O109" s="55"/>
      <c r="P109" s="55"/>
      <c r="Q109" s="55"/>
      <c r="R109" s="55"/>
      <c r="S109" s="55"/>
    </row>
    <row r="110" spans="1:19" s="21" customFormat="1" ht="22.5" x14ac:dyDescent="0.25">
      <c r="A110" s="56" t="s">
        <v>274</v>
      </c>
      <c r="B110" s="131" t="s">
        <v>275</v>
      </c>
      <c r="C110" s="58" t="s">
        <v>25</v>
      </c>
      <c r="D110" s="59">
        <v>1</v>
      </c>
      <c r="E110" s="72">
        <v>732602</v>
      </c>
      <c r="F110" s="72">
        <f t="shared" si="20"/>
        <v>732602</v>
      </c>
      <c r="G110" s="108"/>
      <c r="H110" s="108"/>
      <c r="I110" s="108"/>
      <c r="J110" s="115">
        <f t="shared" si="9"/>
        <v>0</v>
      </c>
      <c r="K110" s="144">
        <f t="shared" si="21"/>
        <v>0</v>
      </c>
      <c r="L110" s="145">
        <f t="shared" si="22"/>
        <v>0</v>
      </c>
      <c r="M110" s="144">
        <f t="shared" si="23"/>
        <v>1</v>
      </c>
      <c r="N110" s="145">
        <f t="shared" si="24"/>
        <v>732602</v>
      </c>
      <c r="O110" s="55"/>
      <c r="P110" s="55"/>
      <c r="Q110" s="55"/>
      <c r="R110" s="55"/>
      <c r="S110" s="55"/>
    </row>
    <row r="111" spans="1:19" s="21" customFormat="1" ht="22.5" x14ac:dyDescent="0.25">
      <c r="A111" s="56" t="s">
        <v>276</v>
      </c>
      <c r="B111" s="131" t="s">
        <v>277</v>
      </c>
      <c r="C111" s="58" t="s">
        <v>25</v>
      </c>
      <c r="D111" s="59">
        <v>1</v>
      </c>
      <c r="E111" s="72">
        <v>1256106</v>
      </c>
      <c r="F111" s="72">
        <f t="shared" si="20"/>
        <v>1256106</v>
      </c>
      <c r="G111" s="108"/>
      <c r="H111" s="108"/>
      <c r="I111" s="108">
        <v>1</v>
      </c>
      <c r="J111" s="115">
        <f t="shared" si="9"/>
        <v>1256106</v>
      </c>
      <c r="K111" s="144">
        <f t="shared" si="21"/>
        <v>1</v>
      </c>
      <c r="L111" s="145">
        <f t="shared" si="22"/>
        <v>1256106</v>
      </c>
      <c r="M111" s="144">
        <f t="shared" si="23"/>
        <v>0</v>
      </c>
      <c r="N111" s="145">
        <f t="shared" si="24"/>
        <v>0</v>
      </c>
      <c r="O111" s="55"/>
      <c r="P111" s="55"/>
      <c r="Q111" s="55"/>
      <c r="R111" s="55"/>
      <c r="S111" s="55"/>
    </row>
    <row r="112" spans="1:19" s="21" customFormat="1" x14ac:dyDescent="0.25">
      <c r="A112" s="56"/>
      <c r="B112" s="131" t="s">
        <v>278</v>
      </c>
      <c r="C112" s="58" t="s">
        <v>25</v>
      </c>
      <c r="D112" s="59">
        <v>55</v>
      </c>
      <c r="E112" s="72">
        <v>280000</v>
      </c>
      <c r="F112" s="72">
        <f t="shared" si="20"/>
        <v>15400000</v>
      </c>
      <c r="G112" s="108"/>
      <c r="H112" s="108"/>
      <c r="I112" s="108"/>
      <c r="J112" s="115">
        <f t="shared" si="9"/>
        <v>0</v>
      </c>
      <c r="K112" s="144">
        <f t="shared" si="21"/>
        <v>0</v>
      </c>
      <c r="L112" s="145">
        <f t="shared" si="22"/>
        <v>0</v>
      </c>
      <c r="M112" s="144">
        <f t="shared" si="23"/>
        <v>55</v>
      </c>
      <c r="N112" s="145">
        <f t="shared" si="24"/>
        <v>15400000</v>
      </c>
      <c r="O112" s="55"/>
      <c r="P112" s="55"/>
      <c r="Q112" s="55"/>
      <c r="R112" s="55"/>
      <c r="S112" s="55"/>
    </row>
    <row r="113" spans="1:19" s="21" customFormat="1" x14ac:dyDescent="0.25">
      <c r="A113" s="56"/>
      <c r="B113" s="131" t="s">
        <v>279</v>
      </c>
      <c r="C113" s="58" t="s">
        <v>25</v>
      </c>
      <c r="D113" s="59">
        <v>17</v>
      </c>
      <c r="E113" s="72">
        <v>180000</v>
      </c>
      <c r="F113" s="72">
        <f t="shared" si="20"/>
        <v>3060000</v>
      </c>
      <c r="G113" s="108"/>
      <c r="H113" s="108"/>
      <c r="I113" s="108"/>
      <c r="J113" s="115">
        <f t="shared" si="9"/>
        <v>0</v>
      </c>
      <c r="K113" s="144">
        <f t="shared" si="21"/>
        <v>0</v>
      </c>
      <c r="L113" s="145">
        <f t="shared" si="22"/>
        <v>0</v>
      </c>
      <c r="M113" s="144">
        <f t="shared" si="23"/>
        <v>17</v>
      </c>
      <c r="N113" s="145">
        <f t="shared" si="24"/>
        <v>3060000</v>
      </c>
      <c r="O113" s="55"/>
      <c r="P113" s="55"/>
      <c r="Q113" s="55"/>
      <c r="R113" s="55"/>
      <c r="S113" s="55"/>
    </row>
    <row r="114" spans="1:19" s="21" customFormat="1" x14ac:dyDescent="0.25">
      <c r="A114" s="56"/>
      <c r="B114" s="131" t="s">
        <v>280</v>
      </c>
      <c r="C114" s="58" t="s">
        <v>25</v>
      </c>
      <c r="D114" s="59">
        <v>18</v>
      </c>
      <c r="E114" s="72">
        <v>220000</v>
      </c>
      <c r="F114" s="72">
        <f t="shared" si="20"/>
        <v>3960000</v>
      </c>
      <c r="G114" s="108"/>
      <c r="H114" s="108"/>
      <c r="I114" s="108"/>
      <c r="J114" s="115">
        <f t="shared" si="9"/>
        <v>0</v>
      </c>
      <c r="K114" s="144">
        <f t="shared" si="21"/>
        <v>0</v>
      </c>
      <c r="L114" s="145">
        <f t="shared" si="22"/>
        <v>0</v>
      </c>
      <c r="M114" s="144">
        <f t="shared" si="23"/>
        <v>18</v>
      </c>
      <c r="N114" s="145">
        <f t="shared" si="24"/>
        <v>3960000</v>
      </c>
      <c r="O114" s="55"/>
      <c r="P114" s="55"/>
      <c r="Q114" s="55"/>
      <c r="R114" s="55"/>
      <c r="S114" s="55"/>
    </row>
    <row r="115" spans="1:19" s="21" customFormat="1" x14ac:dyDescent="0.25">
      <c r="A115" s="56"/>
      <c r="B115" s="131" t="s">
        <v>281</v>
      </c>
      <c r="C115" s="58" t="s">
        <v>25</v>
      </c>
      <c r="D115" s="59">
        <v>9</v>
      </c>
      <c r="E115" s="72">
        <v>650000</v>
      </c>
      <c r="F115" s="72">
        <f t="shared" si="20"/>
        <v>5850000</v>
      </c>
      <c r="G115" s="108"/>
      <c r="H115" s="108"/>
      <c r="I115" s="108"/>
      <c r="J115" s="115">
        <f t="shared" si="9"/>
        <v>0</v>
      </c>
      <c r="K115" s="144">
        <f t="shared" si="21"/>
        <v>0</v>
      </c>
      <c r="L115" s="145">
        <f t="shared" si="22"/>
        <v>0</v>
      </c>
      <c r="M115" s="144">
        <f t="shared" si="23"/>
        <v>9</v>
      </c>
      <c r="N115" s="145">
        <f t="shared" si="24"/>
        <v>5850000</v>
      </c>
      <c r="O115" s="55"/>
      <c r="P115" s="55"/>
      <c r="Q115" s="55"/>
      <c r="R115" s="55"/>
      <c r="S115" s="55"/>
    </row>
    <row r="116" spans="1:19" s="21" customFormat="1" x14ac:dyDescent="0.25">
      <c r="A116" s="56"/>
      <c r="B116" s="131" t="s">
        <v>282</v>
      </c>
      <c r="C116" s="58" t="s">
        <v>25</v>
      </c>
      <c r="D116" s="59">
        <v>20</v>
      </c>
      <c r="E116" s="72">
        <v>120</v>
      </c>
      <c r="F116" s="72">
        <f t="shared" si="20"/>
        <v>2400</v>
      </c>
      <c r="G116" s="108"/>
      <c r="H116" s="108"/>
      <c r="I116" s="108"/>
      <c r="J116" s="115">
        <f t="shared" si="9"/>
        <v>0</v>
      </c>
      <c r="K116" s="144">
        <f t="shared" si="21"/>
        <v>0</v>
      </c>
      <c r="L116" s="145">
        <f t="shared" si="22"/>
        <v>0</v>
      </c>
      <c r="M116" s="144">
        <f t="shared" si="23"/>
        <v>20</v>
      </c>
      <c r="N116" s="145">
        <f t="shared" si="24"/>
        <v>2400</v>
      </c>
      <c r="O116" s="55"/>
      <c r="P116" s="55"/>
      <c r="Q116" s="55"/>
      <c r="R116" s="55"/>
      <c r="S116" s="55"/>
    </row>
    <row r="117" spans="1:19" s="21" customFormat="1" ht="22.5" x14ac:dyDescent="0.25">
      <c r="A117" s="56" t="s">
        <v>299</v>
      </c>
      <c r="B117" s="131" t="s">
        <v>283</v>
      </c>
      <c r="C117" s="58" t="s">
        <v>284</v>
      </c>
      <c r="D117" s="59">
        <v>1</v>
      </c>
      <c r="E117" s="72">
        <v>1500000</v>
      </c>
      <c r="F117" s="72">
        <f>+E117*D117</f>
        <v>1500000</v>
      </c>
      <c r="G117" s="108"/>
      <c r="H117" s="108"/>
      <c r="I117" s="108">
        <v>0</v>
      </c>
      <c r="J117" s="115">
        <f t="shared" si="9"/>
        <v>0</v>
      </c>
      <c r="K117" s="144">
        <f t="shared" si="21"/>
        <v>0</v>
      </c>
      <c r="L117" s="145">
        <f t="shared" si="22"/>
        <v>0</v>
      </c>
      <c r="M117" s="144">
        <f t="shared" si="23"/>
        <v>1</v>
      </c>
      <c r="N117" s="145">
        <f t="shared" si="24"/>
        <v>1500000</v>
      </c>
      <c r="O117" s="55"/>
      <c r="P117" s="55"/>
      <c r="Q117" s="55"/>
      <c r="R117" s="55"/>
      <c r="S117" s="55"/>
    </row>
    <row r="118" spans="1:19" s="21" customFormat="1" x14ac:dyDescent="0.25">
      <c r="A118" s="56" t="s">
        <v>299</v>
      </c>
      <c r="B118" s="131" t="s">
        <v>285</v>
      </c>
      <c r="C118" s="58" t="s">
        <v>25</v>
      </c>
      <c r="D118" s="59">
        <v>50</v>
      </c>
      <c r="E118" s="72">
        <v>20000</v>
      </c>
      <c r="F118" s="72">
        <f>D118*E118</f>
        <v>1000000</v>
      </c>
      <c r="G118" s="108"/>
      <c r="H118" s="108"/>
      <c r="I118" s="108">
        <v>0</v>
      </c>
      <c r="J118" s="115">
        <f t="shared" si="9"/>
        <v>0</v>
      </c>
      <c r="K118" s="144">
        <f t="shared" si="21"/>
        <v>0</v>
      </c>
      <c r="L118" s="145">
        <f t="shared" si="22"/>
        <v>0</v>
      </c>
      <c r="M118" s="144">
        <f t="shared" si="23"/>
        <v>50</v>
      </c>
      <c r="N118" s="145">
        <f t="shared" si="24"/>
        <v>1000000</v>
      </c>
      <c r="O118" s="55"/>
      <c r="P118" s="55"/>
      <c r="Q118" s="55"/>
      <c r="R118" s="55"/>
      <c r="S118" s="55"/>
    </row>
    <row r="119" spans="1:19" s="21" customFormat="1" x14ac:dyDescent="0.25">
      <c r="A119" s="56"/>
      <c r="B119" s="131" t="s">
        <v>286</v>
      </c>
      <c r="C119" s="58" t="s">
        <v>25</v>
      </c>
      <c r="D119" s="59">
        <v>4</v>
      </c>
      <c r="E119" s="72">
        <v>50000</v>
      </c>
      <c r="F119" s="72">
        <f>D119*E119</f>
        <v>200000</v>
      </c>
      <c r="G119" s="108"/>
      <c r="H119" s="108"/>
      <c r="I119" s="108"/>
      <c r="J119" s="115">
        <f t="shared" si="9"/>
        <v>0</v>
      </c>
      <c r="K119" s="144">
        <f t="shared" si="21"/>
        <v>0</v>
      </c>
      <c r="L119" s="145">
        <f t="shared" si="22"/>
        <v>0</v>
      </c>
      <c r="M119" s="144">
        <f t="shared" si="23"/>
        <v>4</v>
      </c>
      <c r="N119" s="145">
        <f t="shared" si="24"/>
        <v>200000</v>
      </c>
      <c r="O119" s="55"/>
      <c r="P119" s="55"/>
      <c r="Q119" s="55"/>
      <c r="R119" s="55"/>
      <c r="S119" s="55"/>
    </row>
    <row r="120" spans="1:19" s="21" customFormat="1" ht="22.5" x14ac:dyDescent="0.25">
      <c r="A120" s="56"/>
      <c r="B120" s="131" t="s">
        <v>287</v>
      </c>
      <c r="C120" s="58" t="s">
        <v>25</v>
      </c>
      <c r="D120" s="59">
        <v>12</v>
      </c>
      <c r="E120" s="72">
        <v>128132</v>
      </c>
      <c r="F120" s="72">
        <f>D120*E120</f>
        <v>1537584</v>
      </c>
      <c r="G120" s="108"/>
      <c r="H120" s="108"/>
      <c r="I120" s="108"/>
      <c r="J120" s="115"/>
      <c r="K120" s="144">
        <f t="shared" si="21"/>
        <v>0</v>
      </c>
      <c r="L120" s="145">
        <f t="shared" si="22"/>
        <v>0</v>
      </c>
      <c r="M120" s="144">
        <f t="shared" si="23"/>
        <v>12</v>
      </c>
      <c r="N120" s="145">
        <f t="shared" si="24"/>
        <v>1537584</v>
      </c>
      <c r="O120" s="55"/>
      <c r="P120" s="55"/>
      <c r="Q120" s="55"/>
      <c r="R120" s="55"/>
      <c r="S120" s="55"/>
    </row>
    <row r="121" spans="1:19" s="21" customFormat="1" ht="22.5" x14ac:dyDescent="0.25">
      <c r="A121" s="56"/>
      <c r="B121" s="131" t="s">
        <v>288</v>
      </c>
      <c r="C121" s="58" t="s">
        <v>25</v>
      </c>
      <c r="D121" s="59">
        <v>1</v>
      </c>
      <c r="E121" s="72">
        <v>309284</v>
      </c>
      <c r="F121" s="72">
        <f>D121*E121</f>
        <v>309284</v>
      </c>
      <c r="G121" s="108"/>
      <c r="H121" s="108"/>
      <c r="I121" s="108"/>
      <c r="J121" s="115"/>
      <c r="K121" s="144">
        <f t="shared" si="21"/>
        <v>0</v>
      </c>
      <c r="L121" s="116"/>
      <c r="M121" s="117"/>
      <c r="N121" s="145">
        <f t="shared" si="24"/>
        <v>0</v>
      </c>
      <c r="O121" s="55"/>
      <c r="P121" s="55"/>
      <c r="Q121" s="55"/>
      <c r="R121" s="55"/>
      <c r="S121" s="55"/>
    </row>
    <row r="122" spans="1:19" s="21" customFormat="1" x14ac:dyDescent="0.25">
      <c r="A122" s="143">
        <v>8.1</v>
      </c>
      <c r="B122" s="133" t="s">
        <v>289</v>
      </c>
      <c r="C122" s="134"/>
      <c r="D122" s="135"/>
      <c r="E122" s="136"/>
      <c r="F122" s="136"/>
      <c r="G122" s="137"/>
      <c r="H122" s="137"/>
      <c r="I122" s="137"/>
      <c r="J122" s="138"/>
      <c r="K122" s="139"/>
      <c r="L122" s="140"/>
      <c r="M122" s="141"/>
      <c r="N122" s="142"/>
      <c r="O122" s="55"/>
      <c r="P122" s="55"/>
      <c r="Q122" s="55"/>
      <c r="R122" s="55"/>
      <c r="S122" s="55"/>
    </row>
    <row r="123" spans="1:19" s="21" customFormat="1" x14ac:dyDescent="0.25">
      <c r="A123" s="56" t="s">
        <v>290</v>
      </c>
      <c r="B123" s="131" t="s">
        <v>291</v>
      </c>
      <c r="C123" s="58" t="s">
        <v>32</v>
      </c>
      <c r="D123" s="59">
        <v>121</v>
      </c>
      <c r="E123" s="72">
        <v>64335</v>
      </c>
      <c r="F123" s="72">
        <f>D123*E123</f>
        <v>7784535</v>
      </c>
      <c r="G123" s="108"/>
      <c r="H123" s="108"/>
      <c r="I123" s="108">
        <v>121</v>
      </c>
      <c r="J123" s="115">
        <f t="shared" si="9"/>
        <v>7784535</v>
      </c>
      <c r="K123" s="144">
        <v>4</v>
      </c>
      <c r="L123" s="145">
        <v>720000</v>
      </c>
      <c r="M123" s="117"/>
      <c r="N123" s="118"/>
      <c r="O123" s="55"/>
      <c r="P123" s="55"/>
      <c r="Q123" s="55"/>
      <c r="R123" s="55"/>
      <c r="S123" s="55"/>
    </row>
    <row r="124" spans="1:19" s="21" customFormat="1" x14ac:dyDescent="0.25">
      <c r="A124" s="83">
        <v>8.8000000000000007</v>
      </c>
      <c r="B124" s="133" t="s">
        <v>292</v>
      </c>
      <c r="C124" s="134"/>
      <c r="D124" s="135"/>
      <c r="E124" s="136"/>
      <c r="F124" s="136"/>
      <c r="G124" s="137"/>
      <c r="H124" s="137"/>
      <c r="I124" s="137"/>
      <c r="J124" s="138"/>
      <c r="K124" s="139"/>
      <c r="L124" s="140"/>
      <c r="M124" s="141"/>
      <c r="N124" s="142"/>
      <c r="O124" s="55"/>
      <c r="P124" s="55"/>
      <c r="Q124" s="55"/>
      <c r="R124" s="55"/>
      <c r="S124" s="55"/>
    </row>
    <row r="125" spans="1:19" s="21" customFormat="1" ht="22.5" x14ac:dyDescent="0.25">
      <c r="A125" s="56" t="s">
        <v>293</v>
      </c>
      <c r="B125" s="131" t="s">
        <v>294</v>
      </c>
      <c r="C125" s="58" t="s">
        <v>25</v>
      </c>
      <c r="D125" s="59">
        <v>1</v>
      </c>
      <c r="E125" s="72">
        <v>1150179</v>
      </c>
      <c r="F125" s="72">
        <f>D125*E125</f>
        <v>1150179</v>
      </c>
      <c r="G125" s="108"/>
      <c r="H125" s="108"/>
      <c r="I125" s="108">
        <v>1</v>
      </c>
      <c r="J125" s="115">
        <f t="shared" si="9"/>
        <v>1150179</v>
      </c>
      <c r="K125" s="144">
        <v>4</v>
      </c>
      <c r="L125" s="145">
        <v>720000</v>
      </c>
      <c r="M125" s="117"/>
      <c r="N125" s="118"/>
      <c r="O125" s="55"/>
      <c r="P125" s="55"/>
      <c r="Q125" s="55"/>
      <c r="R125" s="55"/>
      <c r="S125" s="55"/>
    </row>
    <row r="126" spans="1:19" s="39" customFormat="1" x14ac:dyDescent="0.25">
      <c r="A126" s="83">
        <v>9</v>
      </c>
      <c r="B126" s="84" t="s">
        <v>139</v>
      </c>
      <c r="C126" s="102"/>
      <c r="D126" s="86"/>
      <c r="E126" s="87"/>
      <c r="F126" s="87"/>
      <c r="G126" s="122"/>
      <c r="H126" s="122"/>
      <c r="I126" s="122"/>
      <c r="J126" s="123"/>
      <c r="K126" s="124"/>
      <c r="L126" s="125"/>
      <c r="M126" s="126"/>
      <c r="N126" s="127"/>
      <c r="O126" s="55">
        <f t="shared" si="7"/>
        <v>0</v>
      </c>
      <c r="P126" s="55">
        <f t="shared" si="8"/>
        <v>0</v>
      </c>
      <c r="Q126" s="55">
        <f t="shared" si="2"/>
        <v>0</v>
      </c>
      <c r="R126" s="55">
        <f t="shared" si="3"/>
        <v>0</v>
      </c>
      <c r="S126" s="55">
        <f t="shared" si="3"/>
        <v>0</v>
      </c>
    </row>
    <row r="127" spans="1:19" s="21" customFormat="1" x14ac:dyDescent="0.25">
      <c r="A127" s="83">
        <v>9.1</v>
      </c>
      <c r="B127" s="84" t="s">
        <v>140</v>
      </c>
      <c r="C127" s="102"/>
      <c r="D127" s="86"/>
      <c r="E127" s="87"/>
      <c r="F127" s="87"/>
      <c r="G127" s="122"/>
      <c r="H127" s="122"/>
      <c r="I127" s="122"/>
      <c r="J127" s="123"/>
      <c r="K127" s="124"/>
      <c r="L127" s="125"/>
      <c r="M127" s="126"/>
      <c r="N127" s="127"/>
      <c r="O127" s="55">
        <f t="shared" si="7"/>
        <v>0</v>
      </c>
      <c r="P127" s="55">
        <f t="shared" si="8"/>
        <v>0</v>
      </c>
      <c r="Q127" s="55">
        <f t="shared" si="2"/>
        <v>0</v>
      </c>
      <c r="R127" s="55">
        <f t="shared" si="3"/>
        <v>0</v>
      </c>
      <c r="S127" s="55">
        <f t="shared" si="3"/>
        <v>0</v>
      </c>
    </row>
    <row r="128" spans="1:19" s="39" customFormat="1" x14ac:dyDescent="0.25">
      <c r="A128" s="56" t="s">
        <v>141</v>
      </c>
      <c r="B128" s="61" t="s">
        <v>142</v>
      </c>
      <c r="C128" s="58" t="s">
        <v>30</v>
      </c>
      <c r="D128" s="59">
        <v>131</v>
      </c>
      <c r="E128" s="72">
        <v>16455.587338954268</v>
      </c>
      <c r="F128" s="73">
        <f>E128*D128</f>
        <v>2155681.941403009</v>
      </c>
      <c r="G128" s="108"/>
      <c r="H128" s="108"/>
      <c r="I128" s="108">
        <v>0</v>
      </c>
      <c r="J128" s="115">
        <f t="shared" si="9"/>
        <v>0</v>
      </c>
      <c r="K128" s="111">
        <f>G128+I128</f>
        <v>0</v>
      </c>
      <c r="L128" s="116">
        <f>K128*E128</f>
        <v>0</v>
      </c>
      <c r="M128" s="117">
        <f>+D128-K128</f>
        <v>131</v>
      </c>
      <c r="N128" s="118">
        <f>+M128*E128</f>
        <v>2155681.941403009</v>
      </c>
      <c r="O128" s="55">
        <f t="shared" si="7"/>
        <v>0</v>
      </c>
      <c r="P128" s="55">
        <f t="shared" si="8"/>
        <v>131</v>
      </c>
      <c r="Q128" s="55">
        <f t="shared" si="2"/>
        <v>0</v>
      </c>
      <c r="R128" s="55">
        <f t="shared" si="3"/>
        <v>0</v>
      </c>
      <c r="S128" s="55">
        <f t="shared" si="3"/>
        <v>0</v>
      </c>
    </row>
    <row r="129" spans="1:19" s="21" customFormat="1" x14ac:dyDescent="0.25">
      <c r="A129" s="60">
        <v>10</v>
      </c>
      <c r="B129" s="84" t="s">
        <v>48</v>
      </c>
      <c r="C129" s="102"/>
      <c r="D129" s="86"/>
      <c r="E129" s="87"/>
      <c r="F129" s="87"/>
      <c r="G129" s="122"/>
      <c r="H129" s="122"/>
      <c r="I129" s="122"/>
      <c r="J129" s="123"/>
      <c r="K129" s="124"/>
      <c r="L129" s="125"/>
      <c r="M129" s="126"/>
      <c r="N129" s="127"/>
      <c r="O129" s="55">
        <f t="shared" si="7"/>
        <v>0</v>
      </c>
      <c r="P129" s="55">
        <f t="shared" si="8"/>
        <v>0</v>
      </c>
      <c r="Q129" s="55">
        <f t="shared" si="2"/>
        <v>0</v>
      </c>
      <c r="R129" s="55">
        <f t="shared" si="3"/>
        <v>0</v>
      </c>
      <c r="S129" s="55">
        <f t="shared" si="3"/>
        <v>0</v>
      </c>
    </row>
    <row r="130" spans="1:19" s="21" customFormat="1" ht="30" customHeight="1" x14ac:dyDescent="0.25">
      <c r="A130" s="60">
        <v>10.1</v>
      </c>
      <c r="B130" s="84" t="s">
        <v>49</v>
      </c>
      <c r="C130" s="102"/>
      <c r="D130" s="86"/>
      <c r="E130" s="87"/>
      <c r="F130" s="87"/>
      <c r="G130" s="122"/>
      <c r="H130" s="122"/>
      <c r="I130" s="122"/>
      <c r="J130" s="123"/>
      <c r="K130" s="124"/>
      <c r="L130" s="125"/>
      <c r="M130" s="126"/>
      <c r="N130" s="127"/>
      <c r="O130" s="55">
        <f t="shared" si="7"/>
        <v>0</v>
      </c>
      <c r="P130" s="55">
        <f t="shared" si="8"/>
        <v>0</v>
      </c>
      <c r="Q130" s="55">
        <f t="shared" si="2"/>
        <v>0</v>
      </c>
      <c r="R130" s="55">
        <f t="shared" si="3"/>
        <v>0</v>
      </c>
      <c r="S130" s="55">
        <f t="shared" si="3"/>
        <v>0</v>
      </c>
    </row>
    <row r="131" spans="1:19" s="21" customFormat="1" ht="30" customHeight="1" x14ac:dyDescent="0.25">
      <c r="A131" s="56" t="s">
        <v>143</v>
      </c>
      <c r="B131" s="61" t="s">
        <v>144</v>
      </c>
      <c r="C131" s="58" t="s">
        <v>30</v>
      </c>
      <c r="D131" s="59">
        <v>900</v>
      </c>
      <c r="E131" s="72">
        <v>24555.648575667819</v>
      </c>
      <c r="F131" s="73">
        <f>E131*D131</f>
        <v>22100083.718101036</v>
      </c>
      <c r="G131" s="108"/>
      <c r="H131" s="108"/>
      <c r="I131" s="108">
        <v>154.30000000000001</v>
      </c>
      <c r="J131" s="115">
        <f t="shared" si="9"/>
        <v>3788936.5752255446</v>
      </c>
      <c r="K131" s="111">
        <f>+I131+G131</f>
        <v>154.30000000000001</v>
      </c>
      <c r="L131" s="116">
        <f>K131*E131</f>
        <v>3788936.5752255446</v>
      </c>
      <c r="M131" s="117">
        <f>+D131-K131</f>
        <v>745.7</v>
      </c>
      <c r="N131" s="118">
        <f>+M131*E131</f>
        <v>18311147.142875493</v>
      </c>
      <c r="O131" s="55">
        <f t="shared" si="7"/>
        <v>0</v>
      </c>
      <c r="P131" s="55">
        <f t="shared" si="8"/>
        <v>745.7</v>
      </c>
      <c r="Q131" s="55">
        <f t="shared" si="2"/>
        <v>0</v>
      </c>
      <c r="R131" s="55">
        <f t="shared" si="3"/>
        <v>0</v>
      </c>
      <c r="S131" s="55">
        <f t="shared" si="3"/>
        <v>0</v>
      </c>
    </row>
    <row r="132" spans="1:19" s="21" customFormat="1" ht="30" hidden="1" customHeight="1" x14ac:dyDescent="0.25">
      <c r="A132" s="60">
        <v>10.199999999999999</v>
      </c>
      <c r="B132" s="84" t="s">
        <v>53</v>
      </c>
      <c r="C132" s="102"/>
      <c r="D132" s="86"/>
      <c r="E132" s="87"/>
      <c r="F132" s="87"/>
      <c r="G132" s="122"/>
      <c r="H132" s="122"/>
      <c r="I132" s="122"/>
      <c r="J132" s="123"/>
      <c r="K132" s="124"/>
      <c r="L132" s="125"/>
      <c r="M132" s="126"/>
      <c r="N132" s="127"/>
      <c r="O132" s="55">
        <f t="shared" si="7"/>
        <v>0</v>
      </c>
      <c r="P132" s="55">
        <f t="shared" si="8"/>
        <v>0</v>
      </c>
      <c r="Q132" s="55">
        <f t="shared" si="2"/>
        <v>0</v>
      </c>
      <c r="R132" s="55">
        <f t="shared" si="3"/>
        <v>0</v>
      </c>
      <c r="S132" s="55">
        <f t="shared" si="3"/>
        <v>0</v>
      </c>
    </row>
    <row r="133" spans="1:19" s="21" customFormat="1" ht="30" hidden="1" customHeight="1" x14ac:dyDescent="0.25">
      <c r="A133" s="56" t="s">
        <v>145</v>
      </c>
      <c r="B133" s="61" t="s">
        <v>146</v>
      </c>
      <c r="C133" s="58" t="s">
        <v>30</v>
      </c>
      <c r="D133" s="59">
        <v>64.17</v>
      </c>
      <c r="E133" s="72">
        <v>38403.676141686439</v>
      </c>
      <c r="F133" s="73">
        <f>E133*D133</f>
        <v>2464363.8980120188</v>
      </c>
      <c r="G133" s="108"/>
      <c r="H133" s="108"/>
      <c r="I133" s="108"/>
      <c r="J133" s="115">
        <f t="shared" si="9"/>
        <v>0</v>
      </c>
      <c r="K133" s="111">
        <f>G133+I133</f>
        <v>0</v>
      </c>
      <c r="L133" s="116">
        <f>K133*E133</f>
        <v>0</v>
      </c>
      <c r="M133" s="117">
        <f>+D133-K133</f>
        <v>64.17</v>
      </c>
      <c r="N133" s="118">
        <f>+M133*E133</f>
        <v>2464363.8980120188</v>
      </c>
      <c r="O133" s="55">
        <f t="shared" si="7"/>
        <v>0</v>
      </c>
      <c r="P133" s="55">
        <f t="shared" si="8"/>
        <v>64.17</v>
      </c>
      <c r="Q133" s="55">
        <f t="shared" si="2"/>
        <v>0</v>
      </c>
      <c r="R133" s="55">
        <f t="shared" si="3"/>
        <v>0</v>
      </c>
      <c r="S133" s="55">
        <f t="shared" si="3"/>
        <v>0</v>
      </c>
    </row>
    <row r="134" spans="1:19" s="21" customFormat="1" ht="30" hidden="1" customHeight="1" x14ac:dyDescent="0.25">
      <c r="A134" s="56" t="s">
        <v>147</v>
      </c>
      <c r="B134" s="61" t="s">
        <v>148</v>
      </c>
      <c r="C134" s="58" t="s">
        <v>30</v>
      </c>
      <c r="D134" s="59">
        <f>+D131</f>
        <v>900</v>
      </c>
      <c r="E134" s="72">
        <v>45741.185798203231</v>
      </c>
      <c r="F134" s="73">
        <f>E134*D134</f>
        <v>41167067.21838291</v>
      </c>
      <c r="G134" s="108"/>
      <c r="H134" s="108"/>
      <c r="I134" s="108"/>
      <c r="J134" s="115">
        <f t="shared" si="9"/>
        <v>0</v>
      </c>
      <c r="K134" s="111">
        <f>G134+I134</f>
        <v>0</v>
      </c>
      <c r="L134" s="116">
        <f>K134*E134</f>
        <v>0</v>
      </c>
      <c r="M134" s="117">
        <f>+D134-K134</f>
        <v>900</v>
      </c>
      <c r="N134" s="118">
        <f>+M134*E134</f>
        <v>41167067.21838291</v>
      </c>
      <c r="O134" s="55">
        <f t="shared" si="7"/>
        <v>0</v>
      </c>
      <c r="P134" s="55">
        <f t="shared" si="8"/>
        <v>900</v>
      </c>
      <c r="Q134" s="55">
        <f t="shared" si="2"/>
        <v>0</v>
      </c>
      <c r="R134" s="55">
        <f t="shared" si="3"/>
        <v>0</v>
      </c>
      <c r="S134" s="55">
        <f t="shared" si="3"/>
        <v>0</v>
      </c>
    </row>
    <row r="135" spans="1:19" s="21" customFormat="1" hidden="1" x14ac:dyDescent="0.25">
      <c r="A135" s="83">
        <v>12</v>
      </c>
      <c r="B135" s="84" t="s">
        <v>151</v>
      </c>
      <c r="C135" s="103"/>
      <c r="D135" s="104"/>
      <c r="E135" s="105"/>
      <c r="F135" s="105"/>
      <c r="G135" s="122"/>
      <c r="H135" s="122"/>
      <c r="I135" s="122"/>
      <c r="J135" s="123"/>
      <c r="K135" s="124"/>
      <c r="L135" s="125"/>
      <c r="M135" s="126"/>
      <c r="N135" s="127"/>
      <c r="O135" s="55">
        <f t="shared" si="7"/>
        <v>0</v>
      </c>
      <c r="P135" s="55">
        <f t="shared" si="8"/>
        <v>0</v>
      </c>
      <c r="Q135" s="55">
        <f>P135-M135</f>
        <v>0</v>
      </c>
      <c r="R135" s="55">
        <f>K135-I135-G135</f>
        <v>0</v>
      </c>
      <c r="S135" s="55">
        <f>L135-J135-H135</f>
        <v>0</v>
      </c>
    </row>
    <row r="136" spans="1:19" s="21" customFormat="1" hidden="1" x14ac:dyDescent="0.25">
      <c r="A136" s="83">
        <v>12.1</v>
      </c>
      <c r="B136" s="84" t="s">
        <v>62</v>
      </c>
      <c r="C136" s="102"/>
      <c r="D136" s="86"/>
      <c r="E136" s="87"/>
      <c r="F136" s="87"/>
      <c r="G136" s="122"/>
      <c r="H136" s="122"/>
      <c r="I136" s="122"/>
      <c r="J136" s="123"/>
      <c r="K136" s="124"/>
      <c r="L136" s="125"/>
      <c r="M136" s="126"/>
      <c r="N136" s="127"/>
      <c r="O136" s="55"/>
      <c r="P136" s="55"/>
      <c r="Q136" s="55"/>
      <c r="R136" s="55"/>
      <c r="S136" s="55"/>
    </row>
    <row r="137" spans="1:19" s="21" customFormat="1" ht="33.75" hidden="1" x14ac:dyDescent="0.25">
      <c r="A137" s="56" t="s">
        <v>152</v>
      </c>
      <c r="B137" s="61" t="s">
        <v>153</v>
      </c>
      <c r="C137" s="58" t="s">
        <v>30</v>
      </c>
      <c r="D137" s="59">
        <v>119</v>
      </c>
      <c r="E137" s="72">
        <v>202653.43552472812</v>
      </c>
      <c r="F137" s="73">
        <f>E137*D137</f>
        <v>24115758.827442646</v>
      </c>
      <c r="G137" s="108"/>
      <c r="H137" s="108"/>
      <c r="I137" s="108"/>
      <c r="J137" s="115">
        <f t="shared" si="9"/>
        <v>0</v>
      </c>
      <c r="K137" s="111">
        <f>G137+I137</f>
        <v>0</v>
      </c>
      <c r="L137" s="129">
        <f>K137*E137</f>
        <v>0</v>
      </c>
      <c r="M137" s="117">
        <f>+D137-K137</f>
        <v>119</v>
      </c>
      <c r="N137" s="118">
        <f>+M137*E137</f>
        <v>24115758.827442646</v>
      </c>
    </row>
    <row r="138" spans="1:19" ht="39" hidden="1" customHeight="1" x14ac:dyDescent="0.25">
      <c r="A138" s="56" t="s">
        <v>154</v>
      </c>
      <c r="B138" s="61" t="s">
        <v>155</v>
      </c>
      <c r="C138" s="58" t="s">
        <v>30</v>
      </c>
      <c r="D138" s="59">
        <v>24</v>
      </c>
      <c r="E138" s="72">
        <v>224032.57597867085</v>
      </c>
      <c r="F138" s="73">
        <f>E138*D138</f>
        <v>5376781.8234881004</v>
      </c>
      <c r="G138" s="108"/>
      <c r="H138" s="108"/>
      <c r="I138" s="108"/>
      <c r="J138" s="115">
        <f t="shared" si="9"/>
        <v>0</v>
      </c>
      <c r="K138" s="111">
        <f>G138+I138</f>
        <v>0</v>
      </c>
      <c r="L138" s="129">
        <f>K138*E138</f>
        <v>0</v>
      </c>
      <c r="M138" s="117">
        <f>+D138-K138</f>
        <v>24</v>
      </c>
      <c r="N138" s="118">
        <f>+M138*E138</f>
        <v>5376781.8234881004</v>
      </c>
    </row>
    <row r="139" spans="1:19" ht="14.1" hidden="1" customHeight="1" x14ac:dyDescent="0.25">
      <c r="A139" s="83">
        <v>12.2</v>
      </c>
      <c r="B139" s="84" t="s">
        <v>54</v>
      </c>
      <c r="C139" s="102"/>
      <c r="D139" s="86"/>
      <c r="E139" s="87"/>
      <c r="F139" s="87"/>
      <c r="G139" s="122"/>
      <c r="H139" s="122"/>
      <c r="I139" s="122"/>
      <c r="J139" s="123"/>
      <c r="K139" s="124"/>
      <c r="L139" s="125"/>
      <c r="M139" s="126"/>
      <c r="N139" s="127"/>
    </row>
    <row r="140" spans="1:19" ht="14.1" hidden="1" customHeight="1" x14ac:dyDescent="0.25">
      <c r="A140" s="56" t="s">
        <v>156</v>
      </c>
      <c r="B140" s="61" t="s">
        <v>157</v>
      </c>
      <c r="C140" s="58" t="s">
        <v>32</v>
      </c>
      <c r="D140" s="59">
        <v>33.42</v>
      </c>
      <c r="E140" s="72">
        <v>128976.93656899194</v>
      </c>
      <c r="F140" s="73">
        <f>E140*D140</f>
        <v>4310409.2201357111</v>
      </c>
      <c r="G140" s="108"/>
      <c r="H140" s="108"/>
      <c r="I140" s="108"/>
      <c r="J140" s="115">
        <f t="shared" si="9"/>
        <v>0</v>
      </c>
      <c r="K140" s="111">
        <f>G140+I140</f>
        <v>0</v>
      </c>
      <c r="L140" s="129">
        <f>K140*E140</f>
        <v>0</v>
      </c>
      <c r="M140" s="117">
        <f>+D140-K140</f>
        <v>33.42</v>
      </c>
      <c r="N140" s="118">
        <f>+M140*E140</f>
        <v>4310409.2201357111</v>
      </c>
    </row>
    <row r="141" spans="1:19" ht="14.1" hidden="1" customHeight="1" x14ac:dyDescent="0.25">
      <c r="A141" s="60">
        <v>13</v>
      </c>
      <c r="B141" s="84" t="s">
        <v>158</v>
      </c>
      <c r="C141" s="102"/>
      <c r="D141" s="86"/>
      <c r="E141" s="87"/>
      <c r="F141" s="87"/>
      <c r="G141" s="122"/>
      <c r="H141" s="122"/>
      <c r="I141" s="122"/>
      <c r="J141" s="123"/>
      <c r="K141" s="124"/>
      <c r="L141" s="125"/>
      <c r="M141" s="126"/>
      <c r="N141" s="127"/>
    </row>
    <row r="142" spans="1:19" hidden="1" x14ac:dyDescent="0.25">
      <c r="A142" s="60">
        <v>13.1</v>
      </c>
      <c r="B142" s="84" t="s">
        <v>159</v>
      </c>
      <c r="C142" s="102"/>
      <c r="D142" s="86"/>
      <c r="E142" s="87"/>
      <c r="F142" s="87"/>
      <c r="G142" s="122"/>
      <c r="H142" s="122"/>
      <c r="I142" s="122"/>
      <c r="J142" s="123"/>
      <c r="K142" s="124"/>
      <c r="L142" s="125"/>
      <c r="M142" s="126"/>
      <c r="N142" s="127"/>
    </row>
    <row r="143" spans="1:19" ht="14.1" hidden="1" customHeight="1" x14ac:dyDescent="0.25">
      <c r="A143" s="56" t="s">
        <v>160</v>
      </c>
      <c r="B143" s="61" t="s">
        <v>161</v>
      </c>
      <c r="C143" s="58" t="s">
        <v>25</v>
      </c>
      <c r="D143" s="59">
        <v>12</v>
      </c>
      <c r="E143" s="72">
        <v>274732.01117183408</v>
      </c>
      <c r="F143" s="73">
        <f>E143*D143</f>
        <v>3296784.1340620089</v>
      </c>
      <c r="G143" s="108"/>
      <c r="H143" s="108"/>
      <c r="I143" s="108"/>
      <c r="J143" s="115">
        <f t="shared" si="9"/>
        <v>0</v>
      </c>
      <c r="K143" s="111">
        <f>G143+I143</f>
        <v>0</v>
      </c>
      <c r="L143" s="129">
        <f>K143*E143</f>
        <v>0</v>
      </c>
      <c r="M143" s="117">
        <f>+D143-K143</f>
        <v>12</v>
      </c>
      <c r="N143" s="118">
        <f>+M143*E143</f>
        <v>3296784.1340620089</v>
      </c>
    </row>
    <row r="144" spans="1:19" ht="14.1" hidden="1" customHeight="1" x14ac:dyDescent="0.25">
      <c r="A144" s="83">
        <v>14</v>
      </c>
      <c r="B144" s="84" t="s">
        <v>162</v>
      </c>
      <c r="C144" s="102"/>
      <c r="D144" s="86"/>
      <c r="E144" s="87"/>
      <c r="F144" s="87"/>
      <c r="G144" s="122"/>
      <c r="H144" s="122"/>
      <c r="I144" s="122"/>
      <c r="J144" s="123"/>
      <c r="K144" s="124"/>
      <c r="L144" s="125"/>
      <c r="M144" s="126"/>
      <c r="N144" s="127"/>
    </row>
    <row r="145" spans="1:14" ht="30" hidden="1" customHeight="1" x14ac:dyDescent="0.25">
      <c r="A145" s="83">
        <v>14.1</v>
      </c>
      <c r="B145" s="84" t="s">
        <v>163</v>
      </c>
      <c r="C145" s="102"/>
      <c r="D145" s="86"/>
      <c r="E145" s="87"/>
      <c r="F145" s="87"/>
      <c r="G145" s="122"/>
      <c r="H145" s="122"/>
      <c r="I145" s="122"/>
      <c r="J145" s="123"/>
      <c r="K145" s="124"/>
      <c r="L145" s="125"/>
      <c r="M145" s="126"/>
      <c r="N145" s="127"/>
    </row>
    <row r="146" spans="1:14" hidden="1" x14ac:dyDescent="0.25">
      <c r="A146" s="56" t="s">
        <v>164</v>
      </c>
      <c r="B146" s="61" t="s">
        <v>165</v>
      </c>
      <c r="C146" s="58" t="s">
        <v>30</v>
      </c>
      <c r="D146" s="59">
        <v>125.12</v>
      </c>
      <c r="E146" s="72">
        <v>49650.240669749444</v>
      </c>
      <c r="F146" s="73">
        <f>E146*D146</f>
        <v>6212238.1125990506</v>
      </c>
      <c r="G146" s="108"/>
      <c r="H146" s="108"/>
      <c r="I146" s="108"/>
      <c r="J146" s="115">
        <f t="shared" si="9"/>
        <v>0</v>
      </c>
      <c r="K146" s="111">
        <f>G146+I146</f>
        <v>0</v>
      </c>
      <c r="L146" s="129">
        <f>K146*E146</f>
        <v>0</v>
      </c>
      <c r="M146" s="117">
        <f t="shared" ref="M146:M175" si="25">+D146-K146</f>
        <v>125.12</v>
      </c>
      <c r="N146" s="118">
        <f>+M146*E146</f>
        <v>6212238.1125990506</v>
      </c>
    </row>
    <row r="147" spans="1:14" hidden="1" x14ac:dyDescent="0.25">
      <c r="A147" s="56" t="s">
        <v>166</v>
      </c>
      <c r="B147" s="61" t="s">
        <v>167</v>
      </c>
      <c r="C147" s="58" t="s">
        <v>30</v>
      </c>
      <c r="D147" s="59">
        <v>2</v>
      </c>
      <c r="E147" s="72">
        <v>168111.2854244035</v>
      </c>
      <c r="F147" s="73">
        <f>E147*D147</f>
        <v>336222.57084880699</v>
      </c>
      <c r="G147" s="108"/>
      <c r="H147" s="108"/>
      <c r="I147" s="108"/>
      <c r="J147" s="115">
        <f t="shared" ref="J147:J175" si="26">I147*E147</f>
        <v>0</v>
      </c>
      <c r="K147" s="111">
        <f t="shared" ref="K147:K175" si="27">G147+I147</f>
        <v>0</v>
      </c>
      <c r="L147" s="129">
        <f t="shared" ref="L147:L175" si="28">K147*E147</f>
        <v>0</v>
      </c>
      <c r="M147" s="117">
        <f t="shared" si="25"/>
        <v>2</v>
      </c>
      <c r="N147" s="118">
        <f t="shared" ref="N147:N175" si="29">+M147*E147</f>
        <v>336222.57084880699</v>
      </c>
    </row>
    <row r="148" spans="1:14" hidden="1" x14ac:dyDescent="0.25">
      <c r="A148" s="83">
        <v>16</v>
      </c>
      <c r="B148" s="84" t="s">
        <v>168</v>
      </c>
      <c r="C148" s="102"/>
      <c r="D148" s="86"/>
      <c r="E148" s="87"/>
      <c r="F148" s="87"/>
      <c r="G148" s="122"/>
      <c r="H148" s="122"/>
      <c r="I148" s="122"/>
      <c r="J148" s="123"/>
      <c r="K148" s="124"/>
      <c r="L148" s="125"/>
      <c r="M148" s="126"/>
      <c r="N148" s="127"/>
    </row>
    <row r="149" spans="1:14" hidden="1" x14ac:dyDescent="0.25">
      <c r="A149" s="83">
        <v>16.100000000000001</v>
      </c>
      <c r="B149" s="84" t="s">
        <v>169</v>
      </c>
      <c r="C149" s="102"/>
      <c r="D149" s="86"/>
      <c r="E149" s="87"/>
      <c r="F149" s="87"/>
      <c r="G149" s="122"/>
      <c r="H149" s="122"/>
      <c r="I149" s="122"/>
      <c r="J149" s="123"/>
      <c r="K149" s="124"/>
      <c r="L149" s="125"/>
      <c r="M149" s="126"/>
      <c r="N149" s="127"/>
    </row>
    <row r="150" spans="1:14" hidden="1" x14ac:dyDescent="0.25">
      <c r="A150" s="56" t="s">
        <v>170</v>
      </c>
      <c r="B150" s="61" t="s">
        <v>171</v>
      </c>
      <c r="C150" s="58" t="s">
        <v>25</v>
      </c>
      <c r="D150" s="59">
        <v>10</v>
      </c>
      <c r="E150" s="72">
        <v>645734.95021305699</v>
      </c>
      <c r="F150" s="73">
        <f t="shared" ref="F150:F159" si="30">E150*D150</f>
        <v>6457349.5021305699</v>
      </c>
      <c r="G150" s="108"/>
      <c r="H150" s="108"/>
      <c r="I150" s="108"/>
      <c r="J150" s="115">
        <f t="shared" si="26"/>
        <v>0</v>
      </c>
      <c r="K150" s="111">
        <f t="shared" si="27"/>
        <v>0</v>
      </c>
      <c r="L150" s="129">
        <f t="shared" si="28"/>
        <v>0</v>
      </c>
      <c r="M150" s="117">
        <f t="shared" si="25"/>
        <v>10</v>
      </c>
      <c r="N150" s="118">
        <f t="shared" si="29"/>
        <v>6457349.5021305699</v>
      </c>
    </row>
    <row r="151" spans="1:14" hidden="1" x14ac:dyDescent="0.25">
      <c r="A151" s="56" t="s">
        <v>172</v>
      </c>
      <c r="B151" s="61" t="s">
        <v>173</v>
      </c>
      <c r="C151" s="58" t="s">
        <v>25</v>
      </c>
      <c r="D151" s="59">
        <v>12</v>
      </c>
      <c r="E151" s="72">
        <v>196935.34818282258</v>
      </c>
      <c r="F151" s="73">
        <f t="shared" si="30"/>
        <v>2363224.1781938709</v>
      </c>
      <c r="G151" s="108"/>
      <c r="H151" s="108"/>
      <c r="I151" s="108"/>
      <c r="J151" s="115">
        <f t="shared" si="26"/>
        <v>0</v>
      </c>
      <c r="K151" s="111">
        <f t="shared" si="27"/>
        <v>0</v>
      </c>
      <c r="L151" s="129">
        <f t="shared" si="28"/>
        <v>0</v>
      </c>
      <c r="M151" s="117">
        <f t="shared" si="25"/>
        <v>12</v>
      </c>
      <c r="N151" s="118">
        <f t="shared" si="29"/>
        <v>2363224.1781938709</v>
      </c>
    </row>
    <row r="152" spans="1:14" hidden="1" x14ac:dyDescent="0.25">
      <c r="A152" s="56" t="s">
        <v>174</v>
      </c>
      <c r="B152" s="61" t="s">
        <v>175</v>
      </c>
      <c r="C152" s="58" t="s">
        <v>25</v>
      </c>
      <c r="D152" s="59">
        <v>2</v>
      </c>
      <c r="E152" s="72">
        <v>346025.51061043399</v>
      </c>
      <c r="F152" s="73">
        <f t="shared" si="30"/>
        <v>692051.02122086799</v>
      </c>
      <c r="G152" s="108"/>
      <c r="H152" s="108"/>
      <c r="I152" s="108"/>
      <c r="J152" s="115">
        <f t="shared" si="26"/>
        <v>0</v>
      </c>
      <c r="K152" s="111">
        <f t="shared" si="27"/>
        <v>0</v>
      </c>
      <c r="L152" s="129">
        <f t="shared" si="28"/>
        <v>0</v>
      </c>
      <c r="M152" s="117">
        <f t="shared" si="25"/>
        <v>2</v>
      </c>
      <c r="N152" s="118">
        <f t="shared" si="29"/>
        <v>692051.02122086799</v>
      </c>
    </row>
    <row r="153" spans="1:14" hidden="1" x14ac:dyDescent="0.25">
      <c r="A153" s="56" t="s">
        <v>176</v>
      </c>
      <c r="B153" s="61" t="s">
        <v>177</v>
      </c>
      <c r="C153" s="58" t="s">
        <v>25</v>
      </c>
      <c r="D153" s="59">
        <v>5</v>
      </c>
      <c r="E153" s="72">
        <v>150300.47211714953</v>
      </c>
      <c r="F153" s="73">
        <f t="shared" si="30"/>
        <v>751502.36058574764</v>
      </c>
      <c r="G153" s="108"/>
      <c r="H153" s="108"/>
      <c r="I153" s="108"/>
      <c r="J153" s="115">
        <f t="shared" si="26"/>
        <v>0</v>
      </c>
      <c r="K153" s="111">
        <f t="shared" si="27"/>
        <v>0</v>
      </c>
      <c r="L153" s="129">
        <f t="shared" si="28"/>
        <v>0</v>
      </c>
      <c r="M153" s="117">
        <f t="shared" si="25"/>
        <v>5</v>
      </c>
      <c r="N153" s="118">
        <f t="shared" si="29"/>
        <v>751502.36058574764</v>
      </c>
    </row>
    <row r="154" spans="1:14" hidden="1" x14ac:dyDescent="0.25">
      <c r="A154" s="56" t="s">
        <v>178</v>
      </c>
      <c r="B154" s="61" t="s">
        <v>179</v>
      </c>
      <c r="C154" s="58" t="s">
        <v>25</v>
      </c>
      <c r="D154" s="59">
        <v>6</v>
      </c>
      <c r="E154" s="72">
        <v>74100.618447107161</v>
      </c>
      <c r="F154" s="73">
        <f t="shared" si="30"/>
        <v>444603.710682643</v>
      </c>
      <c r="G154" s="108"/>
      <c r="H154" s="108"/>
      <c r="I154" s="108"/>
      <c r="J154" s="115">
        <f t="shared" si="26"/>
        <v>0</v>
      </c>
      <c r="K154" s="111">
        <f t="shared" si="27"/>
        <v>0</v>
      </c>
      <c r="L154" s="129">
        <f t="shared" si="28"/>
        <v>0</v>
      </c>
      <c r="M154" s="117">
        <f t="shared" si="25"/>
        <v>6</v>
      </c>
      <c r="N154" s="118">
        <f t="shared" si="29"/>
        <v>444603.710682643</v>
      </c>
    </row>
    <row r="155" spans="1:14" ht="22.5" hidden="1" x14ac:dyDescent="0.25">
      <c r="A155" s="56" t="s">
        <v>180</v>
      </c>
      <c r="B155" s="61" t="s">
        <v>181</v>
      </c>
      <c r="C155" s="58" t="s">
        <v>25</v>
      </c>
      <c r="D155" s="59">
        <v>6</v>
      </c>
      <c r="E155" s="72">
        <v>69673.282378461721</v>
      </c>
      <c r="F155" s="73">
        <f t="shared" si="30"/>
        <v>418039.6942707703</v>
      </c>
      <c r="G155" s="108"/>
      <c r="H155" s="108"/>
      <c r="I155" s="108"/>
      <c r="J155" s="115">
        <f t="shared" si="26"/>
        <v>0</v>
      </c>
      <c r="K155" s="111">
        <f t="shared" si="27"/>
        <v>0</v>
      </c>
      <c r="L155" s="129">
        <f t="shared" si="28"/>
        <v>0</v>
      </c>
      <c r="M155" s="117">
        <f t="shared" si="25"/>
        <v>6</v>
      </c>
      <c r="N155" s="118">
        <f t="shared" si="29"/>
        <v>418039.6942707703</v>
      </c>
    </row>
    <row r="156" spans="1:14" hidden="1" x14ac:dyDescent="0.25">
      <c r="A156" s="56" t="s">
        <v>182</v>
      </c>
      <c r="B156" s="61" t="s">
        <v>183</v>
      </c>
      <c r="C156" s="58" t="s">
        <v>25</v>
      </c>
      <c r="D156" s="59">
        <v>1</v>
      </c>
      <c r="E156" s="72">
        <v>20961.057089435028</v>
      </c>
      <c r="F156" s="73">
        <f t="shared" si="30"/>
        <v>20961.057089435028</v>
      </c>
      <c r="G156" s="108"/>
      <c r="H156" s="108"/>
      <c r="I156" s="108"/>
      <c r="J156" s="115">
        <f t="shared" si="26"/>
        <v>0</v>
      </c>
      <c r="K156" s="111">
        <f t="shared" si="27"/>
        <v>0</v>
      </c>
      <c r="L156" s="129">
        <f t="shared" si="28"/>
        <v>0</v>
      </c>
      <c r="M156" s="117">
        <f t="shared" si="25"/>
        <v>1</v>
      </c>
      <c r="N156" s="118">
        <f t="shared" si="29"/>
        <v>20961.057089435028</v>
      </c>
    </row>
    <row r="157" spans="1:14" hidden="1" x14ac:dyDescent="0.25">
      <c r="A157" s="56" t="s">
        <v>184</v>
      </c>
      <c r="B157" s="61" t="s">
        <v>185</v>
      </c>
      <c r="C157" s="58" t="s">
        <v>25</v>
      </c>
      <c r="D157" s="59">
        <v>7</v>
      </c>
      <c r="E157" s="72">
        <v>14296.076879228911</v>
      </c>
      <c r="F157" s="73">
        <f t="shared" si="30"/>
        <v>100072.53815460237</v>
      </c>
      <c r="G157" s="108"/>
      <c r="H157" s="108"/>
      <c r="I157" s="108"/>
      <c r="J157" s="115">
        <f t="shared" si="26"/>
        <v>0</v>
      </c>
      <c r="K157" s="111">
        <f t="shared" si="27"/>
        <v>0</v>
      </c>
      <c r="L157" s="129">
        <f t="shared" si="28"/>
        <v>0</v>
      </c>
      <c r="M157" s="117">
        <f t="shared" si="25"/>
        <v>7</v>
      </c>
      <c r="N157" s="118">
        <f t="shared" si="29"/>
        <v>100072.53815460237</v>
      </c>
    </row>
    <row r="158" spans="1:14" hidden="1" x14ac:dyDescent="0.25">
      <c r="A158" s="56" t="s">
        <v>186</v>
      </c>
      <c r="B158" s="61" t="s">
        <v>187</v>
      </c>
      <c r="C158" s="58" t="s">
        <v>25</v>
      </c>
      <c r="D158" s="59">
        <v>1</v>
      </c>
      <c r="E158" s="72">
        <v>58412.952148492419</v>
      </c>
      <c r="F158" s="73">
        <f t="shared" si="30"/>
        <v>58412.952148492419</v>
      </c>
      <c r="G158" s="108"/>
      <c r="H158" s="108"/>
      <c r="I158" s="108"/>
      <c r="J158" s="115">
        <f t="shared" si="26"/>
        <v>0</v>
      </c>
      <c r="K158" s="111">
        <f t="shared" si="27"/>
        <v>0</v>
      </c>
      <c r="L158" s="129">
        <f t="shared" si="28"/>
        <v>0</v>
      </c>
      <c r="M158" s="117">
        <f t="shared" si="25"/>
        <v>1</v>
      </c>
      <c r="N158" s="118">
        <f t="shared" si="29"/>
        <v>58412.952148492419</v>
      </c>
    </row>
    <row r="159" spans="1:14" hidden="1" x14ac:dyDescent="0.25">
      <c r="A159" s="56" t="s">
        <v>188</v>
      </c>
      <c r="B159" s="61" t="s">
        <v>189</v>
      </c>
      <c r="C159" s="58" t="s">
        <v>25</v>
      </c>
      <c r="D159" s="59">
        <v>1</v>
      </c>
      <c r="E159" s="72">
        <v>247181.52175874638</v>
      </c>
      <c r="F159" s="73">
        <f t="shared" si="30"/>
        <v>247181.52175874638</v>
      </c>
      <c r="G159" s="108"/>
      <c r="H159" s="108"/>
      <c r="I159" s="108"/>
      <c r="J159" s="115">
        <f t="shared" si="26"/>
        <v>0</v>
      </c>
      <c r="K159" s="111">
        <f t="shared" si="27"/>
        <v>0</v>
      </c>
      <c r="L159" s="129">
        <f t="shared" si="28"/>
        <v>0</v>
      </c>
      <c r="M159" s="117">
        <f t="shared" si="25"/>
        <v>1</v>
      </c>
      <c r="N159" s="118">
        <f t="shared" si="29"/>
        <v>247181.52175874638</v>
      </c>
    </row>
    <row r="160" spans="1:14" ht="24" hidden="1" x14ac:dyDescent="0.25">
      <c r="A160" s="60">
        <v>18</v>
      </c>
      <c r="B160" s="84" t="s">
        <v>190</v>
      </c>
      <c r="C160" s="102"/>
      <c r="D160" s="86"/>
      <c r="E160" s="87"/>
      <c r="F160" s="87"/>
      <c r="G160" s="122"/>
      <c r="H160" s="122"/>
      <c r="I160" s="122"/>
      <c r="J160" s="123">
        <f t="shared" si="26"/>
        <v>0</v>
      </c>
      <c r="K160" s="124"/>
      <c r="L160" s="125"/>
      <c r="M160" s="126"/>
      <c r="N160" s="127"/>
    </row>
    <row r="161" spans="1:15" hidden="1" x14ac:dyDescent="0.25">
      <c r="A161" s="60">
        <v>18.100000000000001</v>
      </c>
      <c r="B161" s="84" t="s">
        <v>63</v>
      </c>
      <c r="C161" s="102"/>
      <c r="D161" s="86"/>
      <c r="E161" s="87"/>
      <c r="F161" s="87"/>
      <c r="G161" s="122"/>
      <c r="H161" s="122"/>
      <c r="I161" s="122"/>
      <c r="J161" s="123">
        <f t="shared" si="26"/>
        <v>0</v>
      </c>
      <c r="K161" s="124"/>
      <c r="L161" s="125"/>
      <c r="M161" s="126"/>
      <c r="N161" s="127"/>
    </row>
    <row r="162" spans="1:15" hidden="1" x14ac:dyDescent="0.25">
      <c r="A162" s="56" t="s">
        <v>66</v>
      </c>
      <c r="B162" s="61" t="s">
        <v>67</v>
      </c>
      <c r="C162" s="58" t="s">
        <v>30</v>
      </c>
      <c r="D162" s="59">
        <v>1750</v>
      </c>
      <c r="E162" s="72">
        <v>12430.907233796535</v>
      </c>
      <c r="F162" s="73">
        <f>E162*D162</f>
        <v>21754087.659143936</v>
      </c>
      <c r="G162" s="108"/>
      <c r="H162" s="108"/>
      <c r="I162" s="108"/>
      <c r="J162" s="115">
        <f t="shared" si="26"/>
        <v>0</v>
      </c>
      <c r="K162" s="111">
        <f t="shared" si="27"/>
        <v>0</v>
      </c>
      <c r="L162" s="129">
        <f t="shared" si="28"/>
        <v>0</v>
      </c>
      <c r="M162" s="117">
        <f t="shared" si="25"/>
        <v>1750</v>
      </c>
      <c r="N162" s="118">
        <f t="shared" si="29"/>
        <v>21754087.659143936</v>
      </c>
    </row>
    <row r="163" spans="1:15" hidden="1" x14ac:dyDescent="0.25">
      <c r="A163" s="56" t="s">
        <v>191</v>
      </c>
      <c r="B163" s="61" t="s">
        <v>192</v>
      </c>
      <c r="C163" s="58" t="s">
        <v>30</v>
      </c>
      <c r="D163" s="59"/>
      <c r="E163" s="72">
        <v>12452.566900653734</v>
      </c>
      <c r="F163" s="73">
        <f>E163*D163</f>
        <v>0</v>
      </c>
      <c r="G163" s="108"/>
      <c r="H163" s="108"/>
      <c r="I163" s="108"/>
      <c r="J163" s="115">
        <f t="shared" si="26"/>
        <v>0</v>
      </c>
      <c r="K163" s="111">
        <f t="shared" si="27"/>
        <v>0</v>
      </c>
      <c r="L163" s="129">
        <f t="shared" si="28"/>
        <v>0</v>
      </c>
      <c r="M163" s="117">
        <f t="shared" si="25"/>
        <v>0</v>
      </c>
      <c r="N163" s="118">
        <f t="shared" si="29"/>
        <v>0</v>
      </c>
    </row>
    <row r="164" spans="1:15" hidden="1" x14ac:dyDescent="0.25">
      <c r="A164" s="56" t="s">
        <v>193</v>
      </c>
      <c r="B164" s="61" t="s">
        <v>194</v>
      </c>
      <c r="C164" s="58" t="s">
        <v>30</v>
      </c>
      <c r="D164" s="59">
        <v>7</v>
      </c>
      <c r="E164" s="72">
        <v>14363.831788593749</v>
      </c>
      <c r="F164" s="73">
        <f>E164*D164</f>
        <v>100546.82252015625</v>
      </c>
      <c r="G164" s="108"/>
      <c r="H164" s="108"/>
      <c r="I164" s="108"/>
      <c r="J164" s="115">
        <f t="shared" si="26"/>
        <v>0</v>
      </c>
      <c r="K164" s="111">
        <f t="shared" si="27"/>
        <v>0</v>
      </c>
      <c r="L164" s="129">
        <f t="shared" si="28"/>
        <v>0</v>
      </c>
      <c r="M164" s="117">
        <f t="shared" si="25"/>
        <v>7</v>
      </c>
      <c r="N164" s="118">
        <f t="shared" si="29"/>
        <v>100546.82252015625</v>
      </c>
    </row>
    <row r="165" spans="1:15" hidden="1" x14ac:dyDescent="0.25">
      <c r="A165" s="56" t="s">
        <v>195</v>
      </c>
      <c r="B165" s="61" t="s">
        <v>196</v>
      </c>
      <c r="C165" s="58" t="s">
        <v>30</v>
      </c>
      <c r="D165" s="59"/>
      <c r="E165" s="72">
        <v>14112.850680913934</v>
      </c>
      <c r="F165" s="73">
        <f>E165*D165</f>
        <v>0</v>
      </c>
      <c r="G165" s="108"/>
      <c r="H165" s="108"/>
      <c r="I165" s="108"/>
      <c r="J165" s="115">
        <f t="shared" si="26"/>
        <v>0</v>
      </c>
      <c r="K165" s="111">
        <f t="shared" si="27"/>
        <v>0</v>
      </c>
      <c r="L165" s="129">
        <f t="shared" si="28"/>
        <v>0</v>
      </c>
      <c r="M165" s="117">
        <f t="shared" si="25"/>
        <v>0</v>
      </c>
      <c r="N165" s="118">
        <f t="shared" si="29"/>
        <v>0</v>
      </c>
    </row>
    <row r="166" spans="1:15" hidden="1" x14ac:dyDescent="0.25">
      <c r="A166" s="56" t="s">
        <v>197</v>
      </c>
      <c r="B166" s="61" t="s">
        <v>198</v>
      </c>
      <c r="C166" s="58" t="s">
        <v>30</v>
      </c>
      <c r="D166" s="59">
        <v>12.5</v>
      </c>
      <c r="E166" s="72">
        <v>13819.499137362936</v>
      </c>
      <c r="F166" s="73">
        <f>E166*D166</f>
        <v>172743.73921703669</v>
      </c>
      <c r="G166" s="108"/>
      <c r="H166" s="108"/>
      <c r="I166" s="108"/>
      <c r="J166" s="115">
        <f t="shared" si="26"/>
        <v>0</v>
      </c>
      <c r="K166" s="111">
        <f t="shared" si="27"/>
        <v>0</v>
      </c>
      <c r="L166" s="129">
        <f t="shared" si="28"/>
        <v>0</v>
      </c>
      <c r="M166" s="117">
        <f t="shared" si="25"/>
        <v>12.5</v>
      </c>
      <c r="N166" s="118">
        <f t="shared" si="29"/>
        <v>172743.73921703669</v>
      </c>
    </row>
    <row r="167" spans="1:15" ht="36" hidden="1" x14ac:dyDescent="0.25">
      <c r="A167" s="83">
        <v>19</v>
      </c>
      <c r="B167" s="84" t="s">
        <v>199</v>
      </c>
      <c r="C167" s="102"/>
      <c r="D167" s="86"/>
      <c r="E167" s="87"/>
      <c r="F167" s="87"/>
      <c r="G167" s="122"/>
      <c r="H167" s="122"/>
      <c r="I167" s="122"/>
      <c r="J167" s="123"/>
      <c r="K167" s="124"/>
      <c r="L167" s="125"/>
      <c r="M167" s="126"/>
      <c r="N167" s="127"/>
    </row>
    <row r="168" spans="1:15" hidden="1" x14ac:dyDescent="0.25">
      <c r="A168" s="83">
        <v>19.100000000000001</v>
      </c>
      <c r="B168" s="84" t="s">
        <v>200</v>
      </c>
      <c r="C168" s="102"/>
      <c r="D168" s="86"/>
      <c r="E168" s="87"/>
      <c r="F168" s="87"/>
      <c r="G168" s="122"/>
      <c r="H168" s="122"/>
      <c r="I168" s="122"/>
      <c r="J168" s="123"/>
      <c r="K168" s="124"/>
      <c r="L168" s="125"/>
      <c r="M168" s="126"/>
      <c r="N168" s="127"/>
    </row>
    <row r="169" spans="1:15" hidden="1" x14ac:dyDescent="0.25">
      <c r="A169" s="56" t="s">
        <v>201</v>
      </c>
      <c r="B169" s="61" t="s">
        <v>202</v>
      </c>
      <c r="C169" s="58" t="s">
        <v>25</v>
      </c>
      <c r="D169" s="59">
        <v>4</v>
      </c>
      <c r="E169" s="72">
        <v>108737.82085331452</v>
      </c>
      <c r="F169" s="73">
        <f>E169*D169</f>
        <v>434951.28341325809</v>
      </c>
      <c r="G169" s="108"/>
      <c r="H169" s="108"/>
      <c r="I169" s="108"/>
      <c r="J169" s="115">
        <f t="shared" si="26"/>
        <v>0</v>
      </c>
      <c r="K169" s="111">
        <f t="shared" si="27"/>
        <v>0</v>
      </c>
      <c r="L169" s="129">
        <f t="shared" si="28"/>
        <v>0</v>
      </c>
      <c r="M169" s="117">
        <f t="shared" si="25"/>
        <v>4</v>
      </c>
      <c r="N169" s="118">
        <f t="shared" si="29"/>
        <v>434951.28341325809</v>
      </c>
    </row>
    <row r="170" spans="1:15" hidden="1" x14ac:dyDescent="0.25">
      <c r="A170" s="60">
        <v>20</v>
      </c>
      <c r="B170" s="84" t="s">
        <v>210</v>
      </c>
      <c r="C170" s="102"/>
      <c r="D170" s="86"/>
      <c r="E170" s="106"/>
      <c r="F170" s="106"/>
      <c r="G170" s="122"/>
      <c r="H170" s="122"/>
      <c r="I170" s="122"/>
      <c r="J170" s="123"/>
      <c r="K170" s="124"/>
      <c r="L170" s="125"/>
      <c r="M170" s="126"/>
      <c r="N170" s="127"/>
    </row>
    <row r="171" spans="1:15" hidden="1" x14ac:dyDescent="0.25">
      <c r="A171" s="56" t="s">
        <v>203</v>
      </c>
      <c r="B171" s="61" t="s">
        <v>204</v>
      </c>
      <c r="C171" s="58" t="s">
        <v>30</v>
      </c>
      <c r="D171" s="59">
        <v>25</v>
      </c>
      <c r="E171" s="74">
        <v>61379.062501634042</v>
      </c>
      <c r="F171" s="75">
        <f>E171*D171</f>
        <v>1534476.5625408511</v>
      </c>
      <c r="G171" s="108"/>
      <c r="H171" s="108"/>
      <c r="I171" s="108"/>
      <c r="J171" s="115">
        <f t="shared" si="26"/>
        <v>0</v>
      </c>
      <c r="K171" s="111">
        <f t="shared" si="27"/>
        <v>0</v>
      </c>
      <c r="L171" s="129">
        <f t="shared" si="28"/>
        <v>0</v>
      </c>
      <c r="M171" s="117">
        <f t="shared" si="25"/>
        <v>25</v>
      </c>
      <c r="N171" s="118">
        <f t="shared" si="29"/>
        <v>1534476.5625408511</v>
      </c>
    </row>
    <row r="172" spans="1:15" ht="33.75" hidden="1" x14ac:dyDescent="0.25">
      <c r="A172" s="56">
        <v>27.2</v>
      </c>
      <c r="B172" s="61" t="s">
        <v>205</v>
      </c>
      <c r="C172" s="58" t="s">
        <v>30</v>
      </c>
      <c r="D172" s="59">
        <v>90</v>
      </c>
      <c r="E172" s="74">
        <v>81524.243765345454</v>
      </c>
      <c r="F172" s="75">
        <f>E172*D172</f>
        <v>7337181.9388810908</v>
      </c>
      <c r="G172" s="108"/>
      <c r="H172" s="108"/>
      <c r="I172" s="108"/>
      <c r="J172" s="115">
        <f t="shared" si="26"/>
        <v>0</v>
      </c>
      <c r="K172" s="111">
        <f t="shared" si="27"/>
        <v>0</v>
      </c>
      <c r="L172" s="129">
        <f t="shared" si="28"/>
        <v>0</v>
      </c>
      <c r="M172" s="117">
        <f t="shared" si="25"/>
        <v>90</v>
      </c>
      <c r="N172" s="118">
        <f t="shared" si="29"/>
        <v>7337181.9388810908</v>
      </c>
    </row>
    <row r="173" spans="1:15" hidden="1" x14ac:dyDescent="0.25">
      <c r="A173" s="56" t="s">
        <v>149</v>
      </c>
      <c r="B173" s="61" t="s">
        <v>206</v>
      </c>
      <c r="C173" s="58" t="s">
        <v>30</v>
      </c>
      <c r="D173" s="59">
        <v>50</v>
      </c>
      <c r="E173" s="75"/>
      <c r="F173" s="78">
        <f>E173*D173</f>
        <v>0</v>
      </c>
      <c r="G173" s="108"/>
      <c r="H173" s="108"/>
      <c r="I173" s="108"/>
      <c r="J173" s="115">
        <f t="shared" si="26"/>
        <v>0</v>
      </c>
      <c r="K173" s="111">
        <f t="shared" si="27"/>
        <v>0</v>
      </c>
      <c r="L173" s="129">
        <f t="shared" si="28"/>
        <v>0</v>
      </c>
      <c r="M173" s="117">
        <f t="shared" si="25"/>
        <v>50</v>
      </c>
      <c r="N173" s="118">
        <f t="shared" si="29"/>
        <v>0</v>
      </c>
    </row>
    <row r="174" spans="1:15" hidden="1" x14ac:dyDescent="0.25">
      <c r="A174" s="56"/>
      <c r="B174" s="61" t="s">
        <v>207</v>
      </c>
      <c r="C174" s="58" t="s">
        <v>30</v>
      </c>
      <c r="D174" s="59">
        <v>105</v>
      </c>
      <c r="E174" s="75"/>
      <c r="F174" s="75">
        <f>E174*D174</f>
        <v>0</v>
      </c>
      <c r="G174" s="108"/>
      <c r="H174" s="108"/>
      <c r="I174" s="108"/>
      <c r="J174" s="115">
        <f t="shared" si="26"/>
        <v>0</v>
      </c>
      <c r="K174" s="111">
        <f t="shared" si="27"/>
        <v>0</v>
      </c>
      <c r="L174" s="129">
        <f t="shared" si="28"/>
        <v>0</v>
      </c>
      <c r="M174" s="117">
        <f t="shared" si="25"/>
        <v>105</v>
      </c>
      <c r="N174" s="118">
        <f t="shared" si="29"/>
        <v>0</v>
      </c>
    </row>
    <row r="175" spans="1:15" hidden="1" x14ac:dyDescent="0.25">
      <c r="A175" s="56" t="s">
        <v>149</v>
      </c>
      <c r="B175" s="61" t="s">
        <v>208</v>
      </c>
      <c r="C175" s="58" t="s">
        <v>209</v>
      </c>
      <c r="D175" s="59">
        <v>790</v>
      </c>
      <c r="E175" s="75"/>
      <c r="F175" s="78">
        <f>E175*D175</f>
        <v>0</v>
      </c>
      <c r="G175" s="108"/>
      <c r="H175" s="108"/>
      <c r="I175" s="108"/>
      <c r="J175" s="115">
        <f t="shared" si="26"/>
        <v>0</v>
      </c>
      <c r="K175" s="111">
        <f t="shared" si="27"/>
        <v>0</v>
      </c>
      <c r="L175" s="129">
        <f t="shared" si="28"/>
        <v>0</v>
      </c>
      <c r="M175" s="117">
        <f t="shared" si="25"/>
        <v>790</v>
      </c>
      <c r="N175" s="118">
        <f t="shared" si="29"/>
        <v>0</v>
      </c>
      <c r="O175" s="82">
        <f>+SUM(N28:N175)</f>
        <v>236414060.80612305</v>
      </c>
    </row>
    <row r="176" spans="1:15" ht="14.1" customHeight="1" x14ac:dyDescent="0.25">
      <c r="A176" s="151" t="s">
        <v>33</v>
      </c>
      <c r="B176" s="151"/>
      <c r="C176" s="27"/>
      <c r="D176" s="28"/>
      <c r="E176" s="28"/>
      <c r="F176" s="29">
        <f>SUM(F28:F175)</f>
        <v>409577187.03418177</v>
      </c>
      <c r="G176" s="28"/>
      <c r="H176" s="29">
        <f>SUM(H29:H175)</f>
        <v>52192077.746169418</v>
      </c>
      <c r="I176" s="28"/>
      <c r="J176" s="29">
        <f>SUM(J29:J175)</f>
        <v>103574618.27997309</v>
      </c>
      <c r="K176" s="36"/>
      <c r="L176" s="29">
        <f>SUM(L30:L175)</f>
        <v>143879762.82805878</v>
      </c>
      <c r="M176" s="29"/>
      <c r="N176" s="29">
        <f>+F176-L176</f>
        <v>265697424.20612299</v>
      </c>
    </row>
    <row r="177" spans="1:14" ht="14.1" customHeight="1" x14ac:dyDescent="0.25">
      <c r="A177" s="150" t="s">
        <v>34</v>
      </c>
      <c r="B177" s="150"/>
      <c r="C177" s="150"/>
      <c r="D177" s="31"/>
      <c r="E177" s="31"/>
      <c r="F177" s="32">
        <f>SUM(F178:F181)</f>
        <v>113862457.99550256</v>
      </c>
      <c r="G177" s="31"/>
      <c r="H177" s="32">
        <f>SUM(H178:H181)</f>
        <v>14509397.613435099</v>
      </c>
      <c r="I177" s="31"/>
      <c r="J177" s="32">
        <f>SUM(J178:J181)</f>
        <v>28793743.881832521</v>
      </c>
      <c r="K177" s="37"/>
      <c r="L177" s="32">
        <f>SUM(L178:L181)</f>
        <v>39998574.066200338</v>
      </c>
      <c r="M177" s="32"/>
      <c r="N177" s="32">
        <f>+F177-L177</f>
        <v>73863883.929302216</v>
      </c>
    </row>
    <row r="178" spans="1:14" ht="14.1" customHeight="1" x14ac:dyDescent="0.25">
      <c r="A178" s="149" t="s">
        <v>35</v>
      </c>
      <c r="B178" s="149"/>
      <c r="C178" s="17">
        <v>0.17</v>
      </c>
      <c r="D178" s="18"/>
      <c r="E178" s="18"/>
      <c r="F178" s="33">
        <f>+C178*F176</f>
        <v>69628121.795810908</v>
      </c>
      <c r="G178" s="18"/>
      <c r="H178" s="33">
        <f>+$H$176*C178</f>
        <v>8872653.2168488018</v>
      </c>
      <c r="I178" s="18"/>
      <c r="J178" s="30">
        <f>+J176*C178</f>
        <v>17607685.107595425</v>
      </c>
      <c r="K178" s="38"/>
      <c r="L178" s="81">
        <f>+$L$176*C178</f>
        <v>24459559.680769995</v>
      </c>
      <c r="M178" s="25"/>
      <c r="N178" s="30">
        <f>+F178+L178</f>
        <v>94087681.476580903</v>
      </c>
    </row>
    <row r="179" spans="1:14" ht="14.1" customHeight="1" x14ac:dyDescent="0.25">
      <c r="A179" s="149" t="s">
        <v>36</v>
      </c>
      <c r="B179" s="149" t="s">
        <v>37</v>
      </c>
      <c r="C179" s="17">
        <v>0.05</v>
      </c>
      <c r="D179" s="18"/>
      <c r="E179" s="18"/>
      <c r="F179" s="33">
        <f>+C179*F176</f>
        <v>20478859.35170909</v>
      </c>
      <c r="G179" s="18"/>
      <c r="H179" s="33">
        <f>+$H$176*C179</f>
        <v>2609603.8873084709</v>
      </c>
      <c r="I179" s="18"/>
      <c r="J179" s="30">
        <f>+J176*C179</f>
        <v>5178730.913998655</v>
      </c>
      <c r="K179" s="38"/>
      <c r="L179" s="81">
        <f>+$L$176*C179</f>
        <v>7193988.1414029393</v>
      </c>
      <c r="M179" s="25"/>
      <c r="N179" s="30">
        <f>+F179-L179</f>
        <v>13284871.210306151</v>
      </c>
    </row>
    <row r="180" spans="1:14" x14ac:dyDescent="0.25">
      <c r="A180" s="149" t="s">
        <v>38</v>
      </c>
      <c r="B180" s="149" t="s">
        <v>37</v>
      </c>
      <c r="C180" s="17">
        <v>0.05</v>
      </c>
      <c r="D180" s="18"/>
      <c r="E180" s="18"/>
      <c r="F180" s="33">
        <f>+C180*F176</f>
        <v>20478859.35170909</v>
      </c>
      <c r="G180" s="18"/>
      <c r="H180" s="33">
        <f>+$H$176*C180</f>
        <v>2609603.8873084709</v>
      </c>
      <c r="I180" s="18"/>
      <c r="J180" s="30">
        <f>+J176*C180</f>
        <v>5178730.913998655</v>
      </c>
      <c r="K180" s="38"/>
      <c r="L180" s="81">
        <f>+$L$176*C180</f>
        <v>7193988.1414029393</v>
      </c>
      <c r="M180" s="25"/>
      <c r="N180" s="30">
        <f>+F180-L180</f>
        <v>13284871.210306151</v>
      </c>
    </row>
    <row r="181" spans="1:14" ht="14.1" customHeight="1" x14ac:dyDescent="0.25">
      <c r="A181" s="149" t="s">
        <v>39</v>
      </c>
      <c r="B181" s="149"/>
      <c r="C181" s="17">
        <v>0.16</v>
      </c>
      <c r="D181" s="18"/>
      <c r="E181" s="18"/>
      <c r="F181" s="33">
        <f>+F180*C181</f>
        <v>3276617.4962734543</v>
      </c>
      <c r="G181" s="33"/>
      <c r="H181" s="33">
        <f>+H180*C181</f>
        <v>417536.62196935533</v>
      </c>
      <c r="I181" s="33"/>
      <c r="J181" s="33">
        <f>+J180*C181</f>
        <v>828596.94623978483</v>
      </c>
      <c r="K181" s="33"/>
      <c r="L181" s="26">
        <f>+L180*C181</f>
        <v>1151038.1026244704</v>
      </c>
      <c r="M181" s="33"/>
      <c r="N181" s="33">
        <f>+F181-L181</f>
        <v>2125579.3936489839</v>
      </c>
    </row>
    <row r="182" spans="1:14" ht="14.1" customHeight="1" x14ac:dyDescent="0.25">
      <c r="A182" s="150" t="s">
        <v>44</v>
      </c>
      <c r="B182" s="150"/>
      <c r="C182" s="52"/>
      <c r="D182" s="52"/>
      <c r="E182" s="52"/>
      <c r="F182" s="53">
        <f>F176+F177</f>
        <v>523439645.02968431</v>
      </c>
      <c r="G182" s="52"/>
      <c r="H182" s="53">
        <f>H176+H177</f>
        <v>66701475.359604515</v>
      </c>
      <c r="I182" s="52"/>
      <c r="J182" s="53">
        <f>J176+J177</f>
        <v>132368362.16180561</v>
      </c>
      <c r="K182" s="54"/>
      <c r="L182" s="53">
        <f>SUM(L176:L177)</f>
        <v>183878336.89425912</v>
      </c>
      <c r="M182" s="53"/>
      <c r="N182" s="53">
        <f>N176+N177</f>
        <v>339561308.13542521</v>
      </c>
    </row>
    <row r="183" spans="1:14" ht="30" x14ac:dyDescent="0.25">
      <c r="F183" s="47" t="s">
        <v>64</v>
      </c>
      <c r="G183" s="49"/>
      <c r="H183" s="50" t="s">
        <v>56</v>
      </c>
      <c r="I183" s="50"/>
      <c r="J183" s="51" t="s">
        <v>43</v>
      </c>
      <c r="K183" s="48"/>
      <c r="L183" s="48" t="s">
        <v>57</v>
      </c>
      <c r="M183" s="48"/>
      <c r="N183" s="51" t="s">
        <v>65</v>
      </c>
    </row>
    <row r="187" spans="1:14" x14ac:dyDescent="0.25">
      <c r="G187" s="24"/>
      <c r="M187" s="90"/>
    </row>
    <row r="188" spans="1:14" x14ac:dyDescent="0.25">
      <c r="A188" t="s">
        <v>9</v>
      </c>
      <c r="D188" t="s">
        <v>9</v>
      </c>
      <c r="G188" s="24" t="s">
        <v>9</v>
      </c>
      <c r="J188" t="s">
        <v>9</v>
      </c>
      <c r="L188"/>
    </row>
    <row r="189" spans="1:14" x14ac:dyDescent="0.25">
      <c r="A189" t="s">
        <v>45</v>
      </c>
      <c r="D189" t="s">
        <v>18</v>
      </c>
      <c r="G189" s="24" t="s">
        <v>16</v>
      </c>
      <c r="J189" t="s">
        <v>19</v>
      </c>
      <c r="L189"/>
    </row>
    <row r="190" spans="1:14" x14ac:dyDescent="0.25">
      <c r="A190" t="s">
        <v>46</v>
      </c>
      <c r="D190" t="s">
        <v>8</v>
      </c>
      <c r="G190" s="24" t="s">
        <v>17</v>
      </c>
      <c r="J190" s="24" t="s">
        <v>10</v>
      </c>
      <c r="L190"/>
    </row>
    <row r="191" spans="1:14" ht="15.95" customHeight="1" x14ac:dyDescent="0.25">
      <c r="A191" t="s">
        <v>47</v>
      </c>
    </row>
    <row r="195" spans="1:14" x14ac:dyDescent="0.25">
      <c r="C195" s="24"/>
      <c r="D195" s="24"/>
      <c r="E195" s="24"/>
      <c r="F195" s="24"/>
      <c r="G195" s="24"/>
      <c r="H195" s="24"/>
    </row>
    <row r="196" spans="1:14" x14ac:dyDescent="0.25">
      <c r="C196" s="24"/>
      <c r="D196" s="24"/>
      <c r="E196" s="24"/>
      <c r="F196" s="24"/>
      <c r="G196" s="24"/>
      <c r="H196" s="24"/>
    </row>
    <row r="197" spans="1:14" x14ac:dyDescent="0.25">
      <c r="C197" s="24"/>
      <c r="D197" s="24"/>
      <c r="E197" s="24"/>
      <c r="F197" s="24"/>
      <c r="G197" s="24"/>
      <c r="H197" s="24"/>
    </row>
    <row r="198" spans="1:14" x14ac:dyDescent="0.25">
      <c r="C198" s="22"/>
      <c r="D198" s="22"/>
      <c r="E198" s="22"/>
      <c r="F198" s="22"/>
      <c r="G198" s="22"/>
      <c r="H198" s="22"/>
      <c r="N198"/>
    </row>
    <row r="199" spans="1:14" x14ac:dyDescent="0.25">
      <c r="A199" s="24"/>
      <c r="C199" s="22"/>
      <c r="D199" s="22"/>
      <c r="E199" s="22"/>
      <c r="F199" s="22"/>
      <c r="G199" s="22"/>
      <c r="H199" s="22"/>
      <c r="I199" s="24"/>
      <c r="N199"/>
    </row>
    <row r="200" spans="1:14" x14ac:dyDescent="0.25">
      <c r="A200" s="24"/>
      <c r="C200" s="22"/>
      <c r="D200" s="22"/>
      <c r="E200" s="22"/>
      <c r="F200" s="22"/>
      <c r="G200" s="22"/>
      <c r="H200" s="22"/>
      <c r="I200" s="24"/>
      <c r="N200"/>
    </row>
    <row r="201" spans="1:14" x14ac:dyDescent="0.25">
      <c r="A201" s="24"/>
      <c r="C201" s="22"/>
      <c r="D201" s="22"/>
      <c r="E201" s="22"/>
      <c r="F201" s="22"/>
      <c r="G201" s="22"/>
      <c r="H201" s="22"/>
      <c r="I201" s="24"/>
      <c r="L201" s="24"/>
      <c r="N201"/>
    </row>
  </sheetData>
  <mergeCells count="10">
    <mergeCell ref="A179:B179"/>
    <mergeCell ref="A180:B180"/>
    <mergeCell ref="A181:B181"/>
    <mergeCell ref="A182:B182"/>
    <mergeCell ref="B1:K1"/>
    <mergeCell ref="A8:L8"/>
    <mergeCell ref="C16:L16"/>
    <mergeCell ref="A176:B176"/>
    <mergeCell ref="A177:C177"/>
    <mergeCell ref="A178:B178"/>
  </mergeCells>
  <phoneticPr fontId="13" type="noConversion"/>
  <printOptions horizontalCentered="1"/>
  <pageMargins left="7.0000000000000007E-2" right="0.12000000000000001" top="0.39000000000000007" bottom="0.39000000000000007" header="0" footer="0.39000000000000007"/>
  <pageSetup scale="44" fitToHeight="3" orientation="landscape" horizontalDpi="4294967292" verticalDpi="4294967292"/>
  <rowBreaks count="2" manualBreakCount="2">
    <brk id="69" max="16383" man="1"/>
    <brk id="198" max="16383" man="1"/>
  </rowBreaks>
  <colBreaks count="1" manualBreakCount="1">
    <brk id="14" max="1048575" man="1"/>
  </colBreaks>
  <drawing r:id="rId1"/>
  <extLst>
    <ext xmlns:mx="http://schemas.microsoft.com/office/mac/excel/2008/main" uri="{64002731-A6B0-56B0-2670-7721B7C09600}">
      <mx:PLV Mode="0" OnePage="0" WScale="3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Acta No 1</vt:lpstr>
      <vt:lpstr>ACTA No 2</vt:lpstr>
      <vt:lpstr>'Acta No 1'!Área_de_impresión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Mauricio Garcia Orjuela</dc:creator>
  <cp:lastModifiedBy>Pedro Alejandro Rodriguez Avila</cp:lastModifiedBy>
  <cp:lastPrinted>2014-12-12T22:56:15Z</cp:lastPrinted>
  <dcterms:created xsi:type="dcterms:W3CDTF">2013-01-17T16:30:35Z</dcterms:created>
  <dcterms:modified xsi:type="dcterms:W3CDTF">2015-03-09T17:10:43Z</dcterms:modified>
</cp:coreProperties>
</file>