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edro.rodriguez\Desktop\SUSTITUCION 1718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Hoja1!$A$1:$S$139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90" i="1" l="1"/>
  <c r="S95" i="1"/>
  <c r="S103" i="1"/>
  <c r="S98" i="1"/>
  <c r="S76" i="1"/>
  <c r="S71" i="1"/>
  <c r="S72" i="1"/>
  <c r="S70" i="1"/>
  <c r="S61" i="1"/>
  <c r="S62" i="1"/>
  <c r="S63" i="1"/>
  <c r="S60" i="1"/>
  <c r="S50" i="1"/>
  <c r="S41" i="1"/>
  <c r="I28" i="1"/>
  <c r="J28" i="1" s="1"/>
  <c r="S28" i="1" s="1"/>
  <c r="I29" i="1"/>
  <c r="J29" i="1" s="1"/>
  <c r="S29" i="1" s="1"/>
  <c r="S30" i="1"/>
  <c r="I31" i="1"/>
  <c r="J31" i="1" s="1"/>
  <c r="S31" i="1" s="1"/>
  <c r="I32" i="1"/>
  <c r="J32" i="1" s="1"/>
  <c r="S32" i="1" s="1"/>
  <c r="I33" i="1"/>
  <c r="J33" i="1"/>
  <c r="S33" i="1" s="1"/>
  <c r="I34" i="1"/>
  <c r="J34" i="1" s="1"/>
  <c r="S34" i="1" s="1"/>
  <c r="I35" i="1"/>
  <c r="J35" i="1" s="1"/>
  <c r="S35" i="1" s="1"/>
  <c r="I36" i="1"/>
  <c r="J36" i="1" s="1"/>
  <c r="S36" i="1" s="1"/>
  <c r="S37" i="1"/>
  <c r="I38" i="1"/>
  <c r="J38" i="1" s="1"/>
  <c r="S38" i="1" s="1"/>
  <c r="S39" i="1"/>
  <c r="S40" i="1"/>
  <c r="I41" i="1"/>
  <c r="J41" i="1" s="1"/>
  <c r="S42" i="1"/>
  <c r="I43" i="1"/>
  <c r="J43" i="1" s="1"/>
  <c r="S43" i="1" s="1"/>
  <c r="S44" i="1"/>
  <c r="I45" i="1"/>
  <c r="J45" i="1" s="1"/>
  <c r="S45" i="1" s="1"/>
  <c r="S46" i="1"/>
  <c r="S47" i="1"/>
  <c r="I48" i="1"/>
  <c r="J48" i="1" s="1"/>
  <c r="S48" i="1" s="1"/>
  <c r="S49" i="1"/>
  <c r="I50" i="1"/>
  <c r="J50" i="1" s="1"/>
  <c r="S51" i="1"/>
  <c r="I52" i="1"/>
  <c r="J52" i="1" s="1"/>
  <c r="S52" i="1" s="1"/>
  <c r="I53" i="1"/>
  <c r="J53" i="1"/>
  <c r="S53" i="1" s="1"/>
  <c r="I54" i="1"/>
  <c r="J54" i="1"/>
  <c r="S54" i="1"/>
  <c r="I55" i="1"/>
  <c r="J55" i="1" s="1"/>
  <c r="S55" i="1" s="1"/>
  <c r="I56" i="1"/>
  <c r="J56" i="1" s="1"/>
  <c r="S56" i="1" s="1"/>
  <c r="S57" i="1"/>
  <c r="I58" i="1"/>
  <c r="J58" i="1" s="1"/>
  <c r="S58" i="1" s="1"/>
  <c r="S59" i="1"/>
  <c r="I60" i="1"/>
  <c r="J60" i="1" s="1"/>
  <c r="I61" i="1"/>
  <c r="J61" i="1" s="1"/>
  <c r="I62" i="1"/>
  <c r="J62" i="1" s="1"/>
  <c r="I63" i="1"/>
  <c r="J63" i="1" s="1"/>
  <c r="I64" i="1"/>
  <c r="J64" i="1" s="1"/>
  <c r="S64" i="1" s="1"/>
  <c r="I65" i="1"/>
  <c r="J65" i="1"/>
  <c r="S65" i="1" s="1"/>
  <c r="S66" i="1"/>
  <c r="I67" i="1"/>
  <c r="J67" i="1"/>
  <c r="S67" i="1" s="1"/>
  <c r="S68" i="1"/>
  <c r="S69" i="1"/>
  <c r="I70" i="1"/>
  <c r="J70" i="1" s="1"/>
  <c r="I71" i="1"/>
  <c r="J71" i="1" s="1"/>
  <c r="I72" i="1"/>
  <c r="J72" i="1" s="1"/>
  <c r="S73" i="1"/>
  <c r="S74" i="1"/>
  <c r="I75" i="1"/>
  <c r="J75" i="1" s="1"/>
  <c r="S75" i="1" s="1"/>
  <c r="I76" i="1"/>
  <c r="J76" i="1"/>
  <c r="S77" i="1"/>
  <c r="S78" i="1"/>
  <c r="I79" i="1"/>
  <c r="J79" i="1"/>
  <c r="S79" i="1" s="1"/>
  <c r="S80" i="1"/>
  <c r="S81" i="1"/>
  <c r="I82" i="1"/>
  <c r="J82" i="1" s="1"/>
  <c r="S82" i="1" s="1"/>
  <c r="I83" i="1"/>
  <c r="J83" i="1"/>
  <c r="S83" i="1" s="1"/>
  <c r="I84" i="1"/>
  <c r="J84" i="1"/>
  <c r="S84" i="1"/>
  <c r="S85" i="1"/>
  <c r="S86" i="1"/>
  <c r="I87" i="1"/>
  <c r="J87" i="1"/>
  <c r="S87" i="1" s="1"/>
  <c r="S88" i="1"/>
  <c r="S89" i="1"/>
  <c r="I90" i="1"/>
  <c r="J90" i="1" s="1"/>
  <c r="I91" i="1"/>
  <c r="J91" i="1" s="1"/>
  <c r="S91" i="1"/>
  <c r="I92" i="1"/>
  <c r="J92" i="1" s="1"/>
  <c r="S92" i="1" s="1"/>
  <c r="S93" i="1"/>
  <c r="S94" i="1"/>
  <c r="I95" i="1"/>
  <c r="J95" i="1" s="1"/>
  <c r="S96" i="1"/>
  <c r="S97" i="1"/>
  <c r="I98" i="1"/>
  <c r="J98" i="1" s="1"/>
  <c r="I99" i="1"/>
  <c r="J99" i="1" s="1"/>
  <c r="S100" i="1"/>
  <c r="I101" i="1"/>
  <c r="J101" i="1"/>
  <c r="S101" i="1" s="1"/>
  <c r="S102" i="1"/>
  <c r="I103" i="1"/>
  <c r="J103" i="1"/>
  <c r="I104" i="1"/>
  <c r="J104" i="1" s="1"/>
  <c r="S104" i="1" s="1"/>
  <c r="I105" i="1"/>
  <c r="J105" i="1" s="1"/>
  <c r="S105" i="1" s="1"/>
  <c r="I106" i="1"/>
  <c r="J106" i="1"/>
  <c r="S106" i="1" s="1"/>
  <c r="I107" i="1"/>
  <c r="J107" i="1" s="1"/>
  <c r="S107" i="1"/>
  <c r="I108" i="1"/>
  <c r="J108" i="1" s="1"/>
  <c r="S108" i="1" s="1"/>
  <c r="I109" i="1"/>
  <c r="J109" i="1" s="1"/>
  <c r="S109" i="1" s="1"/>
  <c r="I110" i="1"/>
  <c r="J110" i="1"/>
  <c r="S110" i="1" s="1"/>
  <c r="I111" i="1"/>
  <c r="J111" i="1" s="1"/>
  <c r="S111" i="1" s="1"/>
  <c r="I112" i="1"/>
  <c r="J112" i="1" s="1"/>
  <c r="S112" i="1" s="1"/>
  <c r="I113" i="1"/>
  <c r="J113" i="1" s="1"/>
  <c r="S113" i="1" s="1"/>
  <c r="I114" i="1"/>
  <c r="J114" i="1"/>
  <c r="S114" i="1" s="1"/>
  <c r="Q114" i="1"/>
  <c r="M114" i="1"/>
  <c r="Q113" i="1"/>
  <c r="R113" i="1" s="1"/>
  <c r="M113" i="1"/>
  <c r="N113" i="1" s="1"/>
  <c r="Q112" i="1"/>
  <c r="M112" i="1"/>
  <c r="N112" i="1" s="1"/>
  <c r="Q111" i="1"/>
  <c r="M111" i="1"/>
  <c r="Q110" i="1"/>
  <c r="M110" i="1"/>
  <c r="N110" i="1" s="1"/>
  <c r="Q109" i="1"/>
  <c r="R109" i="1" s="1"/>
  <c r="M109" i="1"/>
  <c r="N109" i="1" s="1"/>
  <c r="Q108" i="1"/>
  <c r="M108" i="1"/>
  <c r="Q107" i="1"/>
  <c r="R107" i="1" s="1"/>
  <c r="M107" i="1"/>
  <c r="N107" i="1" s="1"/>
  <c r="Q106" i="1"/>
  <c r="M106" i="1"/>
  <c r="Q105" i="1"/>
  <c r="R105" i="1" s="1"/>
  <c r="M105" i="1"/>
  <c r="N105" i="1" s="1"/>
  <c r="Q104" i="1"/>
  <c r="M104" i="1"/>
  <c r="N104" i="1" s="1"/>
  <c r="Q103" i="1"/>
  <c r="R103" i="1" s="1"/>
  <c r="M103" i="1"/>
  <c r="N103" i="1" s="1"/>
  <c r="Q101" i="1"/>
  <c r="M101" i="1"/>
  <c r="N101" i="1" s="1"/>
  <c r="M99" i="1"/>
  <c r="N99" i="1" s="1"/>
  <c r="Q98" i="1"/>
  <c r="M98" i="1"/>
  <c r="N98" i="1" s="1"/>
  <c r="Q95" i="1"/>
  <c r="R95" i="1" s="1"/>
  <c r="M95" i="1"/>
  <c r="N95" i="1" s="1"/>
  <c r="Q92" i="1"/>
  <c r="M92" i="1"/>
  <c r="Q91" i="1"/>
  <c r="R91" i="1" s="1"/>
  <c r="M91" i="1"/>
  <c r="N91" i="1" s="1"/>
  <c r="Q90" i="1"/>
  <c r="M90" i="1"/>
  <c r="Q87" i="1"/>
  <c r="R87" i="1" s="1"/>
  <c r="M87" i="1"/>
  <c r="N87" i="1" s="1"/>
  <c r="Q84" i="1"/>
  <c r="R84" i="1" s="1"/>
  <c r="M84" i="1"/>
  <c r="N84" i="1" s="1"/>
  <c r="Q83" i="1"/>
  <c r="R83" i="1" s="1"/>
  <c r="M83" i="1"/>
  <c r="N83" i="1" s="1"/>
  <c r="Q82" i="1"/>
  <c r="M82" i="1"/>
  <c r="Q79" i="1"/>
  <c r="R79" i="1" s="1"/>
  <c r="M79" i="1"/>
  <c r="N79" i="1" s="1"/>
  <c r="Q76" i="1"/>
  <c r="R76" i="1" s="1"/>
  <c r="M76" i="1"/>
  <c r="N76" i="1" s="1"/>
  <c r="Q75" i="1"/>
  <c r="M75" i="1"/>
  <c r="Q72" i="1"/>
  <c r="R72" i="1" s="1"/>
  <c r="M72" i="1"/>
  <c r="N72" i="1" s="1"/>
  <c r="Q71" i="1"/>
  <c r="M71" i="1"/>
  <c r="Q70" i="1"/>
  <c r="R70" i="1" s="1"/>
  <c r="M70" i="1"/>
  <c r="N70" i="1" s="1"/>
  <c r="Q67" i="1"/>
  <c r="M67" i="1"/>
  <c r="Q65" i="1"/>
  <c r="R65" i="1" s="1"/>
  <c r="M65" i="1"/>
  <c r="N65" i="1" s="1"/>
  <c r="Q64" i="1"/>
  <c r="R64" i="1" s="1"/>
  <c r="M64" i="1"/>
  <c r="N64" i="1" s="1"/>
  <c r="Q63" i="1"/>
  <c r="R63" i="1" s="1"/>
  <c r="M63" i="1"/>
  <c r="N63" i="1" s="1"/>
  <c r="Q62" i="1"/>
  <c r="R62" i="1" s="1"/>
  <c r="M62" i="1"/>
  <c r="N62" i="1" s="1"/>
  <c r="Q61" i="1"/>
  <c r="M61" i="1"/>
  <c r="Q60" i="1"/>
  <c r="R60" i="1" s="1"/>
  <c r="M60" i="1"/>
  <c r="N60" i="1" s="1"/>
  <c r="Q58" i="1"/>
  <c r="R58" i="1" s="1"/>
  <c r="M58" i="1"/>
  <c r="N58" i="1" s="1"/>
  <c r="Q56" i="1"/>
  <c r="R56" i="1" s="1"/>
  <c r="M56" i="1"/>
  <c r="N56" i="1" s="1"/>
  <c r="Q55" i="1"/>
  <c r="R55" i="1" s="1"/>
  <c r="M55" i="1"/>
  <c r="N55" i="1" s="1"/>
  <c r="Q54" i="1"/>
  <c r="R54" i="1" s="1"/>
  <c r="M54" i="1"/>
  <c r="N54" i="1" s="1"/>
  <c r="Q53" i="1"/>
  <c r="R53" i="1" s="1"/>
  <c r="M53" i="1"/>
  <c r="N53" i="1" s="1"/>
  <c r="Q52" i="1"/>
  <c r="M52" i="1"/>
  <c r="Q50" i="1"/>
  <c r="R50" i="1" s="1"/>
  <c r="M50" i="1"/>
  <c r="N50" i="1" s="1"/>
  <c r="Q48" i="1"/>
  <c r="M48" i="1"/>
  <c r="Q45" i="1"/>
  <c r="R45" i="1" s="1"/>
  <c r="M45" i="1"/>
  <c r="N45" i="1" s="1"/>
  <c r="Q43" i="1"/>
  <c r="R43" i="1" s="1"/>
  <c r="M43" i="1"/>
  <c r="N43" i="1" s="1"/>
  <c r="Q41" i="1"/>
  <c r="R41" i="1" s="1"/>
  <c r="M41" i="1"/>
  <c r="N41" i="1" s="1"/>
  <c r="Q38" i="1"/>
  <c r="R38" i="1" s="1"/>
  <c r="M38" i="1"/>
  <c r="N38" i="1" s="1"/>
  <c r="Q36" i="1"/>
  <c r="M36" i="1"/>
  <c r="Q35" i="1"/>
  <c r="R35" i="1" s="1"/>
  <c r="M35" i="1"/>
  <c r="N35" i="1" s="1"/>
  <c r="Q34" i="1"/>
  <c r="R34" i="1" s="1"/>
  <c r="M34" i="1"/>
  <c r="N34" i="1" s="1"/>
  <c r="Q33" i="1"/>
  <c r="M33" i="1"/>
  <c r="Q32" i="1"/>
  <c r="R32" i="1" s="1"/>
  <c r="M32" i="1"/>
  <c r="N32" i="1" s="1"/>
  <c r="Q31" i="1"/>
  <c r="R31" i="1" s="1"/>
  <c r="M31" i="1"/>
  <c r="N31" i="1" s="1"/>
  <c r="Q29" i="1"/>
  <c r="R29" i="1" s="1"/>
  <c r="M29" i="1"/>
  <c r="N29" i="1" s="1"/>
  <c r="Q28" i="1"/>
  <c r="R28" i="1" s="1"/>
  <c r="M28" i="1"/>
  <c r="N28" i="1" s="1"/>
  <c r="AA72" i="1"/>
  <c r="AB72" i="1" s="1"/>
  <c r="Z73" i="1"/>
  <c r="Z74" i="1" s="1"/>
  <c r="AA90" i="1"/>
  <c r="AB90" i="1" s="1"/>
  <c r="Z91" i="1"/>
  <c r="Z92" i="1" s="1"/>
  <c r="AA99" i="1"/>
  <c r="AB99" i="1" s="1"/>
  <c r="AA103" i="1"/>
  <c r="AB103" i="1" s="1"/>
  <c r="Z104" i="1"/>
  <c r="Z105" i="1" s="1"/>
  <c r="D1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G28" i="1"/>
  <c r="K28" i="1" s="1"/>
  <c r="G29" i="1"/>
  <c r="K29" i="1" s="1"/>
  <c r="G31" i="1"/>
  <c r="K31" i="1" s="1"/>
  <c r="G32" i="1"/>
  <c r="K32" i="1" s="1"/>
  <c r="G33" i="1"/>
  <c r="K33" i="1" s="1"/>
  <c r="G34" i="1"/>
  <c r="K34" i="1" s="1"/>
  <c r="G35" i="1"/>
  <c r="K35" i="1" s="1"/>
  <c r="G36" i="1"/>
  <c r="G38" i="1"/>
  <c r="K38" i="1" s="1"/>
  <c r="G41" i="1"/>
  <c r="K41" i="1" s="1"/>
  <c r="G43" i="1"/>
  <c r="K43" i="1" s="1"/>
  <c r="G45" i="1"/>
  <c r="K45" i="1" s="1"/>
  <c r="G48" i="1"/>
  <c r="K48" i="1" s="1"/>
  <c r="G50" i="1"/>
  <c r="K50" i="1" s="1"/>
  <c r="G52" i="1"/>
  <c r="X52" i="1" s="1"/>
  <c r="G53" i="1"/>
  <c r="K53" i="1" s="1"/>
  <c r="G54" i="1"/>
  <c r="K54" i="1" s="1"/>
  <c r="G55" i="1"/>
  <c r="K55" i="1" s="1"/>
  <c r="G56" i="1"/>
  <c r="K56" i="1" s="1"/>
  <c r="G58" i="1"/>
  <c r="K58" i="1" s="1"/>
  <c r="G60" i="1"/>
  <c r="K60" i="1" s="1"/>
  <c r="G61" i="1"/>
  <c r="K61" i="1" s="1"/>
  <c r="G62" i="1"/>
  <c r="K62" i="1" s="1"/>
  <c r="G63" i="1"/>
  <c r="K63" i="1" s="1"/>
  <c r="G64" i="1"/>
  <c r="K64" i="1" s="1"/>
  <c r="G65" i="1"/>
  <c r="K65" i="1" s="1"/>
  <c r="G67" i="1"/>
  <c r="K67" i="1" s="1"/>
  <c r="G70" i="1"/>
  <c r="K70" i="1" s="1"/>
  <c r="G71" i="1"/>
  <c r="K71" i="1" s="1"/>
  <c r="G72" i="1"/>
  <c r="K72" i="1" s="1"/>
  <c r="G75" i="1"/>
  <c r="G76" i="1"/>
  <c r="K76" i="1" s="1"/>
  <c r="G79" i="1"/>
  <c r="K79" i="1" s="1"/>
  <c r="G82" i="1"/>
  <c r="K82" i="1" s="1"/>
  <c r="G83" i="1"/>
  <c r="K83" i="1" s="1"/>
  <c r="K84" i="1"/>
  <c r="G87" i="1"/>
  <c r="K87" i="1"/>
  <c r="G90" i="1"/>
  <c r="K90" i="1" s="1"/>
  <c r="G91" i="1"/>
  <c r="K91" i="1"/>
  <c r="G92" i="1"/>
  <c r="K92" i="1" s="1"/>
  <c r="G95" i="1"/>
  <c r="K95" i="1"/>
  <c r="G98" i="1"/>
  <c r="K98" i="1" s="1"/>
  <c r="G99" i="1"/>
  <c r="K99" i="1"/>
  <c r="G101" i="1"/>
  <c r="K101" i="1" s="1"/>
  <c r="G103" i="1"/>
  <c r="K103" i="1"/>
  <c r="G104" i="1"/>
  <c r="K104" i="1" s="1"/>
  <c r="G105" i="1"/>
  <c r="K105" i="1"/>
  <c r="G106" i="1"/>
  <c r="K106" i="1" s="1"/>
  <c r="G107" i="1"/>
  <c r="K107" i="1"/>
  <c r="G108" i="1"/>
  <c r="K108" i="1" s="1"/>
  <c r="G109" i="1"/>
  <c r="K109" i="1"/>
  <c r="G110" i="1"/>
  <c r="K110" i="1" s="1"/>
  <c r="G111" i="1"/>
  <c r="K111" i="1"/>
  <c r="G112" i="1"/>
  <c r="K112" i="1" s="1"/>
  <c r="G113" i="1"/>
  <c r="K113" i="1"/>
  <c r="G114" i="1"/>
  <c r="K114" i="1" s="1"/>
  <c r="T28" i="1"/>
  <c r="V28" i="1" s="1"/>
  <c r="W28" i="1" s="1"/>
  <c r="X28" i="1" s="1"/>
  <c r="T29" i="1"/>
  <c r="V29" i="1" s="1"/>
  <c r="W29" i="1" s="1"/>
  <c r="X29" i="1" s="1"/>
  <c r="T31" i="1"/>
  <c r="V31" i="1"/>
  <c r="W31" i="1" s="1"/>
  <c r="T32" i="1"/>
  <c r="V32" i="1" s="1"/>
  <c r="W32" i="1" s="1"/>
  <c r="X32" i="1" s="1"/>
  <c r="T33" i="1"/>
  <c r="V33" i="1" s="1"/>
  <c r="W33" i="1" s="1"/>
  <c r="T34" i="1"/>
  <c r="T35" i="1"/>
  <c r="V35" i="1"/>
  <c r="W35" i="1" s="1"/>
  <c r="T36" i="1"/>
  <c r="V36" i="1" s="1"/>
  <c r="W36" i="1"/>
  <c r="X36" i="1" s="1"/>
  <c r="T38" i="1"/>
  <c r="V38" i="1" s="1"/>
  <c r="W38" i="1" s="1"/>
  <c r="T41" i="1"/>
  <c r="V41" i="1" s="1"/>
  <c r="W41" i="1" s="1"/>
  <c r="X41" i="1" s="1"/>
  <c r="T43" i="1"/>
  <c r="V43" i="1"/>
  <c r="W43" i="1" s="1"/>
  <c r="X43" i="1" s="1"/>
  <c r="T45" i="1"/>
  <c r="V45" i="1" s="1"/>
  <c r="W45" i="1" s="1"/>
  <c r="X45" i="1" s="1"/>
  <c r="T48" i="1"/>
  <c r="V48" i="1" s="1"/>
  <c r="W48" i="1" s="1"/>
  <c r="T50" i="1"/>
  <c r="V50" i="1" s="1"/>
  <c r="W50" i="1" s="1"/>
  <c r="X50" i="1" s="1"/>
  <c r="T52" i="1"/>
  <c r="V52" i="1"/>
  <c r="W52" i="1" s="1"/>
  <c r="T53" i="1"/>
  <c r="V53" i="1" s="1"/>
  <c r="W53" i="1"/>
  <c r="X53" i="1" s="1"/>
  <c r="T54" i="1"/>
  <c r="V54" i="1" s="1"/>
  <c r="W54" i="1" s="1"/>
  <c r="T55" i="1"/>
  <c r="T56" i="1"/>
  <c r="V56" i="1"/>
  <c r="W56" i="1" s="1"/>
  <c r="T58" i="1"/>
  <c r="V58" i="1" s="1"/>
  <c r="W58" i="1" s="1"/>
  <c r="X58" i="1" s="1"/>
  <c r="T60" i="1"/>
  <c r="V60" i="1" s="1"/>
  <c r="W60" i="1" s="1"/>
  <c r="T61" i="1"/>
  <c r="T62" i="1"/>
  <c r="V62" i="1"/>
  <c r="W62" i="1" s="1"/>
  <c r="T63" i="1"/>
  <c r="V63" i="1" s="1"/>
  <c r="W63" i="1"/>
  <c r="X63" i="1" s="1"/>
  <c r="T64" i="1"/>
  <c r="V64" i="1" s="1"/>
  <c r="W64" i="1" s="1"/>
  <c r="T65" i="1"/>
  <c r="T67" i="1"/>
  <c r="V67" i="1"/>
  <c r="W67" i="1" s="1"/>
  <c r="T70" i="1"/>
  <c r="V70" i="1" s="1"/>
  <c r="W70" i="1" s="1"/>
  <c r="X70" i="1" s="1"/>
  <c r="T71" i="1"/>
  <c r="V71" i="1" s="1"/>
  <c r="W71" i="1" s="1"/>
  <c r="T72" i="1"/>
  <c r="T75" i="1"/>
  <c r="V75" i="1"/>
  <c r="W75" i="1" s="1"/>
  <c r="T76" i="1"/>
  <c r="V76" i="1" s="1"/>
  <c r="W76" i="1"/>
  <c r="X76" i="1" s="1"/>
  <c r="T79" i="1"/>
  <c r="V79" i="1" s="1"/>
  <c r="W79" i="1" s="1"/>
  <c r="X79" i="1" s="1"/>
  <c r="T82" i="1"/>
  <c r="V82" i="1" s="1"/>
  <c r="W82" i="1" s="1"/>
  <c r="X82" i="1" s="1"/>
  <c r="T83" i="1"/>
  <c r="V83" i="1"/>
  <c r="W83" i="1" s="1"/>
  <c r="T84" i="1"/>
  <c r="V84" i="1" s="1"/>
  <c r="W84" i="1" s="1"/>
  <c r="X84" i="1" s="1"/>
  <c r="T87" i="1"/>
  <c r="V87" i="1" s="1"/>
  <c r="W87" i="1" s="1"/>
  <c r="X87" i="1" s="1"/>
  <c r="T90" i="1"/>
  <c r="T91" i="1"/>
  <c r="V91" i="1"/>
  <c r="W91" i="1" s="1"/>
  <c r="X91" i="1" s="1"/>
  <c r="T92" i="1"/>
  <c r="V92" i="1" s="1"/>
  <c r="W92" i="1"/>
  <c r="X92" i="1" s="1"/>
  <c r="T95" i="1"/>
  <c r="V95" i="1" s="1"/>
  <c r="W95" i="1" s="1"/>
  <c r="X95" i="1" s="1"/>
  <c r="T98" i="1"/>
  <c r="T99" i="1"/>
  <c r="V99" i="1"/>
  <c r="W99" i="1" s="1"/>
  <c r="X99" i="1" s="1"/>
  <c r="T101" i="1"/>
  <c r="V101" i="1" s="1"/>
  <c r="W101" i="1" s="1"/>
  <c r="X101" i="1" s="1"/>
  <c r="T103" i="1"/>
  <c r="V103" i="1" s="1"/>
  <c r="W103" i="1" s="1"/>
  <c r="T104" i="1"/>
  <c r="T105" i="1"/>
  <c r="V105" i="1"/>
  <c r="W105" i="1" s="1"/>
  <c r="X105" i="1" s="1"/>
  <c r="T106" i="1"/>
  <c r="V106" i="1" s="1"/>
  <c r="W106" i="1"/>
  <c r="X106" i="1" s="1"/>
  <c r="T107" i="1"/>
  <c r="V107" i="1" s="1"/>
  <c r="W107" i="1" s="1"/>
  <c r="X107" i="1" s="1"/>
  <c r="T108" i="1"/>
  <c r="V108" i="1" s="1"/>
  <c r="W108" i="1" s="1"/>
  <c r="T109" i="1"/>
  <c r="V109" i="1"/>
  <c r="W109" i="1" s="1"/>
  <c r="X109" i="1" s="1"/>
  <c r="T110" i="1"/>
  <c r="V110" i="1" s="1"/>
  <c r="W110" i="1" s="1"/>
  <c r="X110" i="1" s="1"/>
  <c r="T111" i="1"/>
  <c r="V111" i="1" s="1"/>
  <c r="W111" i="1" s="1"/>
  <c r="X111" i="1" s="1"/>
  <c r="T112" i="1"/>
  <c r="T113" i="1"/>
  <c r="V113" i="1"/>
  <c r="W113" i="1" s="1"/>
  <c r="X113" i="1" s="1"/>
  <c r="T114" i="1"/>
  <c r="V114" i="1" s="1"/>
  <c r="W114" i="1"/>
  <c r="X114" i="1" s="1"/>
  <c r="U58" i="1"/>
  <c r="U67" i="1"/>
  <c r="U75" i="1"/>
  <c r="U79" i="1"/>
  <c r="U91" i="1"/>
  <c r="U92" i="1"/>
  <c r="U95" i="1"/>
  <c r="U99" i="1"/>
  <c r="U107" i="1"/>
  <c r="U110" i="1"/>
  <c r="U114" i="1"/>
  <c r="U35" i="1"/>
  <c r="U28" i="1"/>
  <c r="U108" i="1"/>
  <c r="U64" i="1"/>
  <c r="U62" i="1"/>
  <c r="U56" i="1"/>
  <c r="U54" i="1"/>
  <c r="U31" i="1"/>
  <c r="U101" i="1"/>
  <c r="U106" i="1"/>
  <c r="X103" i="1"/>
  <c r="U63" i="1"/>
  <c r="U32" i="1"/>
  <c r="U105" i="1"/>
  <c r="U109" i="1"/>
  <c r="U38" i="1"/>
  <c r="U52" i="1"/>
  <c r="U53" i="1"/>
  <c r="U60" i="1"/>
  <c r="U82" i="1"/>
  <c r="U103" i="1"/>
  <c r="X62" i="1"/>
  <c r="U36" i="1"/>
  <c r="U45" i="1"/>
  <c r="U48" i="1"/>
  <c r="U76" i="1"/>
  <c r="U83" i="1"/>
  <c r="U84" i="1"/>
  <c r="U41" i="1"/>
  <c r="U33" i="1"/>
  <c r="X31" i="1"/>
  <c r="U43" i="1"/>
  <c r="U70" i="1"/>
  <c r="U71" i="1"/>
  <c r="X75" i="1"/>
  <c r="U87" i="1"/>
  <c r="X108" i="1"/>
  <c r="U111" i="1"/>
  <c r="U113" i="1"/>
  <c r="V112" i="1" l="1"/>
  <c r="W112" i="1" s="1"/>
  <c r="X112" i="1" s="1"/>
  <c r="U112" i="1"/>
  <c r="V104" i="1"/>
  <c r="W104" i="1" s="1"/>
  <c r="X104" i="1" s="1"/>
  <c r="U104" i="1"/>
  <c r="V61" i="1"/>
  <c r="W61" i="1" s="1"/>
  <c r="X61" i="1" s="1"/>
  <c r="U61" i="1"/>
  <c r="V34" i="1"/>
  <c r="W34" i="1" s="1"/>
  <c r="X34" i="1" s="1"/>
  <c r="U34" i="1"/>
  <c r="U50" i="1"/>
  <c r="V98" i="1"/>
  <c r="W98" i="1" s="1"/>
  <c r="X98" i="1" s="1"/>
  <c r="U98" i="1"/>
  <c r="V65" i="1"/>
  <c r="W65" i="1" s="1"/>
  <c r="X65" i="1" s="1"/>
  <c r="U65" i="1"/>
  <c r="V55" i="1"/>
  <c r="W55" i="1" s="1"/>
  <c r="X55" i="1" s="1"/>
  <c r="U55" i="1"/>
  <c r="P99" i="1"/>
  <c r="V90" i="1"/>
  <c r="W90" i="1" s="1"/>
  <c r="X90" i="1" s="1"/>
  <c r="U90" i="1"/>
  <c r="V72" i="1"/>
  <c r="W72" i="1" s="1"/>
  <c r="X72" i="1" s="1"/>
  <c r="U72" i="1"/>
  <c r="R52" i="1"/>
  <c r="X83" i="1"/>
  <c r="X48" i="1"/>
  <c r="X56" i="1"/>
  <c r="X64" i="1"/>
  <c r="K36" i="1"/>
  <c r="K115" i="1" s="1"/>
  <c r="O115" i="1"/>
  <c r="N36" i="1"/>
  <c r="N61" i="1"/>
  <c r="R61" i="1" s="1"/>
  <c r="N82" i="1"/>
  <c r="R82" i="1" s="1"/>
  <c r="N90" i="1"/>
  <c r="R90" i="1" s="1"/>
  <c r="N92" i="1"/>
  <c r="N106" i="1"/>
  <c r="N108" i="1"/>
  <c r="R108" i="1" s="1"/>
  <c r="N114" i="1"/>
  <c r="X33" i="1"/>
  <c r="X38" i="1"/>
  <c r="X71" i="1"/>
  <c r="U29" i="1"/>
  <c r="G115" i="1"/>
  <c r="R36" i="1"/>
  <c r="R92" i="1"/>
  <c r="R98" i="1"/>
  <c r="R101" i="1"/>
  <c r="R104" i="1"/>
  <c r="R106" i="1"/>
  <c r="R110" i="1"/>
  <c r="R112" i="1"/>
  <c r="R114" i="1"/>
  <c r="X35" i="1"/>
  <c r="X54" i="1"/>
  <c r="X60" i="1"/>
  <c r="X67" i="1"/>
  <c r="K75" i="1"/>
  <c r="K52" i="1"/>
  <c r="N33" i="1"/>
  <c r="R33" i="1" s="1"/>
  <c r="N48" i="1"/>
  <c r="R48" i="1" s="1"/>
  <c r="N52" i="1"/>
  <c r="N67" i="1"/>
  <c r="R67" i="1" s="1"/>
  <c r="N71" i="1"/>
  <c r="R71" i="1" s="1"/>
  <c r="N75" i="1"/>
  <c r="R75" i="1" s="1"/>
  <c r="N111" i="1"/>
  <c r="R111" i="1" s="1"/>
  <c r="K119" i="1" l="1"/>
  <c r="K120" i="1" s="1"/>
  <c r="K118" i="1"/>
  <c r="K117" i="1"/>
  <c r="K116" i="1" s="1"/>
  <c r="K121" i="1" s="1"/>
  <c r="O117" i="1"/>
  <c r="O119" i="1"/>
  <c r="O120" i="1" s="1"/>
  <c r="O118" i="1"/>
  <c r="Q99" i="1"/>
  <c r="R99" i="1" s="1"/>
  <c r="S99" i="1"/>
  <c r="S115" i="1" s="1"/>
  <c r="G119" i="1"/>
  <c r="G120" i="1" s="1"/>
  <c r="G117" i="1"/>
  <c r="G118" i="1"/>
  <c r="S117" i="1" l="1"/>
  <c r="S119" i="1"/>
  <c r="S120" i="1" s="1"/>
  <c r="S118" i="1"/>
  <c r="G116" i="1"/>
  <c r="G121" i="1" s="1"/>
  <c r="O116" i="1"/>
  <c r="O121" i="1" s="1"/>
  <c r="S116" i="1" l="1"/>
  <c r="S121" i="1" s="1"/>
</calcChain>
</file>

<file path=xl/comments1.xml><?xml version="1.0" encoding="utf-8"?>
<comments xmlns="http://schemas.openxmlformats.org/spreadsheetml/2006/main">
  <authors>
    <author>JAIR RODRIGUEZ</author>
  </authors>
  <commentList>
    <comment ref="L31" authorId="0" shapeId="0">
      <text>
        <r>
          <rPr>
            <b/>
            <sz val="9"/>
            <color indexed="81"/>
            <rFont val="Tahoma"/>
            <family val="2"/>
          </rPr>
          <t>JAIR RODRIGUEZ:</t>
        </r>
        <r>
          <rPr>
            <sz val="9"/>
            <color indexed="81"/>
            <rFont val="Tahoma"/>
            <family val="2"/>
          </rPr>
          <t xml:space="preserve">
ok descontar eta actividad no se realizo</t>
        </r>
      </text>
    </comment>
    <comment ref="P31" authorId="0" shapeId="0">
      <text>
        <r>
          <rPr>
            <b/>
            <sz val="9"/>
            <color indexed="81"/>
            <rFont val="Tahoma"/>
            <family val="2"/>
          </rPr>
          <t>JAIR RODRIGUEZ:</t>
        </r>
        <r>
          <rPr>
            <sz val="9"/>
            <color indexed="81"/>
            <rFont val="Tahoma"/>
            <family val="2"/>
          </rPr>
          <t xml:space="preserve">
ok descontar eta actividad no se realizo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</rPr>
          <t>JAIR RODRIGUEZ:</t>
        </r>
        <r>
          <rPr>
            <sz val="9"/>
            <color indexed="81"/>
            <rFont val="Tahoma"/>
            <family val="2"/>
          </rPr>
          <t xml:space="preserve">
ok descontar eta actividad no se realizo</t>
        </r>
      </text>
    </comment>
    <comment ref="P32" authorId="0" shapeId="0">
      <text>
        <r>
          <rPr>
            <b/>
            <sz val="9"/>
            <color indexed="81"/>
            <rFont val="Tahoma"/>
            <family val="2"/>
          </rPr>
          <t>JAIR RODRIGUEZ:</t>
        </r>
        <r>
          <rPr>
            <sz val="9"/>
            <color indexed="81"/>
            <rFont val="Tahoma"/>
            <family val="2"/>
          </rPr>
          <t xml:space="preserve">
ok descontar eta actividad no se realizo</t>
        </r>
      </text>
    </comment>
    <comment ref="L38" authorId="0" shapeId="0">
      <text>
        <r>
          <rPr>
            <b/>
            <sz val="9"/>
            <color indexed="81"/>
            <rFont val="Tahoma"/>
            <family val="2"/>
          </rPr>
          <t>JAIR RODRIGUEZ:</t>
        </r>
        <r>
          <rPr>
            <sz val="9"/>
            <color indexed="81"/>
            <rFont val="Tahoma"/>
            <family val="2"/>
          </rPr>
          <t xml:space="preserve">
ok descontar eta actividad solo se realizo 50 m3</t>
        </r>
      </text>
    </comment>
    <comment ref="P38" authorId="0" shapeId="0">
      <text>
        <r>
          <rPr>
            <b/>
            <sz val="9"/>
            <color indexed="81"/>
            <rFont val="Tahoma"/>
            <family val="2"/>
          </rPr>
          <t>JAIR RODRIGUEZ:</t>
        </r>
        <r>
          <rPr>
            <sz val="9"/>
            <color indexed="81"/>
            <rFont val="Tahoma"/>
            <family val="2"/>
          </rPr>
          <t xml:space="preserve">
ok descontar eta actividad solo se realizo 50 m3</t>
        </r>
      </text>
    </comment>
  </commentList>
</comments>
</file>

<file path=xl/sharedStrings.xml><?xml version="1.0" encoding="utf-8"?>
<sst xmlns="http://schemas.openxmlformats.org/spreadsheetml/2006/main" count="278" uniqueCount="213">
  <si>
    <t>CANTIDADES INICIALES</t>
  </si>
  <si>
    <t>ACTA 1</t>
  </si>
  <si>
    <t>ACTA 2</t>
  </si>
  <si>
    <t xml:space="preserve">RESUMEN </t>
  </si>
  <si>
    <t>ITEM</t>
  </si>
  <si>
    <t>DESCRIPCION</t>
  </si>
  <si>
    <t>UNIDAD</t>
  </si>
  <si>
    <t>CANTIDAD</t>
  </si>
  <si>
    <t>VR. UNITARIO</t>
  </si>
  <si>
    <t>VR. TOTAL</t>
  </si>
  <si>
    <t>CANTIDAD EJECUTADA EN LA SEMANA</t>
  </si>
  <si>
    <t xml:space="preserve">% EJECUTADO SEMANA </t>
  </si>
  <si>
    <t>% EJECUTADO ACOMULADO</t>
  </si>
  <si>
    <t>VALOR TOTAL EJECUTADO SEMANA</t>
  </si>
  <si>
    <t>CANTIDAD TOTAL EJECUTADA</t>
  </si>
  <si>
    <t>CANTIDAD POR EJECUTAR</t>
  </si>
  <si>
    <t>%EJECUTADO TOTAL</t>
  </si>
  <si>
    <t>VALOR TOTAL EJECUTADO</t>
  </si>
  <si>
    <t>VALOR TOTAL POR EJECUTADOR</t>
  </si>
  <si>
    <t>PRELIMINARES</t>
  </si>
  <si>
    <t>OBRAS PRELIMINARES</t>
  </si>
  <si>
    <t>1.1.5</t>
  </si>
  <si>
    <t>CERRAMIENTO PROVISIONAL H=2,00 M. EN REPISA Y LONA VERDE</t>
  </si>
  <si>
    <t>ML</t>
  </si>
  <si>
    <t>1.1.9</t>
  </si>
  <si>
    <t>VALLA INFORMATIVA DE LICENCIA DE CONSTRUCCION (1.00 X 1.00)</t>
  </si>
  <si>
    <t>UN</t>
  </si>
  <si>
    <t>DEMOLICIONES - DESMONTES - RETIROS</t>
  </si>
  <si>
    <t>1.3.1</t>
  </si>
  <si>
    <t>DEMOLICION CIELO RASO FALSO (INC. RETIRO DE SOBR.)</t>
  </si>
  <si>
    <t>M2</t>
  </si>
  <si>
    <t>1.3.6</t>
  </si>
  <si>
    <t>DESMONTE DE ENCAHPES Y MUROS</t>
  </si>
  <si>
    <t>1.3.14</t>
  </si>
  <si>
    <t>DEMOLICIÓN DE PISOS EN BALDOSÍN (INC. RETIRO DE SOBR.)</t>
  </si>
  <si>
    <t>1.3.22</t>
  </si>
  <si>
    <t>DESMONTE APARATOS SANITARIOS (INC. RETIRO DE SOBR.)</t>
  </si>
  <si>
    <t>1.3.27</t>
  </si>
  <si>
    <t>DESMONTE PUERTAS CON MARCOS (INC. RETIRO DE SOBR.)</t>
  </si>
  <si>
    <t>1.3.31</t>
  </si>
  <si>
    <t>DESMONTE VENTANAS Y VIDRIOS (INC. RETIRO DE SOBR.)</t>
  </si>
  <si>
    <t>VARIOS - PRELIMINARES</t>
  </si>
  <si>
    <t>1.4.2</t>
  </si>
  <si>
    <t>RETIRO DE SOBRANTES CARGUE TRANSPORTE Y DISPOSICION FINAL DE ESCOMBROS A SITIO AUTORIZADO</t>
  </si>
  <si>
    <t>M3</t>
  </si>
  <si>
    <t>MAMPOSTERIA</t>
  </si>
  <si>
    <t>VARIOS - MAMPOSTERIA</t>
  </si>
  <si>
    <t>5.6.4</t>
  </si>
  <si>
    <t>INSTALACION CARPINTERIA METALICA</t>
  </si>
  <si>
    <t>7.4</t>
  </si>
  <si>
    <t>RED GENERAL DE AGUA FRIA</t>
  </si>
  <si>
    <t>7.4.31</t>
  </si>
  <si>
    <t>TUBERIA PVC-P RDE 21 Ø 2"</t>
  </si>
  <si>
    <t>7.5</t>
  </si>
  <si>
    <t>PUNTOS HIDRAULICOS</t>
  </si>
  <si>
    <t>7.5.5</t>
  </si>
  <si>
    <t>PUNTO DESAGUE PVC Ø 2"</t>
  </si>
  <si>
    <t>UND</t>
  </si>
  <si>
    <t>INSTALACIÓN ELÉCTRICA, TELEFONICA</t>
  </si>
  <si>
    <t>SALIDAS PARA ALUMBRADO Y TOMAS</t>
  </si>
  <si>
    <t>8.1.15</t>
  </si>
  <si>
    <t>SALIDA PVC+TOMA DOBLE LUMINEX O EQUIVALENTE</t>
  </si>
  <si>
    <t>BANDEJAS DE DISTRIBUCION</t>
  </si>
  <si>
    <t>8.2.2</t>
  </si>
  <si>
    <t>CANALETA METALICA 10 x 4 CON DIVISION INCLUYE ACCESORIOS CON PINTURA ELECTROSTATICA</t>
  </si>
  <si>
    <t>8.3</t>
  </si>
  <si>
    <t>ACOMETIDAS Y CONDUCTORES</t>
  </si>
  <si>
    <t>8.3.39</t>
  </si>
  <si>
    <t>CABLE Cu No. 4  AWG</t>
  </si>
  <si>
    <t>8.3.42</t>
  </si>
  <si>
    <t>TUBERIA EMT 1/2" - SUSPENDIDA INCLUYE ACCESORIOS</t>
  </si>
  <si>
    <t>8.3.44</t>
  </si>
  <si>
    <t>TUBERIA EMT 1" - SUSPENDIDA INCLUYE ACCESORIOS</t>
  </si>
  <si>
    <t>8.3.45</t>
  </si>
  <si>
    <t>TUBERIA EMT 1 1/2" - SUSPENDIDA INCLUYE ACCESORIOS</t>
  </si>
  <si>
    <t>8.3.46</t>
  </si>
  <si>
    <t>TUBERIA EMT 2" - SUSPENDIDA INCLUYE ACCESORIOS</t>
  </si>
  <si>
    <t>8.4</t>
  </si>
  <si>
    <t>TABLEROS E INTERRUPTORES</t>
  </si>
  <si>
    <t>8.4.4</t>
  </si>
  <si>
    <t>TABLERO ESP.TOT.   36 CIRCUITOS INCLUYE INTERRUPTORES AUTOMATICOS ENCH. DE 1X20  Y TOTALIZADOR DE 3X125A</t>
  </si>
  <si>
    <t>CABLEADO ESTRUCTURADO, VOZ Y DATOS</t>
  </si>
  <si>
    <t>8.7.1</t>
  </si>
  <si>
    <t>CABLE UTP CAT 6 TENDIDO CERTIFICADO</t>
  </si>
  <si>
    <t>8.7.3</t>
  </si>
  <si>
    <t>PATCH CORD 2 m</t>
  </si>
  <si>
    <t>8.7.4</t>
  </si>
  <si>
    <t>SALIDA DE VOZ O DATOS</t>
  </si>
  <si>
    <t>8.7.5</t>
  </si>
  <si>
    <t>SALIDA TOMACORRIENTE DOBLE REGULADA EN CANALETA</t>
  </si>
  <si>
    <t>8.7.8</t>
  </si>
  <si>
    <t>PATCH PANEL 24 PUERTOS CATEGORIA 6</t>
  </si>
  <si>
    <t>8.7.10</t>
  </si>
  <si>
    <t>SWITCH 24 PUERTOS MARCA 3COM O EQUIVALENTE</t>
  </si>
  <si>
    <t>REVISIÓN GENERAL ELÉCTRICA</t>
  </si>
  <si>
    <t>8.15.1</t>
  </si>
  <si>
    <t>REVISIÓN Y REPARACIÓN DE PUNTO ELÉCTRICO (INC. CAMBIO DE APARATOS)</t>
  </si>
  <si>
    <t xml:space="preserve">PISOS </t>
  </si>
  <si>
    <t>ACABADOS PISOS</t>
  </si>
  <si>
    <t>10.1.1</t>
  </si>
  <si>
    <t>AFINADO ENDURECIDO MORTERO 1:3 H=4</t>
  </si>
  <si>
    <t>10,2,13</t>
  </si>
  <si>
    <t>CERAMICA 33 X 33</t>
  </si>
  <si>
    <t>10,2,27</t>
  </si>
  <si>
    <t>TABLETA GRES LISO DE 33 x 33 MORTERO 1:4</t>
  </si>
  <si>
    <t>CARPINTERIA DE METÁLICA</t>
  </si>
  <si>
    <t>CARPINTERIA EN ALUMINIO</t>
  </si>
  <si>
    <t>12.1.7</t>
  </si>
  <si>
    <t>VENTANAS ALUMINIO ANODIZADO SERIE 3831/5020 - COLOR MATE NATURAL - INCLUYE VIDRIO CRISTAL TEMPLADO INCOLORO E = 6 mm</t>
  </si>
  <si>
    <t>12.1.8</t>
  </si>
  <si>
    <t>PUERTA Y MARCO EN ALUMINIO ANODIZADO SERIE 3831/5020 - COLOR MATE NATURAL - INCLUYE VIDRIO CRISTAL TEMPLADO INCOLORO E = 6 mm</t>
  </si>
  <si>
    <t xml:space="preserve">ENCHAPES </t>
  </si>
  <si>
    <t>ENCHAPE SOBRE MUROS</t>
  </si>
  <si>
    <t>14,1,2</t>
  </si>
  <si>
    <t>CERAMICA 0.30 X 0.30 PARA BAÑOS Y ASEO</t>
  </si>
  <si>
    <t>APARATOS SANITARIOS Y ACCESORIOS</t>
  </si>
  <si>
    <t>APARATOS SANITARIOS</t>
  </si>
  <si>
    <t>16,1,4</t>
  </si>
  <si>
    <t>SANITARIO NOVA Ref. 30351</t>
  </si>
  <si>
    <t>16,1,7</t>
  </si>
  <si>
    <t>LAVAMANOS NOVA DE COLGAR Ref. 07381</t>
  </si>
  <si>
    <t>16.1.9</t>
  </si>
  <si>
    <t>ORINAL MEDIANO Ref. 08860</t>
  </si>
  <si>
    <t>LAVAOJOS DE EMERGENCIA DE SOBREPONER EN LA PARED, RECIPIENTE A.B.S. DE INGENIERÍA RESISTENTE A QUÍMICOS, DE ACCIONAMIENTO MANUAL CON DESAGUE Y SIFÓN CROMADOS , SUMINISTRO Ø 1/2", PRESIÓN ENTRE 40 y 60 PSI  - REF 12-AA-7260-BT DOCOL Ó  SIMILAR</t>
  </si>
  <si>
    <t>CIELOS RASOS Y DIVISIONES</t>
  </si>
  <si>
    <t>17,1,1</t>
  </si>
  <si>
    <t>CIELO RASO EN DRY WALL CON PERFILERIA DE ALUMINIO</t>
  </si>
  <si>
    <t>DIVISIONES P´BAÑOS EN LAMINA (INC PINTURA HORNO)</t>
  </si>
  <si>
    <t>PINTURA</t>
  </si>
  <si>
    <t>18,1,2</t>
  </si>
  <si>
    <t>PINTURA PLASTICA ACRILICA LAVABLE</t>
  </si>
  <si>
    <t>18.1.6</t>
  </si>
  <si>
    <t>ESMALTE SOBRE CELOSIA EN LAMINA</t>
  </si>
  <si>
    <t>18.1.7</t>
  </si>
  <si>
    <t>ESMALTE SOBRE REJAS</t>
  </si>
  <si>
    <t>SUMINISTRO Y APLICACIÓN DE PINTURA TRÁFICO AMARILLA PARA DEMARCACIÓN DE PARQUEADEROS</t>
  </si>
  <si>
    <t>CERRADURAS Y VIDRIOS</t>
  </si>
  <si>
    <t>19.1.1</t>
  </si>
  <si>
    <t>CERRADURAS</t>
  </si>
  <si>
    <t>CAÑUELA PREFABRICADA</t>
  </si>
  <si>
    <t>ASEO Y VARIOS</t>
  </si>
  <si>
    <t>21.1.1</t>
  </si>
  <si>
    <t>ASEO GENERAL DE OBRA</t>
  </si>
  <si>
    <t>21.1.2</t>
  </si>
  <si>
    <t>LIMPIEZA DE FACHADAS</t>
  </si>
  <si>
    <t>VARIOS OBRA CIVIL</t>
  </si>
  <si>
    <t>CONSTRUCCIÓN DE RAMPA EN CONCRETO ESTRIADO DE 3000 PSI (16.96 MT DE DESARROLLO Y 1.20 MT DE ANCHO), ESPESOR 10 CM, INCLUYE DEMOLICIÓN DE UN TRAMO DE ESCALERA EXISTENTE (11 ESCALONES DE 1.20 MT DE ANCHO), EXCAVACIÓN QUE SE REQUIERA, RETIRO DE ESCOMBROS, MALLA ELECTROSOLDADA TIPO PDR Q-378 O EQUIVALENTE, BARANDA EN UNO DE LOS COSTADOS EN TUBERÍA REDONDA 2" CON PARALES VERTICALES CADA 1.5 MT Y HORIZONTALES CON ALTURAS DE 70 CM  Y 90 CM, INCLUYE ANTICORROSIVO Y PINTURA A BASE DE ACEITE, SOBRECIMIENTO EN CONCRETO 3000 PSI, VIGA DE FUNDACIÓN, MURO EN MAMPOSTERÍA CONFINADA EN UNO DE LOS COSTADOS BAJO LA RAMPA (INCLUYE REFUERZOS, CONCRETO PARA DOVELAS, PAÑETE, ESTUCO Y PINTURA TIPO KORAZA - UNA SOLA CARA), BASE EN RECEBO B- 400 Y PIEDRA MEDIA ZONGA Y TODOS LOS ELEMENTOS NECESARIOS PARA LA CORRECTA EJECUCIÓN</t>
  </si>
  <si>
    <t>ITEM NO PREVISTOS</t>
  </si>
  <si>
    <t>1.1</t>
  </si>
  <si>
    <t>SUMINISTRO Y INTALACION PISO PORCELANATO .60x.60</t>
  </si>
  <si>
    <t>1.2</t>
  </si>
  <si>
    <t>SUMINISTRO E INSTALACION DE CORTACIRCUITO CON FUSIBLE TIPO EXPULSION 15KV-10KA</t>
  </si>
  <si>
    <t>1.3</t>
  </si>
  <si>
    <t>SUMINISTRO E INSTALACION DE DECARGADOR DE SOBRE TENSION DE OXIDO METALICO POLIMERICO 15KV-10KA</t>
  </si>
  <si>
    <t>1.4</t>
  </si>
  <si>
    <t>SUMINISTRO E INSTALACION DE CABLE DE COBRE #2 DESNUDO</t>
  </si>
  <si>
    <t>1.5</t>
  </si>
  <si>
    <t>SUMINISTRO E INSTALACION DE VARILLAS COBRE-COBRE 5/8"x2,4MTS</t>
  </si>
  <si>
    <t>1.6</t>
  </si>
  <si>
    <t>SUMINISTRO E INSTALACION DE SOLDADURA EXOTEMICA 150 Gr.</t>
  </si>
  <si>
    <t>1.7</t>
  </si>
  <si>
    <t>SUMINISTRO E INSTALACION DE AMOBIBLE</t>
  </si>
  <si>
    <t>1.8</t>
  </si>
  <si>
    <t>SUMINISTRO E INSTALACION DE ESTRIBO Y CONECTOR CUÑA</t>
  </si>
  <si>
    <t>1.9</t>
  </si>
  <si>
    <t>SUMINISTRO E INSTALACION CABLE DE COBRE CALIBRE #1/0 FORRADO</t>
  </si>
  <si>
    <t>1.10</t>
  </si>
  <si>
    <t>SUMINISTRO E INSTALACION DE TERMINAL PONCHABLE PARA CABLE # 1/0</t>
  </si>
  <si>
    <t>1.11</t>
  </si>
  <si>
    <t>SUMINISTRO E INSTALACION E INSTALACION DE BARRAJES DE COBRE PARA 200AMP, EN EL GABINETE PRINCIPAL</t>
  </si>
  <si>
    <t>1.12</t>
  </si>
  <si>
    <t>DESMONTE E INSTALACION DE AIRES ACONDICIONADOS EXISTENTES (INCL. ACCESORIOS)</t>
  </si>
  <si>
    <t>VALOR TOTAL</t>
  </si>
  <si>
    <t xml:space="preserve">CANTIDAD EJECUTADA </t>
  </si>
  <si>
    <t>certificacion de puntos</t>
  </si>
  <si>
    <t>falta resanes</t>
  </si>
  <si>
    <t>VALOR TOTAL COSTOS DIRECTOS</t>
  </si>
  <si>
    <t>VALOR TOTAL COSTOS INDIRECTOS</t>
  </si>
  <si>
    <t>ADMINISTRACIÓN</t>
  </si>
  <si>
    <t>IMPREVISTOS</t>
  </si>
  <si>
    <t>UTILIDAD</t>
  </si>
  <si>
    <t>IVA 16% SOBRE UTILIDAD</t>
  </si>
  <si>
    <t>INFORME 02 DE ACTIVIDADES REALIZADAS</t>
  </si>
  <si>
    <t xml:space="preserve">1. INFORMACIÓN GENERAL </t>
  </si>
  <si>
    <t>CONTRATO:</t>
  </si>
  <si>
    <t>1718 DE 2013</t>
  </si>
  <si>
    <t>CONTRATISTA:</t>
  </si>
  <si>
    <t>UNION TEMPORAL ICBF - 11 - OSCHAVS - 2013</t>
  </si>
  <si>
    <t>OBJETO DEL CONTRATO:</t>
  </si>
  <si>
    <t>CONTRATAR LAS OBRAS NECESARIAS PARA LA CONSTRUCCION, REMODELACION, ADECUACION Y MANTENIMIENTO PREVENTIVO Y CORRECTIVO DE LOS INMUEBLES DONDE FUNCIONAN LAS SEDES ADMINISTRATIVAS, CENTROS ZONALES, SEDES REGIONALES Y UNIDADES DE SEVICIO DEL ICBF A NIVEL NACIONAL.</t>
  </si>
  <si>
    <t>VALOR INICIAL DEL CONTRATO</t>
  </si>
  <si>
    <t xml:space="preserve">PLAZO INICIAL: </t>
  </si>
  <si>
    <t>8 MESES</t>
  </si>
  <si>
    <t xml:space="preserve">FECHA DE INICIACIÓN: </t>
  </si>
  <si>
    <t>24 DE FEBRERO DE 2014</t>
  </si>
  <si>
    <t>FECHA DE TERMINACIÓN:</t>
  </si>
  <si>
    <t>31 DE DICIEMBRE DE 2014</t>
  </si>
  <si>
    <t>________________________________________________</t>
  </si>
  <si>
    <t>HARLEM A. VALENCIA S.</t>
  </si>
  <si>
    <t>HENRY ANDRES DUARTE ROJAS</t>
  </si>
  <si>
    <t>REPRESENTANTE LEGAL CONTRATISTA</t>
  </si>
  <si>
    <t xml:space="preserve">PROFESIONAL DE APOYO GRUPO DE INFRAESTRUCTURA </t>
  </si>
  <si>
    <t>U.T. ICBF-11-OSCHAVS-2013</t>
  </si>
  <si>
    <t>ICBF</t>
  </si>
  <si>
    <t>CARLOS ESPITIA PALOMINO</t>
  </si>
  <si>
    <t>LUIS GABRIEL ERAZO AVELLA</t>
  </si>
  <si>
    <t>REPRESENTANTE LEGAL INTERVENTORIA</t>
  </si>
  <si>
    <t xml:space="preserve">SUPERVISOR CONTRATO 1119 </t>
  </si>
  <si>
    <t>DAIMCO S.A.S.</t>
  </si>
  <si>
    <t>MARIO ERNESTO FORERO</t>
  </si>
  <si>
    <t>ABOGADO GRUPO DE INFRAESTRUCTURA</t>
  </si>
  <si>
    <t>ACTA 3</t>
  </si>
  <si>
    <t>SEGUNDO CORTE DE OBRA CENTRO ZONAL - CIENAGA - OCTUBRE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</si>
</sst>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164" formatCode="_(&quot;$&quot;\ * #,##0.00_);_(&quot;$&quot;\ * \(#,##0.00\);_(&quot;$&quot;\ * &quot;-&quot;??_);_(@_)"/>
    <numFmt numFmtId="165" formatCode="#,##0.0_ ;\-#,##0.0\ "/>
    <numFmt numFmtId="166" formatCode="&quot;$&quot;\ #,##0"/>
    <numFmt numFmtId="167" formatCode="#,##0.00_ ;\-#,##0.00\ "/>
    <numFmt numFmtId="168" formatCode="_-&quot;$&quot;* #,##0_-;\-&quot;$&quot;* #,##0_-;_-&quot;$&quot;* &quot;-&quot;??_-;_-@_-"/>
    <numFmt numFmtId="169" formatCode="&quot;$&quot;\ #,##0;[Red]&quot;$&quot;\ \-#,##0"/>
    <numFmt numFmtId="170" formatCode="0.00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Calibri"/>
      <family val="2"/>
    </font>
    <font>
      <b/>
      <sz val="11"/>
      <color indexed="8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1"/>
      <color rgb="FF000000"/>
      <name val="Calibri"/>
      <family val="2"/>
    </font>
    <font>
      <sz val="1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sz val="7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44" fontId="1" fillId="0" borderId="0" applyFont="0" applyFill="0" applyBorder="0" applyAlignment="0" applyProtection="0"/>
    <xf numFmtId="0" fontId="15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6">
    <xf numFmtId="0" fontId="0" fillId="0" borderId="0" xfId="0"/>
    <xf numFmtId="0" fontId="2" fillId="0" borderId="0" xfId="3" applyBorder="1"/>
    <xf numFmtId="0" fontId="3" fillId="0" borderId="0" xfId="4" applyFont="1" applyAlignment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wrapText="1"/>
    </xf>
    <xf numFmtId="0" fontId="2" fillId="0" borderId="0" xfId="3" applyProtection="1"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165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7" xfId="5" applyFont="1" applyFill="1" applyBorder="1" applyAlignment="1" applyProtection="1">
      <alignment horizontal="center" vertical="center" wrapText="1"/>
      <protection locked="0"/>
    </xf>
    <xf numFmtId="0" fontId="7" fillId="2" borderId="8" xfId="5" applyFont="1" applyFill="1" applyBorder="1" applyAlignment="1" applyProtection="1">
      <alignment horizontal="center" vertical="center" wrapText="1"/>
      <protection locked="0"/>
    </xf>
    <xf numFmtId="0" fontId="7" fillId="2" borderId="10" xfId="5" applyFont="1" applyFill="1" applyBorder="1" applyAlignment="1" applyProtection="1">
      <alignment horizontal="center" vertical="center" wrapText="1"/>
      <protection locked="0"/>
    </xf>
    <xf numFmtId="4" fontId="9" fillId="0" borderId="0" xfId="6" applyNumberFormat="1" applyFont="1" applyFill="1" applyBorder="1" applyAlignment="1" applyProtection="1">
      <alignment horizontal="center" vertical="center"/>
      <protection locked="0"/>
    </xf>
    <xf numFmtId="49" fontId="9" fillId="0" borderId="11" xfId="0" applyNumberFormat="1" applyFont="1" applyFill="1" applyBorder="1" applyAlignment="1" applyProtection="1">
      <alignment horizontal="left"/>
      <protection locked="0"/>
    </xf>
    <xf numFmtId="165" fontId="9" fillId="0" borderId="0" xfId="0" applyNumberFormat="1" applyFont="1" applyFill="1" applyBorder="1" applyAlignment="1" applyProtection="1">
      <alignment horizontal="left"/>
      <protection locked="0"/>
    </xf>
    <xf numFmtId="4" fontId="9" fillId="0" borderId="0" xfId="0" applyNumberFormat="1" applyFont="1" applyFill="1" applyBorder="1" applyAlignment="1" applyProtection="1">
      <alignment horizontal="right"/>
      <protection locked="0"/>
    </xf>
    <xf numFmtId="49" fontId="9" fillId="0" borderId="12" xfId="0" applyNumberFormat="1" applyFont="1" applyFill="1" applyBorder="1" applyAlignment="1" applyProtection="1">
      <alignment horizontal="right"/>
      <protection locked="0"/>
    </xf>
    <xf numFmtId="4" fontId="0" fillId="0" borderId="13" xfId="0" applyNumberFormat="1" applyFont="1" applyFill="1" applyBorder="1" applyAlignment="1" applyProtection="1">
      <alignment horizontal="center" vertical="center"/>
      <protection locked="0"/>
    </xf>
    <xf numFmtId="9" fontId="2" fillId="5" borderId="10" xfId="5" applyNumberFormat="1" applyFill="1" applyBorder="1" applyAlignment="1" applyProtection="1">
      <alignment horizontal="center" vertical="center" wrapText="1"/>
      <protection locked="0"/>
    </xf>
    <xf numFmtId="166" fontId="2" fillId="5" borderId="10" xfId="5" applyNumberFormat="1" applyFill="1" applyBorder="1" applyAlignment="1" applyProtection="1">
      <alignment horizontal="center" vertical="center" wrapText="1"/>
      <protection locked="0"/>
    </xf>
    <xf numFmtId="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0" xfId="3" applyFill="1" applyProtection="1">
      <protection locked="0"/>
    </xf>
    <xf numFmtId="0" fontId="13" fillId="2" borderId="15" xfId="7" applyFont="1" applyFill="1" applyBorder="1" applyAlignment="1" applyProtection="1">
      <alignment horizontal="right" vertical="center"/>
      <protection hidden="1"/>
    </xf>
    <xf numFmtId="0" fontId="14" fillId="2" borderId="15" xfId="0" applyFont="1" applyFill="1" applyBorder="1" applyAlignment="1">
      <alignment horizontal="left" vertical="center" wrapText="1"/>
    </xf>
    <xf numFmtId="167" fontId="11" fillId="2" borderId="16" xfId="1" applyNumberFormat="1" applyFont="1" applyFill="1" applyBorder="1" applyAlignment="1">
      <alignment horizontal="center" vertical="center" wrapText="1"/>
    </xf>
    <xf numFmtId="167" fontId="11" fillId="2" borderId="15" xfId="8" applyNumberFormat="1" applyFont="1" applyFill="1" applyBorder="1" applyAlignment="1">
      <alignment horizontal="center" vertical="center" wrapText="1"/>
    </xf>
    <xf numFmtId="4" fontId="11" fillId="2" borderId="15" xfId="8" applyNumberFormat="1" applyFont="1" applyFill="1" applyBorder="1" applyAlignment="1">
      <alignment horizontal="right" vertical="center" wrapText="1"/>
    </xf>
    <xf numFmtId="44" fontId="11" fillId="2" borderId="17" xfId="1" applyFont="1" applyFill="1" applyBorder="1" applyAlignment="1" applyProtection="1">
      <alignment horizontal="right" vertical="center" wrapText="1"/>
    </xf>
    <xf numFmtId="4" fontId="0" fillId="2" borderId="18" xfId="0" applyNumberFormat="1" applyFont="1" applyFill="1" applyBorder="1" applyAlignment="1" applyProtection="1">
      <alignment horizontal="center" vertical="center"/>
      <protection locked="0"/>
    </xf>
    <xf numFmtId="9" fontId="2" fillId="2" borderId="15" xfId="5" applyNumberFormat="1" applyFill="1" applyBorder="1" applyAlignment="1" applyProtection="1">
      <alignment horizontal="center" vertical="center" wrapText="1"/>
    </xf>
    <xf numFmtId="4" fontId="0" fillId="2" borderId="19" xfId="0" applyNumberFormat="1" applyFont="1" applyFill="1" applyBorder="1" applyAlignment="1" applyProtection="1">
      <alignment horizontal="center" vertical="center"/>
      <protection locked="0"/>
    </xf>
    <xf numFmtId="4" fontId="0" fillId="2" borderId="19" xfId="0" applyNumberFormat="1" applyFont="1" applyFill="1" applyBorder="1" applyAlignment="1" applyProtection="1">
      <alignment horizontal="center" vertical="center"/>
    </xf>
    <xf numFmtId="0" fontId="14" fillId="2" borderId="15" xfId="0" applyFont="1" applyFill="1" applyBorder="1" applyAlignment="1">
      <alignment vertical="center" wrapText="1"/>
    </xf>
    <xf numFmtId="0" fontId="2" fillId="3" borderId="0" xfId="3" applyFill="1" applyProtection="1">
      <protection locked="0"/>
    </xf>
    <xf numFmtId="0" fontId="16" fillId="3" borderId="15" xfId="7" applyFont="1" applyFill="1" applyBorder="1" applyAlignment="1" applyProtection="1">
      <alignment horizontal="right" vertical="center"/>
      <protection hidden="1"/>
    </xf>
    <xf numFmtId="0" fontId="17" fillId="3" borderId="15" xfId="0" applyFont="1" applyFill="1" applyBorder="1" applyAlignment="1">
      <alignment vertical="center" wrapText="1"/>
    </xf>
    <xf numFmtId="167" fontId="11" fillId="3" borderId="16" xfId="1" applyNumberFormat="1" applyFont="1" applyFill="1" applyBorder="1" applyAlignment="1">
      <alignment horizontal="center" vertical="center" wrapText="1"/>
    </xf>
    <xf numFmtId="167" fontId="11" fillId="3" borderId="15" xfId="8" applyNumberFormat="1" applyFont="1" applyFill="1" applyBorder="1" applyAlignment="1">
      <alignment horizontal="center" vertical="center" wrapText="1"/>
    </xf>
    <xf numFmtId="4" fontId="11" fillId="3" borderId="15" xfId="8" applyNumberFormat="1" applyFont="1" applyFill="1" applyBorder="1" applyAlignment="1">
      <alignment horizontal="right" vertical="center" wrapText="1"/>
    </xf>
    <xf numFmtId="44" fontId="11" fillId="3" borderId="17" xfId="1" applyFont="1" applyFill="1" applyBorder="1" applyAlignment="1" applyProtection="1">
      <alignment horizontal="right" vertical="center" wrapText="1"/>
    </xf>
    <xf numFmtId="9" fontId="2" fillId="3" borderId="15" xfId="5" applyNumberFormat="1" applyFill="1" applyBorder="1" applyAlignment="1" applyProtection="1">
      <alignment horizontal="center" vertical="center" wrapText="1"/>
    </xf>
    <xf numFmtId="4" fontId="0" fillId="3" borderId="19" xfId="0" applyNumberFormat="1" applyFont="1" applyFill="1" applyBorder="1" applyAlignment="1" applyProtection="1">
      <alignment horizontal="center" vertical="center"/>
    </xf>
    <xf numFmtId="168" fontId="18" fillId="3" borderId="15" xfId="9" applyNumberFormat="1" applyFont="1" applyFill="1" applyBorder="1" applyAlignment="1" applyProtection="1">
      <alignment vertical="center"/>
      <protection hidden="1"/>
    </xf>
    <xf numFmtId="4" fontId="0" fillId="0" borderId="19" xfId="0" applyNumberFormat="1" applyFont="1" applyFill="1" applyBorder="1" applyAlignment="1" applyProtection="1">
      <alignment horizontal="center" vertical="center"/>
      <protection locked="0"/>
    </xf>
    <xf numFmtId="168" fontId="18" fillId="2" borderId="15" xfId="9" applyNumberFormat="1" applyFont="1" applyFill="1" applyBorder="1" applyAlignment="1" applyProtection="1">
      <alignment vertical="center"/>
      <protection hidden="1"/>
    </xf>
    <xf numFmtId="0" fontId="16" fillId="0" borderId="15" xfId="7" applyFont="1" applyFill="1" applyBorder="1" applyAlignment="1" applyProtection="1">
      <alignment horizontal="right" vertical="center"/>
      <protection hidden="1"/>
    </xf>
    <xf numFmtId="0" fontId="17" fillId="0" borderId="15" xfId="0" applyFont="1" applyFill="1" applyBorder="1" applyAlignment="1">
      <alignment vertical="center" wrapText="1"/>
    </xf>
    <xf numFmtId="167" fontId="11" fillId="0" borderId="16" xfId="1" applyNumberFormat="1" applyFont="1" applyFill="1" applyBorder="1" applyAlignment="1">
      <alignment horizontal="center" vertical="center" wrapText="1"/>
    </xf>
    <xf numFmtId="167" fontId="11" fillId="0" borderId="15" xfId="8" applyNumberFormat="1" applyFont="1" applyFill="1" applyBorder="1" applyAlignment="1">
      <alignment horizontal="center" vertical="center" wrapText="1"/>
    </xf>
    <xf numFmtId="168" fontId="18" fillId="0" borderId="15" xfId="9" applyNumberFormat="1" applyFont="1" applyFill="1" applyBorder="1" applyAlignment="1" applyProtection="1">
      <alignment vertical="center"/>
      <protection hidden="1"/>
    </xf>
    <xf numFmtId="9" fontId="2" fillId="0" borderId="15" xfId="5" applyNumberFormat="1" applyFill="1" applyBorder="1" applyAlignment="1" applyProtection="1">
      <alignment horizontal="center" vertical="center" wrapText="1"/>
    </xf>
    <xf numFmtId="9" fontId="2" fillId="5" borderId="15" xfId="5" applyNumberFormat="1" applyFill="1" applyBorder="1" applyAlignment="1" applyProtection="1">
      <alignment horizontal="center" vertical="center" wrapText="1"/>
    </xf>
    <xf numFmtId="4" fontId="0" fillId="6" borderId="19" xfId="0" applyNumberFormat="1" applyFont="1" applyFill="1" applyBorder="1" applyAlignment="1" applyProtection="1">
      <alignment horizontal="center" vertical="center"/>
    </xf>
    <xf numFmtId="9" fontId="2" fillId="6" borderId="15" xfId="5" applyNumberFormat="1" applyFill="1" applyBorder="1" applyAlignment="1" applyProtection="1">
      <alignment horizontal="center" vertical="center" wrapText="1"/>
    </xf>
    <xf numFmtId="167" fontId="11" fillId="0" borderId="16" xfId="1" applyNumberFormat="1" applyFont="1" applyFill="1" applyBorder="1" applyAlignment="1" applyProtection="1">
      <alignment horizontal="center" vertical="center" wrapText="1"/>
    </xf>
    <xf numFmtId="4" fontId="11" fillId="0" borderId="15" xfId="8" applyNumberFormat="1" applyFont="1" applyFill="1" applyBorder="1" applyAlignment="1">
      <alignment horizontal="right" vertical="center" wrapText="1"/>
    </xf>
    <xf numFmtId="0" fontId="16" fillId="2" borderId="15" xfId="7" applyFont="1" applyFill="1" applyBorder="1" applyAlignment="1" applyProtection="1">
      <alignment horizontal="center" vertical="center"/>
      <protection hidden="1"/>
    </xf>
    <xf numFmtId="0" fontId="16" fillId="0" borderId="15" xfId="7" applyFont="1" applyFill="1" applyBorder="1" applyAlignment="1" applyProtection="1">
      <alignment horizontal="center" vertical="center"/>
      <protection hidden="1"/>
    </xf>
    <xf numFmtId="0" fontId="17" fillId="2" borderId="15" xfId="0" applyFont="1" applyFill="1" applyBorder="1" applyAlignment="1">
      <alignment vertical="center" wrapText="1"/>
    </xf>
    <xf numFmtId="167" fontId="11" fillId="2" borderId="16" xfId="1" applyNumberFormat="1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>
      <alignment vertical="center" wrapText="1"/>
    </xf>
    <xf numFmtId="0" fontId="2" fillId="0" borderId="0" xfId="3" applyAlignment="1" applyProtection="1">
      <alignment wrapText="1"/>
      <protection locked="0"/>
    </xf>
    <xf numFmtId="49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wrapText="1"/>
    </xf>
    <xf numFmtId="4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3" fillId="0" borderId="0" xfId="4" applyFont="1" applyAlignment="1">
      <alignment horizontal="right" vertical="center" wrapText="1"/>
    </xf>
    <xf numFmtId="0" fontId="3" fillId="0" borderId="0" xfId="4" applyFont="1" applyAlignment="1" applyProtection="1">
      <alignment horizontal="right" vertical="center" wrapText="1"/>
      <protection locked="0"/>
    </xf>
    <xf numFmtId="166" fontId="2" fillId="5" borderId="10" xfId="5" applyNumberFormat="1" applyFill="1" applyBorder="1" applyAlignment="1" applyProtection="1">
      <alignment horizontal="right" vertical="center" wrapText="1"/>
      <protection locked="0"/>
    </xf>
    <xf numFmtId="166" fontId="2" fillId="2" borderId="15" xfId="5" applyNumberFormat="1" applyFill="1" applyBorder="1" applyAlignment="1" applyProtection="1">
      <alignment horizontal="right" vertical="center" wrapText="1"/>
    </xf>
    <xf numFmtId="166" fontId="2" fillId="3" borderId="15" xfId="5" applyNumberFormat="1" applyFill="1" applyBorder="1" applyAlignment="1" applyProtection="1">
      <alignment horizontal="right" vertical="center" wrapText="1"/>
    </xf>
    <xf numFmtId="166" fontId="2" fillId="0" borderId="15" xfId="5" applyNumberFormat="1" applyFill="1" applyBorder="1" applyAlignment="1" applyProtection="1">
      <alignment horizontal="right" vertical="center" wrapText="1"/>
    </xf>
    <xf numFmtId="166" fontId="2" fillId="5" borderId="15" xfId="5" applyNumberForma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166" fontId="2" fillId="0" borderId="15" xfId="5" applyNumberFormat="1" applyFill="1" applyBorder="1" applyAlignment="1" applyProtection="1">
      <alignment horizontal="center" vertical="center" wrapText="1"/>
      <protection locked="0"/>
    </xf>
    <xf numFmtId="9" fontId="2" fillId="0" borderId="15" xfId="5" applyNumberFormat="1" applyFill="1" applyBorder="1" applyAlignment="1" applyProtection="1">
      <alignment horizontal="center" vertical="center" wrapText="1"/>
      <protection locked="0"/>
    </xf>
    <xf numFmtId="166" fontId="2" fillId="0" borderId="15" xfId="5" applyNumberFormat="1" applyFill="1" applyBorder="1" applyAlignment="1" applyProtection="1">
      <alignment horizontal="right" vertical="center" wrapText="1"/>
      <protection locked="0"/>
    </xf>
    <xf numFmtId="166" fontId="2" fillId="6" borderId="15" xfId="5" applyNumberFormat="1" applyFill="1" applyBorder="1" applyAlignment="1" applyProtection="1">
      <alignment horizontal="right" vertical="center" wrapText="1"/>
    </xf>
    <xf numFmtId="164" fontId="0" fillId="0" borderId="0" xfId="0" applyNumberFormat="1"/>
    <xf numFmtId="4" fontId="0" fillId="0" borderId="0" xfId="0" applyNumberFormat="1"/>
    <xf numFmtId="9" fontId="0" fillId="0" borderId="0" xfId="2" applyFont="1"/>
    <xf numFmtId="4" fontId="21" fillId="0" borderId="0" xfId="0" applyNumberFormat="1" applyFont="1"/>
    <xf numFmtId="13" fontId="0" fillId="0" borderId="0" xfId="2" applyNumberFormat="1" applyFont="1"/>
    <xf numFmtId="4" fontId="0" fillId="0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6" fillId="0" borderId="1" xfId="3" applyFont="1" applyBorder="1" applyAlignment="1" applyProtection="1">
      <protection locked="0"/>
    </xf>
    <xf numFmtId="9" fontId="22" fillId="0" borderId="15" xfId="2" applyFont="1" applyFill="1" applyBorder="1" applyAlignment="1">
      <alignment horizontal="center" vertical="center"/>
    </xf>
    <xf numFmtId="9" fontId="22" fillId="0" borderId="15" xfId="2" applyFont="1" applyBorder="1" applyAlignment="1">
      <alignment horizontal="center" vertical="center"/>
    </xf>
    <xf numFmtId="9" fontId="22" fillId="0" borderId="15" xfId="0" applyNumberFormat="1" applyFont="1" applyFill="1" applyBorder="1" applyAlignment="1">
      <alignment horizontal="center" vertical="center"/>
    </xf>
    <xf numFmtId="4" fontId="24" fillId="0" borderId="0" xfId="0" applyNumberFormat="1" applyFont="1"/>
    <xf numFmtId="4" fontId="24" fillId="0" borderId="0" xfId="0" applyNumberFormat="1" applyFont="1" applyFill="1"/>
    <xf numFmtId="4" fontId="2" fillId="0" borderId="0" xfId="4" applyNumberFormat="1" applyFont="1" applyAlignment="1">
      <alignment vertical="center" wrapText="1"/>
    </xf>
    <xf numFmtId="4" fontId="2" fillId="0" borderId="0" xfId="4" applyNumberFormat="1" applyFont="1" applyFill="1" applyAlignment="1">
      <alignment vertical="center" wrapText="1"/>
    </xf>
    <xf numFmtId="0" fontId="22" fillId="2" borderId="15" xfId="0" applyFont="1" applyFill="1" applyBorder="1" applyAlignment="1">
      <alignment horizontal="center" vertical="center"/>
    </xf>
    <xf numFmtId="0" fontId="3" fillId="2" borderId="0" xfId="4" applyFont="1" applyFill="1" applyAlignment="1">
      <alignment vertical="center" wrapText="1"/>
    </xf>
    <xf numFmtId="4" fontId="2" fillId="2" borderId="0" xfId="4" applyNumberFormat="1" applyFont="1" applyFill="1" applyAlignment="1">
      <alignment vertical="center" wrapText="1"/>
    </xf>
    <xf numFmtId="4" fontId="2" fillId="2" borderId="0" xfId="4" applyNumberFormat="1" applyFont="1" applyFill="1" applyAlignment="1">
      <alignment horizontal="right" vertical="center" wrapText="1"/>
    </xf>
    <xf numFmtId="0" fontId="22" fillId="2" borderId="23" xfId="0" applyFont="1" applyFill="1" applyBorder="1" applyAlignment="1">
      <alignment vertical="center"/>
    </xf>
    <xf numFmtId="0" fontId="0" fillId="2" borderId="0" xfId="0" applyFill="1"/>
    <xf numFmtId="4" fontId="24" fillId="2" borderId="0" xfId="0" applyNumberFormat="1" applyFont="1" applyFill="1"/>
    <xf numFmtId="0" fontId="0" fillId="3" borderId="0" xfId="0" applyFill="1" applyBorder="1"/>
    <xf numFmtId="0" fontId="27" fillId="3" borderId="0" xfId="0" applyFont="1" applyFill="1" applyBorder="1" applyAlignment="1">
      <alignment horizontal="center" vertical="center"/>
    </xf>
    <xf numFmtId="0" fontId="0" fillId="3" borderId="0" xfId="0" applyFill="1"/>
    <xf numFmtId="0" fontId="29" fillId="0" borderId="0" xfId="0" applyFont="1" applyFill="1"/>
    <xf numFmtId="0" fontId="29" fillId="3" borderId="0" xfId="0" applyFont="1" applyFill="1" applyBorder="1"/>
    <xf numFmtId="0" fontId="28" fillId="3" borderId="0" xfId="0" applyFont="1" applyFill="1" applyBorder="1" applyAlignment="1">
      <alignment horizontal="center" vertical="center"/>
    </xf>
    <xf numFmtId="0" fontId="29" fillId="3" borderId="0" xfId="0" applyFont="1" applyFill="1"/>
    <xf numFmtId="0" fontId="29" fillId="0" borderId="0" xfId="0" applyFont="1"/>
    <xf numFmtId="0" fontId="28" fillId="3" borderId="0" xfId="0" applyFont="1" applyFill="1" applyBorder="1" applyAlignment="1"/>
    <xf numFmtId="4" fontId="28" fillId="3" borderId="0" xfId="0" applyNumberFormat="1" applyFont="1" applyFill="1" applyBorder="1" applyAlignment="1">
      <alignment vertical="top"/>
    </xf>
    <xf numFmtId="4" fontId="29" fillId="3" borderId="0" xfId="0" applyNumberFormat="1" applyFont="1" applyFill="1" applyBorder="1" applyAlignment="1">
      <alignment vertical="top"/>
    </xf>
    <xf numFmtId="0" fontId="29" fillId="3" borderId="0" xfId="0" applyFont="1" applyFill="1" applyBorder="1" applyAlignment="1">
      <alignment horizontal="center" vertical="top"/>
    </xf>
    <xf numFmtId="0" fontId="29" fillId="0" borderId="0" xfId="0" applyFont="1" applyAlignment="1"/>
    <xf numFmtId="4" fontId="29" fillId="3" borderId="0" xfId="0" applyNumberFormat="1" applyFont="1" applyFill="1" applyBorder="1" applyAlignment="1"/>
    <xf numFmtId="169" fontId="28" fillId="3" borderId="0" xfId="1" applyNumberFormat="1" applyFont="1" applyFill="1" applyBorder="1" applyAlignment="1">
      <alignment horizontal="left" vertical="center"/>
    </xf>
    <xf numFmtId="170" fontId="28" fillId="3" borderId="0" xfId="2" applyNumberFormat="1" applyFont="1" applyFill="1" applyBorder="1" applyAlignment="1">
      <alignment horizontal="center" vertical="center"/>
    </xf>
    <xf numFmtId="0" fontId="29" fillId="3" borderId="0" xfId="0" applyFont="1" applyFill="1" applyBorder="1" applyAlignment="1"/>
    <xf numFmtId="0" fontId="29" fillId="3" borderId="0" xfId="0" applyFont="1" applyFill="1" applyBorder="1" applyAlignment="1">
      <alignment horizontal="left"/>
    </xf>
    <xf numFmtId="14" fontId="29" fillId="3" borderId="0" xfId="0" applyNumberFormat="1" applyFont="1" applyFill="1" applyBorder="1" applyAlignment="1">
      <alignment horizontal="left"/>
    </xf>
    <xf numFmtId="0" fontId="28" fillId="3" borderId="0" xfId="0" applyFont="1" applyFill="1" applyBorder="1" applyAlignment="1">
      <alignment vertical="center"/>
    </xf>
    <xf numFmtId="4" fontId="29" fillId="3" borderId="0" xfId="0" applyNumberFormat="1" applyFont="1" applyFill="1" applyBorder="1" applyAlignment="1">
      <alignment horizontal="left"/>
    </xf>
    <xf numFmtId="4" fontId="30" fillId="3" borderId="0" xfId="0" applyNumberFormat="1" applyFont="1" applyFill="1" applyBorder="1" applyAlignment="1">
      <alignment horizontal="left"/>
    </xf>
    <xf numFmtId="14" fontId="30" fillId="3" borderId="0" xfId="0" applyNumberFormat="1" applyFont="1" applyFill="1" applyBorder="1" applyAlignment="1">
      <alignment horizontal="left"/>
    </xf>
    <xf numFmtId="0" fontId="27" fillId="3" borderId="0" xfId="0" applyFont="1" applyFill="1" applyBorder="1" applyAlignment="1">
      <alignment vertical="center"/>
    </xf>
    <xf numFmtId="0" fontId="0" fillId="0" borderId="0" xfId="0" applyAlignment="1"/>
    <xf numFmtId="0" fontId="32" fillId="0" borderId="0" xfId="0" applyFont="1" applyAlignment="1"/>
    <xf numFmtId="0" fontId="32" fillId="0" borderId="0" xfId="0" applyFont="1"/>
    <xf numFmtId="0" fontId="32" fillId="3" borderId="0" xfId="0" applyFont="1" applyFill="1" applyBorder="1"/>
    <xf numFmtId="0" fontId="33" fillId="3" borderId="0" xfId="0" applyFont="1" applyFill="1" applyBorder="1"/>
    <xf numFmtId="0" fontId="32" fillId="3" borderId="0" xfId="0" applyNumberFormat="1" applyFont="1" applyFill="1" applyBorder="1"/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3" borderId="0" xfId="0" applyFont="1" applyFill="1" applyBorder="1" applyAlignment="1">
      <alignment horizontal="left" vertical="center" wrapText="1"/>
    </xf>
    <xf numFmtId="169" fontId="28" fillId="3" borderId="0" xfId="1" applyNumberFormat="1" applyFont="1" applyFill="1" applyBorder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13" fillId="2" borderId="20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" fillId="2" borderId="2" xfId="3" applyFill="1" applyBorder="1" applyAlignment="1" applyProtection="1">
      <alignment horizontal="center"/>
      <protection locked="0"/>
    </xf>
    <xf numFmtId="0" fontId="2" fillId="2" borderId="3" xfId="3" applyFill="1" applyBorder="1" applyAlignment="1" applyProtection="1">
      <alignment horizontal="center"/>
      <protection locked="0"/>
    </xf>
    <xf numFmtId="0" fontId="2" fillId="2" borderId="4" xfId="3" applyFill="1" applyBorder="1" applyAlignment="1" applyProtection="1">
      <alignment horizontal="center"/>
      <protection locked="0"/>
    </xf>
    <xf numFmtId="0" fontId="31" fillId="0" borderId="19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center"/>
    </xf>
    <xf numFmtId="0" fontId="7" fillId="4" borderId="2" xfId="4" applyFont="1" applyFill="1" applyBorder="1" applyAlignment="1" applyProtection="1">
      <alignment horizontal="center" vertical="center" wrapText="1"/>
      <protection locked="0"/>
    </xf>
    <xf numFmtId="0" fontId="7" fillId="4" borderId="3" xfId="4" applyFont="1" applyFill="1" applyBorder="1" applyAlignment="1" applyProtection="1">
      <alignment horizontal="center" vertical="center" wrapText="1"/>
      <protection locked="0"/>
    </xf>
    <xf numFmtId="0" fontId="7" fillId="4" borderId="4" xfId="4" applyFont="1" applyFill="1" applyBorder="1" applyAlignment="1" applyProtection="1">
      <alignment horizontal="center" vertical="center" wrapText="1"/>
      <protection locked="0"/>
    </xf>
    <xf numFmtId="0" fontId="7" fillId="2" borderId="2" xfId="3" applyFont="1" applyFill="1" applyBorder="1" applyAlignment="1" applyProtection="1">
      <alignment horizontal="center"/>
      <protection locked="0"/>
    </xf>
    <xf numFmtId="0" fontId="7" fillId="2" borderId="3" xfId="3" applyFont="1" applyFill="1" applyBorder="1" applyAlignment="1" applyProtection="1">
      <alignment horizontal="center"/>
      <protection locked="0"/>
    </xf>
    <xf numFmtId="0" fontId="7" fillId="2" borderId="4" xfId="3" applyFont="1" applyFill="1" applyBorder="1" applyAlignment="1" applyProtection="1">
      <alignment horizontal="center"/>
      <protection locked="0"/>
    </xf>
  </cellXfs>
  <cellStyles count="16">
    <cellStyle name="Hipervínculo" xfId="10" builtinId="8" hidden="1"/>
    <cellStyle name="Hipervínculo" xfId="12" builtinId="8" hidden="1"/>
    <cellStyle name="Hipervínculo" xfId="14" builtinId="8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Moneda" xfId="1" builtinId="4"/>
    <cellStyle name="Moneda 3" xfId="8"/>
    <cellStyle name="Normal" xfId="0" builtinId="0"/>
    <cellStyle name="Normal 10" xfId="9"/>
    <cellStyle name="Normal 3 2" xfId="3"/>
    <cellStyle name="Normal_FORMULARIOS PROPUESTA_ECONOMICA_PRESUPUESTO CONTRATACION Y G ADMON1" xfId="6"/>
    <cellStyle name="Normal_precios 2001-2 y 2002-1" xfId="7"/>
    <cellStyle name="Normal_PRESUPUESTO PUENTE FRIJOLITO EJECUTADO 2" xfId="5"/>
    <cellStyle name="Normal_PRESUPUESTO PUENTE FRIJOLITO EJECUTADO_01-Informe_semanal_27_de_junio_2011_a_03_de_julio_2011_MAMERCHA" xfId="4"/>
    <cellStyle name="Porcentaje" xfId="2" builtinId="5"/>
  </cellStyles>
  <dxfs count="2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2031999</xdr:colOff>
      <xdr:row>0</xdr:row>
      <xdr:rowOff>2383</xdr:rowOff>
    </xdr:from>
    <xdr:to>
      <xdr:col>8</xdr:col>
      <xdr:colOff>939799</xdr:colOff>
      <xdr:row>5</xdr:row>
      <xdr:rowOff>126208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2514599" y="2383"/>
          <a:ext cx="10401300" cy="1711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2</xdr:col>
      <xdr:colOff>409574</xdr:colOff>
      <xdr:row>0</xdr:row>
      <xdr:rowOff>133350</xdr:rowOff>
    </xdr:from>
    <xdr:to>
      <xdr:col>2</xdr:col>
      <xdr:colOff>1854199</xdr:colOff>
      <xdr:row>4</xdr:row>
      <xdr:rowOff>127000</xdr:rowOff>
    </xdr:to>
    <xdr:pic>
      <xdr:nvPicPr>
        <xdr:cNvPr id="8" name="7 Imagen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94907" y="133350"/>
          <a:ext cx="1444625" cy="1280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948268</xdr:colOff>
      <xdr:row>0</xdr:row>
      <xdr:rowOff>225423</xdr:rowOff>
    </xdr:from>
    <xdr:to>
      <xdr:col>11</xdr:col>
      <xdr:colOff>177800</xdr:colOff>
      <xdr:row>4</xdr:row>
      <xdr:rowOff>194733</xdr:rowOff>
    </xdr:to>
    <xdr:pic>
      <xdr:nvPicPr>
        <xdr:cNvPr id="9" name="8 Imagen" descr="logo col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471401" y="225423"/>
          <a:ext cx="2484966" cy="1256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147"/>
  <sheetViews>
    <sheetView tabSelected="1" topLeftCell="F28" workbookViewId="0">
      <selection activeCell="AB24" sqref="AB24"/>
    </sheetView>
  </sheetViews>
  <sheetFormatPr baseColWidth="10" defaultRowHeight="15" x14ac:dyDescent="0.25"/>
  <cols>
    <col min="1" max="1" width="7.28515625" customWidth="1"/>
    <col min="2" max="2" width="8.140625" customWidth="1"/>
    <col min="3" max="3" width="82.7109375" style="65" customWidth="1"/>
    <col min="4" max="4" width="11.42578125" customWidth="1"/>
    <col min="5" max="5" width="9.140625" customWidth="1"/>
    <col min="6" max="6" width="14" customWidth="1"/>
    <col min="7" max="7" width="18.140625" bestFit="1" customWidth="1"/>
    <col min="8" max="8" width="19.85546875" style="88" customWidth="1"/>
    <col min="9" max="9" width="13" hidden="1" customWidth="1"/>
    <col min="10" max="10" width="19.42578125" hidden="1" customWidth="1"/>
    <col min="11" max="11" width="22.85546875" style="77" customWidth="1"/>
    <col min="12" max="12" width="14.42578125" style="88" customWidth="1"/>
    <col min="13" max="13" width="12.7109375" hidden="1" customWidth="1"/>
    <col min="14" max="14" width="15.28515625" hidden="1" customWidth="1"/>
    <col min="15" max="15" width="17.7109375" style="77" customWidth="1"/>
    <col min="16" max="16" width="12.42578125" customWidth="1"/>
    <col min="17" max="18" width="11.42578125" hidden="1" customWidth="1"/>
    <col min="19" max="19" width="15" style="77" customWidth="1"/>
    <col min="20" max="20" width="10.42578125" style="77" customWidth="1"/>
    <col min="22" max="22" width="13.85546875" bestFit="1" customWidth="1"/>
  </cols>
  <sheetData>
    <row r="1" spans="1:20" ht="26.25" x14ac:dyDescent="0.25">
      <c r="B1" s="104"/>
      <c r="C1" s="105"/>
      <c r="D1" s="105"/>
      <c r="E1" s="105"/>
      <c r="F1" s="105"/>
      <c r="G1" s="105"/>
      <c r="H1" s="106"/>
      <c r="I1" s="104"/>
      <c r="J1" s="105"/>
      <c r="K1" s="105"/>
      <c r="L1"/>
    </row>
    <row r="2" spans="1:20" ht="26.25" x14ac:dyDescent="0.25">
      <c r="B2" s="104"/>
      <c r="C2" s="105"/>
      <c r="D2" s="105"/>
      <c r="E2" s="105"/>
      <c r="F2" s="105"/>
      <c r="G2" s="105"/>
      <c r="H2" s="106"/>
      <c r="I2" s="104"/>
      <c r="J2" s="105"/>
      <c r="K2" s="105"/>
      <c r="L2"/>
    </row>
    <row r="3" spans="1:20" ht="26.25" x14ac:dyDescent="0.25">
      <c r="B3" s="104"/>
      <c r="C3" s="105"/>
      <c r="D3" s="105"/>
      <c r="E3" s="105"/>
      <c r="F3" s="105"/>
      <c r="G3" s="105"/>
      <c r="H3" s="106"/>
      <c r="I3" s="104"/>
      <c r="J3" s="105"/>
      <c r="K3" s="105"/>
      <c r="L3"/>
    </row>
    <row r="4" spans="1:20" ht="26.25" x14ac:dyDescent="0.25">
      <c r="B4" s="104"/>
      <c r="C4" s="105"/>
      <c r="D4" s="105"/>
      <c r="E4" s="105"/>
      <c r="F4" s="105"/>
      <c r="G4" s="105"/>
      <c r="H4" s="106"/>
      <c r="I4" s="104"/>
      <c r="J4" s="105"/>
      <c r="K4" s="105"/>
      <c r="L4"/>
    </row>
    <row r="5" spans="1:20" ht="26.25" x14ac:dyDescent="0.25">
      <c r="B5" s="104"/>
      <c r="C5" s="105"/>
      <c r="D5" s="105"/>
      <c r="E5" s="105"/>
      <c r="F5" s="105"/>
      <c r="G5" s="105"/>
      <c r="H5" s="106"/>
      <c r="I5" s="104"/>
      <c r="J5" s="105"/>
      <c r="K5" s="105"/>
      <c r="L5"/>
    </row>
    <row r="6" spans="1:20" ht="26.25" x14ac:dyDescent="0.25">
      <c r="B6" s="104"/>
      <c r="C6" s="105"/>
      <c r="D6" s="105"/>
      <c r="E6" s="105"/>
      <c r="F6" s="105"/>
      <c r="G6" s="105"/>
      <c r="H6" s="106"/>
      <c r="I6" s="104"/>
      <c r="J6" s="105"/>
      <c r="K6" s="105"/>
      <c r="L6"/>
    </row>
    <row r="7" spans="1:20" x14ac:dyDescent="0.25">
      <c r="B7" s="136" t="s">
        <v>182</v>
      </c>
      <c r="C7" s="136"/>
      <c r="D7" s="136"/>
      <c r="E7" s="136"/>
      <c r="F7" s="136"/>
      <c r="G7" s="136"/>
      <c r="H7" s="136"/>
      <c r="I7" s="136"/>
      <c r="J7" s="136"/>
      <c r="K7" s="136"/>
      <c r="L7" s="107"/>
    </row>
    <row r="8" spans="1:20" x14ac:dyDescent="0.25">
      <c r="B8" s="108"/>
      <c r="C8" s="109"/>
      <c r="D8" s="109"/>
      <c r="E8" s="109"/>
      <c r="F8" s="109"/>
      <c r="G8" s="109"/>
      <c r="H8" s="110"/>
      <c r="I8" s="108"/>
      <c r="J8" s="109"/>
      <c r="K8" s="109"/>
      <c r="L8" s="111"/>
    </row>
    <row r="9" spans="1:20" x14ac:dyDescent="0.25">
      <c r="B9" s="108"/>
      <c r="C9" s="112" t="s">
        <v>183</v>
      </c>
      <c r="D9" s="109"/>
      <c r="E9" s="109"/>
      <c r="F9" s="109"/>
      <c r="G9" s="109"/>
      <c r="H9" s="110"/>
      <c r="I9" s="108"/>
      <c r="J9" s="112"/>
      <c r="K9" s="109"/>
      <c r="L9" s="111"/>
    </row>
    <row r="10" spans="1:20" x14ac:dyDescent="0.25">
      <c r="B10" s="108"/>
      <c r="C10" s="109"/>
      <c r="D10" s="109"/>
      <c r="E10" s="109"/>
      <c r="F10" s="109"/>
      <c r="G10" s="109"/>
      <c r="H10" s="110"/>
      <c r="I10" s="108"/>
      <c r="J10" s="109"/>
      <c r="K10" s="109"/>
      <c r="L10" s="111"/>
    </row>
    <row r="11" spans="1:20" x14ac:dyDescent="0.25">
      <c r="B11" s="108"/>
      <c r="C11" s="112" t="s">
        <v>184</v>
      </c>
      <c r="D11" s="112" t="s">
        <v>185</v>
      </c>
      <c r="E11" s="109"/>
      <c r="F11" s="109"/>
      <c r="G11" s="109"/>
      <c r="H11" s="110"/>
      <c r="I11" s="108"/>
      <c r="J11" s="112"/>
      <c r="K11" s="112"/>
      <c r="L11" s="111"/>
    </row>
    <row r="12" spans="1:20" ht="18.75" x14ac:dyDescent="0.25">
      <c r="A12" s="1"/>
      <c r="B12" s="108"/>
      <c r="C12" s="113" t="s">
        <v>186</v>
      </c>
      <c r="D12" s="112" t="s">
        <v>187</v>
      </c>
      <c r="E12" s="109"/>
      <c r="F12" s="109"/>
      <c r="G12" s="109"/>
      <c r="H12" s="110"/>
      <c r="I12" s="108"/>
      <c r="J12" s="113"/>
      <c r="K12" s="112"/>
      <c r="L12" s="111"/>
      <c r="P12" s="2"/>
      <c r="Q12" s="2"/>
      <c r="R12" s="2"/>
      <c r="S12" s="70"/>
      <c r="T12" s="70"/>
    </row>
    <row r="13" spans="1:20" ht="18" customHeight="1" x14ac:dyDescent="0.25">
      <c r="A13" s="3"/>
      <c r="B13" s="108"/>
      <c r="C13" s="114"/>
      <c r="D13" s="115"/>
      <c r="E13" s="109"/>
      <c r="F13" s="109"/>
      <c r="G13" s="109"/>
      <c r="H13" s="110"/>
      <c r="I13" s="108"/>
      <c r="J13" s="114"/>
      <c r="K13" s="115"/>
      <c r="L13" s="111"/>
      <c r="P13" s="2"/>
      <c r="Q13" s="2"/>
      <c r="R13" s="2"/>
      <c r="S13" s="70"/>
      <c r="T13" s="70"/>
    </row>
    <row r="14" spans="1:20" ht="18" customHeight="1" x14ac:dyDescent="0.25">
      <c r="A14" s="4"/>
      <c r="B14" s="108"/>
      <c r="C14" s="113" t="s">
        <v>188</v>
      </c>
      <c r="D14" s="137" t="s">
        <v>189</v>
      </c>
      <c r="E14" s="137"/>
      <c r="F14" s="137"/>
      <c r="G14" s="137"/>
      <c r="H14" s="137"/>
      <c r="I14" s="137"/>
      <c r="J14" s="137"/>
      <c r="K14" s="116"/>
      <c r="L14" s="111"/>
      <c r="P14" s="2"/>
      <c r="Q14" s="2"/>
      <c r="R14" s="2"/>
      <c r="S14" s="70"/>
      <c r="T14" s="70"/>
    </row>
    <row r="15" spans="1:20" ht="18" customHeight="1" x14ac:dyDescent="0.25">
      <c r="A15" s="4"/>
      <c r="B15" s="108"/>
      <c r="C15" s="114"/>
      <c r="D15" s="137"/>
      <c r="E15" s="137"/>
      <c r="F15" s="137"/>
      <c r="G15" s="137"/>
      <c r="H15" s="137"/>
      <c r="I15" s="137"/>
      <c r="J15" s="137"/>
      <c r="K15" s="116"/>
      <c r="L15" s="111"/>
      <c r="P15" s="2"/>
      <c r="Q15" s="2"/>
      <c r="R15" s="2"/>
      <c r="S15" s="70"/>
      <c r="T15" s="70"/>
    </row>
    <row r="16" spans="1:20" ht="18" customHeight="1" x14ac:dyDescent="0.25">
      <c r="A16" s="1"/>
      <c r="B16" s="108"/>
      <c r="C16" s="117" t="s">
        <v>190</v>
      </c>
      <c r="D16" s="138">
        <v>4460000000</v>
      </c>
      <c r="E16" s="139"/>
      <c r="F16" s="109"/>
      <c r="G16" s="109"/>
      <c r="H16" s="110"/>
      <c r="I16" s="108"/>
      <c r="J16" s="117"/>
      <c r="K16" s="118"/>
      <c r="L16" s="111"/>
      <c r="P16" s="2"/>
      <c r="Q16" s="2"/>
      <c r="R16" s="2"/>
      <c r="S16" s="70"/>
      <c r="T16" s="70"/>
    </row>
    <row r="17" spans="1:26" ht="18.75" x14ac:dyDescent="0.25">
      <c r="A17" s="1"/>
      <c r="B17" s="108"/>
      <c r="C17" s="117" t="s">
        <v>172</v>
      </c>
      <c r="D17" s="138">
        <f>+D16</f>
        <v>4460000000</v>
      </c>
      <c r="E17" s="139"/>
      <c r="F17" s="119"/>
      <c r="G17" s="109"/>
      <c r="H17" s="110"/>
      <c r="I17" s="108"/>
      <c r="J17" s="117"/>
      <c r="K17" s="118"/>
      <c r="L17" s="111"/>
      <c r="P17" s="2"/>
      <c r="Q17" s="2"/>
      <c r="R17" s="2"/>
      <c r="S17" s="70"/>
      <c r="T17" s="70"/>
    </row>
    <row r="18" spans="1:26" ht="18.75" x14ac:dyDescent="0.25">
      <c r="A18" s="1"/>
      <c r="B18" s="108"/>
      <c r="C18" s="120" t="s">
        <v>191</v>
      </c>
      <c r="D18" s="121" t="s">
        <v>192</v>
      </c>
      <c r="E18" s="109"/>
      <c r="F18" s="109"/>
      <c r="G18" s="109"/>
      <c r="H18" s="110"/>
      <c r="I18" s="108"/>
      <c r="J18" s="120"/>
      <c r="K18" s="121"/>
      <c r="L18" s="111"/>
      <c r="P18" s="2"/>
      <c r="Q18" s="2"/>
      <c r="R18" s="2"/>
      <c r="S18" s="70"/>
      <c r="T18" s="70"/>
    </row>
    <row r="19" spans="1:26" ht="18.75" x14ac:dyDescent="0.25">
      <c r="A19" s="1"/>
      <c r="B19" s="108"/>
      <c r="C19" s="117" t="s">
        <v>193</v>
      </c>
      <c r="D19" s="122" t="s">
        <v>194</v>
      </c>
      <c r="E19" s="123"/>
      <c r="F19" s="123"/>
      <c r="G19" s="123"/>
      <c r="H19" s="110"/>
      <c r="I19" s="108"/>
      <c r="J19" s="117"/>
      <c r="K19" s="122"/>
      <c r="L19" s="111"/>
      <c r="P19" s="2"/>
      <c r="Q19" s="2"/>
      <c r="R19" s="2"/>
      <c r="S19" s="70"/>
      <c r="T19" s="70"/>
    </row>
    <row r="20" spans="1:26" ht="18.75" x14ac:dyDescent="0.25">
      <c r="A20" s="1"/>
      <c r="B20" s="108"/>
      <c r="C20" s="124" t="s">
        <v>195</v>
      </c>
      <c r="D20" s="122" t="s">
        <v>196</v>
      </c>
      <c r="E20" s="123"/>
      <c r="F20" s="123"/>
      <c r="G20" s="123"/>
      <c r="H20" s="110"/>
      <c r="I20" s="108"/>
      <c r="J20" s="124"/>
      <c r="K20" s="122"/>
      <c r="L20" s="111"/>
      <c r="P20" s="2"/>
      <c r="Q20" s="2"/>
      <c r="R20" s="2"/>
      <c r="S20" s="70"/>
      <c r="T20" s="70"/>
    </row>
    <row r="21" spans="1:26" ht="26.25" x14ac:dyDescent="0.25">
      <c r="A21" s="1"/>
      <c r="B21" s="104"/>
      <c r="C21" s="125"/>
      <c r="D21" s="126"/>
      <c r="E21" s="127"/>
      <c r="F21" s="127"/>
      <c r="G21" s="127"/>
      <c r="H21" s="106"/>
      <c r="I21" s="104"/>
      <c r="J21" s="125"/>
      <c r="K21" s="126"/>
      <c r="L21"/>
      <c r="P21" s="2"/>
      <c r="Q21" s="2"/>
      <c r="R21" s="2"/>
      <c r="S21" s="70"/>
      <c r="T21" s="70"/>
    </row>
    <row r="22" spans="1:26" ht="19.5" thickBot="1" x14ac:dyDescent="0.35">
      <c r="A22" s="89"/>
      <c r="B22" s="147" t="s">
        <v>212</v>
      </c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9"/>
      <c r="T22" s="71"/>
    </row>
    <row r="23" spans="1:26" ht="17.25" thickBot="1" x14ac:dyDescent="0.35">
      <c r="A23" s="5"/>
      <c r="B23" s="5"/>
      <c r="C23" s="62"/>
      <c r="D23" s="144" t="s">
        <v>0</v>
      </c>
      <c r="E23" s="145"/>
      <c r="F23" s="145"/>
      <c r="G23" s="146"/>
      <c r="H23" s="153" t="s">
        <v>1</v>
      </c>
      <c r="I23" s="154"/>
      <c r="J23" s="154"/>
      <c r="K23" s="155"/>
      <c r="L23" s="153" t="s">
        <v>2</v>
      </c>
      <c r="M23" s="154"/>
      <c r="N23" s="154"/>
      <c r="O23" s="155"/>
      <c r="P23" s="153" t="s">
        <v>211</v>
      </c>
      <c r="Q23" s="154"/>
      <c r="R23" s="154"/>
      <c r="S23" s="155"/>
      <c r="T23" s="150" t="s">
        <v>3</v>
      </c>
      <c r="U23" s="151"/>
      <c r="V23" s="151"/>
      <c r="W23" s="151"/>
      <c r="X23" s="152"/>
    </row>
    <row r="24" spans="1:26" s="69" customFormat="1" ht="74.25" customHeight="1" thickBot="1" x14ac:dyDescent="0.3">
      <c r="A24" s="68"/>
      <c r="B24" s="6" t="s">
        <v>4</v>
      </c>
      <c r="C24" s="63" t="s">
        <v>5</v>
      </c>
      <c r="D24" s="7" t="s">
        <v>6</v>
      </c>
      <c r="E24" s="8" t="s">
        <v>7</v>
      </c>
      <c r="F24" s="66" t="s">
        <v>8</v>
      </c>
      <c r="G24" s="67" t="s">
        <v>9</v>
      </c>
      <c r="H24" s="9" t="s">
        <v>10</v>
      </c>
      <c r="I24" s="10" t="s">
        <v>11</v>
      </c>
      <c r="J24" s="10" t="s">
        <v>12</v>
      </c>
      <c r="K24" s="11" t="s">
        <v>13</v>
      </c>
      <c r="L24" s="7" t="s">
        <v>173</v>
      </c>
      <c r="M24" s="10" t="s">
        <v>11</v>
      </c>
      <c r="N24" s="10" t="s">
        <v>12</v>
      </c>
      <c r="O24" s="11" t="s">
        <v>13</v>
      </c>
      <c r="P24" s="7" t="s">
        <v>173</v>
      </c>
      <c r="Q24" s="10" t="s">
        <v>11</v>
      </c>
      <c r="R24" s="10" t="s">
        <v>12</v>
      </c>
      <c r="S24" s="11" t="s">
        <v>13</v>
      </c>
      <c r="T24" s="12" t="s">
        <v>14</v>
      </c>
      <c r="U24" s="12" t="s">
        <v>15</v>
      </c>
      <c r="V24" s="12" t="s">
        <v>16</v>
      </c>
      <c r="W24" s="12" t="s">
        <v>17</v>
      </c>
      <c r="X24" s="12" t="s">
        <v>18</v>
      </c>
    </row>
    <row r="25" spans="1:26" x14ac:dyDescent="0.25">
      <c r="A25" s="5"/>
      <c r="B25" s="13"/>
      <c r="C25" s="64" t="s">
        <v>19</v>
      </c>
      <c r="D25" s="14"/>
      <c r="E25" s="15"/>
      <c r="F25" s="16"/>
      <c r="G25" s="17"/>
      <c r="H25" s="18"/>
      <c r="I25" s="19"/>
      <c r="J25" s="19"/>
      <c r="K25" s="72"/>
      <c r="L25" s="21"/>
      <c r="M25" s="19"/>
      <c r="N25" s="20"/>
      <c r="O25" s="72"/>
      <c r="P25" s="21"/>
      <c r="Q25" s="19"/>
      <c r="R25" s="20"/>
      <c r="S25" s="72"/>
      <c r="T25" s="78"/>
      <c r="U25" s="78"/>
      <c r="V25" s="79"/>
      <c r="W25" s="80"/>
      <c r="X25" s="80"/>
    </row>
    <row r="26" spans="1:26" x14ac:dyDescent="0.25">
      <c r="A26" s="22"/>
      <c r="B26" s="23">
        <v>1</v>
      </c>
      <c r="C26" s="24" t="s">
        <v>19</v>
      </c>
      <c r="D26" s="25"/>
      <c r="E26" s="26"/>
      <c r="F26" s="27"/>
      <c r="G26" s="28"/>
      <c r="H26" s="29"/>
      <c r="I26" s="30"/>
      <c r="J26" s="30"/>
      <c r="K26" s="73"/>
      <c r="L26" s="31"/>
      <c r="M26" s="30"/>
      <c r="N26" s="30"/>
      <c r="O26" s="73"/>
      <c r="P26" s="31"/>
      <c r="Q26" s="30"/>
      <c r="R26" s="30"/>
      <c r="S26" s="73"/>
      <c r="T26" s="32"/>
      <c r="U26" s="32"/>
      <c r="V26" s="30"/>
      <c r="W26" s="73"/>
      <c r="X26" s="73"/>
    </row>
    <row r="27" spans="1:26" x14ac:dyDescent="0.25">
      <c r="A27" s="22"/>
      <c r="B27" s="23">
        <v>1.1000000000000001</v>
      </c>
      <c r="C27" s="33" t="s">
        <v>20</v>
      </c>
      <c r="D27" s="25"/>
      <c r="E27" s="26"/>
      <c r="F27" s="27"/>
      <c r="G27" s="28"/>
      <c r="H27" s="29"/>
      <c r="I27" s="30"/>
      <c r="J27" s="30"/>
      <c r="K27" s="73"/>
      <c r="L27" s="31"/>
      <c r="M27" s="30"/>
      <c r="N27" s="30"/>
      <c r="O27" s="73"/>
      <c r="P27" s="31"/>
      <c r="Q27" s="30"/>
      <c r="R27" s="30"/>
      <c r="S27" s="73"/>
      <c r="T27" s="32"/>
      <c r="U27" s="32"/>
      <c r="V27" s="30"/>
      <c r="W27" s="73"/>
      <c r="X27" s="73"/>
    </row>
    <row r="28" spans="1:26" x14ac:dyDescent="0.25">
      <c r="A28" s="34"/>
      <c r="B28" s="35" t="s">
        <v>21</v>
      </c>
      <c r="C28" s="36" t="s">
        <v>22</v>
      </c>
      <c r="D28" s="37" t="s">
        <v>23</v>
      </c>
      <c r="E28" s="38">
        <v>30</v>
      </c>
      <c r="F28" s="39">
        <v>17110.75765274639</v>
      </c>
      <c r="G28" s="40">
        <f>E28*F28</f>
        <v>513322.72958239168</v>
      </c>
      <c r="H28" s="87"/>
      <c r="I28" s="41">
        <f>IF($E28="",0,IF(H28="",0,H28/$E28))</f>
        <v>0</v>
      </c>
      <c r="J28" s="41">
        <f>I28</f>
        <v>0</v>
      </c>
      <c r="K28" s="74">
        <f>+I28*$G28</f>
        <v>0</v>
      </c>
      <c r="L28" s="44"/>
      <c r="M28" s="41">
        <f>IF($E28="",0,IF(L28="",0,L28/$E28))</f>
        <v>0</v>
      </c>
      <c r="N28" s="41">
        <f>M28+J28</f>
        <v>0</v>
      </c>
      <c r="O28" s="74">
        <f>+L28*F28</f>
        <v>0</v>
      </c>
      <c r="P28" s="44"/>
      <c r="Q28" s="41">
        <f>IF($E28="",0,IF(P28="",0,P28/$E28))</f>
        <v>0</v>
      </c>
      <c r="R28" s="41">
        <f>Q28+N28</f>
        <v>0</v>
      </c>
      <c r="S28" s="74">
        <f>+P28*J28</f>
        <v>0</v>
      </c>
      <c r="T28" s="42">
        <f>SUM(H28,L28)</f>
        <v>0</v>
      </c>
      <c r="U28" s="42">
        <f>+T28-E28</f>
        <v>-30</v>
      </c>
      <c r="V28" s="41">
        <f>IF($E28="",0,IF(T28="",0,T28/$E28))</f>
        <v>0</v>
      </c>
      <c r="W28" s="74">
        <f>+V28*$G28</f>
        <v>0</v>
      </c>
      <c r="X28" s="74">
        <f>G28-W28</f>
        <v>513322.72958239168</v>
      </c>
    </row>
    <row r="29" spans="1:26" ht="16.5" x14ac:dyDescent="0.25">
      <c r="A29" s="34"/>
      <c r="B29" s="35" t="s">
        <v>24</v>
      </c>
      <c r="C29" s="36" t="s">
        <v>25</v>
      </c>
      <c r="D29" s="37" t="s">
        <v>26</v>
      </c>
      <c r="E29" s="38">
        <v>1</v>
      </c>
      <c r="F29" s="43">
        <v>189624.08950731138</v>
      </c>
      <c r="G29" s="40">
        <f t="shared" ref="G29:G98" si="0">E29*F29</f>
        <v>189624.08950731138</v>
      </c>
      <c r="H29" s="87"/>
      <c r="I29" s="41">
        <f>IF($E29="",0,IF(H29="",0,H29/$E29))</f>
        <v>0</v>
      </c>
      <c r="J29" s="41">
        <f>I29</f>
        <v>0</v>
      </c>
      <c r="K29" s="74">
        <f>+I29*$G29</f>
        <v>0</v>
      </c>
      <c r="L29" s="44"/>
      <c r="M29" s="41">
        <f>IF($E29="",0,IF(L29="",0,L29/$E29))</f>
        <v>0</v>
      </c>
      <c r="N29" s="41">
        <f>M29+J29</f>
        <v>0</v>
      </c>
      <c r="O29" s="74">
        <f>+L29*F29</f>
        <v>0</v>
      </c>
      <c r="P29" s="44"/>
      <c r="Q29" s="41">
        <f>IF($E29="",0,IF(P29="",0,P29/$E29))</f>
        <v>0</v>
      </c>
      <c r="R29" s="41">
        <f>Q29+N29</f>
        <v>0</v>
      </c>
      <c r="S29" s="74">
        <f>+P29*J29</f>
        <v>0</v>
      </c>
      <c r="T29" s="42">
        <f>SUM(H29,L29)</f>
        <v>0</v>
      </c>
      <c r="U29" s="42">
        <f>+T29-E29</f>
        <v>-1</v>
      </c>
      <c r="V29" s="41">
        <f>IF($E29="",0,IF(T29="",0,T29/$E29))</f>
        <v>0</v>
      </c>
      <c r="W29" s="74">
        <f>+V29*$G29</f>
        <v>0</v>
      </c>
      <c r="X29" s="74">
        <f>G29-W29</f>
        <v>189624.08950731138</v>
      </c>
    </row>
    <row r="30" spans="1:26" ht="16.5" x14ac:dyDescent="0.25">
      <c r="A30" s="22"/>
      <c r="B30" s="23">
        <v>1.3</v>
      </c>
      <c r="C30" s="33" t="s">
        <v>27</v>
      </c>
      <c r="D30" s="25"/>
      <c r="E30" s="26"/>
      <c r="F30" s="45"/>
      <c r="G30" s="45"/>
      <c r="H30" s="29"/>
      <c r="I30" s="30"/>
      <c r="J30" s="30"/>
      <c r="K30" s="73"/>
      <c r="L30" s="31"/>
      <c r="M30" s="30"/>
      <c r="N30" s="30"/>
      <c r="O30" s="73">
        <f t="shared" ref="O30:O93" si="1">+L30*F30</f>
        <v>0</v>
      </c>
      <c r="P30" s="31"/>
      <c r="Q30" s="30"/>
      <c r="R30" s="30"/>
      <c r="S30" s="73">
        <f t="shared" ref="S30:S93" si="2">+P30*J30</f>
        <v>0</v>
      </c>
      <c r="T30" s="32"/>
      <c r="U30" s="32"/>
      <c r="V30" s="30"/>
      <c r="W30" s="73"/>
      <c r="X30" s="73"/>
    </row>
    <row r="31" spans="1:26" ht="16.5" x14ac:dyDescent="0.25">
      <c r="A31" s="5"/>
      <c r="B31" s="46" t="s">
        <v>28</v>
      </c>
      <c r="C31" s="47" t="s">
        <v>29</v>
      </c>
      <c r="D31" s="48" t="s">
        <v>30</v>
      </c>
      <c r="E31" s="49">
        <v>30</v>
      </c>
      <c r="F31" s="50">
        <v>9624.1164961988743</v>
      </c>
      <c r="G31" s="40">
        <f t="shared" si="0"/>
        <v>288723.49488596624</v>
      </c>
      <c r="H31" s="87">
        <v>30</v>
      </c>
      <c r="I31" s="51">
        <f t="shared" ref="I31:I36" si="3">IF($E31="",0,IF(H31="",0,H31/$E31))</f>
        <v>1</v>
      </c>
      <c r="J31" s="51">
        <f t="shared" ref="J31:J36" si="4">I31</f>
        <v>1</v>
      </c>
      <c r="K31" s="75">
        <f t="shared" ref="K31:K36" si="5">+I31*$G31</f>
        <v>288723.49488596624</v>
      </c>
      <c r="L31" s="44">
        <v>-30</v>
      </c>
      <c r="M31" s="52">
        <f t="shared" ref="M31:M36" si="6">IF($E31="",0,IF(L31="",0,L31/$E31))</f>
        <v>-1</v>
      </c>
      <c r="N31" s="52">
        <f t="shared" ref="N31:N36" si="7">M31+J31</f>
        <v>0</v>
      </c>
      <c r="O31" s="74">
        <f t="shared" si="1"/>
        <v>-288723.49488596624</v>
      </c>
      <c r="P31" s="44"/>
      <c r="Q31" s="52">
        <f t="shared" ref="Q31:Q36" si="8">IF($E31="",0,IF(P31="",0,P31/$E31))</f>
        <v>0</v>
      </c>
      <c r="R31" s="52">
        <f t="shared" ref="R31:R36" si="9">Q31+N31</f>
        <v>0</v>
      </c>
      <c r="S31" s="74">
        <f t="shared" si="2"/>
        <v>0</v>
      </c>
      <c r="T31" s="53">
        <f t="shared" ref="T31:T36" si="10">SUM(H31,L31)</f>
        <v>0</v>
      </c>
      <c r="U31" s="53">
        <f t="shared" ref="U31:U36" si="11">+T31-E31</f>
        <v>-30</v>
      </c>
      <c r="V31" s="54">
        <f t="shared" ref="V31:V36" si="12">IF($E31="",0,IF(T31="",0,T31/$E31))</f>
        <v>0</v>
      </c>
      <c r="W31" s="81">
        <f t="shared" ref="W31:W36" si="13">+V31*$G31</f>
        <v>0</v>
      </c>
      <c r="X31" s="81">
        <f t="shared" ref="X31:X36" si="14">G31-W31</f>
        <v>288723.49488596624</v>
      </c>
      <c r="Z31" s="82"/>
    </row>
    <row r="32" spans="1:26" x14ac:dyDescent="0.25">
      <c r="A32" s="5"/>
      <c r="B32" s="46" t="s">
        <v>31</v>
      </c>
      <c r="C32" s="47" t="s">
        <v>32</v>
      </c>
      <c r="D32" s="55" t="s">
        <v>30</v>
      </c>
      <c r="E32" s="49">
        <v>50.1</v>
      </c>
      <c r="F32" s="56">
        <v>12119.459518907224</v>
      </c>
      <c r="G32" s="40">
        <f t="shared" si="0"/>
        <v>607184.92189725197</v>
      </c>
      <c r="H32" s="87">
        <v>50.1</v>
      </c>
      <c r="I32" s="51">
        <f t="shared" si="3"/>
        <v>1</v>
      </c>
      <c r="J32" s="51">
        <f t="shared" si="4"/>
        <v>1</v>
      </c>
      <c r="K32" s="75">
        <f t="shared" si="5"/>
        <v>607184.92189725197</v>
      </c>
      <c r="L32" s="44">
        <v>-18.100000000000001</v>
      </c>
      <c r="M32" s="52">
        <f t="shared" si="6"/>
        <v>-0.36127744510978044</v>
      </c>
      <c r="N32" s="52">
        <f t="shared" si="7"/>
        <v>0.63872255489021956</v>
      </c>
      <c r="O32" s="74">
        <f t="shared" si="1"/>
        <v>-219362.21729222077</v>
      </c>
      <c r="P32" s="44"/>
      <c r="Q32" s="52">
        <f t="shared" si="8"/>
        <v>0</v>
      </c>
      <c r="R32" s="52">
        <f t="shared" si="9"/>
        <v>0.63872255489021956</v>
      </c>
      <c r="S32" s="74">
        <f t="shared" si="2"/>
        <v>0</v>
      </c>
      <c r="T32" s="53">
        <f t="shared" si="10"/>
        <v>32</v>
      </c>
      <c r="U32" s="53">
        <f t="shared" si="11"/>
        <v>-18.100000000000001</v>
      </c>
      <c r="V32" s="54">
        <f t="shared" si="12"/>
        <v>0.63872255489021956</v>
      </c>
      <c r="W32" s="81">
        <f t="shared" si="13"/>
        <v>387822.70460503118</v>
      </c>
      <c r="X32" s="81">
        <f t="shared" si="14"/>
        <v>219362.2172922208</v>
      </c>
    </row>
    <row r="33" spans="1:24" ht="16.5" x14ac:dyDescent="0.25">
      <c r="A33" s="5"/>
      <c r="B33" s="46" t="s">
        <v>33</v>
      </c>
      <c r="C33" s="47" t="s">
        <v>34</v>
      </c>
      <c r="D33" s="48" t="s">
        <v>30</v>
      </c>
      <c r="E33" s="49">
        <v>620</v>
      </c>
      <c r="F33" s="50">
        <v>9062.8736817739118</v>
      </c>
      <c r="G33" s="40">
        <f t="shared" si="0"/>
        <v>5618981.6826998256</v>
      </c>
      <c r="H33" s="87">
        <v>310</v>
      </c>
      <c r="I33" s="51">
        <f t="shared" si="3"/>
        <v>0.5</v>
      </c>
      <c r="J33" s="51">
        <f t="shared" si="4"/>
        <v>0.5</v>
      </c>
      <c r="K33" s="75">
        <f t="shared" si="5"/>
        <v>2809490.8413499128</v>
      </c>
      <c r="L33" s="44">
        <v>114.5</v>
      </c>
      <c r="M33" s="52">
        <f t="shared" si="6"/>
        <v>0.18467741935483872</v>
      </c>
      <c r="N33" s="52">
        <f t="shared" si="7"/>
        <v>0.68467741935483872</v>
      </c>
      <c r="O33" s="74">
        <f t="shared" si="1"/>
        <v>1037699.0365631129</v>
      </c>
      <c r="P33" s="44"/>
      <c r="Q33" s="52">
        <f t="shared" si="8"/>
        <v>0</v>
      </c>
      <c r="R33" s="52">
        <f t="shared" si="9"/>
        <v>0.68467741935483872</v>
      </c>
      <c r="S33" s="74">
        <f t="shared" si="2"/>
        <v>0</v>
      </c>
      <c r="T33" s="53">
        <f t="shared" si="10"/>
        <v>424.5</v>
      </c>
      <c r="U33" s="53">
        <f t="shared" si="11"/>
        <v>-195.5</v>
      </c>
      <c r="V33" s="54">
        <f t="shared" si="12"/>
        <v>0.68467741935483872</v>
      </c>
      <c r="W33" s="81">
        <f t="shared" si="13"/>
        <v>3847189.8779130257</v>
      </c>
      <c r="X33" s="81">
        <f t="shared" si="14"/>
        <v>1771791.8047867999</v>
      </c>
    </row>
    <row r="34" spans="1:24" ht="16.5" x14ac:dyDescent="0.25">
      <c r="A34" s="5"/>
      <c r="B34" s="46" t="s">
        <v>35</v>
      </c>
      <c r="C34" s="47" t="s">
        <v>36</v>
      </c>
      <c r="D34" s="48" t="s">
        <v>26</v>
      </c>
      <c r="E34" s="49">
        <v>10</v>
      </c>
      <c r="F34" s="50">
        <v>18837.727936665065</v>
      </c>
      <c r="G34" s="40">
        <f t="shared" si="0"/>
        <v>188377.27936665065</v>
      </c>
      <c r="H34" s="87">
        <v>5</v>
      </c>
      <c r="I34" s="51">
        <f t="shared" si="3"/>
        <v>0.5</v>
      </c>
      <c r="J34" s="51">
        <f t="shared" si="4"/>
        <v>0.5</v>
      </c>
      <c r="K34" s="75">
        <f t="shared" si="5"/>
        <v>94188.639683325324</v>
      </c>
      <c r="L34" s="44">
        <v>1</v>
      </c>
      <c r="M34" s="52">
        <f t="shared" si="6"/>
        <v>0.1</v>
      </c>
      <c r="N34" s="52">
        <f t="shared" si="7"/>
        <v>0.6</v>
      </c>
      <c r="O34" s="74">
        <f t="shared" si="1"/>
        <v>18837.727936665065</v>
      </c>
      <c r="P34" s="44"/>
      <c r="Q34" s="52">
        <f t="shared" si="8"/>
        <v>0</v>
      </c>
      <c r="R34" s="52">
        <f t="shared" si="9"/>
        <v>0.6</v>
      </c>
      <c r="S34" s="74">
        <f t="shared" si="2"/>
        <v>0</v>
      </c>
      <c r="T34" s="53">
        <f t="shared" si="10"/>
        <v>6</v>
      </c>
      <c r="U34" s="53">
        <f t="shared" si="11"/>
        <v>-4</v>
      </c>
      <c r="V34" s="54">
        <f t="shared" si="12"/>
        <v>0.6</v>
      </c>
      <c r="W34" s="81">
        <f t="shared" si="13"/>
        <v>113026.36761999039</v>
      </c>
      <c r="X34" s="81">
        <f t="shared" si="14"/>
        <v>75350.911746660262</v>
      </c>
    </row>
    <row r="35" spans="1:24" x14ac:dyDescent="0.25">
      <c r="A35" s="5"/>
      <c r="B35" s="46" t="s">
        <v>37</v>
      </c>
      <c r="C35" s="47" t="s">
        <v>38</v>
      </c>
      <c r="D35" s="48" t="s">
        <v>26</v>
      </c>
      <c r="E35" s="49">
        <v>33</v>
      </c>
      <c r="F35" s="56">
        <v>19802.033118370284</v>
      </c>
      <c r="G35" s="40">
        <f t="shared" si="0"/>
        <v>653467.09290621942</v>
      </c>
      <c r="H35" s="87">
        <v>11</v>
      </c>
      <c r="I35" s="51">
        <f t="shared" si="3"/>
        <v>0.33333333333333331</v>
      </c>
      <c r="J35" s="51">
        <f t="shared" si="4"/>
        <v>0.33333333333333331</v>
      </c>
      <c r="K35" s="75">
        <f t="shared" si="5"/>
        <v>217822.36430207314</v>
      </c>
      <c r="L35" s="44">
        <v>13</v>
      </c>
      <c r="M35" s="52">
        <f t="shared" si="6"/>
        <v>0.39393939393939392</v>
      </c>
      <c r="N35" s="52">
        <f t="shared" si="7"/>
        <v>0.72727272727272729</v>
      </c>
      <c r="O35" s="74">
        <f t="shared" si="1"/>
        <v>257426.4305388137</v>
      </c>
      <c r="P35" s="44"/>
      <c r="Q35" s="52">
        <f t="shared" si="8"/>
        <v>0</v>
      </c>
      <c r="R35" s="52">
        <f t="shared" si="9"/>
        <v>0.72727272727272729</v>
      </c>
      <c r="S35" s="74">
        <f t="shared" si="2"/>
        <v>0</v>
      </c>
      <c r="T35" s="53">
        <f t="shared" si="10"/>
        <v>24</v>
      </c>
      <c r="U35" s="53">
        <f t="shared" si="11"/>
        <v>-9</v>
      </c>
      <c r="V35" s="54">
        <f t="shared" si="12"/>
        <v>0.72727272727272729</v>
      </c>
      <c r="W35" s="81">
        <f t="shared" si="13"/>
        <v>475248.79484088684</v>
      </c>
      <c r="X35" s="81">
        <f t="shared" si="14"/>
        <v>178218.29806533258</v>
      </c>
    </row>
    <row r="36" spans="1:24" x14ac:dyDescent="0.25">
      <c r="A36" s="5"/>
      <c r="B36" s="46" t="s">
        <v>39</v>
      </c>
      <c r="C36" s="47" t="s">
        <v>40</v>
      </c>
      <c r="D36" s="48" t="s">
        <v>30</v>
      </c>
      <c r="E36" s="49">
        <v>18</v>
      </c>
      <c r="F36" s="56">
        <v>12949.536116298157</v>
      </c>
      <c r="G36" s="40">
        <f t="shared" si="0"/>
        <v>233091.65009336683</v>
      </c>
      <c r="H36" s="87"/>
      <c r="I36" s="51">
        <f t="shared" si="3"/>
        <v>0</v>
      </c>
      <c r="J36" s="51">
        <f t="shared" si="4"/>
        <v>0</v>
      </c>
      <c r="K36" s="75">
        <f t="shared" si="5"/>
        <v>0</v>
      </c>
      <c r="L36" s="44"/>
      <c r="M36" s="52">
        <f t="shared" si="6"/>
        <v>0</v>
      </c>
      <c r="N36" s="52">
        <f t="shared" si="7"/>
        <v>0</v>
      </c>
      <c r="O36" s="74">
        <f t="shared" si="1"/>
        <v>0</v>
      </c>
      <c r="P36" s="44"/>
      <c r="Q36" s="52">
        <f t="shared" si="8"/>
        <v>0</v>
      </c>
      <c r="R36" s="52">
        <f t="shared" si="9"/>
        <v>0</v>
      </c>
      <c r="S36" s="74">
        <f t="shared" si="2"/>
        <v>0</v>
      </c>
      <c r="T36" s="53">
        <f t="shared" si="10"/>
        <v>0</v>
      </c>
      <c r="U36" s="53">
        <f t="shared" si="11"/>
        <v>-18</v>
      </c>
      <c r="V36" s="54">
        <f t="shared" si="12"/>
        <v>0</v>
      </c>
      <c r="W36" s="81">
        <f t="shared" si="13"/>
        <v>0</v>
      </c>
      <c r="X36" s="81">
        <f t="shared" si="14"/>
        <v>233091.65009336683</v>
      </c>
    </row>
    <row r="37" spans="1:24" ht="16.5" x14ac:dyDescent="0.25">
      <c r="A37" s="22"/>
      <c r="B37" s="23">
        <v>1.4</v>
      </c>
      <c r="C37" s="33" t="s">
        <v>41</v>
      </c>
      <c r="D37" s="25"/>
      <c r="E37" s="57"/>
      <c r="F37" s="45"/>
      <c r="G37" s="45"/>
      <c r="H37" s="29"/>
      <c r="I37" s="30"/>
      <c r="J37" s="30"/>
      <c r="K37" s="73"/>
      <c r="L37" s="31"/>
      <c r="M37" s="30"/>
      <c r="N37" s="30"/>
      <c r="O37" s="73">
        <f t="shared" si="1"/>
        <v>0</v>
      </c>
      <c r="P37" s="31"/>
      <c r="Q37" s="30"/>
      <c r="R37" s="30"/>
      <c r="S37" s="73">
        <f t="shared" si="2"/>
        <v>0</v>
      </c>
      <c r="T37" s="73"/>
      <c r="U37" s="32"/>
      <c r="V37" s="30"/>
      <c r="W37" s="73"/>
      <c r="X37" s="73"/>
    </row>
    <row r="38" spans="1:24" ht="30" x14ac:dyDescent="0.25">
      <c r="A38" s="5"/>
      <c r="B38" s="46" t="s">
        <v>42</v>
      </c>
      <c r="C38" s="47" t="s">
        <v>43</v>
      </c>
      <c r="D38" s="48" t="s">
        <v>44</v>
      </c>
      <c r="E38" s="58">
        <v>120</v>
      </c>
      <c r="F38" s="50">
        <v>52529.510265721932</v>
      </c>
      <c r="G38" s="40">
        <f t="shared" si="0"/>
        <v>6303541.2318866318</v>
      </c>
      <c r="H38" s="87">
        <v>80</v>
      </c>
      <c r="I38" s="51">
        <f>IF($E38="",0,IF(H38="",0,H38/$E38))</f>
        <v>0.66666666666666663</v>
      </c>
      <c r="J38" s="51">
        <f>I38</f>
        <v>0.66666666666666663</v>
      </c>
      <c r="K38" s="75">
        <f>+I38*$G38</f>
        <v>4202360.8212577542</v>
      </c>
      <c r="L38" s="44">
        <v>-30</v>
      </c>
      <c r="M38" s="52">
        <f>IF($E38="",0,IF(L38="",0,L38/$E38))</f>
        <v>-0.25</v>
      </c>
      <c r="N38" s="52">
        <f>M38+J38</f>
        <v>0.41666666666666663</v>
      </c>
      <c r="O38" s="74">
        <f t="shared" si="1"/>
        <v>-1575885.307971658</v>
      </c>
      <c r="P38" s="44"/>
      <c r="Q38" s="52">
        <f>IF($E38="",0,IF(P38="",0,P38/$E38))</f>
        <v>0</v>
      </c>
      <c r="R38" s="52">
        <f>Q38+N38</f>
        <v>0.41666666666666663</v>
      </c>
      <c r="S38" s="74">
        <f t="shared" si="2"/>
        <v>0</v>
      </c>
      <c r="T38" s="53">
        <f>SUM(H38,L38)</f>
        <v>50</v>
      </c>
      <c r="U38" s="53">
        <f>+T38-E38</f>
        <v>-70</v>
      </c>
      <c r="V38" s="54">
        <f>IF($E38="",0,IF(T38="",0,T38/$E38))</f>
        <v>0.41666666666666669</v>
      </c>
      <c r="W38" s="81">
        <f>+V38*$G38</f>
        <v>2626475.5132860965</v>
      </c>
      <c r="X38" s="81">
        <f>G38-W38</f>
        <v>3677065.7186005353</v>
      </c>
    </row>
    <row r="39" spans="1:24" x14ac:dyDescent="0.25">
      <c r="A39" s="22"/>
      <c r="B39" s="23">
        <v>5</v>
      </c>
      <c r="C39" s="59" t="s">
        <v>45</v>
      </c>
      <c r="D39" s="25"/>
      <c r="E39" s="26"/>
      <c r="F39" s="27"/>
      <c r="G39" s="27"/>
      <c r="H39" s="29"/>
      <c r="I39" s="30"/>
      <c r="J39" s="30"/>
      <c r="K39" s="73"/>
      <c r="L39" s="31"/>
      <c r="M39" s="30"/>
      <c r="N39" s="30"/>
      <c r="O39" s="73">
        <f t="shared" si="1"/>
        <v>0</v>
      </c>
      <c r="P39" s="31"/>
      <c r="Q39" s="30"/>
      <c r="R39" s="30"/>
      <c r="S39" s="73">
        <f t="shared" si="2"/>
        <v>0</v>
      </c>
      <c r="T39" s="73"/>
      <c r="U39" s="32"/>
      <c r="V39" s="30"/>
      <c r="W39" s="73"/>
      <c r="X39" s="73"/>
    </row>
    <row r="40" spans="1:24" x14ac:dyDescent="0.25">
      <c r="A40" s="22"/>
      <c r="B40" s="23">
        <v>5.6</v>
      </c>
      <c r="C40" s="33" t="s">
        <v>46</v>
      </c>
      <c r="D40" s="60"/>
      <c r="E40" s="26"/>
      <c r="F40" s="27"/>
      <c r="G40" s="27"/>
      <c r="H40" s="29"/>
      <c r="I40" s="30"/>
      <c r="J40" s="30"/>
      <c r="K40" s="73"/>
      <c r="L40" s="31"/>
      <c r="M40" s="30"/>
      <c r="N40" s="30"/>
      <c r="O40" s="73">
        <f t="shared" si="1"/>
        <v>0</v>
      </c>
      <c r="P40" s="31"/>
      <c r="Q40" s="30"/>
      <c r="R40" s="30"/>
      <c r="S40" s="73">
        <f t="shared" si="2"/>
        <v>0</v>
      </c>
      <c r="T40" s="73"/>
      <c r="U40" s="32"/>
      <c r="V40" s="30"/>
      <c r="W40" s="73"/>
      <c r="X40" s="73"/>
    </row>
    <row r="41" spans="1:24" ht="16.5" x14ac:dyDescent="0.25">
      <c r="A41" s="5"/>
      <c r="B41" s="46" t="s">
        <v>47</v>
      </c>
      <c r="C41" s="47" t="s">
        <v>48</v>
      </c>
      <c r="D41" s="48" t="s">
        <v>30</v>
      </c>
      <c r="E41" s="58">
        <v>96.39</v>
      </c>
      <c r="F41" s="50">
        <v>39121.54814924614</v>
      </c>
      <c r="G41" s="40">
        <f t="shared" si="0"/>
        <v>3770926.0261058356</v>
      </c>
      <c r="H41" s="87"/>
      <c r="I41" s="51">
        <f>IF($E41="",0,IF(H41="",0,H41/$E41))</f>
        <v>0</v>
      </c>
      <c r="J41" s="51">
        <f>I41</f>
        <v>0</v>
      </c>
      <c r="K41" s="75">
        <f>+I41*$G41</f>
        <v>0</v>
      </c>
      <c r="L41" s="44">
        <v>0</v>
      </c>
      <c r="M41" s="52">
        <f>IF($E41="",0,IF(L41="",0,L41/$E41))</f>
        <v>0</v>
      </c>
      <c r="N41" s="52">
        <f>M41+J41</f>
        <v>0</v>
      </c>
      <c r="O41" s="74">
        <f t="shared" si="1"/>
        <v>0</v>
      </c>
      <c r="P41" s="44">
        <v>36.6</v>
      </c>
      <c r="Q41" s="52">
        <f>IF($E41="",0,IF(P41="",0,P41/$E41))</f>
        <v>0.37970743853096794</v>
      </c>
      <c r="R41" s="52">
        <f>Q41+N41</f>
        <v>0.37970743853096794</v>
      </c>
      <c r="S41" s="74">
        <f>+P41*F41</f>
        <v>1431848.6622624088</v>
      </c>
      <c r="T41" s="53">
        <f>SUM(H41,L41)</f>
        <v>0</v>
      </c>
      <c r="U41" s="53">
        <f>+T41-E41</f>
        <v>-96.39</v>
      </c>
      <c r="V41" s="54">
        <f>IF($E41="",0,IF(T41="",0,T41/$E41))</f>
        <v>0</v>
      </c>
      <c r="W41" s="81">
        <f>+V41*$G41</f>
        <v>0</v>
      </c>
      <c r="X41" s="81">
        <f>G41-W41</f>
        <v>3770926.0261058356</v>
      </c>
    </row>
    <row r="42" spans="1:24" x14ac:dyDescent="0.25">
      <c r="A42" s="22"/>
      <c r="B42" s="23" t="s">
        <v>49</v>
      </c>
      <c r="C42" s="33" t="s">
        <v>50</v>
      </c>
      <c r="D42" s="60"/>
      <c r="E42" s="26"/>
      <c r="F42" s="27"/>
      <c r="G42" s="27"/>
      <c r="H42" s="29"/>
      <c r="I42" s="30"/>
      <c r="J42" s="30"/>
      <c r="K42" s="73"/>
      <c r="L42" s="31"/>
      <c r="M42" s="30"/>
      <c r="N42" s="30"/>
      <c r="O42" s="73">
        <f t="shared" si="1"/>
        <v>0</v>
      </c>
      <c r="P42" s="31"/>
      <c r="Q42" s="30"/>
      <c r="R42" s="30"/>
      <c r="S42" s="73">
        <f t="shared" si="2"/>
        <v>0</v>
      </c>
      <c r="T42" s="73"/>
      <c r="U42" s="32"/>
      <c r="V42" s="30"/>
      <c r="W42" s="73"/>
      <c r="X42" s="73"/>
    </row>
    <row r="43" spans="1:24" ht="16.5" x14ac:dyDescent="0.25">
      <c r="A43" s="5"/>
      <c r="B43" s="46" t="s">
        <v>51</v>
      </c>
      <c r="C43" s="47" t="s">
        <v>52</v>
      </c>
      <c r="D43" s="48" t="s">
        <v>23</v>
      </c>
      <c r="E43" s="58">
        <v>30</v>
      </c>
      <c r="F43" s="50">
        <v>28391</v>
      </c>
      <c r="G43" s="40">
        <f t="shared" si="0"/>
        <v>851730</v>
      </c>
      <c r="H43" s="87"/>
      <c r="I43" s="51">
        <f>IF($E43="",0,IF(H43="",0,H43/$E43))</f>
        <v>0</v>
      </c>
      <c r="J43" s="51">
        <f>I43</f>
        <v>0</v>
      </c>
      <c r="K43" s="75">
        <f>+I43*$G43</f>
        <v>0</v>
      </c>
      <c r="L43" s="44">
        <v>30</v>
      </c>
      <c r="M43" s="52">
        <f>IF($E43="",0,IF(L43="",0,L43/$E43))</f>
        <v>1</v>
      </c>
      <c r="N43" s="52">
        <f>M43+J43</f>
        <v>1</v>
      </c>
      <c r="O43" s="74">
        <f t="shared" si="1"/>
        <v>851730</v>
      </c>
      <c r="P43" s="44"/>
      <c r="Q43" s="52">
        <f>IF($E43="",0,IF(P43="",0,P43/$E43))</f>
        <v>0</v>
      </c>
      <c r="R43" s="52">
        <f>Q43+N43</f>
        <v>1</v>
      </c>
      <c r="S43" s="74">
        <f t="shared" si="2"/>
        <v>0</v>
      </c>
      <c r="T43" s="53">
        <f>SUM(H43,L43)</f>
        <v>30</v>
      </c>
      <c r="U43" s="53">
        <f>+T43-E43</f>
        <v>0</v>
      </c>
      <c r="V43" s="54">
        <f>IF($E43="",0,IF(T43="",0,T43/$E43))</f>
        <v>1</v>
      </c>
      <c r="W43" s="81">
        <f>+V43*$G43</f>
        <v>851730</v>
      </c>
      <c r="X43" s="81">
        <f>G43-W43</f>
        <v>0</v>
      </c>
    </row>
    <row r="44" spans="1:24" x14ac:dyDescent="0.25">
      <c r="A44" s="22"/>
      <c r="B44" s="23" t="s">
        <v>53</v>
      </c>
      <c r="C44" s="33" t="s">
        <v>54</v>
      </c>
      <c r="D44" s="60"/>
      <c r="E44" s="26"/>
      <c r="F44" s="27"/>
      <c r="G44" s="27"/>
      <c r="H44" s="29"/>
      <c r="I44" s="30"/>
      <c r="J44" s="30"/>
      <c r="K44" s="73"/>
      <c r="L44" s="31"/>
      <c r="M44" s="30"/>
      <c r="N44" s="30"/>
      <c r="O44" s="73">
        <f t="shared" si="1"/>
        <v>0</v>
      </c>
      <c r="P44" s="31"/>
      <c r="Q44" s="30"/>
      <c r="R44" s="30"/>
      <c r="S44" s="73">
        <f t="shared" si="2"/>
        <v>0</v>
      </c>
      <c r="T44" s="73"/>
      <c r="U44" s="32"/>
      <c r="V44" s="30"/>
      <c r="W44" s="73"/>
      <c r="X44" s="73"/>
    </row>
    <row r="45" spans="1:24" ht="16.5" x14ac:dyDescent="0.25">
      <c r="A45" s="5"/>
      <c r="B45" s="46" t="s">
        <v>55</v>
      </c>
      <c r="C45" s="47" t="s">
        <v>56</v>
      </c>
      <c r="D45" s="48" t="s">
        <v>57</v>
      </c>
      <c r="E45" s="58">
        <v>6</v>
      </c>
      <c r="F45" s="50">
        <v>44158</v>
      </c>
      <c r="G45" s="40">
        <f t="shared" si="0"/>
        <v>264948</v>
      </c>
      <c r="H45" s="87"/>
      <c r="I45" s="51">
        <f>IF($E45="",0,IF(H45="",0,H45/$E45))</f>
        <v>0</v>
      </c>
      <c r="J45" s="51">
        <f>I45</f>
        <v>0</v>
      </c>
      <c r="K45" s="75">
        <f>+I45*$G45</f>
        <v>0</v>
      </c>
      <c r="L45" s="44">
        <v>6</v>
      </c>
      <c r="M45" s="52">
        <f>IF($E45="",0,IF(L45="",0,L45/$E45))</f>
        <v>1</v>
      </c>
      <c r="N45" s="52">
        <f>M45+J45</f>
        <v>1</v>
      </c>
      <c r="O45" s="74">
        <f t="shared" si="1"/>
        <v>264948</v>
      </c>
      <c r="P45" s="44"/>
      <c r="Q45" s="52">
        <f>IF($E45="",0,IF(P45="",0,P45/$E45))</f>
        <v>0</v>
      </c>
      <c r="R45" s="52">
        <f>Q45+N45</f>
        <v>1</v>
      </c>
      <c r="S45" s="74">
        <f t="shared" si="2"/>
        <v>0</v>
      </c>
      <c r="T45" s="53">
        <f>SUM(H45,L45)</f>
        <v>6</v>
      </c>
      <c r="U45" s="53">
        <f>+T45-E45</f>
        <v>0</v>
      </c>
      <c r="V45" s="54">
        <f>IF($E45="",0,IF(T45="",0,T45/$E45))</f>
        <v>1</v>
      </c>
      <c r="W45" s="81">
        <f>+V45*$G45</f>
        <v>264948</v>
      </c>
      <c r="X45" s="81">
        <f>G45-W45</f>
        <v>0</v>
      </c>
    </row>
    <row r="46" spans="1:24" x14ac:dyDescent="0.25">
      <c r="A46" s="22"/>
      <c r="B46" s="23">
        <v>8</v>
      </c>
      <c r="C46" s="59" t="s">
        <v>58</v>
      </c>
      <c r="D46" s="25"/>
      <c r="E46" s="26"/>
      <c r="F46" s="27"/>
      <c r="G46" s="27"/>
      <c r="H46" s="29"/>
      <c r="I46" s="30"/>
      <c r="J46" s="30"/>
      <c r="K46" s="73"/>
      <c r="L46" s="31"/>
      <c r="M46" s="30"/>
      <c r="N46" s="30"/>
      <c r="O46" s="73">
        <f t="shared" si="1"/>
        <v>0</v>
      </c>
      <c r="P46" s="31"/>
      <c r="Q46" s="30"/>
      <c r="R46" s="30"/>
      <c r="S46" s="73">
        <f t="shared" si="2"/>
        <v>0</v>
      </c>
      <c r="T46" s="73"/>
      <c r="U46" s="32"/>
      <c r="V46" s="30"/>
      <c r="W46" s="73"/>
      <c r="X46" s="73"/>
    </row>
    <row r="47" spans="1:24" x14ac:dyDescent="0.25">
      <c r="A47" s="22"/>
      <c r="B47" s="23">
        <v>8.1</v>
      </c>
      <c r="C47" s="33" t="s">
        <v>59</v>
      </c>
      <c r="D47" s="25"/>
      <c r="E47" s="26"/>
      <c r="F47" s="27"/>
      <c r="G47" s="27"/>
      <c r="H47" s="29"/>
      <c r="I47" s="30"/>
      <c r="J47" s="30"/>
      <c r="K47" s="73"/>
      <c r="L47" s="31"/>
      <c r="M47" s="30"/>
      <c r="N47" s="30"/>
      <c r="O47" s="73">
        <f t="shared" si="1"/>
        <v>0</v>
      </c>
      <c r="P47" s="31"/>
      <c r="Q47" s="30"/>
      <c r="R47" s="30"/>
      <c r="S47" s="73">
        <f t="shared" si="2"/>
        <v>0</v>
      </c>
      <c r="T47" s="73"/>
      <c r="U47" s="32"/>
      <c r="V47" s="30"/>
      <c r="W47" s="73"/>
      <c r="X47" s="73"/>
    </row>
    <row r="48" spans="1:24" x14ac:dyDescent="0.25">
      <c r="A48" s="5"/>
      <c r="B48" s="46" t="s">
        <v>60</v>
      </c>
      <c r="C48" s="47" t="s">
        <v>61</v>
      </c>
      <c r="D48" s="48" t="s">
        <v>26</v>
      </c>
      <c r="E48" s="49">
        <v>10</v>
      </c>
      <c r="F48" s="56">
        <v>51506.735384480147</v>
      </c>
      <c r="G48" s="40">
        <f t="shared" si="0"/>
        <v>515067.35384480149</v>
      </c>
      <c r="H48" s="87">
        <v>10</v>
      </c>
      <c r="I48" s="51">
        <f>IF($E48="",0,IF(H48="",0,H48/$E48))</f>
        <v>1</v>
      </c>
      <c r="J48" s="51">
        <f>I48</f>
        <v>1</v>
      </c>
      <c r="K48" s="75">
        <f>+I48*$G48</f>
        <v>515067.35384480149</v>
      </c>
      <c r="L48" s="44"/>
      <c r="M48" s="52">
        <f>IF($E48="",0,IF(L48="",0,L48/$E48))</f>
        <v>0</v>
      </c>
      <c r="N48" s="52">
        <f>M48+J48</f>
        <v>1</v>
      </c>
      <c r="O48" s="74">
        <f t="shared" si="1"/>
        <v>0</v>
      </c>
      <c r="P48" s="44"/>
      <c r="Q48" s="52">
        <f>IF($E48="",0,IF(P48="",0,P48/$E48))</f>
        <v>0</v>
      </c>
      <c r="R48" s="52">
        <f>Q48+N48</f>
        <v>1</v>
      </c>
      <c r="S48" s="74">
        <f t="shared" si="2"/>
        <v>0</v>
      </c>
      <c r="T48" s="53">
        <f>SUM(H48,L48)</f>
        <v>10</v>
      </c>
      <c r="U48" s="53">
        <f>+T48-E48</f>
        <v>0</v>
      </c>
      <c r="V48" s="54">
        <f>IF($E48="",0,IF(T48="",0,T48/$E48))</f>
        <v>1</v>
      </c>
      <c r="W48" s="81">
        <f>+V48*$G48</f>
        <v>515067.35384480149</v>
      </c>
      <c r="X48" s="81">
        <f>G48-W48</f>
        <v>0</v>
      </c>
    </row>
    <row r="49" spans="1:28" ht="16.5" x14ac:dyDescent="0.25">
      <c r="A49" s="22"/>
      <c r="B49" s="23">
        <v>8.1999999999999993</v>
      </c>
      <c r="C49" s="33" t="s">
        <v>62</v>
      </c>
      <c r="D49" s="25"/>
      <c r="E49" s="57"/>
      <c r="F49" s="45"/>
      <c r="G49" s="45"/>
      <c r="H49" s="29"/>
      <c r="I49" s="30"/>
      <c r="J49" s="30"/>
      <c r="K49" s="73"/>
      <c r="L49" s="31"/>
      <c r="M49" s="30"/>
      <c r="N49" s="30"/>
      <c r="O49" s="73">
        <f t="shared" si="1"/>
        <v>0</v>
      </c>
      <c r="P49" s="31"/>
      <c r="Q49" s="30"/>
      <c r="R49" s="30"/>
      <c r="S49" s="73">
        <f t="shared" si="2"/>
        <v>0</v>
      </c>
      <c r="T49" s="73"/>
      <c r="U49" s="32"/>
      <c r="V49" s="30"/>
      <c r="W49" s="73"/>
      <c r="X49" s="73"/>
    </row>
    <row r="50" spans="1:28" ht="30" x14ac:dyDescent="0.25">
      <c r="A50" s="5"/>
      <c r="B50" s="46" t="s">
        <v>63</v>
      </c>
      <c r="C50" s="47" t="s">
        <v>64</v>
      </c>
      <c r="D50" s="48" t="s">
        <v>23</v>
      </c>
      <c r="E50" s="49">
        <v>60</v>
      </c>
      <c r="F50" s="56">
        <v>43715.389728476061</v>
      </c>
      <c r="G50" s="40">
        <f t="shared" si="0"/>
        <v>2622923.3837085636</v>
      </c>
      <c r="H50" s="87">
        <v>40</v>
      </c>
      <c r="I50" s="51">
        <f>IF($E50="",0,IF(H50="",0,H50/$E50))</f>
        <v>0.66666666666666663</v>
      </c>
      <c r="J50" s="51">
        <f>I50</f>
        <v>0.66666666666666663</v>
      </c>
      <c r="K50" s="75">
        <f>+I50*$G50</f>
        <v>1748615.5891390424</v>
      </c>
      <c r="L50" s="44">
        <v>-40</v>
      </c>
      <c r="M50" s="52">
        <f>IF($E50="",0,IF(L50="",0,L50/$E50))</f>
        <v>-0.66666666666666663</v>
      </c>
      <c r="N50" s="52">
        <f>M50+J50</f>
        <v>0</v>
      </c>
      <c r="O50" s="74">
        <f t="shared" si="1"/>
        <v>-1748615.5891390424</v>
      </c>
      <c r="P50" s="44">
        <v>40</v>
      </c>
      <c r="Q50" s="52">
        <f>IF($E50="",0,IF(P50="",0,P50/$E50))</f>
        <v>0.66666666666666663</v>
      </c>
      <c r="R50" s="52">
        <f>Q50+N50</f>
        <v>0.66666666666666663</v>
      </c>
      <c r="S50" s="74">
        <f>+P50*F50</f>
        <v>1748615.5891390424</v>
      </c>
      <c r="T50" s="53">
        <f>SUM(H50,L50)</f>
        <v>0</v>
      </c>
      <c r="U50" s="53">
        <f>+T50-E50</f>
        <v>-60</v>
      </c>
      <c r="V50" s="54">
        <f>IF($E50="",0,IF(T50="",0,T50/$E50))</f>
        <v>0</v>
      </c>
      <c r="W50" s="81">
        <f>+V50*$G50</f>
        <v>0</v>
      </c>
      <c r="X50" s="81">
        <f>G50-W50</f>
        <v>2622923.3837085636</v>
      </c>
    </row>
    <row r="51" spans="1:28" x14ac:dyDescent="0.25">
      <c r="A51" s="22"/>
      <c r="B51" s="23" t="s">
        <v>65</v>
      </c>
      <c r="C51" s="33" t="s">
        <v>66</v>
      </c>
      <c r="D51" s="60"/>
      <c r="E51" s="26"/>
      <c r="F51" s="27"/>
      <c r="G51" s="27"/>
      <c r="H51" s="29"/>
      <c r="I51" s="30"/>
      <c r="J51" s="30"/>
      <c r="K51" s="73"/>
      <c r="L51" s="31"/>
      <c r="M51" s="30"/>
      <c r="N51" s="30"/>
      <c r="O51" s="73">
        <f t="shared" si="1"/>
        <v>0</v>
      </c>
      <c r="P51" s="31"/>
      <c r="Q51" s="30"/>
      <c r="R51" s="30"/>
      <c r="S51" s="73">
        <f t="shared" si="2"/>
        <v>0</v>
      </c>
      <c r="T51" s="73"/>
      <c r="U51" s="32"/>
      <c r="V51" s="30"/>
      <c r="W51" s="73"/>
      <c r="X51" s="73"/>
    </row>
    <row r="52" spans="1:28" x14ac:dyDescent="0.25">
      <c r="A52" s="5"/>
      <c r="B52" s="46" t="s">
        <v>67</v>
      </c>
      <c r="C52" s="47" t="s">
        <v>68</v>
      </c>
      <c r="D52" s="55" t="s">
        <v>23</v>
      </c>
      <c r="E52" s="49">
        <v>153</v>
      </c>
      <c r="F52" s="56">
        <v>15211</v>
      </c>
      <c r="G52" s="40">
        <f t="shared" si="0"/>
        <v>2327283</v>
      </c>
      <c r="H52" s="87"/>
      <c r="I52" s="51">
        <f>IF($E52="",0,IF(H52="",0,H52/$E52))</f>
        <v>0</v>
      </c>
      <c r="J52" s="51">
        <f>I52</f>
        <v>0</v>
      </c>
      <c r="K52" s="75">
        <f>+I52*$G52</f>
        <v>0</v>
      </c>
      <c r="L52" s="44">
        <v>153</v>
      </c>
      <c r="M52" s="52">
        <f>IF($E52="",0,IF(L52="",0,L52/$E52))</f>
        <v>1</v>
      </c>
      <c r="N52" s="52">
        <f>M52+J52</f>
        <v>1</v>
      </c>
      <c r="O52" s="74">
        <f t="shared" si="1"/>
        <v>2327283</v>
      </c>
      <c r="P52" s="44"/>
      <c r="Q52" s="52">
        <f>IF($E52="",0,IF(P52="",0,P52/$E52))</f>
        <v>0</v>
      </c>
      <c r="R52" s="52">
        <f>Q52+N52</f>
        <v>1</v>
      </c>
      <c r="S52" s="74">
        <f t="shared" si="2"/>
        <v>0</v>
      </c>
      <c r="T52" s="53">
        <f>SUM(H52,L52)</f>
        <v>153</v>
      </c>
      <c r="U52" s="53">
        <f>+T52-E52</f>
        <v>0</v>
      </c>
      <c r="V52" s="54">
        <f>IF($E52="",0,IF(T52="",0,T52/$E52))</f>
        <v>1</v>
      </c>
      <c r="W52" s="81">
        <f>+V52*$G52</f>
        <v>2327283</v>
      </c>
      <c r="X52" s="81">
        <f>G52-W52</f>
        <v>0</v>
      </c>
    </row>
    <row r="53" spans="1:28" x14ac:dyDescent="0.25">
      <c r="A53" s="5"/>
      <c r="B53" s="46" t="s">
        <v>69</v>
      </c>
      <c r="C53" s="47" t="s">
        <v>70</v>
      </c>
      <c r="D53" s="55" t="s">
        <v>23</v>
      </c>
      <c r="E53" s="49">
        <v>32</v>
      </c>
      <c r="F53" s="56">
        <v>9767</v>
      </c>
      <c r="G53" s="40">
        <f t="shared" si="0"/>
        <v>312544</v>
      </c>
      <c r="H53" s="87"/>
      <c r="I53" s="51">
        <f>IF($E53="",0,IF(H53="",0,H53/$E53))</f>
        <v>0</v>
      </c>
      <c r="J53" s="51">
        <f>I53</f>
        <v>0</v>
      </c>
      <c r="K53" s="75">
        <f>+I53*$G53</f>
        <v>0</v>
      </c>
      <c r="L53" s="44">
        <v>32</v>
      </c>
      <c r="M53" s="52">
        <f>IF($E53="",0,IF(L53="",0,L53/$E53))</f>
        <v>1</v>
      </c>
      <c r="N53" s="52">
        <f>M53+J53</f>
        <v>1</v>
      </c>
      <c r="O53" s="74">
        <f t="shared" si="1"/>
        <v>312544</v>
      </c>
      <c r="P53" s="44"/>
      <c r="Q53" s="52">
        <f>IF($E53="",0,IF(P53="",0,P53/$E53))</f>
        <v>0</v>
      </c>
      <c r="R53" s="52">
        <f>Q53+N53</f>
        <v>1</v>
      </c>
      <c r="S53" s="74">
        <f t="shared" si="2"/>
        <v>0</v>
      </c>
      <c r="T53" s="53">
        <f>SUM(H53,L53)</f>
        <v>32</v>
      </c>
      <c r="U53" s="53">
        <f>+T53-E53</f>
        <v>0</v>
      </c>
      <c r="V53" s="54">
        <f>IF($E53="",0,IF(T53="",0,T53/$E53))</f>
        <v>1</v>
      </c>
      <c r="W53" s="81">
        <f>+V53*$G53</f>
        <v>312544</v>
      </c>
      <c r="X53" s="81">
        <f>G53-W53</f>
        <v>0</v>
      </c>
    </row>
    <row r="54" spans="1:28" x14ac:dyDescent="0.25">
      <c r="A54" s="5"/>
      <c r="B54" s="46" t="s">
        <v>71</v>
      </c>
      <c r="C54" s="47" t="s">
        <v>72</v>
      </c>
      <c r="D54" s="55" t="s">
        <v>23</v>
      </c>
      <c r="E54" s="49">
        <v>13</v>
      </c>
      <c r="F54" s="56">
        <v>16057</v>
      </c>
      <c r="G54" s="40">
        <f t="shared" si="0"/>
        <v>208741</v>
      </c>
      <c r="H54" s="87"/>
      <c r="I54" s="51">
        <f>IF($E54="",0,IF(H54="",0,H54/$E54))</f>
        <v>0</v>
      </c>
      <c r="J54" s="51">
        <f>I54</f>
        <v>0</v>
      </c>
      <c r="K54" s="75">
        <f>+I54*$G54</f>
        <v>0</v>
      </c>
      <c r="L54" s="44">
        <v>13</v>
      </c>
      <c r="M54" s="52">
        <f>IF($E54="",0,IF(L54="",0,L54/$E54))</f>
        <v>1</v>
      </c>
      <c r="N54" s="52">
        <f>M54+J54</f>
        <v>1</v>
      </c>
      <c r="O54" s="74">
        <f t="shared" si="1"/>
        <v>208741</v>
      </c>
      <c r="P54" s="44"/>
      <c r="Q54" s="52">
        <f>IF($E54="",0,IF(P54="",0,P54/$E54))</f>
        <v>0</v>
      </c>
      <c r="R54" s="52">
        <f>Q54+N54</f>
        <v>1</v>
      </c>
      <c r="S54" s="74">
        <f t="shared" si="2"/>
        <v>0</v>
      </c>
      <c r="T54" s="53">
        <f>SUM(H54,L54)</f>
        <v>13</v>
      </c>
      <c r="U54" s="53">
        <f>+T54-E54</f>
        <v>0</v>
      </c>
      <c r="V54" s="54">
        <f>IF($E54="",0,IF(T54="",0,T54/$E54))</f>
        <v>1</v>
      </c>
      <c r="W54" s="81">
        <f>+V54*$G54</f>
        <v>208741</v>
      </c>
      <c r="X54" s="81">
        <f>G54-W54</f>
        <v>0</v>
      </c>
    </row>
    <row r="55" spans="1:28" x14ac:dyDescent="0.25">
      <c r="A55" s="5"/>
      <c r="B55" s="46" t="s">
        <v>73</v>
      </c>
      <c r="C55" s="47" t="s">
        <v>74</v>
      </c>
      <c r="D55" s="55" t="s">
        <v>23</v>
      </c>
      <c r="E55" s="49">
        <v>30</v>
      </c>
      <c r="F55" s="56">
        <v>24582</v>
      </c>
      <c r="G55" s="40">
        <f t="shared" si="0"/>
        <v>737460</v>
      </c>
      <c r="H55" s="87"/>
      <c r="I55" s="51">
        <f>IF($E55="",0,IF(H55="",0,H55/$E55))</f>
        <v>0</v>
      </c>
      <c r="J55" s="51">
        <f>I55</f>
        <v>0</v>
      </c>
      <c r="K55" s="75">
        <f>+I55*$G55</f>
        <v>0</v>
      </c>
      <c r="L55" s="44">
        <v>30</v>
      </c>
      <c r="M55" s="52">
        <f>IF($E55="",0,IF(L55="",0,L55/$E55))</f>
        <v>1</v>
      </c>
      <c r="N55" s="52">
        <f>M55+J55</f>
        <v>1</v>
      </c>
      <c r="O55" s="74">
        <f t="shared" si="1"/>
        <v>737460</v>
      </c>
      <c r="P55" s="44"/>
      <c r="Q55" s="52">
        <f>IF($E55="",0,IF(P55="",0,P55/$E55))</f>
        <v>0</v>
      </c>
      <c r="R55" s="52">
        <f>Q55+N55</f>
        <v>1</v>
      </c>
      <c r="S55" s="74">
        <f t="shared" si="2"/>
        <v>0</v>
      </c>
      <c r="T55" s="53">
        <f>SUM(H55,L55)</f>
        <v>30</v>
      </c>
      <c r="U55" s="53">
        <f>+T55-E55</f>
        <v>0</v>
      </c>
      <c r="V55" s="54">
        <f>IF($E55="",0,IF(T55="",0,T55/$E55))</f>
        <v>1</v>
      </c>
      <c r="W55" s="81">
        <f>+V55*$G55</f>
        <v>737460</v>
      </c>
      <c r="X55" s="81">
        <f>G55-W55</f>
        <v>0</v>
      </c>
      <c r="AB55" s="84"/>
    </row>
    <row r="56" spans="1:28" x14ac:dyDescent="0.25">
      <c r="A56" s="5"/>
      <c r="B56" s="46" t="s">
        <v>75</v>
      </c>
      <c r="C56" s="47" t="s">
        <v>76</v>
      </c>
      <c r="D56" s="55" t="s">
        <v>23</v>
      </c>
      <c r="E56" s="49">
        <v>8</v>
      </c>
      <c r="F56" s="56">
        <v>31514</v>
      </c>
      <c r="G56" s="40">
        <f t="shared" si="0"/>
        <v>252112</v>
      </c>
      <c r="H56" s="87"/>
      <c r="I56" s="51">
        <f>IF($E56="",0,IF(H56="",0,H56/$E56))</f>
        <v>0</v>
      </c>
      <c r="J56" s="51">
        <f>I56</f>
        <v>0</v>
      </c>
      <c r="K56" s="75">
        <f>+I56*$G56</f>
        <v>0</v>
      </c>
      <c r="L56" s="44">
        <v>8</v>
      </c>
      <c r="M56" s="52">
        <f>IF($E56="",0,IF(L56="",0,L56/$E56))</f>
        <v>1</v>
      </c>
      <c r="N56" s="52">
        <f>M56+J56</f>
        <v>1</v>
      </c>
      <c r="O56" s="74">
        <f t="shared" si="1"/>
        <v>252112</v>
      </c>
      <c r="P56" s="44"/>
      <c r="Q56" s="52">
        <f>IF($E56="",0,IF(P56="",0,P56/$E56))</f>
        <v>0</v>
      </c>
      <c r="R56" s="52">
        <f>Q56+N56</f>
        <v>1</v>
      </c>
      <c r="S56" s="74">
        <f t="shared" si="2"/>
        <v>0</v>
      </c>
      <c r="T56" s="53">
        <f>SUM(H56,L56)</f>
        <v>8</v>
      </c>
      <c r="U56" s="53">
        <f>+T56-E56</f>
        <v>0</v>
      </c>
      <c r="V56" s="54">
        <f>IF($E56="",0,IF(T56="",0,T56/$E56))</f>
        <v>1</v>
      </c>
      <c r="W56" s="81">
        <f>+V56*$G56</f>
        <v>252112</v>
      </c>
      <c r="X56" s="81">
        <f>G56-W56</f>
        <v>0</v>
      </c>
      <c r="AB56" s="84"/>
    </row>
    <row r="57" spans="1:28" x14ac:dyDescent="0.25">
      <c r="A57" s="22"/>
      <c r="B57" s="23" t="s">
        <v>77</v>
      </c>
      <c r="C57" s="33" t="s">
        <v>78</v>
      </c>
      <c r="D57" s="60"/>
      <c r="E57" s="26"/>
      <c r="F57" s="27"/>
      <c r="G57" s="27"/>
      <c r="H57" s="29"/>
      <c r="I57" s="30"/>
      <c r="J57" s="30"/>
      <c r="K57" s="73"/>
      <c r="L57" s="31"/>
      <c r="M57" s="30"/>
      <c r="N57" s="30"/>
      <c r="O57" s="73">
        <f t="shared" si="1"/>
        <v>0</v>
      </c>
      <c r="P57" s="31"/>
      <c r="Q57" s="30"/>
      <c r="R57" s="30"/>
      <c r="S57" s="73">
        <f t="shared" si="2"/>
        <v>0</v>
      </c>
      <c r="T57" s="73"/>
      <c r="U57" s="32"/>
      <c r="V57" s="30"/>
      <c r="W57" s="73"/>
      <c r="X57" s="73"/>
      <c r="AB57" s="84"/>
    </row>
    <row r="58" spans="1:28" ht="30" x14ac:dyDescent="0.25">
      <c r="A58" s="5"/>
      <c r="B58" s="46" t="s">
        <v>79</v>
      </c>
      <c r="C58" s="47" t="s">
        <v>80</v>
      </c>
      <c r="D58" s="55" t="s">
        <v>57</v>
      </c>
      <c r="E58" s="49">
        <v>1</v>
      </c>
      <c r="F58" s="56">
        <v>987679.87637340254</v>
      </c>
      <c r="G58" s="40">
        <f>E58*F58</f>
        <v>987679.87637340254</v>
      </c>
      <c r="H58" s="87"/>
      <c r="I58" s="51">
        <f>IF($E58="",0,IF(H58="",0,H58/$E58))</f>
        <v>0</v>
      </c>
      <c r="J58" s="51">
        <f>I58</f>
        <v>0</v>
      </c>
      <c r="K58" s="75">
        <f>+I58*$G58</f>
        <v>0</v>
      </c>
      <c r="L58" s="44">
        <v>1</v>
      </c>
      <c r="M58" s="52">
        <f>IF($E58="",0,IF(L58="",0,L58/$E58))</f>
        <v>1</v>
      </c>
      <c r="N58" s="52">
        <f>M58+J58</f>
        <v>1</v>
      </c>
      <c r="O58" s="74">
        <f t="shared" si="1"/>
        <v>987679.87637340254</v>
      </c>
      <c r="P58" s="44"/>
      <c r="Q58" s="52">
        <f>IF($E58="",0,IF(P58="",0,P58/$E58))</f>
        <v>0</v>
      </c>
      <c r="R58" s="52">
        <f>Q58+N58</f>
        <v>1</v>
      </c>
      <c r="S58" s="74">
        <f t="shared" si="2"/>
        <v>0</v>
      </c>
      <c r="T58" s="53">
        <f>SUM(H58,L58)</f>
        <v>1</v>
      </c>
      <c r="U58" s="53">
        <f>+T58-E58</f>
        <v>0</v>
      </c>
      <c r="V58" s="54">
        <f>IF($E58="",0,IF(T58="",0,T58/$E58))</f>
        <v>1</v>
      </c>
      <c r="W58" s="81">
        <f>+V58*$G58</f>
        <v>987679.87637340254</v>
      </c>
      <c r="X58" s="81">
        <f>G58-W58</f>
        <v>0</v>
      </c>
      <c r="AB58" s="84"/>
    </row>
    <row r="59" spans="1:28" x14ac:dyDescent="0.25">
      <c r="A59" s="22"/>
      <c r="B59" s="23">
        <v>8.6999999999999993</v>
      </c>
      <c r="C59" s="33" t="s">
        <v>81</v>
      </c>
      <c r="D59" s="60"/>
      <c r="E59" s="26"/>
      <c r="F59" s="27"/>
      <c r="G59" s="27"/>
      <c r="H59" s="29"/>
      <c r="I59" s="30"/>
      <c r="J59" s="30"/>
      <c r="K59" s="73"/>
      <c r="L59" s="31"/>
      <c r="M59" s="30"/>
      <c r="N59" s="30"/>
      <c r="O59" s="73">
        <f t="shared" si="1"/>
        <v>0</v>
      </c>
      <c r="P59" s="31"/>
      <c r="Q59" s="30"/>
      <c r="R59" s="30"/>
      <c r="S59" s="73">
        <f t="shared" si="2"/>
        <v>0</v>
      </c>
      <c r="T59" s="73"/>
      <c r="U59" s="32"/>
      <c r="V59" s="30"/>
      <c r="W59" s="73"/>
      <c r="X59" s="73"/>
      <c r="AB59" s="84"/>
    </row>
    <row r="60" spans="1:28" x14ac:dyDescent="0.25">
      <c r="A60" s="5"/>
      <c r="B60" s="46" t="s">
        <v>82</v>
      </c>
      <c r="C60" s="47" t="s">
        <v>83</v>
      </c>
      <c r="D60" s="55" t="s">
        <v>23</v>
      </c>
      <c r="E60" s="49">
        <v>400</v>
      </c>
      <c r="F60" s="56">
        <v>5286.8723731686823</v>
      </c>
      <c r="G60" s="40">
        <f t="shared" si="0"/>
        <v>2114748.9492674731</v>
      </c>
      <c r="H60" s="87">
        <v>200</v>
      </c>
      <c r="I60" s="51">
        <f t="shared" ref="I60:I65" si="15">IF($E60="",0,IF(H60="",0,H60/$E60))</f>
        <v>0.5</v>
      </c>
      <c r="J60" s="51">
        <f t="shared" ref="J60:J65" si="16">I60</f>
        <v>0.5</v>
      </c>
      <c r="K60" s="75">
        <f t="shared" ref="K60:K65" si="17">+I60*$G60</f>
        <v>1057374.4746337365</v>
      </c>
      <c r="L60" s="44">
        <v>160</v>
      </c>
      <c r="M60" s="52">
        <f t="shared" ref="M60:M65" si="18">IF($E60="",0,IF(L60="",0,L60/$E60))</f>
        <v>0.4</v>
      </c>
      <c r="N60" s="52">
        <f t="shared" ref="N60:N65" si="19">M60+J60</f>
        <v>0.9</v>
      </c>
      <c r="O60" s="74">
        <f t="shared" si="1"/>
        <v>845899.57970698923</v>
      </c>
      <c r="P60" s="44">
        <v>100</v>
      </c>
      <c r="Q60" s="52">
        <f t="shared" ref="Q60:Q65" si="20">IF($E60="",0,IF(P60="",0,P60/$E60))</f>
        <v>0.25</v>
      </c>
      <c r="R60" s="52">
        <f t="shared" ref="R60:R65" si="21">Q60+N60</f>
        <v>1.1499999999999999</v>
      </c>
      <c r="S60" s="74">
        <f>+P60*F60</f>
        <v>528687.23731686827</v>
      </c>
      <c r="T60" s="53">
        <f t="shared" ref="T60:T65" si="22">SUM(H60,L60)</f>
        <v>360</v>
      </c>
      <c r="U60" s="53">
        <f t="shared" ref="U60:U65" si="23">+T60-E60</f>
        <v>-40</v>
      </c>
      <c r="V60" s="54">
        <f t="shared" ref="V60:V65" si="24">IF($E60="",0,IF(T60="",0,T60/$E60))</f>
        <v>0.9</v>
      </c>
      <c r="W60" s="81">
        <f t="shared" ref="W60:W65" si="25">+V60*$G60</f>
        <v>1903274.0543407258</v>
      </c>
      <c r="X60" s="81">
        <f t="shared" ref="X60:X65" si="26">G60-W60</f>
        <v>211474.89492674731</v>
      </c>
      <c r="Z60" t="s">
        <v>174</v>
      </c>
      <c r="AB60" s="86"/>
    </row>
    <row r="61" spans="1:28" x14ac:dyDescent="0.25">
      <c r="A61" s="5"/>
      <c r="B61" s="46" t="s">
        <v>84</v>
      </c>
      <c r="C61" s="47" t="s">
        <v>85</v>
      </c>
      <c r="D61" s="55" t="s">
        <v>26</v>
      </c>
      <c r="E61" s="49">
        <v>10</v>
      </c>
      <c r="F61" s="56">
        <v>16164.790112128338</v>
      </c>
      <c r="G61" s="40">
        <f t="shared" si="0"/>
        <v>161647.90112128339</v>
      </c>
      <c r="H61" s="87">
        <v>5</v>
      </c>
      <c r="I61" s="51">
        <f t="shared" si="15"/>
        <v>0.5</v>
      </c>
      <c r="J61" s="51">
        <f t="shared" si="16"/>
        <v>0.5</v>
      </c>
      <c r="K61" s="75">
        <f t="shared" si="17"/>
        <v>80823.950560641693</v>
      </c>
      <c r="L61" s="44">
        <v>5</v>
      </c>
      <c r="M61" s="52">
        <f t="shared" si="18"/>
        <v>0.5</v>
      </c>
      <c r="N61" s="52">
        <f t="shared" si="19"/>
        <v>1</v>
      </c>
      <c r="O61" s="74">
        <f t="shared" si="1"/>
        <v>80823.950560641693</v>
      </c>
      <c r="P61" s="44"/>
      <c r="Q61" s="52">
        <f t="shared" si="20"/>
        <v>0</v>
      </c>
      <c r="R61" s="52">
        <f t="shared" si="21"/>
        <v>1</v>
      </c>
      <c r="S61" s="74">
        <f t="shared" ref="S61:S63" si="27">+P61*F61</f>
        <v>0</v>
      </c>
      <c r="T61" s="53">
        <f t="shared" si="22"/>
        <v>10</v>
      </c>
      <c r="U61" s="53">
        <f t="shared" si="23"/>
        <v>0</v>
      </c>
      <c r="V61" s="54">
        <f t="shared" si="24"/>
        <v>1</v>
      </c>
      <c r="W61" s="81">
        <f t="shared" si="25"/>
        <v>161647.90112128339</v>
      </c>
      <c r="X61" s="81">
        <f t="shared" si="26"/>
        <v>0</v>
      </c>
      <c r="AB61" s="84"/>
    </row>
    <row r="62" spans="1:28" x14ac:dyDescent="0.25">
      <c r="A62" s="5"/>
      <c r="B62" s="46" t="s">
        <v>86</v>
      </c>
      <c r="C62" s="47" t="s">
        <v>87</v>
      </c>
      <c r="D62" s="55" t="s">
        <v>26</v>
      </c>
      <c r="E62" s="49">
        <v>10</v>
      </c>
      <c r="F62" s="56">
        <v>49024.18503059369</v>
      </c>
      <c r="G62" s="40">
        <f t="shared" si="0"/>
        <v>490241.85030593688</v>
      </c>
      <c r="H62" s="87">
        <v>5</v>
      </c>
      <c r="I62" s="51">
        <f t="shared" si="15"/>
        <v>0.5</v>
      </c>
      <c r="J62" s="51">
        <f t="shared" si="16"/>
        <v>0.5</v>
      </c>
      <c r="K62" s="75">
        <f t="shared" si="17"/>
        <v>245120.92515296844</v>
      </c>
      <c r="L62" s="44">
        <v>-5</v>
      </c>
      <c r="M62" s="52">
        <f t="shared" si="18"/>
        <v>-0.5</v>
      </c>
      <c r="N62" s="52">
        <f t="shared" si="19"/>
        <v>0</v>
      </c>
      <c r="O62" s="74">
        <f t="shared" si="1"/>
        <v>-245120.92515296844</v>
      </c>
      <c r="P62" s="44">
        <v>5</v>
      </c>
      <c r="Q62" s="52">
        <f t="shared" si="20"/>
        <v>0.5</v>
      </c>
      <c r="R62" s="52">
        <f t="shared" si="21"/>
        <v>0.5</v>
      </c>
      <c r="S62" s="74">
        <f t="shared" si="27"/>
        <v>245120.92515296844</v>
      </c>
      <c r="T62" s="53">
        <f t="shared" si="22"/>
        <v>0</v>
      </c>
      <c r="U62" s="53">
        <f t="shared" si="23"/>
        <v>-10</v>
      </c>
      <c r="V62" s="54">
        <f t="shared" si="24"/>
        <v>0</v>
      </c>
      <c r="W62" s="81">
        <f t="shared" si="25"/>
        <v>0</v>
      </c>
      <c r="X62" s="81">
        <f t="shared" si="26"/>
        <v>490241.85030593688</v>
      </c>
      <c r="AB62" s="84"/>
    </row>
    <row r="63" spans="1:28" x14ac:dyDescent="0.25">
      <c r="A63" s="5"/>
      <c r="B63" s="46" t="s">
        <v>88</v>
      </c>
      <c r="C63" s="47" t="s">
        <v>89</v>
      </c>
      <c r="D63" s="55" t="s">
        <v>26</v>
      </c>
      <c r="E63" s="49">
        <v>10</v>
      </c>
      <c r="F63" s="56">
        <v>67851.532855492871</v>
      </c>
      <c r="G63" s="40">
        <f t="shared" si="0"/>
        <v>678515.32855492877</v>
      </c>
      <c r="H63" s="87">
        <v>5</v>
      </c>
      <c r="I63" s="51">
        <f t="shared" si="15"/>
        <v>0.5</v>
      </c>
      <c r="J63" s="51">
        <f t="shared" si="16"/>
        <v>0.5</v>
      </c>
      <c r="K63" s="75">
        <f t="shared" si="17"/>
        <v>339257.66427746438</v>
      </c>
      <c r="L63" s="44">
        <v>-5</v>
      </c>
      <c r="M63" s="52">
        <f t="shared" si="18"/>
        <v>-0.5</v>
      </c>
      <c r="N63" s="52">
        <f t="shared" si="19"/>
        <v>0</v>
      </c>
      <c r="O63" s="74">
        <f t="shared" si="1"/>
        <v>-339257.66427746438</v>
      </c>
      <c r="P63" s="44">
        <v>5</v>
      </c>
      <c r="Q63" s="52">
        <f t="shared" si="20"/>
        <v>0.5</v>
      </c>
      <c r="R63" s="52">
        <f t="shared" si="21"/>
        <v>0.5</v>
      </c>
      <c r="S63" s="74">
        <f t="shared" si="27"/>
        <v>339257.66427746438</v>
      </c>
      <c r="T63" s="53">
        <f t="shared" si="22"/>
        <v>0</v>
      </c>
      <c r="U63" s="53">
        <f t="shared" si="23"/>
        <v>-10</v>
      </c>
      <c r="V63" s="54">
        <f t="shared" si="24"/>
        <v>0</v>
      </c>
      <c r="W63" s="81">
        <f t="shared" si="25"/>
        <v>0</v>
      </c>
      <c r="X63" s="81">
        <f t="shared" si="26"/>
        <v>678515.32855492877</v>
      </c>
      <c r="AB63" s="84"/>
    </row>
    <row r="64" spans="1:28" x14ac:dyDescent="0.25">
      <c r="A64" s="5"/>
      <c r="B64" s="46" t="s">
        <v>90</v>
      </c>
      <c r="C64" s="47" t="s">
        <v>91</v>
      </c>
      <c r="D64" s="55" t="s">
        <v>26</v>
      </c>
      <c r="E64" s="49">
        <v>1</v>
      </c>
      <c r="F64" s="56">
        <v>298419.28182640491</v>
      </c>
      <c r="G64" s="40">
        <f t="shared" si="0"/>
        <v>298419.28182640491</v>
      </c>
      <c r="H64" s="87">
        <v>1</v>
      </c>
      <c r="I64" s="51">
        <f t="shared" si="15"/>
        <v>1</v>
      </c>
      <c r="J64" s="51">
        <f t="shared" si="16"/>
        <v>1</v>
      </c>
      <c r="K64" s="75">
        <f t="shared" si="17"/>
        <v>298419.28182640491</v>
      </c>
      <c r="L64" s="44"/>
      <c r="M64" s="52">
        <f t="shared" si="18"/>
        <v>0</v>
      </c>
      <c r="N64" s="52">
        <f t="shared" si="19"/>
        <v>1</v>
      </c>
      <c r="O64" s="74">
        <f t="shared" si="1"/>
        <v>0</v>
      </c>
      <c r="P64" s="44"/>
      <c r="Q64" s="52">
        <f t="shared" si="20"/>
        <v>0</v>
      </c>
      <c r="R64" s="52">
        <f t="shared" si="21"/>
        <v>1</v>
      </c>
      <c r="S64" s="74">
        <f t="shared" si="2"/>
        <v>0</v>
      </c>
      <c r="T64" s="53">
        <f t="shared" si="22"/>
        <v>1</v>
      </c>
      <c r="U64" s="53">
        <f t="shared" si="23"/>
        <v>0</v>
      </c>
      <c r="V64" s="54">
        <f t="shared" si="24"/>
        <v>1</v>
      </c>
      <c r="W64" s="81">
        <f t="shared" si="25"/>
        <v>298419.28182640491</v>
      </c>
      <c r="X64" s="81">
        <f t="shared" si="26"/>
        <v>0</v>
      </c>
      <c r="AB64" s="84"/>
    </row>
    <row r="65" spans="1:28" x14ac:dyDescent="0.25">
      <c r="A65" s="5"/>
      <c r="B65" s="46" t="s">
        <v>92</v>
      </c>
      <c r="C65" s="47" t="s">
        <v>93</v>
      </c>
      <c r="D65" s="55" t="s">
        <v>26</v>
      </c>
      <c r="E65" s="49">
        <v>1</v>
      </c>
      <c r="F65" s="56">
        <v>808596.58170529874</v>
      </c>
      <c r="G65" s="40">
        <f t="shared" si="0"/>
        <v>808596.58170529874</v>
      </c>
      <c r="H65" s="87">
        <v>1</v>
      </c>
      <c r="I65" s="51">
        <f t="shared" si="15"/>
        <v>1</v>
      </c>
      <c r="J65" s="51">
        <f t="shared" si="16"/>
        <v>1</v>
      </c>
      <c r="K65" s="75">
        <f t="shared" si="17"/>
        <v>808596.58170529874</v>
      </c>
      <c r="L65" s="44"/>
      <c r="M65" s="52">
        <f t="shared" si="18"/>
        <v>0</v>
      </c>
      <c r="N65" s="52">
        <f t="shared" si="19"/>
        <v>1</v>
      </c>
      <c r="O65" s="74">
        <f t="shared" si="1"/>
        <v>0</v>
      </c>
      <c r="P65" s="44"/>
      <c r="Q65" s="52">
        <f t="shared" si="20"/>
        <v>0</v>
      </c>
      <c r="R65" s="52">
        <f t="shared" si="21"/>
        <v>1</v>
      </c>
      <c r="S65" s="74">
        <f t="shared" si="2"/>
        <v>0</v>
      </c>
      <c r="T65" s="53">
        <f t="shared" si="22"/>
        <v>1</v>
      </c>
      <c r="U65" s="53">
        <f t="shared" si="23"/>
        <v>0</v>
      </c>
      <c r="V65" s="54">
        <f t="shared" si="24"/>
        <v>1</v>
      </c>
      <c r="W65" s="81">
        <f t="shared" si="25"/>
        <v>808596.58170529874</v>
      </c>
      <c r="X65" s="81">
        <f t="shared" si="26"/>
        <v>0</v>
      </c>
      <c r="AB65" s="84"/>
    </row>
    <row r="66" spans="1:28" x14ac:dyDescent="0.25">
      <c r="A66" s="22"/>
      <c r="B66" s="23">
        <v>8.14</v>
      </c>
      <c r="C66" s="33" t="s">
        <v>94</v>
      </c>
      <c r="D66" s="60"/>
      <c r="E66" s="26"/>
      <c r="F66" s="27"/>
      <c r="G66" s="27"/>
      <c r="H66" s="29"/>
      <c r="I66" s="30"/>
      <c r="J66" s="30"/>
      <c r="K66" s="73"/>
      <c r="L66" s="31"/>
      <c r="M66" s="30"/>
      <c r="N66" s="30"/>
      <c r="O66" s="73">
        <f t="shared" si="1"/>
        <v>0</v>
      </c>
      <c r="P66" s="31"/>
      <c r="Q66" s="30"/>
      <c r="R66" s="30"/>
      <c r="S66" s="73">
        <f t="shared" si="2"/>
        <v>0</v>
      </c>
      <c r="T66" s="73"/>
      <c r="U66" s="32"/>
      <c r="V66" s="30"/>
      <c r="W66" s="73"/>
      <c r="X66" s="73"/>
      <c r="AB66" s="84"/>
    </row>
    <row r="67" spans="1:28" x14ac:dyDescent="0.25">
      <c r="A67" s="5"/>
      <c r="B67" s="46" t="s">
        <v>95</v>
      </c>
      <c r="C67" s="47" t="s">
        <v>96</v>
      </c>
      <c r="D67" s="55" t="s">
        <v>26</v>
      </c>
      <c r="E67" s="49">
        <v>120</v>
      </c>
      <c r="F67" s="56">
        <v>59288.062107727834</v>
      </c>
      <c r="G67" s="40">
        <f t="shared" si="0"/>
        <v>7114567.4529273398</v>
      </c>
      <c r="H67" s="87">
        <v>80</v>
      </c>
      <c r="I67" s="51">
        <f>IF($E67="",0,IF(H67="",0,H67/$E67))</f>
        <v>0.66666666666666663</v>
      </c>
      <c r="J67" s="51">
        <f>I67</f>
        <v>0.66666666666666663</v>
      </c>
      <c r="K67" s="75">
        <f>+I67*$G67</f>
        <v>4743044.9686182262</v>
      </c>
      <c r="L67" s="44">
        <v>40</v>
      </c>
      <c r="M67" s="52">
        <f>IF($E67="",0,IF(L67="",0,L67/$E67))</f>
        <v>0.33333333333333331</v>
      </c>
      <c r="N67" s="52">
        <f>M67+J67</f>
        <v>1</v>
      </c>
      <c r="O67" s="74">
        <f t="shared" si="1"/>
        <v>2371522.4843091136</v>
      </c>
      <c r="P67" s="44"/>
      <c r="Q67" s="52">
        <f>IF($E67="",0,IF(P67="",0,P67/$E67))</f>
        <v>0</v>
      </c>
      <c r="R67" s="52">
        <f>Q67+N67</f>
        <v>1</v>
      </c>
      <c r="S67" s="74">
        <f t="shared" si="2"/>
        <v>0</v>
      </c>
      <c r="T67" s="53">
        <f>SUM(H67,L67)</f>
        <v>120</v>
      </c>
      <c r="U67" s="53">
        <f>+T67-E67</f>
        <v>0</v>
      </c>
      <c r="V67" s="54">
        <f>IF($E67="",0,IF(T67="",0,T67/$E67))</f>
        <v>1</v>
      </c>
      <c r="W67" s="81">
        <f>+V67*$G67</f>
        <v>7114567.4529273398</v>
      </c>
      <c r="X67" s="81">
        <f>G67-W67</f>
        <v>0</v>
      </c>
      <c r="AB67" s="84"/>
    </row>
    <row r="68" spans="1:28" x14ac:dyDescent="0.25">
      <c r="A68" s="22"/>
      <c r="B68" s="23">
        <v>10</v>
      </c>
      <c r="C68" s="33" t="s">
        <v>97</v>
      </c>
      <c r="D68" s="60"/>
      <c r="E68" s="26"/>
      <c r="F68" s="27"/>
      <c r="G68" s="27"/>
      <c r="H68" s="29"/>
      <c r="I68" s="30"/>
      <c r="J68" s="30"/>
      <c r="K68" s="73"/>
      <c r="L68" s="31"/>
      <c r="M68" s="30"/>
      <c r="N68" s="30"/>
      <c r="O68" s="73">
        <f t="shared" si="1"/>
        <v>0</v>
      </c>
      <c r="P68" s="31"/>
      <c r="Q68" s="30"/>
      <c r="R68" s="30"/>
      <c r="S68" s="73">
        <f t="shared" si="2"/>
        <v>0</v>
      </c>
      <c r="T68" s="73"/>
      <c r="U68" s="32"/>
      <c r="V68" s="30"/>
      <c r="W68" s="73"/>
      <c r="X68" s="73"/>
      <c r="AB68" s="84"/>
    </row>
    <row r="69" spans="1:28" x14ac:dyDescent="0.25">
      <c r="A69" s="22"/>
      <c r="B69" s="23">
        <v>10.199999999999999</v>
      </c>
      <c r="C69" s="33" t="s">
        <v>98</v>
      </c>
      <c r="D69" s="60"/>
      <c r="E69" s="26"/>
      <c r="F69" s="27"/>
      <c r="G69" s="27"/>
      <c r="H69" s="29"/>
      <c r="I69" s="30"/>
      <c r="J69" s="30"/>
      <c r="K69" s="73"/>
      <c r="L69" s="31"/>
      <c r="M69" s="30"/>
      <c r="N69" s="30"/>
      <c r="O69" s="73">
        <f t="shared" si="1"/>
        <v>0</v>
      </c>
      <c r="P69" s="31"/>
      <c r="Q69" s="30"/>
      <c r="R69" s="30"/>
      <c r="S69" s="73">
        <f t="shared" si="2"/>
        <v>0</v>
      </c>
      <c r="T69" s="73"/>
      <c r="U69" s="32"/>
      <c r="V69" s="30"/>
      <c r="W69" s="73"/>
      <c r="X69" s="73"/>
      <c r="AB69" s="84"/>
    </row>
    <row r="70" spans="1:28" x14ac:dyDescent="0.25">
      <c r="A70" s="5"/>
      <c r="B70" s="46" t="s">
        <v>99</v>
      </c>
      <c r="C70" s="47" t="s">
        <v>100</v>
      </c>
      <c r="D70" s="55" t="s">
        <v>30</v>
      </c>
      <c r="E70" s="49">
        <v>414.5</v>
      </c>
      <c r="F70" s="56">
        <v>25007</v>
      </c>
      <c r="G70" s="40">
        <f>E70*F70</f>
        <v>10365401.5</v>
      </c>
      <c r="H70" s="87"/>
      <c r="I70" s="51">
        <f>IF($E70="",0,IF(H70="",0,H70/$E70))</f>
        <v>0</v>
      </c>
      <c r="J70" s="51">
        <f>I70</f>
        <v>0</v>
      </c>
      <c r="K70" s="75">
        <f>+I70*$G70</f>
        <v>0</v>
      </c>
      <c r="L70" s="44">
        <v>414.5</v>
      </c>
      <c r="M70" s="52">
        <f>IF($E70="",0,IF(L70="",0,L70/$E70))</f>
        <v>1</v>
      </c>
      <c r="N70" s="52">
        <f>M70+J70</f>
        <v>1</v>
      </c>
      <c r="O70" s="74">
        <f t="shared" si="1"/>
        <v>10365401.5</v>
      </c>
      <c r="P70" s="44">
        <v>20</v>
      </c>
      <c r="Q70" s="52">
        <f>IF($E70="",0,IF(P70="",0,P70/$E70))</f>
        <v>4.8250904704463207E-2</v>
      </c>
      <c r="R70" s="52">
        <f>Q70+N70</f>
        <v>1.0482509047044632</v>
      </c>
      <c r="S70" s="74">
        <f>+P70*F70</f>
        <v>500140</v>
      </c>
      <c r="T70" s="53">
        <f>SUM(H70,L70)</f>
        <v>414.5</v>
      </c>
      <c r="U70" s="53">
        <f>+T70-E70</f>
        <v>0</v>
      </c>
      <c r="V70" s="54">
        <f>IF($E70="",0,IF(T70="",0,T70/$E70))</f>
        <v>1</v>
      </c>
      <c r="W70" s="81">
        <f>+V70*$G70</f>
        <v>10365401.5</v>
      </c>
      <c r="X70" s="81">
        <f>G70-W70</f>
        <v>0</v>
      </c>
      <c r="AB70" s="84"/>
    </row>
    <row r="71" spans="1:28" x14ac:dyDescent="0.25">
      <c r="A71" s="5"/>
      <c r="B71" s="46" t="s">
        <v>101</v>
      </c>
      <c r="C71" s="47" t="s">
        <v>102</v>
      </c>
      <c r="D71" s="55" t="s">
        <v>30</v>
      </c>
      <c r="E71" s="49">
        <v>20</v>
      </c>
      <c r="F71" s="56">
        <v>39109.571071493818</v>
      </c>
      <c r="G71" s="40">
        <f t="shared" si="0"/>
        <v>782191.42142987635</v>
      </c>
      <c r="H71" s="87">
        <v>10</v>
      </c>
      <c r="I71" s="51">
        <f>IF($E71="",0,IF(H71="",0,H71/$E71))</f>
        <v>0.5</v>
      </c>
      <c r="J71" s="51">
        <f>I71</f>
        <v>0.5</v>
      </c>
      <c r="K71" s="75">
        <f>+I71*$G71</f>
        <v>391095.71071493818</v>
      </c>
      <c r="L71" s="44">
        <v>-2.6</v>
      </c>
      <c r="M71" s="52">
        <f>IF($E71="",0,IF(L71="",0,L71/$E71))</f>
        <v>-0.13</v>
      </c>
      <c r="N71" s="52">
        <f>M71+J71</f>
        <v>0.37</v>
      </c>
      <c r="O71" s="74">
        <f t="shared" si="1"/>
        <v>-101684.88478588393</v>
      </c>
      <c r="P71" s="44"/>
      <c r="Q71" s="52">
        <f>IF($E71="",0,IF(P71="",0,P71/$E71))</f>
        <v>0</v>
      </c>
      <c r="R71" s="52">
        <f>Q71+N71</f>
        <v>0.37</v>
      </c>
      <c r="S71" s="74">
        <f t="shared" ref="S71:S72" si="28">+P71*F71</f>
        <v>0</v>
      </c>
      <c r="T71" s="53">
        <f>SUM(H71,L71)</f>
        <v>7.4</v>
      </c>
      <c r="U71" s="53">
        <f>+T71-E71</f>
        <v>-12.6</v>
      </c>
      <c r="V71" s="54">
        <f>IF($E71="",0,IF(T71="",0,T71/$E71))</f>
        <v>0.37</v>
      </c>
      <c r="W71" s="81">
        <f>+V71*$G71</f>
        <v>289410.82592905423</v>
      </c>
      <c r="X71" s="81">
        <f>G71-W71</f>
        <v>492780.59550082212</v>
      </c>
      <c r="AB71" s="84"/>
    </row>
    <row r="72" spans="1:28" x14ac:dyDescent="0.25">
      <c r="A72" s="5"/>
      <c r="B72" s="46" t="s">
        <v>103</v>
      </c>
      <c r="C72" s="47" t="s">
        <v>104</v>
      </c>
      <c r="D72" s="55" t="s">
        <v>30</v>
      </c>
      <c r="E72" s="49">
        <v>165.7</v>
      </c>
      <c r="F72" s="56">
        <v>46581.950911917978</v>
      </c>
      <c r="G72" s="40">
        <f t="shared" si="0"/>
        <v>7718629.2661048081</v>
      </c>
      <c r="H72" s="87">
        <v>30</v>
      </c>
      <c r="I72" s="51">
        <f>IF($E72="",0,IF(H72="",0,H72/$E72))</f>
        <v>0.18105009052504528</v>
      </c>
      <c r="J72" s="51">
        <f>I72</f>
        <v>0.18105009052504528</v>
      </c>
      <c r="K72" s="75">
        <f>+I72*$G72</f>
        <v>1397458.5273575394</v>
      </c>
      <c r="L72" s="44">
        <v>117.29</v>
      </c>
      <c r="M72" s="52">
        <f>IF($E72="",0,IF(L72="",0,L72/$E72))</f>
        <v>0.70784550392275203</v>
      </c>
      <c r="N72" s="52">
        <f>M72+J72</f>
        <v>0.88889559444779731</v>
      </c>
      <c r="O72" s="74">
        <f t="shared" si="1"/>
        <v>5463597.0224588597</v>
      </c>
      <c r="P72" s="44">
        <v>30.7</v>
      </c>
      <c r="Q72" s="52">
        <f>IF($E72="",0,IF(P72="",0,P72/$E72))</f>
        <v>0.18527459263729631</v>
      </c>
      <c r="R72" s="52">
        <f>Q72+N72</f>
        <v>1.0741701870850937</v>
      </c>
      <c r="S72" s="74">
        <f t="shared" si="28"/>
        <v>1430065.8929958818</v>
      </c>
      <c r="T72" s="53">
        <f>SUM(H72,L72)</f>
        <v>147.29000000000002</v>
      </c>
      <c r="U72" s="53">
        <f>+T72-E72</f>
        <v>-18.409999999999968</v>
      </c>
      <c r="V72" s="54">
        <f>IF($E72="",0,IF(T72="",0,T72/$E72))</f>
        <v>0.88889559444779742</v>
      </c>
      <c r="W72" s="81">
        <f>+V72*$G72</f>
        <v>6861055.5498163998</v>
      </c>
      <c r="X72" s="81">
        <f>G72-W72</f>
        <v>857573.71628840826</v>
      </c>
      <c r="Z72">
        <v>150.30000000000001</v>
      </c>
      <c r="AA72" s="83">
        <f>+L72+H72</f>
        <v>147.29000000000002</v>
      </c>
      <c r="AB72" s="84">
        <f>+AA72/Z72</f>
        <v>0.97997338656021293</v>
      </c>
    </row>
    <row r="73" spans="1:28" x14ac:dyDescent="0.25">
      <c r="A73" s="22"/>
      <c r="B73" s="23">
        <v>12</v>
      </c>
      <c r="C73" s="33" t="s">
        <v>105</v>
      </c>
      <c r="D73" s="60"/>
      <c r="E73" s="26"/>
      <c r="F73" s="27"/>
      <c r="G73" s="27"/>
      <c r="H73" s="29"/>
      <c r="I73" s="30"/>
      <c r="J73" s="30"/>
      <c r="K73" s="73"/>
      <c r="L73" s="31"/>
      <c r="M73" s="30"/>
      <c r="N73" s="30"/>
      <c r="O73" s="73">
        <f t="shared" si="1"/>
        <v>0</v>
      </c>
      <c r="P73" s="31"/>
      <c r="Q73" s="30"/>
      <c r="R73" s="30"/>
      <c r="S73" s="73">
        <f t="shared" si="2"/>
        <v>0</v>
      </c>
      <c r="T73" s="73"/>
      <c r="U73" s="32"/>
      <c r="V73" s="30"/>
      <c r="W73" s="73"/>
      <c r="X73" s="73"/>
      <c r="Z73" s="83">
        <f>+Z72*0.02</f>
        <v>3.0060000000000002</v>
      </c>
      <c r="AB73" s="84"/>
    </row>
    <row r="74" spans="1:28" x14ac:dyDescent="0.25">
      <c r="A74" s="22"/>
      <c r="B74" s="23">
        <v>12.1</v>
      </c>
      <c r="C74" s="33" t="s">
        <v>106</v>
      </c>
      <c r="D74" s="60"/>
      <c r="E74" s="26"/>
      <c r="F74" s="27"/>
      <c r="G74" s="27"/>
      <c r="H74" s="29"/>
      <c r="I74" s="30"/>
      <c r="J74" s="30"/>
      <c r="K74" s="73"/>
      <c r="L74" s="31"/>
      <c r="M74" s="30"/>
      <c r="N74" s="30"/>
      <c r="O74" s="73">
        <f t="shared" si="1"/>
        <v>0</v>
      </c>
      <c r="P74" s="31"/>
      <c r="Q74" s="30"/>
      <c r="R74" s="30"/>
      <c r="S74" s="73">
        <f t="shared" si="2"/>
        <v>0</v>
      </c>
      <c r="T74" s="73"/>
      <c r="U74" s="32"/>
      <c r="V74" s="30"/>
      <c r="W74" s="73"/>
      <c r="X74" s="73"/>
      <c r="Z74" s="85">
        <f>+Z72-Z73-H72</f>
        <v>117.29400000000001</v>
      </c>
      <c r="AB74" s="84"/>
    </row>
    <row r="75" spans="1:28" ht="30" x14ac:dyDescent="0.25">
      <c r="A75" s="5"/>
      <c r="B75" s="46" t="s">
        <v>107</v>
      </c>
      <c r="C75" s="47" t="s">
        <v>108</v>
      </c>
      <c r="D75" s="55" t="s">
        <v>30</v>
      </c>
      <c r="E75" s="49">
        <v>33.950000000000003</v>
      </c>
      <c r="F75" s="56">
        <v>206378.39</v>
      </c>
      <c r="G75" s="40">
        <f t="shared" si="0"/>
        <v>7006546.3405000009</v>
      </c>
      <c r="H75" s="87"/>
      <c r="I75" s="51">
        <f>IF($E75="",0,IF(H75="",0,H75/$E75))</f>
        <v>0</v>
      </c>
      <c r="J75" s="51">
        <f>I75</f>
        <v>0</v>
      </c>
      <c r="K75" s="75">
        <f>+I75*$G75</f>
        <v>0</v>
      </c>
      <c r="L75" s="44">
        <v>0</v>
      </c>
      <c r="M75" s="52">
        <f>IF($E75="",0,IF(L75="",0,L75/$E75))</f>
        <v>0</v>
      </c>
      <c r="N75" s="52">
        <f>M75+J75</f>
        <v>0</v>
      </c>
      <c r="O75" s="74">
        <f t="shared" si="1"/>
        <v>0</v>
      </c>
      <c r="P75" s="44">
        <v>0</v>
      </c>
      <c r="Q75" s="52">
        <f>IF($E75="",0,IF(P75="",0,P75/$E75))</f>
        <v>0</v>
      </c>
      <c r="R75" s="52">
        <f>Q75+N75</f>
        <v>0</v>
      </c>
      <c r="S75" s="74">
        <f t="shared" si="2"/>
        <v>0</v>
      </c>
      <c r="T75" s="53">
        <f>SUM(H75,L75)</f>
        <v>0</v>
      </c>
      <c r="U75" s="53">
        <f>+T75-E75</f>
        <v>-33.950000000000003</v>
      </c>
      <c r="V75" s="54">
        <f>IF($E75="",0,IF(T75="",0,T75/$E75))</f>
        <v>0</v>
      </c>
      <c r="W75" s="81">
        <f>+V75*$G75</f>
        <v>0</v>
      </c>
      <c r="X75" s="81">
        <f>G75-W75</f>
        <v>7006546.3405000009</v>
      </c>
      <c r="AB75" s="84"/>
    </row>
    <row r="76" spans="1:28" ht="30" x14ac:dyDescent="0.25">
      <c r="A76" s="5"/>
      <c r="B76" s="46" t="s">
        <v>109</v>
      </c>
      <c r="C76" s="47" t="s">
        <v>110</v>
      </c>
      <c r="D76" s="55" t="s">
        <v>30</v>
      </c>
      <c r="E76" s="49">
        <v>62.44</v>
      </c>
      <c r="F76" s="56">
        <v>276841</v>
      </c>
      <c r="G76" s="40">
        <f t="shared" si="0"/>
        <v>17285952.039999999</v>
      </c>
      <c r="H76" s="87"/>
      <c r="I76" s="51">
        <f>IF($E76="",0,IF(H76="",0,H76/$E76))</f>
        <v>0</v>
      </c>
      <c r="J76" s="51">
        <f>I76</f>
        <v>0</v>
      </c>
      <c r="K76" s="75">
        <f>+I76*$G76</f>
        <v>0</v>
      </c>
      <c r="L76" s="44">
        <v>0</v>
      </c>
      <c r="M76" s="52">
        <f>IF($E76="",0,IF(L76="",0,L76/$E76))</f>
        <v>0</v>
      </c>
      <c r="N76" s="52">
        <f>M76+J76</f>
        <v>0</v>
      </c>
      <c r="O76" s="74">
        <f t="shared" si="1"/>
        <v>0</v>
      </c>
      <c r="P76" s="44">
        <v>36.6</v>
      </c>
      <c r="Q76" s="52">
        <f>IF($E76="",0,IF(P76="",0,P76/$E76))</f>
        <v>0.58616271620755933</v>
      </c>
      <c r="R76" s="52">
        <f>Q76+N76</f>
        <v>0.58616271620755933</v>
      </c>
      <c r="S76" s="74">
        <f>+P76*F76</f>
        <v>10132380.6</v>
      </c>
      <c r="T76" s="53">
        <f>SUM(H76,L76)</f>
        <v>0</v>
      </c>
      <c r="U76" s="53">
        <f>+T76-E76</f>
        <v>-62.44</v>
      </c>
      <c r="V76" s="54">
        <f>IF($E76="",0,IF(T76="",0,T76/$E76))</f>
        <v>0</v>
      </c>
      <c r="W76" s="81">
        <f>+V76*$G76</f>
        <v>0</v>
      </c>
      <c r="X76" s="81">
        <f>G76-W76</f>
        <v>17285952.039999999</v>
      </c>
      <c r="AB76" s="84"/>
    </row>
    <row r="77" spans="1:28" x14ac:dyDescent="0.25">
      <c r="A77" s="22"/>
      <c r="B77" s="23">
        <v>14</v>
      </c>
      <c r="C77" s="33" t="s">
        <v>111</v>
      </c>
      <c r="D77" s="60"/>
      <c r="E77" s="26"/>
      <c r="F77" s="27"/>
      <c r="G77" s="27"/>
      <c r="H77" s="29"/>
      <c r="I77" s="30"/>
      <c r="J77" s="30"/>
      <c r="K77" s="73"/>
      <c r="L77" s="31"/>
      <c r="M77" s="30"/>
      <c r="N77" s="30"/>
      <c r="O77" s="73">
        <f t="shared" si="1"/>
        <v>0</v>
      </c>
      <c r="P77" s="31"/>
      <c r="Q77" s="30"/>
      <c r="R77" s="30"/>
      <c r="S77" s="73">
        <f t="shared" si="2"/>
        <v>0</v>
      </c>
      <c r="T77" s="73"/>
      <c r="U77" s="32"/>
      <c r="V77" s="30"/>
      <c r="W77" s="73"/>
      <c r="X77" s="73"/>
      <c r="AB77" s="84"/>
    </row>
    <row r="78" spans="1:28" x14ac:dyDescent="0.25">
      <c r="A78" s="22"/>
      <c r="B78" s="23">
        <v>14.1</v>
      </c>
      <c r="C78" s="33" t="s">
        <v>112</v>
      </c>
      <c r="D78" s="60"/>
      <c r="E78" s="26"/>
      <c r="F78" s="27"/>
      <c r="G78" s="27"/>
      <c r="H78" s="29"/>
      <c r="I78" s="30"/>
      <c r="J78" s="30"/>
      <c r="K78" s="73"/>
      <c r="L78" s="31"/>
      <c r="M78" s="30"/>
      <c r="N78" s="30"/>
      <c r="O78" s="73">
        <f t="shared" si="1"/>
        <v>0</v>
      </c>
      <c r="P78" s="31"/>
      <c r="Q78" s="30"/>
      <c r="R78" s="30"/>
      <c r="S78" s="73">
        <f t="shared" si="2"/>
        <v>0</v>
      </c>
      <c r="T78" s="73"/>
      <c r="U78" s="32"/>
      <c r="V78" s="30"/>
      <c r="W78" s="73"/>
      <c r="X78" s="73"/>
      <c r="AB78" s="84"/>
    </row>
    <row r="79" spans="1:28" x14ac:dyDescent="0.25">
      <c r="A79" s="5"/>
      <c r="B79" s="46" t="s">
        <v>113</v>
      </c>
      <c r="C79" s="47" t="s">
        <v>114</v>
      </c>
      <c r="D79" s="55" t="s">
        <v>30</v>
      </c>
      <c r="E79" s="49">
        <v>50.1</v>
      </c>
      <c r="F79" s="56">
        <v>50562.85781148314</v>
      </c>
      <c r="G79" s="40">
        <f t="shared" si="0"/>
        <v>2533199.1763553056</v>
      </c>
      <c r="H79" s="87">
        <v>25</v>
      </c>
      <c r="I79" s="51">
        <f>IF($E79="",0,IF(H79="",0,H79/$E79))</f>
        <v>0.49900199600798401</v>
      </c>
      <c r="J79" s="51">
        <f>I79</f>
        <v>0.49900199600798401</v>
      </c>
      <c r="K79" s="75">
        <f>+I79*$G79</f>
        <v>1264071.4452870786</v>
      </c>
      <c r="L79" s="44">
        <v>7</v>
      </c>
      <c r="M79" s="52">
        <f>IF($E79="",0,IF(L79="",0,L79/$E79))</f>
        <v>0.13972055888223553</v>
      </c>
      <c r="N79" s="52">
        <f>M79+J79</f>
        <v>0.63872255489021956</v>
      </c>
      <c r="O79" s="74">
        <f t="shared" si="1"/>
        <v>353940.00468038197</v>
      </c>
      <c r="P79" s="44"/>
      <c r="Q79" s="52">
        <f>IF($E79="",0,IF(P79="",0,P79/$E79))</f>
        <v>0</v>
      </c>
      <c r="R79" s="52">
        <f>Q79+N79</f>
        <v>0.63872255489021956</v>
      </c>
      <c r="S79" s="74">
        <f t="shared" si="2"/>
        <v>0</v>
      </c>
      <c r="T79" s="53">
        <f>SUM(H79,L79)</f>
        <v>32</v>
      </c>
      <c r="U79" s="53">
        <f>+T79-E79</f>
        <v>-18.100000000000001</v>
      </c>
      <c r="V79" s="54">
        <f>IF($E79="",0,IF(T79="",0,T79/$E79))</f>
        <v>0.63872255489021956</v>
      </c>
      <c r="W79" s="81">
        <f>+V79*$G79</f>
        <v>1618011.4499674607</v>
      </c>
      <c r="X79" s="81">
        <f>G79-W79</f>
        <v>915187.72638784489</v>
      </c>
      <c r="AB79" s="84"/>
    </row>
    <row r="80" spans="1:28" x14ac:dyDescent="0.25">
      <c r="A80" s="22"/>
      <c r="B80" s="23">
        <v>16</v>
      </c>
      <c r="C80" s="33" t="s">
        <v>115</v>
      </c>
      <c r="D80" s="60"/>
      <c r="E80" s="26"/>
      <c r="F80" s="27"/>
      <c r="G80" s="27"/>
      <c r="H80" s="29"/>
      <c r="I80" s="30"/>
      <c r="J80" s="30"/>
      <c r="K80" s="73"/>
      <c r="L80" s="31"/>
      <c r="M80" s="30"/>
      <c r="N80" s="30"/>
      <c r="O80" s="73">
        <f t="shared" si="1"/>
        <v>0</v>
      </c>
      <c r="P80" s="31"/>
      <c r="Q80" s="30"/>
      <c r="R80" s="30"/>
      <c r="S80" s="73">
        <f t="shared" si="2"/>
        <v>0</v>
      </c>
      <c r="T80" s="73"/>
      <c r="U80" s="32"/>
      <c r="V80" s="30"/>
      <c r="W80" s="73"/>
      <c r="X80" s="73"/>
      <c r="AB80" s="84"/>
    </row>
    <row r="81" spans="1:28" x14ac:dyDescent="0.25">
      <c r="A81" s="22"/>
      <c r="B81" s="23">
        <v>16.100000000000001</v>
      </c>
      <c r="C81" s="33" t="s">
        <v>116</v>
      </c>
      <c r="D81" s="60"/>
      <c r="E81" s="26"/>
      <c r="F81" s="27"/>
      <c r="G81" s="27"/>
      <c r="H81" s="29"/>
      <c r="I81" s="30"/>
      <c r="J81" s="30"/>
      <c r="K81" s="73"/>
      <c r="L81" s="31"/>
      <c r="M81" s="30"/>
      <c r="N81" s="30"/>
      <c r="O81" s="73">
        <f t="shared" si="1"/>
        <v>0</v>
      </c>
      <c r="P81" s="31"/>
      <c r="Q81" s="30"/>
      <c r="R81" s="30"/>
      <c r="S81" s="73">
        <f t="shared" si="2"/>
        <v>0</v>
      </c>
      <c r="T81" s="73"/>
      <c r="U81" s="32"/>
      <c r="V81" s="30"/>
      <c r="W81" s="73"/>
      <c r="X81" s="73"/>
      <c r="AB81" s="84"/>
    </row>
    <row r="82" spans="1:28" x14ac:dyDescent="0.25">
      <c r="A82" s="5"/>
      <c r="B82" s="46" t="s">
        <v>117</v>
      </c>
      <c r="C82" s="47" t="s">
        <v>118</v>
      </c>
      <c r="D82" s="55" t="s">
        <v>26</v>
      </c>
      <c r="E82" s="49">
        <v>5</v>
      </c>
      <c r="F82" s="56">
        <v>334261.55948782683</v>
      </c>
      <c r="G82" s="40">
        <f t="shared" si="0"/>
        <v>1671307.7974391342</v>
      </c>
      <c r="H82" s="87">
        <v>2</v>
      </c>
      <c r="I82" s="51">
        <f>IF($E82="",0,IF(H82="",0,H82/$E82))</f>
        <v>0.4</v>
      </c>
      <c r="J82" s="51">
        <f>I82</f>
        <v>0.4</v>
      </c>
      <c r="K82" s="75">
        <f>+I82*$G82</f>
        <v>668523.11897565378</v>
      </c>
      <c r="L82" s="44">
        <v>1</v>
      </c>
      <c r="M82" s="52">
        <f>IF($E82="",0,IF(L82="",0,L82/$E82))</f>
        <v>0.2</v>
      </c>
      <c r="N82" s="52">
        <f>M82+J82</f>
        <v>0.60000000000000009</v>
      </c>
      <c r="O82" s="74">
        <f t="shared" si="1"/>
        <v>334261.55948782683</v>
      </c>
      <c r="P82" s="44"/>
      <c r="Q82" s="52">
        <f>IF($E82="",0,IF(P82="",0,P82/$E82))</f>
        <v>0</v>
      </c>
      <c r="R82" s="52">
        <f>Q82+N82</f>
        <v>0.60000000000000009</v>
      </c>
      <c r="S82" s="74">
        <f t="shared" si="2"/>
        <v>0</v>
      </c>
      <c r="T82" s="53">
        <f>SUM(H82,L82)</f>
        <v>3</v>
      </c>
      <c r="U82" s="53">
        <f>+T82-E82</f>
        <v>-2</v>
      </c>
      <c r="V82" s="54">
        <f>IF($E82="",0,IF(T82="",0,T82/$E82))</f>
        <v>0.6</v>
      </c>
      <c r="W82" s="81">
        <f>+V82*$G82</f>
        <v>1002784.6784634804</v>
      </c>
      <c r="X82" s="81">
        <f>G82-W82</f>
        <v>668523.11897565378</v>
      </c>
      <c r="AB82" s="84"/>
    </row>
    <row r="83" spans="1:28" x14ac:dyDescent="0.25">
      <c r="A83" s="5"/>
      <c r="B83" s="46" t="s">
        <v>119</v>
      </c>
      <c r="C83" s="47" t="s">
        <v>120</v>
      </c>
      <c r="D83" s="55" t="s">
        <v>26</v>
      </c>
      <c r="E83" s="49">
        <v>5</v>
      </c>
      <c r="F83" s="56">
        <v>124255.34212224801</v>
      </c>
      <c r="G83" s="40">
        <f>E83*F83</f>
        <v>621276.71061124001</v>
      </c>
      <c r="H83" s="87">
        <v>1</v>
      </c>
      <c r="I83" s="51">
        <f>IF($E83="",0,IF(H83="",0,H83/$E83))</f>
        <v>0.2</v>
      </c>
      <c r="J83" s="51">
        <f>I83</f>
        <v>0.2</v>
      </c>
      <c r="K83" s="75">
        <f>+I83*$G83</f>
        <v>124255.34212224801</v>
      </c>
      <c r="L83" s="44">
        <v>1</v>
      </c>
      <c r="M83" s="52">
        <f>IF($E83="",0,IF(L83="",0,L83/$E83))</f>
        <v>0.2</v>
      </c>
      <c r="N83" s="52">
        <f>M83+J83</f>
        <v>0.4</v>
      </c>
      <c r="O83" s="74">
        <f t="shared" si="1"/>
        <v>124255.34212224801</v>
      </c>
      <c r="P83" s="44"/>
      <c r="Q83" s="52">
        <f>IF($E83="",0,IF(P83="",0,P83/$E83))</f>
        <v>0</v>
      </c>
      <c r="R83" s="52">
        <f>Q83+N83</f>
        <v>0.4</v>
      </c>
      <c r="S83" s="74">
        <f t="shared" si="2"/>
        <v>0</v>
      </c>
      <c r="T83" s="53">
        <f>SUM(H83,L83)</f>
        <v>2</v>
      </c>
      <c r="U83" s="53">
        <f>+T83-E83</f>
        <v>-3</v>
      </c>
      <c r="V83" s="54">
        <f>IF($E83="",0,IF(T83="",0,T83/$E83))</f>
        <v>0.4</v>
      </c>
      <c r="W83" s="81">
        <f>+V83*$G83</f>
        <v>248510.68424449602</v>
      </c>
      <c r="X83" s="81">
        <f>G83-W83</f>
        <v>372766.02636674396</v>
      </c>
      <c r="AB83" s="84"/>
    </row>
    <row r="84" spans="1:28" x14ac:dyDescent="0.25">
      <c r="A84" s="5"/>
      <c r="B84" s="46" t="s">
        <v>121</v>
      </c>
      <c r="C84" s="47" t="s">
        <v>122</v>
      </c>
      <c r="D84" s="55" t="s">
        <v>26</v>
      </c>
      <c r="E84" s="49">
        <v>1</v>
      </c>
      <c r="F84" s="56">
        <v>124255.34212224801</v>
      </c>
      <c r="G84" s="40">
        <v>352386</v>
      </c>
      <c r="H84" s="87"/>
      <c r="I84" s="51">
        <f>IF($E84="",0,IF(H84="",0,H84/$E84))</f>
        <v>0</v>
      </c>
      <c r="J84" s="51">
        <f>I84</f>
        <v>0</v>
      </c>
      <c r="K84" s="75">
        <f>+I84*$G84</f>
        <v>0</v>
      </c>
      <c r="L84" s="44">
        <v>1</v>
      </c>
      <c r="M84" s="52">
        <f>IF($E84="",0,IF(L84="",0,L84/$E84))</f>
        <v>1</v>
      </c>
      <c r="N84" s="52">
        <f>M84+J84</f>
        <v>1</v>
      </c>
      <c r="O84" s="74">
        <f t="shared" si="1"/>
        <v>124255.34212224801</v>
      </c>
      <c r="P84" s="44"/>
      <c r="Q84" s="52">
        <f>IF($E84="",0,IF(P84="",0,P84/$E84))</f>
        <v>0</v>
      </c>
      <c r="R84" s="52">
        <f>Q84+N84</f>
        <v>1</v>
      </c>
      <c r="S84" s="74">
        <f t="shared" si="2"/>
        <v>0</v>
      </c>
      <c r="T84" s="53">
        <f>SUM(H84,L84)</f>
        <v>1</v>
      </c>
      <c r="U84" s="53">
        <f>+T84-E84</f>
        <v>0</v>
      </c>
      <c r="V84" s="54">
        <f>IF($E84="",0,IF(T84="",0,T84/$E84))</f>
        <v>1</v>
      </c>
      <c r="W84" s="81">
        <f>+V84*$G84</f>
        <v>352386</v>
      </c>
      <c r="X84" s="81">
        <f>G84-W84</f>
        <v>0</v>
      </c>
      <c r="AB84" s="84"/>
    </row>
    <row r="85" spans="1:28" ht="60" x14ac:dyDescent="0.25">
      <c r="A85" s="22"/>
      <c r="B85" s="23">
        <v>17</v>
      </c>
      <c r="C85" s="33" t="s">
        <v>123</v>
      </c>
      <c r="D85" s="60"/>
      <c r="E85" s="26"/>
      <c r="F85" s="27"/>
      <c r="G85" s="27"/>
      <c r="H85" s="29"/>
      <c r="I85" s="30"/>
      <c r="J85" s="30"/>
      <c r="K85" s="73"/>
      <c r="L85" s="31"/>
      <c r="M85" s="30"/>
      <c r="N85" s="30"/>
      <c r="O85" s="73">
        <f t="shared" si="1"/>
        <v>0</v>
      </c>
      <c r="P85" s="31"/>
      <c r="Q85" s="30"/>
      <c r="R85" s="30"/>
      <c r="S85" s="73">
        <f t="shared" si="2"/>
        <v>0</v>
      </c>
      <c r="T85" s="73"/>
      <c r="U85" s="32"/>
      <c r="V85" s="30"/>
      <c r="W85" s="73"/>
      <c r="X85" s="73"/>
      <c r="AB85" s="84"/>
    </row>
    <row r="86" spans="1:28" x14ac:dyDescent="0.25">
      <c r="A86" s="22"/>
      <c r="B86" s="23">
        <v>17.100000000000001</v>
      </c>
      <c r="C86" s="33" t="s">
        <v>124</v>
      </c>
      <c r="D86" s="60"/>
      <c r="E86" s="26"/>
      <c r="F86" s="27"/>
      <c r="G86" s="27"/>
      <c r="H86" s="29"/>
      <c r="I86" s="30"/>
      <c r="J86" s="30"/>
      <c r="K86" s="73"/>
      <c r="L86" s="31"/>
      <c r="M86" s="30"/>
      <c r="N86" s="30"/>
      <c r="O86" s="73">
        <f t="shared" si="1"/>
        <v>0</v>
      </c>
      <c r="P86" s="31"/>
      <c r="Q86" s="30"/>
      <c r="R86" s="30"/>
      <c r="S86" s="73">
        <f t="shared" si="2"/>
        <v>0</v>
      </c>
      <c r="T86" s="73"/>
      <c r="U86" s="32"/>
      <c r="V86" s="30"/>
      <c r="W86" s="73"/>
      <c r="X86" s="73"/>
      <c r="AB86" s="84"/>
    </row>
    <row r="87" spans="1:28" x14ac:dyDescent="0.25">
      <c r="A87" s="5"/>
      <c r="B87" s="46" t="s">
        <v>125</v>
      </c>
      <c r="C87" s="47" t="s">
        <v>126</v>
      </c>
      <c r="D87" s="55" t="s">
        <v>30</v>
      </c>
      <c r="E87" s="49">
        <v>30</v>
      </c>
      <c r="F87" s="56">
        <v>58253.202197494822</v>
      </c>
      <c r="G87" s="40">
        <f t="shared" si="0"/>
        <v>1747596.0659248447</v>
      </c>
      <c r="H87" s="87"/>
      <c r="I87" s="51">
        <f>IF($E87="",0,IF(H87="",0,H87/$E87))</f>
        <v>0</v>
      </c>
      <c r="J87" s="51">
        <f>I87</f>
        <v>0</v>
      </c>
      <c r="K87" s="75">
        <f>+I87*$G87</f>
        <v>0</v>
      </c>
      <c r="L87" s="44"/>
      <c r="M87" s="52">
        <f>IF($E87="",0,IF(L87="",0,L87/$E87))</f>
        <v>0</v>
      </c>
      <c r="N87" s="52">
        <f>M87+J87</f>
        <v>0</v>
      </c>
      <c r="O87" s="74">
        <f t="shared" si="1"/>
        <v>0</v>
      </c>
      <c r="P87" s="44"/>
      <c r="Q87" s="52">
        <f>IF($E87="",0,IF(P87="",0,P87/$E87))</f>
        <v>0</v>
      </c>
      <c r="R87" s="52">
        <f>Q87+N87</f>
        <v>0</v>
      </c>
      <c r="S87" s="74">
        <f t="shared" si="2"/>
        <v>0</v>
      </c>
      <c r="T87" s="53">
        <f>SUM(H87,L87)</f>
        <v>0</v>
      </c>
      <c r="U87" s="53">
        <f>+T87-E87</f>
        <v>-30</v>
      </c>
      <c r="V87" s="54">
        <f>IF($E87="",0,IF(T87="",0,T87/$E87))</f>
        <v>0</v>
      </c>
      <c r="W87" s="81">
        <f>+V87*$G87</f>
        <v>0</v>
      </c>
      <c r="X87" s="81">
        <f>G87-W87</f>
        <v>1747596.0659248447</v>
      </c>
      <c r="AB87" s="84"/>
    </row>
    <row r="88" spans="1:28" x14ac:dyDescent="0.25">
      <c r="A88" s="22"/>
      <c r="B88" s="23">
        <v>18</v>
      </c>
      <c r="C88" s="33" t="s">
        <v>127</v>
      </c>
      <c r="D88" s="60"/>
      <c r="E88" s="26"/>
      <c r="F88" s="27"/>
      <c r="G88" s="27"/>
      <c r="H88" s="29"/>
      <c r="I88" s="30"/>
      <c r="J88" s="30"/>
      <c r="K88" s="73"/>
      <c r="L88" s="31"/>
      <c r="M88" s="30"/>
      <c r="N88" s="30"/>
      <c r="O88" s="73">
        <f t="shared" si="1"/>
        <v>0</v>
      </c>
      <c r="P88" s="31"/>
      <c r="Q88" s="30"/>
      <c r="R88" s="30"/>
      <c r="S88" s="73">
        <f t="shared" si="2"/>
        <v>0</v>
      </c>
      <c r="T88" s="73"/>
      <c r="U88" s="32"/>
      <c r="V88" s="30"/>
      <c r="W88" s="73"/>
      <c r="X88" s="73"/>
      <c r="AB88" s="84"/>
    </row>
    <row r="89" spans="1:28" x14ac:dyDescent="0.25">
      <c r="A89" s="22"/>
      <c r="B89" s="23">
        <v>18.100000000000001</v>
      </c>
      <c r="C89" s="33" t="s">
        <v>128</v>
      </c>
      <c r="D89" s="60"/>
      <c r="E89" s="26"/>
      <c r="F89" s="27"/>
      <c r="G89" s="27"/>
      <c r="H89" s="29"/>
      <c r="I89" s="30"/>
      <c r="J89" s="30"/>
      <c r="K89" s="73"/>
      <c r="L89" s="31"/>
      <c r="M89" s="30"/>
      <c r="N89" s="30"/>
      <c r="O89" s="73">
        <f t="shared" si="1"/>
        <v>0</v>
      </c>
      <c r="P89" s="31"/>
      <c r="Q89" s="30"/>
      <c r="R89" s="30"/>
      <c r="S89" s="73">
        <f t="shared" si="2"/>
        <v>0</v>
      </c>
      <c r="T89" s="73"/>
      <c r="U89" s="32"/>
      <c r="V89" s="30"/>
      <c r="W89" s="73"/>
      <c r="X89" s="73"/>
      <c r="AB89" s="84"/>
    </row>
    <row r="90" spans="1:28" x14ac:dyDescent="0.25">
      <c r="A90" s="5"/>
      <c r="B90" s="46" t="s">
        <v>129</v>
      </c>
      <c r="C90" s="47" t="s">
        <v>130</v>
      </c>
      <c r="D90" s="55" t="s">
        <v>30</v>
      </c>
      <c r="E90" s="49">
        <v>1665</v>
      </c>
      <c r="F90" s="56">
        <v>12659.398755203723</v>
      </c>
      <c r="G90" s="40">
        <f t="shared" si="0"/>
        <v>21077898.927414201</v>
      </c>
      <c r="H90" s="87">
        <v>810</v>
      </c>
      <c r="I90" s="51">
        <f>IF($E90="",0,IF(H90="",0,H90/$E90))</f>
        <v>0.48648648648648651</v>
      </c>
      <c r="J90" s="51">
        <f>I90</f>
        <v>0.48648648648648651</v>
      </c>
      <c r="K90" s="75">
        <f>+I90*$G90</f>
        <v>10254112.991715018</v>
      </c>
      <c r="L90" s="44">
        <v>883.67</v>
      </c>
      <c r="M90" s="52">
        <f>IF($E90="",0,IF(L90="",0,L90/$E90))</f>
        <v>0.53073273273273269</v>
      </c>
      <c r="N90" s="52">
        <f>M90+J90</f>
        <v>1.0172192192192191</v>
      </c>
      <c r="O90" s="74">
        <f t="shared" si="1"/>
        <v>11186730.898010874</v>
      </c>
      <c r="P90" s="44">
        <v>174.5</v>
      </c>
      <c r="Q90" s="52">
        <f>IF($E90="",0,IF(P90="",0,P90/$E90))</f>
        <v>0.10480480480480481</v>
      </c>
      <c r="R90" s="52">
        <f>Q90+N90</f>
        <v>1.1220240240240238</v>
      </c>
      <c r="S90" s="74">
        <f>+P90*F90</f>
        <v>2209065.0827830499</v>
      </c>
      <c r="T90" s="53">
        <f>SUM(H90,L90)</f>
        <v>1693.67</v>
      </c>
      <c r="U90" s="53">
        <f>+T90-E90</f>
        <v>28.670000000000073</v>
      </c>
      <c r="V90" s="54">
        <f>IF($E90="",0,IF(T90="",0,T90/$E90))</f>
        <v>1.0172192192192193</v>
      </c>
      <c r="W90" s="81">
        <f>+V90*$G90</f>
        <v>21440843.889725894</v>
      </c>
      <c r="X90" s="81">
        <f>G90-W90</f>
        <v>-362944.96231169254</v>
      </c>
      <c r="Z90">
        <v>1728.23</v>
      </c>
      <c r="AA90" s="83">
        <f>+H90+L90</f>
        <v>1693.67</v>
      </c>
      <c r="AB90" s="84">
        <f>+AA90/Z90</f>
        <v>0.98000266168276218</v>
      </c>
    </row>
    <row r="91" spans="1:28" x14ac:dyDescent="0.25">
      <c r="A91" s="5"/>
      <c r="B91" s="46" t="s">
        <v>131</v>
      </c>
      <c r="C91" s="47" t="s">
        <v>132</v>
      </c>
      <c r="D91" s="55" t="s">
        <v>30</v>
      </c>
      <c r="E91" s="49">
        <v>15.7</v>
      </c>
      <c r="F91" s="56">
        <v>17388.249846847175</v>
      </c>
      <c r="G91" s="40">
        <f>E91*F91</f>
        <v>272995.52259550063</v>
      </c>
      <c r="H91" s="87"/>
      <c r="I91" s="51">
        <f>IF($E91="",0,IF(H91="",0,H91/$E91))</f>
        <v>0</v>
      </c>
      <c r="J91" s="51">
        <f>I91</f>
        <v>0</v>
      </c>
      <c r="K91" s="75">
        <f>+I91*$G91</f>
        <v>0</v>
      </c>
      <c r="L91" s="44">
        <v>15.7</v>
      </c>
      <c r="M91" s="52">
        <f>IF($E91="",0,IF(L91="",0,L91/$E91))</f>
        <v>1</v>
      </c>
      <c r="N91" s="52">
        <f>M91+J91</f>
        <v>1</v>
      </c>
      <c r="O91" s="74">
        <f t="shared" si="1"/>
        <v>272995.52259550063</v>
      </c>
      <c r="P91" s="44"/>
      <c r="Q91" s="52">
        <f>IF($E91="",0,IF(P91="",0,P91/$E91))</f>
        <v>0</v>
      </c>
      <c r="R91" s="52">
        <f>Q91+N91</f>
        <v>1</v>
      </c>
      <c r="S91" s="74">
        <f t="shared" si="2"/>
        <v>0</v>
      </c>
      <c r="T91" s="53">
        <f>SUM(H91,L91)</f>
        <v>15.7</v>
      </c>
      <c r="U91" s="53">
        <f>+T91-E91</f>
        <v>0</v>
      </c>
      <c r="V91" s="54">
        <f>IF($E91="",0,IF(T91="",0,T91/$E91))</f>
        <v>1</v>
      </c>
      <c r="W91" s="81">
        <f>+V91*$G91</f>
        <v>272995.52259550063</v>
      </c>
      <c r="X91" s="81">
        <f>G91-W91</f>
        <v>0</v>
      </c>
      <c r="Z91">
        <f>+Z90*0.02</f>
        <v>34.564599999999999</v>
      </c>
      <c r="AB91" s="84"/>
    </row>
    <row r="92" spans="1:28" x14ac:dyDescent="0.25">
      <c r="A92" s="5"/>
      <c r="B92" s="46" t="s">
        <v>133</v>
      </c>
      <c r="C92" s="47" t="s">
        <v>134</v>
      </c>
      <c r="D92" s="55" t="s">
        <v>30</v>
      </c>
      <c r="E92" s="49">
        <v>35</v>
      </c>
      <c r="F92" s="56">
        <v>14073.514256580987</v>
      </c>
      <c r="G92" s="40">
        <f>E92*F92</f>
        <v>492572.99898033455</v>
      </c>
      <c r="H92" s="87"/>
      <c r="I92" s="51">
        <f>IF($E92="",0,IF(H92="",0,H92/$E92))</f>
        <v>0</v>
      </c>
      <c r="J92" s="51">
        <f>I92</f>
        <v>0</v>
      </c>
      <c r="K92" s="75">
        <f>+I92*$G92</f>
        <v>0</v>
      </c>
      <c r="L92" s="44">
        <v>35</v>
      </c>
      <c r="M92" s="52">
        <f>IF($E92="",0,IF(L92="",0,L92/$E92))</f>
        <v>1</v>
      </c>
      <c r="N92" s="52">
        <f>M92+J92</f>
        <v>1</v>
      </c>
      <c r="O92" s="74">
        <f t="shared" si="1"/>
        <v>492572.99898033455</v>
      </c>
      <c r="P92" s="44"/>
      <c r="Q92" s="52">
        <f>IF($E92="",0,IF(P92="",0,P92/$E92))</f>
        <v>0</v>
      </c>
      <c r="R92" s="52">
        <f>Q92+N92</f>
        <v>1</v>
      </c>
      <c r="S92" s="74">
        <f t="shared" si="2"/>
        <v>0</v>
      </c>
      <c r="T92" s="53">
        <f>SUM(H92,L92)</f>
        <v>35</v>
      </c>
      <c r="U92" s="53">
        <f>+T92-E92</f>
        <v>0</v>
      </c>
      <c r="V92" s="54">
        <f>IF($E92="",0,IF(T92="",0,T92/$E92))</f>
        <v>1</v>
      </c>
      <c r="W92" s="81">
        <f>+V92*$G92</f>
        <v>492572.99898033455</v>
      </c>
      <c r="X92" s="81">
        <f>G92-W92</f>
        <v>0</v>
      </c>
      <c r="Z92" s="85">
        <f>+Z90-Z91-H90</f>
        <v>883.66540000000009</v>
      </c>
      <c r="AB92" s="84"/>
    </row>
    <row r="93" spans="1:28" ht="30" x14ac:dyDescent="0.25">
      <c r="A93" s="22"/>
      <c r="B93" s="23">
        <v>19</v>
      </c>
      <c r="C93" s="33" t="s">
        <v>135</v>
      </c>
      <c r="D93" s="60"/>
      <c r="E93" s="26"/>
      <c r="F93" s="27"/>
      <c r="G93" s="27"/>
      <c r="H93" s="29"/>
      <c r="I93" s="30"/>
      <c r="J93" s="30"/>
      <c r="K93" s="73"/>
      <c r="L93" s="31"/>
      <c r="M93" s="30"/>
      <c r="N93" s="30"/>
      <c r="O93" s="73">
        <f t="shared" si="1"/>
        <v>0</v>
      </c>
      <c r="P93" s="31"/>
      <c r="Q93" s="30"/>
      <c r="R93" s="30"/>
      <c r="S93" s="73">
        <f t="shared" si="2"/>
        <v>0</v>
      </c>
      <c r="T93" s="73"/>
      <c r="U93" s="32"/>
      <c r="V93" s="30"/>
      <c r="W93" s="73"/>
      <c r="X93" s="73"/>
      <c r="AB93" s="84"/>
    </row>
    <row r="94" spans="1:28" x14ac:dyDescent="0.25">
      <c r="A94" s="22"/>
      <c r="B94" s="23">
        <v>19.100000000000001</v>
      </c>
      <c r="C94" s="33" t="s">
        <v>136</v>
      </c>
      <c r="D94" s="60"/>
      <c r="E94" s="26"/>
      <c r="F94" s="27"/>
      <c r="G94" s="27"/>
      <c r="H94" s="29"/>
      <c r="I94" s="30"/>
      <c r="J94" s="30"/>
      <c r="K94" s="73"/>
      <c r="L94" s="31"/>
      <c r="M94" s="30"/>
      <c r="N94" s="30"/>
      <c r="O94" s="73">
        <f t="shared" ref="O94:O114" si="29">+L94*F94</f>
        <v>0</v>
      </c>
      <c r="P94" s="31"/>
      <c r="Q94" s="30"/>
      <c r="R94" s="30"/>
      <c r="S94" s="73">
        <f t="shared" ref="S94:S114" si="30">+P94*J94</f>
        <v>0</v>
      </c>
      <c r="T94" s="73"/>
      <c r="U94" s="32"/>
      <c r="V94" s="30"/>
      <c r="W94" s="73"/>
      <c r="X94" s="73"/>
      <c r="AB94" s="84"/>
    </row>
    <row r="95" spans="1:28" x14ac:dyDescent="0.25">
      <c r="A95" s="5"/>
      <c r="B95" s="46" t="s">
        <v>137</v>
      </c>
      <c r="C95" s="47" t="s">
        <v>138</v>
      </c>
      <c r="D95" s="55" t="s">
        <v>26</v>
      </c>
      <c r="E95" s="49">
        <v>33</v>
      </c>
      <c r="F95" s="56">
        <v>78780.721090410501</v>
      </c>
      <c r="G95" s="40">
        <f t="shared" si="0"/>
        <v>2599763.7959835464</v>
      </c>
      <c r="H95" s="87"/>
      <c r="I95" s="52">
        <f>IF($E95="",0,IF(H95="",0,H95/$E95))</f>
        <v>0</v>
      </c>
      <c r="J95" s="52">
        <f>I95</f>
        <v>0</v>
      </c>
      <c r="K95" s="76">
        <f>+I95*$G95</f>
        <v>0</v>
      </c>
      <c r="L95" s="44">
        <v>0</v>
      </c>
      <c r="M95" s="52">
        <f>IF($E95="",0,IF(L95="",0,L95/$E95))</f>
        <v>0</v>
      </c>
      <c r="N95" s="52">
        <f>M95+J95</f>
        <v>0</v>
      </c>
      <c r="O95" s="74">
        <f t="shared" si="29"/>
        <v>0</v>
      </c>
      <c r="P95" s="44">
        <v>19</v>
      </c>
      <c r="Q95" s="52">
        <f>IF($E95="",0,IF(P95="",0,P95/$E95))</f>
        <v>0.5757575757575758</v>
      </c>
      <c r="R95" s="52">
        <f>Q95+N95</f>
        <v>0.5757575757575758</v>
      </c>
      <c r="S95" s="74">
        <f>+P95*F95</f>
        <v>1496833.7007177996</v>
      </c>
      <c r="T95" s="53">
        <f>SUM(H95,L95)</f>
        <v>0</v>
      </c>
      <c r="U95" s="53">
        <f>+T95-E95</f>
        <v>-33</v>
      </c>
      <c r="V95" s="54">
        <f>IF($E95="",0,IF(T95="",0,T95/$E95))</f>
        <v>0</v>
      </c>
      <c r="W95" s="81">
        <f>+V95*$G95</f>
        <v>0</v>
      </c>
      <c r="X95" s="81">
        <f>G95-W95</f>
        <v>2599763.7959835464</v>
      </c>
      <c r="AB95" s="84"/>
    </row>
    <row r="96" spans="1:28" x14ac:dyDescent="0.25">
      <c r="A96" s="22"/>
      <c r="B96" s="23">
        <v>21</v>
      </c>
      <c r="C96" s="33" t="s">
        <v>139</v>
      </c>
      <c r="D96" s="60"/>
      <c r="E96" s="26"/>
      <c r="F96" s="27"/>
      <c r="G96" s="27"/>
      <c r="H96" s="29"/>
      <c r="I96" s="30"/>
      <c r="J96" s="30"/>
      <c r="K96" s="73"/>
      <c r="L96" s="31"/>
      <c r="M96" s="30"/>
      <c r="N96" s="30"/>
      <c r="O96" s="73">
        <f t="shared" si="29"/>
        <v>0</v>
      </c>
      <c r="P96" s="31"/>
      <c r="Q96" s="30"/>
      <c r="R96" s="30"/>
      <c r="S96" s="73">
        <f t="shared" si="30"/>
        <v>0</v>
      </c>
      <c r="T96" s="73"/>
      <c r="U96" s="32"/>
      <c r="V96" s="30"/>
      <c r="W96" s="73"/>
      <c r="X96" s="73"/>
      <c r="AB96" s="84"/>
    </row>
    <row r="97" spans="1:30" x14ac:dyDescent="0.25">
      <c r="A97" s="22"/>
      <c r="B97" s="23">
        <v>21.1</v>
      </c>
      <c r="C97" s="33" t="s">
        <v>140</v>
      </c>
      <c r="D97" s="60"/>
      <c r="E97" s="26"/>
      <c r="F97" s="27"/>
      <c r="G97" s="27"/>
      <c r="H97" s="29"/>
      <c r="I97" s="30"/>
      <c r="J97" s="30"/>
      <c r="K97" s="73"/>
      <c r="L97" s="31"/>
      <c r="M97" s="30"/>
      <c r="N97" s="30"/>
      <c r="O97" s="73">
        <f t="shared" si="29"/>
        <v>0</v>
      </c>
      <c r="P97" s="31"/>
      <c r="Q97" s="30"/>
      <c r="R97" s="30"/>
      <c r="S97" s="73">
        <f t="shared" si="30"/>
        <v>0</v>
      </c>
      <c r="T97" s="73"/>
      <c r="U97" s="32"/>
      <c r="V97" s="30"/>
      <c r="W97" s="73"/>
      <c r="X97" s="73"/>
      <c r="AB97" s="84"/>
    </row>
    <row r="98" spans="1:30" x14ac:dyDescent="0.25">
      <c r="A98" s="5"/>
      <c r="B98" s="46" t="s">
        <v>141</v>
      </c>
      <c r="C98" s="47" t="s">
        <v>142</v>
      </c>
      <c r="D98" s="55" t="s">
        <v>30</v>
      </c>
      <c r="E98" s="49">
        <v>700</v>
      </c>
      <c r="F98" s="56">
        <v>8466.3602585088156</v>
      </c>
      <c r="G98" s="40">
        <f t="shared" si="0"/>
        <v>5926452.1809561709</v>
      </c>
      <c r="H98" s="87">
        <v>250</v>
      </c>
      <c r="I98" s="51">
        <f>IF($E98="",0,IF(H98="",0,H98/$E98))</f>
        <v>0.35714285714285715</v>
      </c>
      <c r="J98" s="51">
        <f>I98</f>
        <v>0.35714285714285715</v>
      </c>
      <c r="K98" s="75">
        <f>+I98*$G98</f>
        <v>2116590.0646272041</v>
      </c>
      <c r="L98" s="44">
        <v>250</v>
      </c>
      <c r="M98" s="52">
        <f>IF($E98="",0,IF(L98="",0,L98/$E98))</f>
        <v>0.35714285714285715</v>
      </c>
      <c r="N98" s="52">
        <f>M98+J98</f>
        <v>0.7142857142857143</v>
      </c>
      <c r="O98" s="74">
        <f t="shared" si="29"/>
        <v>2116590.0646272041</v>
      </c>
      <c r="P98" s="44">
        <v>200</v>
      </c>
      <c r="Q98" s="52">
        <f>IF($E98="",0,IF(P98="",0,P98/$E98))</f>
        <v>0.2857142857142857</v>
      </c>
      <c r="R98" s="52">
        <f>Q98+N98</f>
        <v>1</v>
      </c>
      <c r="S98" s="74">
        <f>+P98*F98</f>
        <v>1693272.0517017632</v>
      </c>
      <c r="T98" s="53">
        <f>SUM(H98,L98)</f>
        <v>500</v>
      </c>
      <c r="U98" s="53">
        <f>+T98-E98</f>
        <v>-200</v>
      </c>
      <c r="V98" s="54">
        <f>IF($E98="",0,IF(T98="",0,T98/$E98))</f>
        <v>0.7142857142857143</v>
      </c>
      <c r="W98" s="81">
        <f>+V98*$G98</f>
        <v>4233180.1292544082</v>
      </c>
      <c r="X98" s="81">
        <f>G98-W98</f>
        <v>1693272.0517017627</v>
      </c>
      <c r="AB98" s="84"/>
    </row>
    <row r="99" spans="1:30" x14ac:dyDescent="0.25">
      <c r="A99" s="5"/>
      <c r="B99" s="46" t="s">
        <v>143</v>
      </c>
      <c r="C99" s="47" t="s">
        <v>144</v>
      </c>
      <c r="D99" s="55" t="s">
        <v>30</v>
      </c>
      <c r="E99" s="49">
        <v>1665</v>
      </c>
      <c r="F99" s="56">
        <v>10508.480334447149</v>
      </c>
      <c r="G99" s="40">
        <f t="shared" ref="G99:G114" si="31">E99*F99</f>
        <v>17496619.756854504</v>
      </c>
      <c r="H99" s="87">
        <v>649</v>
      </c>
      <c r="I99" s="51">
        <f>IF($E99="",0,IF(H99="",0,H99/$E99))</f>
        <v>0.38978978978978979</v>
      </c>
      <c r="J99" s="51">
        <f>I99</f>
        <v>0.38978978978978979</v>
      </c>
      <c r="K99" s="75">
        <f>+I99*$G99</f>
        <v>6820003.7370562004</v>
      </c>
      <c r="L99" s="44">
        <v>706</v>
      </c>
      <c r="M99" s="52">
        <f>IF($E99="",0,IF(L99="",0,L99/$E99))</f>
        <v>0.424024024024024</v>
      </c>
      <c r="N99" s="52">
        <f>M99+J99</f>
        <v>0.81381381381381379</v>
      </c>
      <c r="O99" s="74">
        <f t="shared" si="29"/>
        <v>7418987.1161196874</v>
      </c>
      <c r="P99" s="44">
        <f>+((T90+P90)*0.7)-706</f>
        <v>601.71900000000005</v>
      </c>
      <c r="Q99" s="52">
        <f>IF($E99="",0,IF(P99="",0,P99/$E99))</f>
        <v>0.36139279279279285</v>
      </c>
      <c r="R99" s="52">
        <f>Q99+N99</f>
        <v>1.1752066066066067</v>
      </c>
      <c r="S99" s="74">
        <f>+P99*F99</f>
        <v>6323152.2783632046</v>
      </c>
      <c r="T99" s="53">
        <f>SUM(H99,L99)</f>
        <v>1355</v>
      </c>
      <c r="U99" s="53">
        <f>+T99-E99</f>
        <v>-310</v>
      </c>
      <c r="V99" s="54">
        <f>IF($E99="",0,IF(T99="",0,T99/$E99))</f>
        <v>0.81381381381381379</v>
      </c>
      <c r="W99" s="81">
        <f>+V99*$G99</f>
        <v>14238990.853175888</v>
      </c>
      <c r="X99" s="81">
        <f>G99-W99</f>
        <v>3257628.9036786165</v>
      </c>
      <c r="Z99">
        <v>900</v>
      </c>
      <c r="AA99" s="83">
        <f>+L99+H99</f>
        <v>1355</v>
      </c>
      <c r="AB99" s="84">
        <f>+AA99/Z99</f>
        <v>1.5055555555555555</v>
      </c>
      <c r="AD99" t="s">
        <v>175</v>
      </c>
    </row>
    <row r="100" spans="1:30" x14ac:dyDescent="0.25">
      <c r="A100" s="22"/>
      <c r="B100" s="23">
        <v>28</v>
      </c>
      <c r="C100" s="33" t="s">
        <v>145</v>
      </c>
      <c r="D100" s="60"/>
      <c r="E100" s="26"/>
      <c r="F100" s="27"/>
      <c r="G100" s="27"/>
      <c r="H100" s="29"/>
      <c r="I100" s="30"/>
      <c r="J100" s="30"/>
      <c r="K100" s="73"/>
      <c r="L100" s="31"/>
      <c r="M100" s="30"/>
      <c r="N100" s="30"/>
      <c r="O100" s="73">
        <f t="shared" si="29"/>
        <v>0</v>
      </c>
      <c r="P100" s="31"/>
      <c r="Q100" s="30"/>
      <c r="R100" s="30"/>
      <c r="S100" s="73">
        <f t="shared" si="30"/>
        <v>0</v>
      </c>
      <c r="T100" s="73"/>
      <c r="U100" s="32"/>
      <c r="V100" s="30"/>
      <c r="W100" s="73"/>
      <c r="X100" s="73"/>
    </row>
    <row r="101" spans="1:30" ht="165" x14ac:dyDescent="0.25">
      <c r="A101" s="5"/>
      <c r="B101" s="46">
        <v>28.2</v>
      </c>
      <c r="C101" s="61" t="s">
        <v>146</v>
      </c>
      <c r="D101" s="55" t="s">
        <v>26</v>
      </c>
      <c r="E101" s="49">
        <v>1</v>
      </c>
      <c r="F101" s="56">
        <v>4940559.4993732348</v>
      </c>
      <c r="G101" s="40">
        <f t="shared" si="31"/>
        <v>4940559.4993732348</v>
      </c>
      <c r="H101" s="87"/>
      <c r="I101" s="52">
        <f>IF($E101="",0,IF(H101="",0,H101/$E101))</f>
        <v>0</v>
      </c>
      <c r="J101" s="52">
        <f>I101</f>
        <v>0</v>
      </c>
      <c r="K101" s="76">
        <f>+I101*$G101</f>
        <v>0</v>
      </c>
      <c r="L101" s="44">
        <v>1</v>
      </c>
      <c r="M101" s="52">
        <f>IF($E101="",0,IF(L101="",0,L101/$E101))</f>
        <v>1</v>
      </c>
      <c r="N101" s="52">
        <f>M101+J101</f>
        <v>1</v>
      </c>
      <c r="O101" s="74">
        <f t="shared" si="29"/>
        <v>4940559.4993732348</v>
      </c>
      <c r="P101" s="44"/>
      <c r="Q101" s="52">
        <f>IF($E101="",0,IF(P101="",0,P101/$E101))</f>
        <v>0</v>
      </c>
      <c r="R101" s="52">
        <f>Q101+N101</f>
        <v>1</v>
      </c>
      <c r="S101" s="74">
        <f t="shared" si="30"/>
        <v>0</v>
      </c>
      <c r="T101" s="53">
        <f>SUM(H101,L101)</f>
        <v>1</v>
      </c>
      <c r="U101" s="53">
        <f>+T101-E101</f>
        <v>0</v>
      </c>
      <c r="V101" s="54">
        <f>IF($E101="",0,IF(T101="",0,T101/$E101))</f>
        <v>1</v>
      </c>
      <c r="W101" s="81">
        <f>+V101*$G101</f>
        <v>4940559.4993732348</v>
      </c>
      <c r="X101" s="81">
        <f>G101-W101</f>
        <v>0</v>
      </c>
    </row>
    <row r="102" spans="1:30" x14ac:dyDescent="0.25">
      <c r="A102" s="22"/>
      <c r="B102" s="23"/>
      <c r="C102" s="33" t="s">
        <v>147</v>
      </c>
      <c r="D102" s="60"/>
      <c r="E102" s="26"/>
      <c r="F102" s="27"/>
      <c r="G102" s="27"/>
      <c r="H102" s="29"/>
      <c r="I102" s="30"/>
      <c r="J102" s="30"/>
      <c r="K102" s="73"/>
      <c r="L102" s="31"/>
      <c r="M102" s="30"/>
      <c r="N102" s="30"/>
      <c r="O102" s="73">
        <f t="shared" si="29"/>
        <v>0</v>
      </c>
      <c r="P102" s="31"/>
      <c r="Q102" s="30"/>
      <c r="R102" s="30"/>
      <c r="S102" s="73">
        <f t="shared" si="30"/>
        <v>0</v>
      </c>
      <c r="T102" s="73"/>
      <c r="U102" s="73"/>
      <c r="V102" s="73"/>
      <c r="W102" s="73"/>
      <c r="X102" s="73"/>
    </row>
    <row r="103" spans="1:30" x14ac:dyDescent="0.25">
      <c r="A103" s="5"/>
      <c r="B103" s="46" t="s">
        <v>148</v>
      </c>
      <c r="C103" s="47" t="s">
        <v>149</v>
      </c>
      <c r="D103" s="55" t="s">
        <v>30</v>
      </c>
      <c r="E103" s="49">
        <v>600</v>
      </c>
      <c r="F103" s="56">
        <v>72500</v>
      </c>
      <c r="G103" s="40">
        <f t="shared" si="31"/>
        <v>43500000</v>
      </c>
      <c r="H103" s="87">
        <v>250</v>
      </c>
      <c r="I103" s="52">
        <f>IF($E103="",0,IF(H103="",0,H103/$E103))</f>
        <v>0.41666666666666669</v>
      </c>
      <c r="J103" s="52">
        <f>I103</f>
        <v>0.41666666666666669</v>
      </c>
      <c r="K103" s="76">
        <f>+I103*$G103</f>
        <v>18125000</v>
      </c>
      <c r="L103" s="44">
        <v>156.21</v>
      </c>
      <c r="M103" s="52">
        <f>IF($E103="",0,IF(L103="",0,L103/$E103))</f>
        <v>0.26035000000000003</v>
      </c>
      <c r="N103" s="52">
        <f>M103+J103</f>
        <v>0.67701666666666671</v>
      </c>
      <c r="O103" s="74">
        <f t="shared" si="29"/>
        <v>11325225</v>
      </c>
      <c r="P103" s="44">
        <v>141.5</v>
      </c>
      <c r="Q103" s="52">
        <f>IF($E103="",0,IF(P103="",0,P103/$E103))</f>
        <v>0.23583333333333334</v>
      </c>
      <c r="R103" s="52">
        <f>Q103+N103</f>
        <v>0.91285000000000005</v>
      </c>
      <c r="S103" s="74">
        <f>+P103*F103</f>
        <v>10258750</v>
      </c>
      <c r="T103" s="53">
        <f t="shared" ref="T103:T114" si="32">SUM(H103,L103)</f>
        <v>406.21000000000004</v>
      </c>
      <c r="U103" s="53">
        <f t="shared" ref="U103:U114" si="33">+T103-E103</f>
        <v>-193.78999999999996</v>
      </c>
      <c r="V103" s="54">
        <f>IF($E103="",0,IF(T103="",0,T103/$E103))</f>
        <v>0.67701666666666671</v>
      </c>
      <c r="W103" s="81">
        <f>+V103*$G103</f>
        <v>29450225.000000004</v>
      </c>
      <c r="X103" s="81">
        <f t="shared" ref="X103:X114" si="34">G103-W103</f>
        <v>14049774.999999996</v>
      </c>
      <c r="Z103">
        <v>414.5</v>
      </c>
      <c r="AA103" s="83">
        <f>+H103+L103</f>
        <v>406.21000000000004</v>
      </c>
      <c r="AB103" s="84">
        <f>+AA103/Z103</f>
        <v>0.98000000000000009</v>
      </c>
    </row>
    <row r="104" spans="1:30" x14ac:dyDescent="0.25">
      <c r="A104" s="5"/>
      <c r="B104" s="46" t="s">
        <v>150</v>
      </c>
      <c r="C104" s="47" t="s">
        <v>151</v>
      </c>
      <c r="D104" s="55" t="s">
        <v>26</v>
      </c>
      <c r="E104" s="49">
        <v>3</v>
      </c>
      <c r="F104" s="56">
        <v>272860</v>
      </c>
      <c r="G104" s="40">
        <f t="shared" si="31"/>
        <v>818580</v>
      </c>
      <c r="H104" s="87"/>
      <c r="I104" s="52">
        <f t="shared" ref="I104:I114" si="35">IF($E104="",0,IF(H104="",0,H104/$E104))</f>
        <v>0</v>
      </c>
      <c r="J104" s="52">
        <f t="shared" ref="J104:J114" si="36">I104</f>
        <v>0</v>
      </c>
      <c r="K104" s="76">
        <f t="shared" ref="K104:K114" si="37">+I104*$G104</f>
        <v>0</v>
      </c>
      <c r="L104" s="44"/>
      <c r="M104" s="52">
        <f t="shared" ref="M104:M114" si="38">IF($E104="",0,IF(L104="",0,L104/$E104))</f>
        <v>0</v>
      </c>
      <c r="N104" s="52">
        <f t="shared" ref="N104:N114" si="39">M104+J104</f>
        <v>0</v>
      </c>
      <c r="O104" s="74">
        <f t="shared" si="29"/>
        <v>0</v>
      </c>
      <c r="P104" s="44"/>
      <c r="Q104" s="52">
        <f t="shared" ref="Q104:Q114" si="40">IF($E104="",0,IF(P104="",0,P104/$E104))</f>
        <v>0</v>
      </c>
      <c r="R104" s="52">
        <f t="shared" ref="R104:R114" si="41">Q104+N104</f>
        <v>0</v>
      </c>
      <c r="S104" s="74">
        <f t="shared" si="30"/>
        <v>0</v>
      </c>
      <c r="T104" s="53">
        <f t="shared" si="32"/>
        <v>0</v>
      </c>
      <c r="U104" s="53">
        <f t="shared" si="33"/>
        <v>-3</v>
      </c>
      <c r="V104" s="54">
        <f t="shared" ref="V104:V114" si="42">IF($E104="",0,IF(T104="",0,T104/$E104))</f>
        <v>0</v>
      </c>
      <c r="W104" s="81">
        <f t="shared" ref="W104:W114" si="43">+V104*$G104</f>
        <v>0</v>
      </c>
      <c r="X104" s="81">
        <f t="shared" si="34"/>
        <v>818580</v>
      </c>
      <c r="Z104">
        <f>+Z103*0.02</f>
        <v>8.2900000000000009</v>
      </c>
    </row>
    <row r="105" spans="1:30" ht="30" x14ac:dyDescent="0.25">
      <c r="A105" s="5"/>
      <c r="B105" s="46" t="s">
        <v>152</v>
      </c>
      <c r="C105" s="47" t="s">
        <v>153</v>
      </c>
      <c r="D105" s="55" t="s">
        <v>26</v>
      </c>
      <c r="E105" s="49">
        <v>3</v>
      </c>
      <c r="F105" s="56">
        <v>253882</v>
      </c>
      <c r="G105" s="40">
        <f t="shared" si="31"/>
        <v>761646</v>
      </c>
      <c r="H105" s="87"/>
      <c r="I105" s="52">
        <f t="shared" si="35"/>
        <v>0</v>
      </c>
      <c r="J105" s="52">
        <f t="shared" si="36"/>
        <v>0</v>
      </c>
      <c r="K105" s="76">
        <f t="shared" si="37"/>
        <v>0</v>
      </c>
      <c r="L105" s="44"/>
      <c r="M105" s="52">
        <f t="shared" si="38"/>
        <v>0</v>
      </c>
      <c r="N105" s="52">
        <f t="shared" si="39"/>
        <v>0</v>
      </c>
      <c r="O105" s="74">
        <f t="shared" si="29"/>
        <v>0</v>
      </c>
      <c r="P105" s="44"/>
      <c r="Q105" s="52">
        <f t="shared" si="40"/>
        <v>0</v>
      </c>
      <c r="R105" s="52">
        <f t="shared" si="41"/>
        <v>0</v>
      </c>
      <c r="S105" s="74">
        <f t="shared" si="30"/>
        <v>0</v>
      </c>
      <c r="T105" s="53">
        <f t="shared" si="32"/>
        <v>0</v>
      </c>
      <c r="U105" s="53">
        <f t="shared" si="33"/>
        <v>-3</v>
      </c>
      <c r="V105" s="54">
        <f t="shared" si="42"/>
        <v>0</v>
      </c>
      <c r="W105" s="81">
        <f t="shared" si="43"/>
        <v>0</v>
      </c>
      <c r="X105" s="81">
        <f t="shared" si="34"/>
        <v>761646</v>
      </c>
      <c r="Z105" s="85">
        <f>+Z103-Z104-H103</f>
        <v>156.20999999999998</v>
      </c>
    </row>
    <row r="106" spans="1:30" x14ac:dyDescent="0.25">
      <c r="A106" s="5"/>
      <c r="B106" s="46" t="s">
        <v>154</v>
      </c>
      <c r="C106" s="47" t="s">
        <v>155</v>
      </c>
      <c r="D106" s="55" t="s">
        <v>23</v>
      </c>
      <c r="E106" s="49">
        <v>40</v>
      </c>
      <c r="F106" s="56">
        <v>17011</v>
      </c>
      <c r="G106" s="40">
        <f t="shared" si="31"/>
        <v>680440</v>
      </c>
      <c r="H106" s="87"/>
      <c r="I106" s="52">
        <f t="shared" si="35"/>
        <v>0</v>
      </c>
      <c r="J106" s="52">
        <f t="shared" si="36"/>
        <v>0</v>
      </c>
      <c r="K106" s="76">
        <f t="shared" si="37"/>
        <v>0</v>
      </c>
      <c r="L106" s="44"/>
      <c r="M106" s="52">
        <f t="shared" si="38"/>
        <v>0</v>
      </c>
      <c r="N106" s="52">
        <f t="shared" si="39"/>
        <v>0</v>
      </c>
      <c r="O106" s="74">
        <f t="shared" si="29"/>
        <v>0</v>
      </c>
      <c r="P106" s="44"/>
      <c r="Q106" s="52">
        <f t="shared" si="40"/>
        <v>0</v>
      </c>
      <c r="R106" s="52">
        <f t="shared" si="41"/>
        <v>0</v>
      </c>
      <c r="S106" s="74">
        <f t="shared" si="30"/>
        <v>0</v>
      </c>
      <c r="T106" s="53">
        <f t="shared" si="32"/>
        <v>0</v>
      </c>
      <c r="U106" s="53">
        <f t="shared" si="33"/>
        <v>-40</v>
      </c>
      <c r="V106" s="54">
        <f t="shared" si="42"/>
        <v>0</v>
      </c>
      <c r="W106" s="81">
        <f t="shared" si="43"/>
        <v>0</v>
      </c>
      <c r="X106" s="81">
        <f t="shared" si="34"/>
        <v>680440</v>
      </c>
    </row>
    <row r="107" spans="1:30" x14ac:dyDescent="0.25">
      <c r="A107" s="5"/>
      <c r="B107" s="46" t="s">
        <v>156</v>
      </c>
      <c r="C107" s="47" t="s">
        <v>157</v>
      </c>
      <c r="D107" s="55" t="s">
        <v>26</v>
      </c>
      <c r="E107" s="49">
        <v>2</v>
      </c>
      <c r="F107" s="56">
        <v>138310</v>
      </c>
      <c r="G107" s="40">
        <f t="shared" si="31"/>
        <v>276620</v>
      </c>
      <c r="H107" s="87"/>
      <c r="I107" s="52">
        <f t="shared" si="35"/>
        <v>0</v>
      </c>
      <c r="J107" s="52">
        <f t="shared" si="36"/>
        <v>0</v>
      </c>
      <c r="K107" s="76">
        <f t="shared" si="37"/>
        <v>0</v>
      </c>
      <c r="L107" s="44"/>
      <c r="M107" s="52">
        <f t="shared" si="38"/>
        <v>0</v>
      </c>
      <c r="N107" s="52">
        <f t="shared" si="39"/>
        <v>0</v>
      </c>
      <c r="O107" s="74">
        <f t="shared" si="29"/>
        <v>0</v>
      </c>
      <c r="P107" s="44"/>
      <c r="Q107" s="52">
        <f t="shared" si="40"/>
        <v>0</v>
      </c>
      <c r="R107" s="52">
        <f t="shared" si="41"/>
        <v>0</v>
      </c>
      <c r="S107" s="74">
        <f t="shared" si="30"/>
        <v>0</v>
      </c>
      <c r="T107" s="53">
        <f t="shared" si="32"/>
        <v>0</v>
      </c>
      <c r="U107" s="53">
        <f t="shared" si="33"/>
        <v>-2</v>
      </c>
      <c r="V107" s="54">
        <f t="shared" si="42"/>
        <v>0</v>
      </c>
      <c r="W107" s="81">
        <f t="shared" si="43"/>
        <v>0</v>
      </c>
      <c r="X107" s="81">
        <f t="shared" si="34"/>
        <v>276620</v>
      </c>
    </row>
    <row r="108" spans="1:30" x14ac:dyDescent="0.25">
      <c r="A108" s="5"/>
      <c r="B108" s="46" t="s">
        <v>158</v>
      </c>
      <c r="C108" s="47" t="s">
        <v>159</v>
      </c>
      <c r="D108" s="55" t="s">
        <v>26</v>
      </c>
      <c r="E108" s="49">
        <v>2</v>
      </c>
      <c r="F108" s="56">
        <v>26849</v>
      </c>
      <c r="G108" s="40">
        <f t="shared" si="31"/>
        <v>53698</v>
      </c>
      <c r="H108" s="87"/>
      <c r="I108" s="52">
        <f t="shared" si="35"/>
        <v>0</v>
      </c>
      <c r="J108" s="52">
        <f t="shared" si="36"/>
        <v>0</v>
      </c>
      <c r="K108" s="76">
        <f t="shared" si="37"/>
        <v>0</v>
      </c>
      <c r="L108" s="44"/>
      <c r="M108" s="52">
        <f t="shared" si="38"/>
        <v>0</v>
      </c>
      <c r="N108" s="52">
        <f t="shared" si="39"/>
        <v>0</v>
      </c>
      <c r="O108" s="74">
        <f t="shared" si="29"/>
        <v>0</v>
      </c>
      <c r="P108" s="44"/>
      <c r="Q108" s="52">
        <f t="shared" si="40"/>
        <v>0</v>
      </c>
      <c r="R108" s="52">
        <f t="shared" si="41"/>
        <v>0</v>
      </c>
      <c r="S108" s="74">
        <f t="shared" si="30"/>
        <v>0</v>
      </c>
      <c r="T108" s="53">
        <f t="shared" si="32"/>
        <v>0</v>
      </c>
      <c r="U108" s="53">
        <f t="shared" si="33"/>
        <v>-2</v>
      </c>
      <c r="V108" s="54">
        <f t="shared" si="42"/>
        <v>0</v>
      </c>
      <c r="W108" s="81">
        <f t="shared" si="43"/>
        <v>0</v>
      </c>
      <c r="X108" s="81">
        <f t="shared" si="34"/>
        <v>53698</v>
      </c>
    </row>
    <row r="109" spans="1:30" x14ac:dyDescent="0.25">
      <c r="A109" s="5"/>
      <c r="B109" s="46" t="s">
        <v>160</v>
      </c>
      <c r="C109" s="47" t="s">
        <v>161</v>
      </c>
      <c r="D109" s="55" t="s">
        <v>26</v>
      </c>
      <c r="E109" s="49">
        <v>3</v>
      </c>
      <c r="F109" s="56">
        <v>73150</v>
      </c>
      <c r="G109" s="40">
        <f t="shared" si="31"/>
        <v>219450</v>
      </c>
      <c r="H109" s="87"/>
      <c r="I109" s="52">
        <f t="shared" si="35"/>
        <v>0</v>
      </c>
      <c r="J109" s="52">
        <f t="shared" si="36"/>
        <v>0</v>
      </c>
      <c r="K109" s="76">
        <f t="shared" si="37"/>
        <v>0</v>
      </c>
      <c r="L109" s="44"/>
      <c r="M109" s="52">
        <f t="shared" si="38"/>
        <v>0</v>
      </c>
      <c r="N109" s="52">
        <f t="shared" si="39"/>
        <v>0</v>
      </c>
      <c r="O109" s="74">
        <f t="shared" si="29"/>
        <v>0</v>
      </c>
      <c r="P109" s="44"/>
      <c r="Q109" s="52">
        <f t="shared" si="40"/>
        <v>0</v>
      </c>
      <c r="R109" s="52">
        <f t="shared" si="41"/>
        <v>0</v>
      </c>
      <c r="S109" s="74">
        <f t="shared" si="30"/>
        <v>0</v>
      </c>
      <c r="T109" s="53">
        <f t="shared" si="32"/>
        <v>0</v>
      </c>
      <c r="U109" s="53">
        <f t="shared" si="33"/>
        <v>-3</v>
      </c>
      <c r="V109" s="54">
        <f t="shared" si="42"/>
        <v>0</v>
      </c>
      <c r="W109" s="81">
        <f t="shared" si="43"/>
        <v>0</v>
      </c>
      <c r="X109" s="81">
        <f t="shared" si="34"/>
        <v>219450</v>
      </c>
    </row>
    <row r="110" spans="1:30" x14ac:dyDescent="0.25">
      <c r="A110" s="5"/>
      <c r="B110" s="46" t="s">
        <v>162</v>
      </c>
      <c r="C110" s="47" t="s">
        <v>163</v>
      </c>
      <c r="D110" s="55" t="s">
        <v>26</v>
      </c>
      <c r="E110" s="49">
        <v>3</v>
      </c>
      <c r="F110" s="56">
        <v>59850</v>
      </c>
      <c r="G110" s="40">
        <f t="shared" si="31"/>
        <v>179550</v>
      </c>
      <c r="H110" s="87"/>
      <c r="I110" s="52">
        <f t="shared" si="35"/>
        <v>0</v>
      </c>
      <c r="J110" s="52">
        <f t="shared" si="36"/>
        <v>0</v>
      </c>
      <c r="K110" s="76">
        <f t="shared" si="37"/>
        <v>0</v>
      </c>
      <c r="L110" s="44"/>
      <c r="M110" s="52">
        <f t="shared" si="38"/>
        <v>0</v>
      </c>
      <c r="N110" s="52">
        <f t="shared" si="39"/>
        <v>0</v>
      </c>
      <c r="O110" s="74">
        <f t="shared" si="29"/>
        <v>0</v>
      </c>
      <c r="P110" s="44"/>
      <c r="Q110" s="52">
        <f t="shared" si="40"/>
        <v>0</v>
      </c>
      <c r="R110" s="52">
        <f t="shared" si="41"/>
        <v>0</v>
      </c>
      <c r="S110" s="74">
        <f t="shared" si="30"/>
        <v>0</v>
      </c>
      <c r="T110" s="53">
        <f t="shared" si="32"/>
        <v>0</v>
      </c>
      <c r="U110" s="53">
        <f t="shared" si="33"/>
        <v>-3</v>
      </c>
      <c r="V110" s="54">
        <f t="shared" si="42"/>
        <v>0</v>
      </c>
      <c r="W110" s="81">
        <f t="shared" si="43"/>
        <v>0</v>
      </c>
      <c r="X110" s="81">
        <f t="shared" si="34"/>
        <v>179550</v>
      </c>
    </row>
    <row r="111" spans="1:30" x14ac:dyDescent="0.25">
      <c r="A111" s="5"/>
      <c r="B111" s="46" t="s">
        <v>164</v>
      </c>
      <c r="C111" s="47" t="s">
        <v>165</v>
      </c>
      <c r="D111" s="55" t="s">
        <v>23</v>
      </c>
      <c r="E111" s="49">
        <v>280</v>
      </c>
      <c r="F111" s="56">
        <v>60289</v>
      </c>
      <c r="G111" s="40">
        <f t="shared" si="31"/>
        <v>16880920</v>
      </c>
      <c r="H111" s="87"/>
      <c r="I111" s="52">
        <f t="shared" si="35"/>
        <v>0</v>
      </c>
      <c r="J111" s="52">
        <f t="shared" si="36"/>
        <v>0</v>
      </c>
      <c r="K111" s="76">
        <f t="shared" si="37"/>
        <v>0</v>
      </c>
      <c r="L111" s="44"/>
      <c r="M111" s="52">
        <f t="shared" si="38"/>
        <v>0</v>
      </c>
      <c r="N111" s="52">
        <f t="shared" si="39"/>
        <v>0</v>
      </c>
      <c r="O111" s="74">
        <f t="shared" si="29"/>
        <v>0</v>
      </c>
      <c r="P111" s="44"/>
      <c r="Q111" s="52">
        <f t="shared" si="40"/>
        <v>0</v>
      </c>
      <c r="R111" s="52">
        <f t="shared" si="41"/>
        <v>0</v>
      </c>
      <c r="S111" s="74">
        <f t="shared" si="30"/>
        <v>0</v>
      </c>
      <c r="T111" s="53">
        <f t="shared" si="32"/>
        <v>0</v>
      </c>
      <c r="U111" s="53">
        <f t="shared" si="33"/>
        <v>-280</v>
      </c>
      <c r="V111" s="54">
        <f t="shared" si="42"/>
        <v>0</v>
      </c>
      <c r="W111" s="81">
        <f t="shared" si="43"/>
        <v>0</v>
      </c>
      <c r="X111" s="81">
        <f t="shared" si="34"/>
        <v>16880920</v>
      </c>
    </row>
    <row r="112" spans="1:30" x14ac:dyDescent="0.25">
      <c r="A112" s="5"/>
      <c r="B112" s="46" t="s">
        <v>166</v>
      </c>
      <c r="C112" s="47" t="s">
        <v>167</v>
      </c>
      <c r="D112" s="55" t="s">
        <v>26</v>
      </c>
      <c r="E112" s="49">
        <v>4</v>
      </c>
      <c r="F112" s="56">
        <v>14450</v>
      </c>
      <c r="G112" s="40">
        <f t="shared" si="31"/>
        <v>57800</v>
      </c>
      <c r="H112" s="87"/>
      <c r="I112" s="52">
        <f t="shared" si="35"/>
        <v>0</v>
      </c>
      <c r="J112" s="52">
        <f t="shared" si="36"/>
        <v>0</v>
      </c>
      <c r="K112" s="76">
        <f t="shared" si="37"/>
        <v>0</v>
      </c>
      <c r="L112" s="44"/>
      <c r="M112" s="52">
        <f t="shared" si="38"/>
        <v>0</v>
      </c>
      <c r="N112" s="52">
        <f t="shared" si="39"/>
        <v>0</v>
      </c>
      <c r="O112" s="74">
        <f t="shared" si="29"/>
        <v>0</v>
      </c>
      <c r="P112" s="44"/>
      <c r="Q112" s="52">
        <f t="shared" si="40"/>
        <v>0</v>
      </c>
      <c r="R112" s="52">
        <f t="shared" si="41"/>
        <v>0</v>
      </c>
      <c r="S112" s="74">
        <f t="shared" si="30"/>
        <v>0</v>
      </c>
      <c r="T112" s="53">
        <f t="shared" si="32"/>
        <v>0</v>
      </c>
      <c r="U112" s="53">
        <f t="shared" si="33"/>
        <v>-4</v>
      </c>
      <c r="V112" s="54">
        <f t="shared" si="42"/>
        <v>0</v>
      </c>
      <c r="W112" s="81">
        <f t="shared" si="43"/>
        <v>0</v>
      </c>
      <c r="X112" s="81">
        <f t="shared" si="34"/>
        <v>57800</v>
      </c>
    </row>
    <row r="113" spans="1:24" ht="30" x14ac:dyDescent="0.25">
      <c r="A113" s="5"/>
      <c r="B113" s="46" t="s">
        <v>168</v>
      </c>
      <c r="C113" s="47" t="s">
        <v>169</v>
      </c>
      <c r="D113" s="55" t="s">
        <v>23</v>
      </c>
      <c r="E113" s="49">
        <v>2</v>
      </c>
      <c r="F113" s="56">
        <v>231000</v>
      </c>
      <c r="G113" s="40">
        <f t="shared" si="31"/>
        <v>462000</v>
      </c>
      <c r="H113" s="87"/>
      <c r="I113" s="52">
        <f t="shared" si="35"/>
        <v>0</v>
      </c>
      <c r="J113" s="52">
        <f t="shared" si="36"/>
        <v>0</v>
      </c>
      <c r="K113" s="76">
        <f t="shared" si="37"/>
        <v>0</v>
      </c>
      <c r="L113" s="44"/>
      <c r="M113" s="52">
        <f t="shared" si="38"/>
        <v>0</v>
      </c>
      <c r="N113" s="52">
        <f t="shared" si="39"/>
        <v>0</v>
      </c>
      <c r="O113" s="74">
        <f t="shared" si="29"/>
        <v>0</v>
      </c>
      <c r="P113" s="44"/>
      <c r="Q113" s="52">
        <f t="shared" si="40"/>
        <v>0</v>
      </c>
      <c r="R113" s="52">
        <f t="shared" si="41"/>
        <v>0</v>
      </c>
      <c r="S113" s="74">
        <f t="shared" si="30"/>
        <v>0</v>
      </c>
      <c r="T113" s="53">
        <f t="shared" si="32"/>
        <v>0</v>
      </c>
      <c r="U113" s="53">
        <f t="shared" si="33"/>
        <v>-2</v>
      </c>
      <c r="V113" s="54">
        <f t="shared" si="42"/>
        <v>0</v>
      </c>
      <c r="W113" s="81">
        <f t="shared" si="43"/>
        <v>0</v>
      </c>
      <c r="X113" s="81">
        <f t="shared" si="34"/>
        <v>462000</v>
      </c>
    </row>
    <row r="114" spans="1:24" x14ac:dyDescent="0.25">
      <c r="A114" s="5"/>
      <c r="B114" s="46" t="s">
        <v>170</v>
      </c>
      <c r="C114" s="47" t="s">
        <v>171</v>
      </c>
      <c r="D114" s="55" t="s">
        <v>26</v>
      </c>
      <c r="E114" s="49">
        <v>22</v>
      </c>
      <c r="F114" s="56">
        <v>525000</v>
      </c>
      <c r="G114" s="40">
        <f t="shared" si="31"/>
        <v>11550000</v>
      </c>
      <c r="H114" s="87">
        <v>20</v>
      </c>
      <c r="I114" s="52">
        <f t="shared" si="35"/>
        <v>0.90909090909090906</v>
      </c>
      <c r="J114" s="52">
        <f t="shared" si="36"/>
        <v>0.90909090909090906</v>
      </c>
      <c r="K114" s="76">
        <f t="shared" si="37"/>
        <v>10500000</v>
      </c>
      <c r="L114" s="44">
        <v>2</v>
      </c>
      <c r="M114" s="52">
        <f t="shared" si="38"/>
        <v>9.0909090909090912E-2</v>
      </c>
      <c r="N114" s="52">
        <f t="shared" si="39"/>
        <v>1</v>
      </c>
      <c r="O114" s="74">
        <f t="shared" si="29"/>
        <v>1050000</v>
      </c>
      <c r="P114" s="44"/>
      <c r="Q114" s="52">
        <f t="shared" si="40"/>
        <v>0</v>
      </c>
      <c r="R114" s="52">
        <f t="shared" si="41"/>
        <v>1</v>
      </c>
      <c r="S114" s="74">
        <f t="shared" si="30"/>
        <v>0</v>
      </c>
      <c r="T114" s="53">
        <f t="shared" si="32"/>
        <v>22</v>
      </c>
      <c r="U114" s="53">
        <f t="shared" si="33"/>
        <v>0</v>
      </c>
      <c r="V114" s="54">
        <f t="shared" si="42"/>
        <v>1</v>
      </c>
      <c r="W114" s="81">
        <f t="shared" si="43"/>
        <v>11550000</v>
      </c>
      <c r="X114" s="81">
        <f t="shared" si="34"/>
        <v>0</v>
      </c>
    </row>
    <row r="115" spans="1:24" ht="18.75" x14ac:dyDescent="0.25">
      <c r="A115" s="2"/>
      <c r="B115" s="2"/>
      <c r="C115" s="140" t="s">
        <v>176</v>
      </c>
      <c r="D115" s="141"/>
      <c r="E115" s="97"/>
      <c r="F115" s="98"/>
      <c r="G115" s="99">
        <f>SUM(G27:G114)</f>
        <v>217446519.15908957</v>
      </c>
      <c r="H115" s="99"/>
      <c r="I115" s="99"/>
      <c r="J115" s="99"/>
      <c r="K115" s="100">
        <f>SUM(K26:K114)</f>
        <v>69717202.810990751</v>
      </c>
      <c r="L115" s="99"/>
      <c r="M115" s="99"/>
      <c r="N115" s="99"/>
      <c r="O115" s="100">
        <f>SUM(O28:O114)</f>
        <v>61605428.87306194</v>
      </c>
      <c r="P115" s="99"/>
      <c r="Q115" s="99"/>
      <c r="R115" s="99"/>
      <c r="S115" s="100">
        <f>SUM(S28:S114)</f>
        <v>38337189.68471045</v>
      </c>
      <c r="T115" s="2"/>
      <c r="U115" s="2"/>
      <c r="V115" s="2"/>
      <c r="W115" s="70"/>
      <c r="X115" s="70"/>
    </row>
    <row r="116" spans="1:24" ht="18.75" x14ac:dyDescent="0.25">
      <c r="A116" s="2"/>
      <c r="B116" s="2"/>
      <c r="C116" s="140" t="s">
        <v>177</v>
      </c>
      <c r="D116" s="141"/>
      <c r="E116" s="97"/>
      <c r="F116" s="98"/>
      <c r="G116" s="99">
        <f>+G117+G118+G119</f>
        <v>58710560.172954194</v>
      </c>
      <c r="H116" s="99"/>
      <c r="I116" s="99"/>
      <c r="J116" s="99"/>
      <c r="K116" s="99">
        <f>+K117+K118+K119</f>
        <v>18823644.758967504</v>
      </c>
      <c r="L116" s="99"/>
      <c r="M116" s="99"/>
      <c r="N116" s="99"/>
      <c r="O116" s="99">
        <f>+O117+O118+O119</f>
        <v>16633465.795726726</v>
      </c>
      <c r="P116" s="99"/>
      <c r="Q116" s="99"/>
      <c r="R116" s="99"/>
      <c r="S116" s="99">
        <f>+S117+S118+S119</f>
        <v>10351041.214871824</v>
      </c>
      <c r="T116" s="2"/>
      <c r="U116" s="2"/>
      <c r="V116" s="2"/>
      <c r="W116" s="70"/>
      <c r="X116" s="70"/>
    </row>
    <row r="117" spans="1:24" ht="18.75" x14ac:dyDescent="0.25">
      <c r="A117" s="2"/>
      <c r="B117" s="2"/>
      <c r="C117" s="142" t="s">
        <v>178</v>
      </c>
      <c r="D117" s="143"/>
      <c r="E117" s="90">
        <v>0.17</v>
      </c>
      <c r="F117" s="2"/>
      <c r="G117" s="95">
        <f>+G115*E117</f>
        <v>36965908.257045232</v>
      </c>
      <c r="H117" s="96"/>
      <c r="I117" s="95"/>
      <c r="J117" s="95"/>
      <c r="K117" s="95">
        <f>+K115*E117</f>
        <v>11851924.477868428</v>
      </c>
      <c r="L117" s="96"/>
      <c r="M117" s="95"/>
      <c r="N117" s="95"/>
      <c r="O117" s="95">
        <f>+O115*E117</f>
        <v>10472922.908420531</v>
      </c>
      <c r="P117" s="96"/>
      <c r="Q117" s="95"/>
      <c r="R117" s="95"/>
      <c r="S117" s="95">
        <f>+S115*E117</f>
        <v>6517322.2464007773</v>
      </c>
      <c r="T117" s="2"/>
      <c r="U117" s="2"/>
      <c r="V117" s="2"/>
      <c r="W117" s="70"/>
      <c r="X117" s="70"/>
    </row>
    <row r="118" spans="1:24" ht="18.75" x14ac:dyDescent="0.25">
      <c r="A118" s="2"/>
      <c r="B118" s="2"/>
      <c r="C118" s="142" t="s">
        <v>179</v>
      </c>
      <c r="D118" s="143"/>
      <c r="E118" s="91">
        <v>0.05</v>
      </c>
      <c r="F118" s="2"/>
      <c r="G118" s="95">
        <f>+G115*E118</f>
        <v>10872325.957954479</v>
      </c>
      <c r="H118" s="96"/>
      <c r="I118" s="95"/>
      <c r="J118" s="95"/>
      <c r="K118" s="95">
        <f>+K115*E118</f>
        <v>3485860.1405495377</v>
      </c>
      <c r="L118" s="96"/>
      <c r="M118" s="95"/>
      <c r="N118" s="95"/>
      <c r="O118" s="95">
        <f>+O115*E118</f>
        <v>3080271.4436530974</v>
      </c>
      <c r="P118" s="96"/>
      <c r="Q118" s="95"/>
      <c r="R118" s="95"/>
      <c r="S118" s="95">
        <f>+S115*E118</f>
        <v>1916859.4842355226</v>
      </c>
      <c r="T118" s="2"/>
      <c r="U118" s="2"/>
      <c r="V118" s="2"/>
      <c r="W118" s="70"/>
      <c r="X118" s="70"/>
    </row>
    <row r="119" spans="1:24" x14ac:dyDescent="0.25">
      <c r="C119" s="142" t="s">
        <v>180</v>
      </c>
      <c r="D119" s="143"/>
      <c r="E119" s="90">
        <v>0.05</v>
      </c>
      <c r="G119" s="93">
        <f>+G115*E119</f>
        <v>10872325.957954479</v>
      </c>
      <c r="H119" s="94"/>
      <c r="I119" s="93"/>
      <c r="J119" s="93"/>
      <c r="K119" s="93">
        <f>+K115*E119</f>
        <v>3485860.1405495377</v>
      </c>
      <c r="L119" s="94"/>
      <c r="M119" s="93"/>
      <c r="N119" s="93"/>
      <c r="O119" s="93">
        <f>+O115*E119</f>
        <v>3080271.4436530974</v>
      </c>
      <c r="P119" s="94"/>
      <c r="Q119" s="93"/>
      <c r="R119" s="93"/>
      <c r="S119" s="93">
        <f>+S115*E119</f>
        <v>1916859.4842355226</v>
      </c>
      <c r="T119"/>
      <c r="W119" s="77"/>
      <c r="X119" s="77"/>
    </row>
    <row r="120" spans="1:24" x14ac:dyDescent="0.25">
      <c r="C120" s="142" t="s">
        <v>181</v>
      </c>
      <c r="D120" s="143"/>
      <c r="E120" s="92">
        <v>0.16</v>
      </c>
      <c r="G120" s="93">
        <f>+G119*E120</f>
        <v>1739572.1532727168</v>
      </c>
      <c r="H120" s="94"/>
      <c r="I120" s="93"/>
      <c r="J120" s="93"/>
      <c r="K120" s="93">
        <f>+K119*E120</f>
        <v>557737.62248792604</v>
      </c>
      <c r="L120" s="94"/>
      <c r="M120" s="93"/>
      <c r="N120" s="93"/>
      <c r="O120" s="93">
        <f>+O119*E120</f>
        <v>492843.43098449562</v>
      </c>
      <c r="P120" s="94"/>
      <c r="Q120" s="93"/>
      <c r="R120" s="93"/>
      <c r="S120" s="93">
        <f>+S119*E120</f>
        <v>306697.51747768361</v>
      </c>
      <c r="T120"/>
      <c r="W120" s="77"/>
      <c r="X120" s="77"/>
    </row>
    <row r="121" spans="1:24" ht="15.75" thickBot="1" x14ac:dyDescent="0.3">
      <c r="C121" s="134" t="s">
        <v>172</v>
      </c>
      <c r="D121" s="135"/>
      <c r="E121" s="101"/>
      <c r="F121" s="102"/>
      <c r="G121" s="103">
        <f>+G115+G116+G120</f>
        <v>277896651.48531646</v>
      </c>
      <c r="H121" s="103"/>
      <c r="I121" s="103"/>
      <c r="J121" s="103"/>
      <c r="K121" s="103">
        <f>+K115+K116+K120</f>
        <v>89098585.192446187</v>
      </c>
      <c r="L121" s="103"/>
      <c r="M121" s="103"/>
      <c r="N121" s="103"/>
      <c r="O121" s="103">
        <f>+O115+O116+O120</f>
        <v>78731738.099773169</v>
      </c>
      <c r="P121" s="103"/>
      <c r="Q121" s="103"/>
      <c r="R121" s="103"/>
      <c r="S121" s="103">
        <f>+S115+S116+S120</f>
        <v>48994928.417059958</v>
      </c>
      <c r="T121"/>
      <c r="W121" s="77"/>
      <c r="X121" s="77"/>
    </row>
    <row r="126" spans="1:24" x14ac:dyDescent="0.25">
      <c r="C126" s="128"/>
      <c r="H126"/>
    </row>
    <row r="127" spans="1:24" ht="21" x14ac:dyDescent="0.35">
      <c r="C127" s="129"/>
      <c r="D127" s="130"/>
      <c r="E127" s="130"/>
      <c r="F127" s="130"/>
      <c r="G127" s="130"/>
      <c r="H127" s="130"/>
    </row>
    <row r="128" spans="1:24" ht="21" x14ac:dyDescent="0.35">
      <c r="C128" s="131" t="s">
        <v>197</v>
      </c>
      <c r="D128" s="131"/>
      <c r="E128" s="131"/>
      <c r="F128" s="131" t="s">
        <v>197</v>
      </c>
      <c r="G128" s="131"/>
      <c r="H128" s="131"/>
    </row>
    <row r="129" spans="3:8" ht="21" x14ac:dyDescent="0.35">
      <c r="C129" s="132" t="s">
        <v>198</v>
      </c>
      <c r="D129" s="131"/>
      <c r="E129" s="131"/>
      <c r="F129" s="132" t="s">
        <v>199</v>
      </c>
      <c r="G129" s="131"/>
      <c r="H129" s="133"/>
    </row>
    <row r="130" spans="3:8" ht="21" x14ac:dyDescent="0.35">
      <c r="C130" s="131" t="s">
        <v>200</v>
      </c>
      <c r="D130" s="131"/>
      <c r="E130" s="131"/>
      <c r="F130" s="131" t="s">
        <v>201</v>
      </c>
      <c r="G130" s="131"/>
      <c r="H130" s="133"/>
    </row>
    <row r="131" spans="3:8" ht="21" x14ac:dyDescent="0.35">
      <c r="C131" s="131" t="s">
        <v>202</v>
      </c>
      <c r="D131" s="131"/>
      <c r="E131" s="131"/>
      <c r="F131" s="131" t="s">
        <v>203</v>
      </c>
      <c r="G131" s="131"/>
      <c r="H131" s="131"/>
    </row>
    <row r="132" spans="3:8" ht="21" x14ac:dyDescent="0.35">
      <c r="C132" s="131"/>
      <c r="D132" s="131"/>
      <c r="E132" s="131"/>
      <c r="F132" s="131"/>
      <c r="G132" s="131"/>
      <c r="H132" s="131"/>
    </row>
    <row r="133" spans="3:8" ht="21" x14ac:dyDescent="0.35">
      <c r="C133" s="131"/>
      <c r="D133" s="131"/>
      <c r="E133" s="131"/>
      <c r="F133" s="131"/>
      <c r="G133" s="131"/>
      <c r="H133" s="131"/>
    </row>
    <row r="134" spans="3:8" ht="21" x14ac:dyDescent="0.35">
      <c r="C134" s="131"/>
      <c r="D134" s="131"/>
      <c r="E134" s="131"/>
      <c r="F134" s="131"/>
      <c r="G134" s="131"/>
      <c r="H134" s="131"/>
    </row>
    <row r="135" spans="3:8" ht="21" x14ac:dyDescent="0.35">
      <c r="C135" s="131"/>
      <c r="D135" s="131"/>
      <c r="E135" s="131"/>
      <c r="F135" s="131"/>
      <c r="G135" s="131"/>
      <c r="H135" s="131"/>
    </row>
    <row r="136" spans="3:8" ht="21" x14ac:dyDescent="0.35">
      <c r="C136" s="131" t="s">
        <v>197</v>
      </c>
      <c r="D136" s="131"/>
      <c r="E136" s="131"/>
      <c r="F136" s="131" t="s">
        <v>197</v>
      </c>
      <c r="G136" s="131"/>
      <c r="H136" s="131"/>
    </row>
    <row r="137" spans="3:8" ht="21" x14ac:dyDescent="0.35">
      <c r="C137" s="132" t="s">
        <v>204</v>
      </c>
      <c r="D137" s="131"/>
      <c r="E137" s="131"/>
      <c r="F137" s="132" t="s">
        <v>205</v>
      </c>
      <c r="G137" s="131"/>
      <c r="H137" s="133"/>
    </row>
    <row r="138" spans="3:8" ht="21" x14ac:dyDescent="0.35">
      <c r="C138" s="131" t="s">
        <v>206</v>
      </c>
      <c r="D138" s="131"/>
      <c r="E138" s="131"/>
      <c r="F138" s="131" t="s">
        <v>207</v>
      </c>
      <c r="G138" s="131"/>
      <c r="H138" s="133"/>
    </row>
    <row r="139" spans="3:8" ht="21" x14ac:dyDescent="0.35">
      <c r="C139" s="131" t="s">
        <v>208</v>
      </c>
      <c r="D139" s="131"/>
      <c r="E139" s="131"/>
      <c r="F139" s="131" t="s">
        <v>203</v>
      </c>
      <c r="G139" s="131"/>
      <c r="H139" s="133"/>
    </row>
    <row r="140" spans="3:8" ht="21" x14ac:dyDescent="0.35">
      <c r="C140" s="131"/>
      <c r="D140" s="131"/>
      <c r="E140" s="131"/>
      <c r="F140" s="131"/>
      <c r="G140" s="131"/>
      <c r="H140" s="133"/>
    </row>
    <row r="141" spans="3:8" ht="21" x14ac:dyDescent="0.35">
      <c r="C141" s="131"/>
      <c r="D141" s="131"/>
      <c r="E141" s="131"/>
      <c r="F141" s="131"/>
      <c r="G141" s="131"/>
      <c r="H141" s="133"/>
    </row>
    <row r="142" spans="3:8" ht="21" x14ac:dyDescent="0.35">
      <c r="C142" s="131"/>
      <c r="D142" s="131"/>
      <c r="E142" s="131"/>
      <c r="F142" s="131"/>
      <c r="G142" s="131"/>
      <c r="H142" s="133"/>
    </row>
    <row r="143" spans="3:8" ht="21" x14ac:dyDescent="0.35">
      <c r="C143" s="131"/>
      <c r="D143" s="131"/>
      <c r="E143" s="131"/>
      <c r="F143" s="131"/>
      <c r="G143" s="131"/>
      <c r="H143" s="131"/>
    </row>
    <row r="144" spans="3:8" ht="21" x14ac:dyDescent="0.35">
      <c r="C144" s="131" t="s">
        <v>197</v>
      </c>
      <c r="D144" s="131"/>
      <c r="E144" s="131"/>
      <c r="F144" s="131"/>
      <c r="G144" s="131"/>
      <c r="H144" s="131"/>
    </row>
    <row r="145" spans="3:8" ht="21" x14ac:dyDescent="0.35">
      <c r="C145" s="132" t="s">
        <v>209</v>
      </c>
      <c r="D145" s="131"/>
      <c r="E145" s="131"/>
      <c r="F145" s="131"/>
      <c r="G145" s="131"/>
      <c r="H145" s="131"/>
    </row>
    <row r="146" spans="3:8" ht="21" x14ac:dyDescent="0.35">
      <c r="C146" s="131" t="s">
        <v>210</v>
      </c>
      <c r="D146" s="131"/>
      <c r="E146" s="131"/>
      <c r="F146" s="131"/>
      <c r="G146" s="131"/>
      <c r="H146" s="131"/>
    </row>
    <row r="147" spans="3:8" ht="21" x14ac:dyDescent="0.35">
      <c r="C147" s="130"/>
      <c r="D147" s="130"/>
      <c r="E147" s="130"/>
      <c r="F147" s="130"/>
      <c r="G147" s="130"/>
      <c r="H147" s="130"/>
    </row>
  </sheetData>
  <mergeCells count="17">
    <mergeCell ref="T23:X23"/>
    <mergeCell ref="L23:O23"/>
    <mergeCell ref="H23:K23"/>
    <mergeCell ref="P23:S23"/>
    <mergeCell ref="C120:D120"/>
    <mergeCell ref="C121:D121"/>
    <mergeCell ref="B7:K7"/>
    <mergeCell ref="D14:J15"/>
    <mergeCell ref="D16:E16"/>
    <mergeCell ref="D17:E17"/>
    <mergeCell ref="C115:D115"/>
    <mergeCell ref="C116:D116"/>
    <mergeCell ref="C117:D117"/>
    <mergeCell ref="C118:D118"/>
    <mergeCell ref="C119:D119"/>
    <mergeCell ref="D23:G23"/>
    <mergeCell ref="B22:S22"/>
  </mergeCells>
  <phoneticPr fontId="34" type="noConversion"/>
  <conditionalFormatting sqref="X26:X41 X46:X50 X59:X69 X71:X82 X84:X90 X93:X101 X103:X114">
    <cfRule type="cellIs" dxfId="26" priority="32" stopIfTrue="1" operator="greaterThan">
      <formula>0</formula>
    </cfRule>
  </conditionalFormatting>
  <conditionalFormatting sqref="V26:V41 V46:V50 V59:V69 V71:V82 V84:V90 V93:V101 V103:V114">
    <cfRule type="cellIs" dxfId="25" priority="31" stopIfTrue="1" operator="greaterThan">
      <formula>0.99</formula>
    </cfRule>
  </conditionalFormatting>
  <conditionalFormatting sqref="V26:V41 V46:V50 V59:V69 V71:V82 V84:V90 V93:V101 V103:V114">
    <cfRule type="cellIs" dxfId="24" priority="30" stopIfTrue="1" operator="greaterThan">
      <formula>1</formula>
    </cfRule>
  </conditionalFormatting>
  <conditionalFormatting sqref="X42:X43">
    <cfRule type="cellIs" dxfId="23" priority="24" stopIfTrue="1" operator="greaterThan">
      <formula>0</formula>
    </cfRule>
  </conditionalFormatting>
  <conditionalFormatting sqref="V42:V43">
    <cfRule type="cellIs" dxfId="22" priority="23" stopIfTrue="1" operator="greaterThan">
      <formula>0.99</formula>
    </cfRule>
  </conditionalFormatting>
  <conditionalFormatting sqref="V42:V43">
    <cfRule type="cellIs" dxfId="21" priority="22" stopIfTrue="1" operator="greaterThan">
      <formula>1</formula>
    </cfRule>
  </conditionalFormatting>
  <conditionalFormatting sqref="X44:X45">
    <cfRule type="cellIs" dxfId="20" priority="21" stopIfTrue="1" operator="greaterThan">
      <formula>0</formula>
    </cfRule>
  </conditionalFormatting>
  <conditionalFormatting sqref="V44:V45">
    <cfRule type="cellIs" dxfId="19" priority="20" stopIfTrue="1" operator="greaterThan">
      <formula>0.99</formula>
    </cfRule>
  </conditionalFormatting>
  <conditionalFormatting sqref="V44:V45">
    <cfRule type="cellIs" dxfId="18" priority="19" stopIfTrue="1" operator="greaterThan">
      <formula>1</formula>
    </cfRule>
  </conditionalFormatting>
  <conditionalFormatting sqref="X51:X56">
    <cfRule type="cellIs" dxfId="17" priority="18" stopIfTrue="1" operator="greaterThan">
      <formula>0</formula>
    </cfRule>
  </conditionalFormatting>
  <conditionalFormatting sqref="V51:V56">
    <cfRule type="cellIs" dxfId="16" priority="17" stopIfTrue="1" operator="greaterThan">
      <formula>0.99</formula>
    </cfRule>
  </conditionalFormatting>
  <conditionalFormatting sqref="V51:V56">
    <cfRule type="cellIs" dxfId="15" priority="16" stopIfTrue="1" operator="greaterThan">
      <formula>1</formula>
    </cfRule>
  </conditionalFormatting>
  <conditionalFormatting sqref="X57:X58">
    <cfRule type="cellIs" dxfId="14" priority="15" stopIfTrue="1" operator="greaterThan">
      <formula>0</formula>
    </cfRule>
  </conditionalFormatting>
  <conditionalFormatting sqref="V57:V58">
    <cfRule type="cellIs" dxfId="13" priority="14" stopIfTrue="1" operator="greaterThan">
      <formula>0.99</formula>
    </cfRule>
  </conditionalFormatting>
  <conditionalFormatting sqref="V57:V58">
    <cfRule type="cellIs" dxfId="12" priority="13" stopIfTrue="1" operator="greaterThan">
      <formula>1</formula>
    </cfRule>
  </conditionalFormatting>
  <conditionalFormatting sqref="X70">
    <cfRule type="cellIs" dxfId="11" priority="12" stopIfTrue="1" operator="greaterThan">
      <formula>0</formula>
    </cfRule>
  </conditionalFormatting>
  <conditionalFormatting sqref="V70">
    <cfRule type="cellIs" dxfId="10" priority="11" stopIfTrue="1" operator="greaterThan">
      <formula>0.99</formula>
    </cfRule>
  </conditionalFormatting>
  <conditionalFormatting sqref="V70">
    <cfRule type="cellIs" dxfId="9" priority="10" stopIfTrue="1" operator="greaterThan">
      <formula>1</formula>
    </cfRule>
  </conditionalFormatting>
  <conditionalFormatting sqref="X83">
    <cfRule type="cellIs" dxfId="8" priority="9" stopIfTrue="1" operator="greaterThan">
      <formula>0</formula>
    </cfRule>
  </conditionalFormatting>
  <conditionalFormatting sqref="V83">
    <cfRule type="cellIs" dxfId="7" priority="8" stopIfTrue="1" operator="greaterThan">
      <formula>0.99</formula>
    </cfRule>
  </conditionalFormatting>
  <conditionalFormatting sqref="V83">
    <cfRule type="cellIs" dxfId="6" priority="7" stopIfTrue="1" operator="greaterThan">
      <formula>1</formula>
    </cfRule>
  </conditionalFormatting>
  <conditionalFormatting sqref="X91">
    <cfRule type="cellIs" dxfId="5" priority="6" stopIfTrue="1" operator="greaterThan">
      <formula>0</formula>
    </cfRule>
  </conditionalFormatting>
  <conditionalFormatting sqref="V91">
    <cfRule type="cellIs" dxfId="4" priority="5" stopIfTrue="1" operator="greaterThan">
      <formula>0.99</formula>
    </cfRule>
  </conditionalFormatting>
  <conditionalFormatting sqref="V91">
    <cfRule type="cellIs" dxfId="3" priority="4" stopIfTrue="1" operator="greaterThan">
      <formula>1</formula>
    </cfRule>
  </conditionalFormatting>
  <conditionalFormatting sqref="X92">
    <cfRule type="cellIs" dxfId="2" priority="3" stopIfTrue="1" operator="greaterThan">
      <formula>0</formula>
    </cfRule>
  </conditionalFormatting>
  <conditionalFormatting sqref="V92">
    <cfRule type="cellIs" dxfId="1" priority="2" stopIfTrue="1" operator="greaterThan">
      <formula>0.99</formula>
    </cfRule>
  </conditionalFormatting>
  <conditionalFormatting sqref="V92">
    <cfRule type="cellIs" dxfId="0" priority="1" stopIfTrue="1" operator="greaterThan">
      <formula>1</formula>
    </cfRule>
  </conditionalFormatting>
  <printOptions horizontalCentered="1" verticalCentered="1"/>
  <pageMargins left="0.25" right="0.25" top="0.75000000000000011" bottom="0.75000000000000011" header="0.30000000000000004" footer="0.30000000000000004"/>
  <pageSetup scale="40" fitToHeight="2" orientation="landscape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Pedro Alejandro Rodriguez Avila</cp:lastModifiedBy>
  <cp:lastPrinted>2014-12-12T19:09:09Z</cp:lastPrinted>
  <dcterms:created xsi:type="dcterms:W3CDTF">2014-08-22T02:51:56Z</dcterms:created>
  <dcterms:modified xsi:type="dcterms:W3CDTF">2015-03-09T17:10:13Z</dcterms:modified>
</cp:coreProperties>
</file>