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esar.Rodriguez\Sonia\Proteccion\"/>
    </mc:Choice>
  </mc:AlternateContent>
  <bookViews>
    <workbookView xWindow="0" yWindow="0" windowWidth="28800" windowHeight="12135" activeTab="5"/>
  </bookViews>
  <sheets>
    <sheet name="Registro" sheetId="1" r:id="rId1"/>
    <sheet name="Consolidado" sheetId="5" r:id="rId2"/>
    <sheet name="DHA" sheetId="6" r:id="rId3"/>
    <sheet name="DP" sheetId="7" r:id="rId4"/>
    <sheet name="DHAP" sheetId="8" r:id="rId5"/>
    <sheet name="DTH" sheetId="9" r:id="rId6"/>
    <sheet name="Tablas" sheetId="4" state="hidden" r:id="rId7"/>
  </sheets>
  <externalReferences>
    <externalReference r:id="rId8"/>
    <externalReference r:id="rId9"/>
    <externalReference r:id="rId10"/>
  </externalReferences>
  <definedNames>
    <definedName name="_ftnref1" localSheetId="3">DP!#REF!</definedName>
    <definedName name="_ftnref2" localSheetId="3">DP!#REF!</definedName>
    <definedName name="_ftnref3" localSheetId="3">DP!#REF!</definedName>
    <definedName name="_ftnref4" localSheetId="3">DP!#REF!</definedName>
    <definedName name="_xlnm.Print_Area" localSheetId="2">DHA!$A$1:$T$26</definedName>
    <definedName name="_xlnm.Print_Area" localSheetId="4">DHAP!$A$1:$P$24</definedName>
    <definedName name="_xlnm.Print_Area" localSheetId="3">DP!$A$1:$P$24</definedName>
    <definedName name="_xlnm.Print_Area" localSheetId="5">DTH!$A$1:$P$26</definedName>
    <definedName name="_xlnm.Print_Area" localSheetId="0">Registro!$A$1:$J$285</definedName>
    <definedName name="OLE_LINK1" localSheetId="3">DP!$P$2</definedName>
    <definedName name="Planes" localSheetId="2">[1]Parametros!#REF!</definedName>
    <definedName name="PLANES" localSheetId="4">DHAP!#REF!</definedName>
    <definedName name="PLANES" localSheetId="3">DP!#REF!</definedName>
    <definedName name="Planes" localSheetId="5">[1]Parametros!#REF!</definedName>
    <definedName name="Planes">[1]Parametros!#REF!</definedName>
    <definedName name="REGIONAL" localSheetId="2">[2]Parametros!$E$2:$E$34</definedName>
    <definedName name="REGIONAL" localSheetId="4">[2]Parametros!$E$2:$E$34</definedName>
    <definedName name="REGIONAL" localSheetId="3">[2]Parametros!$E$2:$E$34</definedName>
    <definedName name="REGIONAL" localSheetId="5">[2]Parametros!$E$2:$E$34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59" i="1" l="1"/>
  <c r="KR7" i="5" l="1"/>
  <c r="KQ7" i="5"/>
  <c r="KP7" i="5"/>
  <c r="KO7" i="5"/>
  <c r="DV7" i="5"/>
  <c r="D232" i="1"/>
  <c r="I231" i="1" s="1"/>
  <c r="AR7" i="5" s="1"/>
  <c r="KN7" i="5"/>
  <c r="KM7" i="5"/>
  <c r="DU7" i="5"/>
  <c r="D229" i="1"/>
  <c r="I228" i="1" s="1"/>
  <c r="AQ7" i="5" s="1"/>
  <c r="IN7" i="5"/>
  <c r="IM7" i="5"/>
  <c r="DG7" i="5"/>
  <c r="D162" i="1"/>
  <c r="I161" i="1" s="1"/>
  <c r="AF7" i="5" s="1"/>
  <c r="CG7" i="5" l="1"/>
  <c r="CF7" i="5"/>
  <c r="BR7" i="5"/>
  <c r="DY7" i="5"/>
  <c r="DX7" i="5"/>
  <c r="DW7" i="5"/>
  <c r="DS7" i="5"/>
  <c r="DR7" i="5"/>
  <c r="DQ7" i="5"/>
  <c r="DO7" i="5"/>
  <c r="DN7" i="5"/>
  <c r="DM7" i="5"/>
  <c r="DL7" i="5"/>
  <c r="DK7" i="5"/>
  <c r="DJ7" i="5"/>
  <c r="DI7" i="5"/>
  <c r="DH7" i="5"/>
  <c r="DF7" i="5"/>
  <c r="DE7" i="5"/>
  <c r="DD7" i="5"/>
  <c r="DC7" i="5"/>
  <c r="DB7" i="5"/>
  <c r="DA7" i="5"/>
  <c r="CZ7" i="5"/>
  <c r="CY7" i="5"/>
  <c r="CX7" i="5"/>
  <c r="CW7" i="5"/>
  <c r="CV7" i="5"/>
  <c r="CU7" i="5"/>
  <c r="CT7" i="5"/>
  <c r="CS7" i="5"/>
  <c r="CR7" i="5"/>
  <c r="CQ7" i="5" l="1"/>
  <c r="CP7" i="5"/>
  <c r="CO7" i="5"/>
  <c r="CN7" i="5"/>
  <c r="CM7" i="5"/>
  <c r="MY7" i="5" l="1"/>
  <c r="MX7" i="5"/>
  <c r="MW7" i="5"/>
  <c r="MV7" i="5"/>
  <c r="MU7" i="5"/>
  <c r="MT7" i="5"/>
  <c r="MS7" i="5"/>
  <c r="MR7" i="5"/>
  <c r="MQ7" i="5"/>
  <c r="MP7" i="5"/>
  <c r="MO7" i="5"/>
  <c r="MN7" i="5"/>
  <c r="MM7" i="5"/>
  <c r="ML7" i="5"/>
  <c r="MK7" i="5"/>
  <c r="MJ7" i="5"/>
  <c r="MI7" i="5"/>
  <c r="MH7" i="5"/>
  <c r="MG7" i="5"/>
  <c r="MF7" i="5"/>
  <c r="ME7" i="5"/>
  <c r="MD7" i="5"/>
  <c r="MC7" i="5"/>
  <c r="MB7" i="5"/>
  <c r="MA7" i="5"/>
  <c r="LZ7" i="5"/>
  <c r="LY7" i="5"/>
  <c r="LX7" i="5"/>
  <c r="LW7" i="5"/>
  <c r="LV7" i="5"/>
  <c r="LU7" i="5"/>
  <c r="LJ7" i="5"/>
  <c r="LI7" i="5"/>
  <c r="LH7" i="5"/>
  <c r="LG7" i="5"/>
  <c r="LF7" i="5"/>
  <c r="LE7" i="5"/>
  <c r="LD7" i="5"/>
  <c r="LC7" i="5"/>
  <c r="LB7" i="5"/>
  <c r="LA7" i="5"/>
  <c r="KZ7" i="5"/>
  <c r="KY7" i="5"/>
  <c r="KX7" i="5"/>
  <c r="KW7" i="5"/>
  <c r="KV7" i="5"/>
  <c r="KU7" i="5"/>
  <c r="KT7" i="5"/>
  <c r="KS7" i="5"/>
  <c r="KA7" i="5"/>
  <c r="JZ7" i="5"/>
  <c r="JY7" i="5"/>
  <c r="JX7" i="5"/>
  <c r="JW7" i="5"/>
  <c r="JV7" i="5"/>
  <c r="JU7" i="5"/>
  <c r="JT7" i="5"/>
  <c r="JS7" i="5"/>
  <c r="JR7" i="5"/>
  <c r="JQ7" i="5"/>
  <c r="JP7" i="5"/>
  <c r="JO7" i="5"/>
  <c r="JN7" i="5"/>
  <c r="JM7" i="5"/>
  <c r="JJ7" i="5"/>
  <c r="JI7" i="5"/>
  <c r="JH7" i="5"/>
  <c r="JG7" i="5"/>
  <c r="JF7" i="5"/>
  <c r="JE7" i="5"/>
  <c r="JD7" i="5"/>
  <c r="JC7" i="5"/>
  <c r="JB7" i="5"/>
  <c r="JA7" i="5"/>
  <c r="IZ7" i="5"/>
  <c r="IY7" i="5"/>
  <c r="IX7" i="5"/>
  <c r="IW7" i="5"/>
  <c r="IV7" i="5"/>
  <c r="IU7" i="5"/>
  <c r="IT7" i="5"/>
  <c r="IS7" i="5"/>
  <c r="IR7" i="5"/>
  <c r="IQ7" i="5"/>
  <c r="IP7" i="5"/>
  <c r="IO7" i="5"/>
  <c r="IL7" i="5"/>
  <c r="IK7" i="5"/>
  <c r="IJ7" i="5"/>
  <c r="II7" i="5"/>
  <c r="IH7" i="5"/>
  <c r="IG7" i="5"/>
  <c r="IF7" i="5"/>
  <c r="IE7" i="5"/>
  <c r="ID7" i="5"/>
  <c r="IC7" i="5"/>
  <c r="IB7" i="5"/>
  <c r="IA7" i="5"/>
  <c r="HZ7" i="5"/>
  <c r="HY7" i="5"/>
  <c r="HX7" i="5"/>
  <c r="HW7" i="5"/>
  <c r="HV7" i="5"/>
  <c r="HU7" i="5"/>
  <c r="HT7" i="5"/>
  <c r="HS7" i="5"/>
  <c r="HR7" i="5"/>
  <c r="HQ7" i="5"/>
  <c r="HP7" i="5"/>
  <c r="HO7" i="5"/>
  <c r="HN7" i="5"/>
  <c r="HM7" i="5"/>
  <c r="HL7" i="5"/>
  <c r="HK7" i="5"/>
  <c r="HJ7" i="5"/>
  <c r="HI7" i="5"/>
  <c r="HH7" i="5"/>
  <c r="HG7" i="5"/>
  <c r="HF7" i="5"/>
  <c r="HE7" i="5"/>
  <c r="HD7" i="5"/>
  <c r="HC7" i="5"/>
  <c r="HB7" i="5"/>
  <c r="HA7" i="5"/>
  <c r="GZ7" i="5"/>
  <c r="GY7" i="5"/>
  <c r="GX7" i="5"/>
  <c r="GW7" i="5"/>
  <c r="GV7" i="5"/>
  <c r="GU7" i="5"/>
  <c r="GS7" i="5"/>
  <c r="GR7" i="5"/>
  <c r="GQ7" i="5"/>
  <c r="GP7" i="5"/>
  <c r="GO7" i="5"/>
  <c r="GN7" i="5"/>
  <c r="GM7" i="5"/>
  <c r="GL7" i="5"/>
  <c r="GK7" i="5"/>
  <c r="GJ7" i="5"/>
  <c r="GI7" i="5"/>
  <c r="GH7" i="5"/>
  <c r="GG7" i="5"/>
  <c r="GF7" i="5"/>
  <c r="GE7" i="5"/>
  <c r="GD7" i="5"/>
  <c r="GC7" i="5"/>
  <c r="GB7" i="5"/>
  <c r="GA7" i="5"/>
  <c r="FZ7" i="5"/>
  <c r="FY7" i="5"/>
  <c r="FX7" i="5"/>
  <c r="FW7" i="5"/>
  <c r="FV7" i="5"/>
  <c r="FU7" i="5"/>
  <c r="FT7" i="5"/>
  <c r="FS7" i="5"/>
  <c r="FR7" i="5"/>
  <c r="FQ7" i="5"/>
  <c r="FP7" i="5"/>
  <c r="FO7" i="5"/>
  <c r="FN7" i="5"/>
  <c r="FM7" i="5"/>
  <c r="FL7" i="5"/>
  <c r="FK7" i="5"/>
  <c r="FJ7" i="5"/>
  <c r="FI7" i="5"/>
  <c r="FH7" i="5"/>
  <c r="FG7" i="5"/>
  <c r="FF7" i="5"/>
  <c r="FE7" i="5"/>
  <c r="FD7" i="5"/>
  <c r="FC7" i="5"/>
  <c r="FB7" i="5"/>
  <c r="FA7" i="5"/>
  <c r="EZ7" i="5"/>
  <c r="EY7" i="5"/>
  <c r="EX7" i="5"/>
  <c r="EW7" i="5"/>
  <c r="EV7" i="5"/>
  <c r="EU7" i="5"/>
  <c r="ET7" i="5"/>
  <c r="ES7" i="5"/>
  <c r="ER7" i="5"/>
  <c r="EQ7" i="5"/>
  <c r="EP7" i="5"/>
  <c r="EO7" i="5"/>
  <c r="EN7" i="5"/>
  <c r="EM7" i="5"/>
  <c r="EL7" i="5"/>
  <c r="EK7" i="5"/>
  <c r="EJ7" i="5"/>
  <c r="EI7" i="5"/>
  <c r="EH7" i="5"/>
  <c r="EG7" i="5"/>
  <c r="EF7" i="5"/>
  <c r="EE7" i="5"/>
  <c r="ED7" i="5"/>
  <c r="EC7" i="5"/>
  <c r="BU7" i="5"/>
  <c r="BT7" i="5"/>
  <c r="BP7" i="5"/>
  <c r="BC7" i="5"/>
  <c r="EB7" i="5" l="1"/>
  <c r="LT7" i="5"/>
  <c r="LS7" i="5"/>
  <c r="LR7" i="5"/>
  <c r="GT7" i="5"/>
  <c r="D206" i="1" l="1"/>
  <c r="BZ7" i="5" s="1"/>
  <c r="D165" i="1"/>
  <c r="I164" i="1" s="1"/>
  <c r="D121" i="1"/>
  <c r="BL7" i="5" s="1"/>
  <c r="D43" i="1"/>
  <c r="BA7" i="5" s="1"/>
  <c r="D51" i="1"/>
  <c r="BB7" i="5" s="1"/>
  <c r="D22" i="1"/>
  <c r="AX7" i="5" s="1"/>
  <c r="BS7" i="5" l="1"/>
  <c r="D17" i="1"/>
  <c r="A17" i="1"/>
  <c r="I15" i="1"/>
  <c r="G15" i="1"/>
  <c r="D15" i="1"/>
  <c r="A15" i="1"/>
  <c r="H13" i="1"/>
  <c r="E13" i="1"/>
  <c r="A13" i="1"/>
  <c r="G10" i="1"/>
  <c r="D10" i="1"/>
  <c r="A10" i="1"/>
  <c r="H8" i="1"/>
  <c r="E8" i="1"/>
  <c r="A8" i="1"/>
  <c r="E6" i="1"/>
  <c r="A6" i="1"/>
  <c r="I4" i="1"/>
  <c r="C4" i="1"/>
  <c r="A4" i="1"/>
  <c r="Y7" i="5" l="1"/>
  <c r="X7" i="5"/>
  <c r="C7" i="5"/>
  <c r="B7" i="5"/>
  <c r="A7" i="5"/>
  <c r="D254" i="1" l="1"/>
  <c r="D244" i="1"/>
  <c r="D238" i="1"/>
  <c r="AG7" i="5"/>
  <c r="D223" i="1"/>
  <c r="I253" i="1" l="1"/>
  <c r="AU7" i="5" s="1"/>
  <c r="CJ7" i="5"/>
  <c r="I243" i="1"/>
  <c r="AT7" i="5" s="1"/>
  <c r="CI7" i="5"/>
  <c r="I237" i="1"/>
  <c r="AS7" i="5" s="1"/>
  <c r="CH7" i="5"/>
  <c r="I222" i="1"/>
  <c r="AO7" i="5" s="1"/>
  <c r="CD7" i="5"/>
  <c r="D220" i="1"/>
  <c r="D211" i="1"/>
  <c r="I205" i="1"/>
  <c r="AK7" i="5" s="1"/>
  <c r="D200" i="1"/>
  <c r="BY7" i="5" s="1"/>
  <c r="D195" i="1"/>
  <c r="BX7" i="5" s="1"/>
  <c r="D189" i="1"/>
  <c r="D184" i="1"/>
  <c r="D143" i="1"/>
  <c r="BO7" i="5" s="1"/>
  <c r="D139" i="1"/>
  <c r="BN7" i="5" s="1"/>
  <c r="D132" i="1"/>
  <c r="BM7" i="5" s="1"/>
  <c r="I219" i="1" l="1"/>
  <c r="AN7" i="5" s="1"/>
  <c r="CC7" i="5"/>
  <c r="I210" i="1"/>
  <c r="AM7" i="5" s="1"/>
  <c r="CB7" i="5"/>
  <c r="I188" i="1"/>
  <c r="AI7" i="5" s="1"/>
  <c r="BW7" i="5"/>
  <c r="I183" i="1"/>
  <c r="AH7" i="5" s="1"/>
  <c r="BV7" i="5"/>
  <c r="I158" i="1"/>
  <c r="AE7" i="5" s="1"/>
  <c r="BQ7" i="5"/>
  <c r="I120" i="1"/>
  <c r="AD7" i="5" s="1"/>
  <c r="I194" i="1"/>
  <c r="AJ7" i="5" s="1"/>
  <c r="D112" i="1"/>
  <c r="BK7" i="5" s="1"/>
  <c r="D105" i="1" l="1"/>
  <c r="BJ7" i="5" s="1"/>
  <c r="D102" i="1"/>
  <c r="BI7" i="5" s="1"/>
  <c r="D96" i="1"/>
  <c r="BH7" i="5" s="1"/>
  <c r="D90" i="1"/>
  <c r="I89" i="1" l="1"/>
  <c r="AB7" i="5" s="1"/>
  <c r="BG7" i="5"/>
  <c r="I95" i="1"/>
  <c r="AC7" i="5" s="1"/>
  <c r="D81" i="1"/>
  <c r="BF7" i="5" s="1"/>
  <c r="D76" i="1"/>
  <c r="BE7" i="5" s="1"/>
  <c r="D70" i="1"/>
  <c r="BD7" i="5" s="1"/>
  <c r="I42" i="1" l="1"/>
  <c r="D37" i="1"/>
  <c r="AZ7" i="5" s="1"/>
  <c r="D31" i="1"/>
  <c r="AY7" i="5" s="1"/>
  <c r="AA7" i="5" l="1"/>
  <c r="I21" i="1"/>
  <c r="Z7" i="5" s="1"/>
  <c r="W7" i="5"/>
  <c r="V7" i="5"/>
  <c r="U7" i="5"/>
  <c r="T7" i="5"/>
  <c r="S7" i="5"/>
  <c r="R7" i="5"/>
  <c r="Q7" i="5"/>
  <c r="P7" i="5"/>
  <c r="O7" i="5"/>
  <c r="N7" i="5"/>
  <c r="M7" i="5"/>
  <c r="L7" i="5"/>
  <c r="K7" i="5"/>
  <c r="J7" i="5"/>
  <c r="I7" i="5"/>
  <c r="H7" i="5"/>
  <c r="G7" i="5"/>
  <c r="F7" i="5"/>
  <c r="E7" i="5"/>
  <c r="D7" i="5"/>
</calcChain>
</file>

<file path=xl/sharedStrings.xml><?xml version="1.0" encoding="utf-8"?>
<sst xmlns="http://schemas.openxmlformats.org/spreadsheetml/2006/main" count="1459" uniqueCount="491">
  <si>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</si>
  <si>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</si>
  <si>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</si>
  <si>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</si>
  <si>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</si>
  <si>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</si>
  <si>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</si>
  <si>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</si>
  <si>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</si>
  <si>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</si>
  <si>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</si>
  <si>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</si>
  <si>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</si>
  <si>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</si>
  <si>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</si>
  <si>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</si>
  <si>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</si>
  <si>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</si>
  <si>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</si>
  <si>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</si>
  <si>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</si>
  <si>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</si>
  <si>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</si>
  <si>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</si>
  <si>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</si>
  <si>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</si>
  <si>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</si>
  <si>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</si>
  <si>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OBLIGACIONES ESPECIALES: COMPONENTE TÉCNICO</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</si>
  <si>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</si>
  <si>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</si>
  <si>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</si>
  <si>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</si>
  <si>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</si>
  <si>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</si>
  <si>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</si>
  <si>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</si>
  <si>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</si>
  <si>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</si>
  <si>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</si>
  <si>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</si>
  <si>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</si>
  <si>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</si>
  <si>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</si>
  <si>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</si>
  <si>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1.1 Documentos del anexo a la historia de atención</t>
  </si>
  <si>
    <t>1. Abrir para cada niño, niña o adolescente, una carpeta denominada anexo a la historia de atención que cumpla con los criterios establecidos en los lineamientos técnicos del ICBF</t>
  </si>
  <si>
    <t>Opciones</t>
  </si>
  <si>
    <t>Observación variable</t>
  </si>
  <si>
    <t>1.2 Diligenciamiento del anexo a la historia de atención</t>
  </si>
  <si>
    <t>1.3 Archivo del anexo a la historia de atención</t>
  </si>
  <si>
    <t>2. Cumplir con las fases, componentes y actividades del proceso de atención, de acuerdo con lo definido en los lineamientos técnicos del ICBF</t>
  </si>
  <si>
    <t>2.1 Diagnóstico integral</t>
  </si>
  <si>
    <t>Seleccionar</t>
  </si>
  <si>
    <t>Variable no aplica</t>
  </si>
  <si>
    <t>Criterio i</t>
  </si>
  <si>
    <t>Criterio j</t>
  </si>
  <si>
    <t>2.2 Plan de atención integral - PLATIN</t>
  </si>
  <si>
    <t>2.3 Atención en salud</t>
  </si>
  <si>
    <t>Cumple variable</t>
  </si>
  <si>
    <t>No cumple variable</t>
  </si>
  <si>
    <t>Cumplimiento</t>
  </si>
  <si>
    <t>Utilice la lista desplegable de la celda verde para validar si la variable se cumple o no se cumple</t>
  </si>
  <si>
    <t>2.4 Atención psicológica</t>
  </si>
  <si>
    <t>2.5 Formulación, construcción y consolidación del proyecto de vida</t>
  </si>
  <si>
    <t>2.6 Informe de evolución del proceso de atención</t>
  </si>
  <si>
    <t>3. Elaborar e implementar el cronograma de actividades y tareas del diario vivir, acorde con el proceso de atención establecido en los lineamientos técnicos</t>
  </si>
  <si>
    <t>3. Elaborar e implementar el cronograma de actividades y tareas del diario vivir</t>
  </si>
  <si>
    <t>4. Cumplir con el componente de alimentación y nutrición, acorde con lo establecido en los lineamientos técnicos del ICBF</t>
  </si>
  <si>
    <t>4.1 Alimentación</t>
  </si>
  <si>
    <t>4.2 Minuta patrón y ciclos de menus</t>
  </si>
  <si>
    <t>4.3 Preparación de alimentos</t>
  </si>
  <si>
    <t>Contrata servicio de alimentación?</t>
  </si>
  <si>
    <t>Si</t>
  </si>
  <si>
    <t>No</t>
  </si>
  <si>
    <t>4.4 Personal manipulador de alimentos</t>
  </si>
  <si>
    <t>5. Entregar a los usuarios (as), los elementos de dotación básica, personal, de aseo e higiene, escolar y lúdico deportiva, acorde con lo establecido en los lineamientos técnicos del ICBF</t>
  </si>
  <si>
    <t>5.1 Dotación básica de dormitorio</t>
  </si>
  <si>
    <t>Criterio k</t>
  </si>
  <si>
    <t>5.2 Dotación personal</t>
  </si>
  <si>
    <t>5.3 Dotación de aseo e higiene personal</t>
  </si>
  <si>
    <t>5.4 Dotación escolar</t>
  </si>
  <si>
    <t>5.5 Dotación lúdico deportiva</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</si>
  <si>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</si>
  <si>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6. Adelantar acciones conjuntas con madres/padres de familia o adultos responsables y las autoridades administrativas</t>
  </si>
  <si>
    <t>8. Adelantar las gestiones necesarias con madres/padres de familia, adultos responsables o autoridades administrativas, para vincular a los usuarios (as) al Sistema General de Seguridad Social en Salud, al Sistema de Educación Formal y a procesos de formación vocacional, prelaboral y laboral</t>
  </si>
  <si>
    <t>8.1 Vinculación al Sistema General de Seguridad Social en Salud - SGSSS</t>
  </si>
  <si>
    <t>8.2 Vinculación al Sistema de Educación Formal</t>
  </si>
  <si>
    <t>No aplica</t>
  </si>
  <si>
    <t>8.3 Vinculación a procesos de formación vocacional, prelaboral y laboral</t>
  </si>
  <si>
    <t>9. Realizar acciones para la vinculación de los usuarios (as) en actividades culturales, recreativas y deportivas, acorde con sus intereses, curso de vida, condición particular y características de desarrollo</t>
  </si>
  <si>
    <t>9. Realizar acciones para la vinculación de los usuarios (as) en actividades culturales</t>
  </si>
  <si>
    <t>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</si>
  <si>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10. Realizar acciones para que la familia o red vincular de apoyo participe en el proceso de atención de los usuarios (as)</t>
  </si>
  <si>
    <t>11.1 Suministro, manejo y control de medicamentos</t>
  </si>
  <si>
    <t>11.2 Prevención de accidentes</t>
  </si>
  <si>
    <t>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</si>
  <si>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12. Cumplir con lo establecido en la Guía de orientaciones</t>
  </si>
  <si>
    <t>13. Realizar seguimiento a las unidades de servicio, identificando las condiciones de la prestación del servicio, lo anterior de acuerdo con la periodicidad y criterios definidos en los lineamientos técnicos</t>
  </si>
  <si>
    <t>OBLIGACIONES ESPECIALES: COMPONENTE 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</si>
  <si>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</si>
  <si>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16. Cumplir con las acciones establecidas en la Guía técnica para la metrología</t>
  </si>
  <si>
    <t>14. Mantener actualizadas las carpetas del talento humano</t>
  </si>
  <si>
    <t>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</si>
  <si>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OBLIGACIONES ESPECIALES: COMPONENTE FINANCIERO</t>
  </si>
  <si>
    <t>20. Estructurar la información financiera de acuerdo con el Plan Único de Cuentas – PUC- según la directriz que defina el ICBF, con sus soportes debidamente organizados y la aplicación de las NIIF</t>
  </si>
  <si>
    <t>20. Estructurar la información financiera de acuerdo con el Plan Único de Cuentas – PUC</t>
  </si>
  <si>
    <t>21. Facilitar de manera oportuna e integral, libros de registro, archivos, actas, informes, expedientes y demás información financiera que le solicite el supervisor del contrato</t>
  </si>
  <si>
    <t>21. Facilitar de manera oportuna e integral la información financiera que le solicite el supervisor del contrato</t>
  </si>
  <si>
    <t>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</si>
  <si>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22. Llevar la contabilidad por centro de costos</t>
  </si>
  <si>
    <t>23. Garantizar el adecuado uso del Alimento de Alto Valor Nutricional, en el suministro de la alimentación a los beneficiarios para la modalidad de atención</t>
  </si>
  <si>
    <t>24. Almacenar los Alimentos de Alto Valor Nutricional de acuerdo con lo establecido en la normatividad legal vigente</t>
  </si>
  <si>
    <t>Código</t>
  </si>
  <si>
    <t>NIT Entidad Contratista (123456789-x)</t>
  </si>
  <si>
    <t>Nombre del representante legal EC</t>
  </si>
  <si>
    <t>Jornada de atención 
(Aplica para Externado)</t>
  </si>
  <si>
    <t>Cupos contratados o Sesiones mensuales</t>
  </si>
  <si>
    <t>Fecha de inicio del contrato
(dd/mm/aaaa)</t>
  </si>
  <si>
    <t>Fecha de finalización del contrato
(dd/mm/aaaa)</t>
  </si>
  <si>
    <t>Fecha de la visita</t>
  </si>
  <si>
    <t>Coordenadas de la EC</t>
  </si>
  <si>
    <t>Técnico</t>
  </si>
  <si>
    <t>6. Adelantar acciones conjuntas con madres/padres de familia o adultos responsables y las autoridades administrativas, con el fin de lograr la consecución del registro civil o documento de identidad de acuerdo con la edad de los usuarios (as) ubicados en la modalidad</t>
  </si>
  <si>
    <t>7. Adelantar acciones conjuntas con las autoridades administrativas y las entidades del estado que corresponda, con el fin de lograr la consecución de las libretas militares o documento de identidad de acuerdo con la edad de los usuarios (as) ubicados en la modalidad</t>
  </si>
  <si>
    <t>11. Contar con mecanismos de control para asegurar que los medicamentos estén fuera del alcance de los niños, niñas o adolescentes, además que no tengan acceso a objetos cortopunzantes, armas de fuego, sustancias psicoactivas y demás materiales con lo que se pueda atentar con la integridad personal</t>
  </si>
  <si>
    <t>Administrativo</t>
  </si>
  <si>
    <t>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</si>
  <si>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</si>
  <si>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18. Entregar a los jóvenes los recursos provenientes de ICBF por concepto de la ayuda económica asociada al subproyecto de “Orientación para la vida personal, social, profesional y vocacional”</t>
  </si>
  <si>
    <t>19. Establecer horarios flexibles que permitan a los jóvenes articular su trabajo y su estudio, así como el uso de los espacios del inmueble e internet, de acuerdo con las dinámicas de una vida autónoma e independiente</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</si>
  <si>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</si>
  <si>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</si>
  <si>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</si>
  <si>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</si>
  <si>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</si>
  <si>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</si>
  <si>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</si>
  <si>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</si>
  <si>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</si>
  <si>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PROFESIONALES DEL ICBF QUE REALIZAN LA VISITA DE SUPERVISIÓN</t>
  </si>
  <si>
    <t>OBSERVACIONES DE LOS RESPONSABLES DE LA ENTIDAD CONTRATISTA QUE RECIBEN LA VISITA DE SUPERVISIÓN</t>
  </si>
  <si>
    <t>1. Nombre</t>
  </si>
  <si>
    <t>2. Nombre</t>
  </si>
  <si>
    <t>3. Nombre</t>
  </si>
  <si>
    <t>4. Nombre</t>
  </si>
  <si>
    <t>15. Guardar absoluta confidencialidad en el manejo de la información de los adolescentes, jóvenes y sus familias a la que tenga acceso</t>
  </si>
  <si>
    <t>15. Guardar absoluta confidencialidad en el manejo de la información</t>
  </si>
  <si>
    <t>Obligación</t>
  </si>
  <si>
    <t>Variable</t>
  </si>
  <si>
    <t>18. Entregar a los jóvenes los recursos provenientes de ICBF por concepto de la ayuda económica asociada al subproyecto de “Orientación para la vida personal, social, profesional y vocacional</t>
  </si>
  <si>
    <t>Criterio</t>
  </si>
  <si>
    <t>1.1.a</t>
  </si>
  <si>
    <t>1.1.b</t>
  </si>
  <si>
    <t>1.1.c</t>
  </si>
  <si>
    <t>1.1.d</t>
  </si>
  <si>
    <t>1.1.e</t>
  </si>
  <si>
    <t>1.1.f</t>
  </si>
  <si>
    <t>1.1.g</t>
  </si>
  <si>
    <t>1.1.h</t>
  </si>
  <si>
    <t>1.1.i</t>
  </si>
  <si>
    <t>1.2.a</t>
  </si>
  <si>
    <t>1.2.b</t>
  </si>
  <si>
    <t>1.2.c</t>
  </si>
  <si>
    <t>1.2.d</t>
  </si>
  <si>
    <t>1.2.e</t>
  </si>
  <si>
    <t>1.2.f</t>
  </si>
  <si>
    <t>1.3.a</t>
  </si>
  <si>
    <t>1.3.b</t>
  </si>
  <si>
    <t>1.3.c</t>
  </si>
  <si>
    <t>1.3.d</t>
  </si>
  <si>
    <t>1.3.e</t>
  </si>
  <si>
    <t>2.1.a</t>
  </si>
  <si>
    <t>2.1.b</t>
  </si>
  <si>
    <t>2.1.c</t>
  </si>
  <si>
    <t>2.1.d</t>
  </si>
  <si>
    <t>2.1.e</t>
  </si>
  <si>
    <t>2.1.f</t>
  </si>
  <si>
    <t>2.1.g</t>
  </si>
  <si>
    <t>2.2.a</t>
  </si>
  <si>
    <t>2.2.b</t>
  </si>
  <si>
    <t>2.2.c</t>
  </si>
  <si>
    <t>2.2.d</t>
  </si>
  <si>
    <t>2.2.e</t>
  </si>
  <si>
    <t>2.2.f</t>
  </si>
  <si>
    <t>2.2.g</t>
  </si>
  <si>
    <t>2.2.h</t>
  </si>
  <si>
    <t>2.2.i</t>
  </si>
  <si>
    <t>2.2.j</t>
  </si>
  <si>
    <t>2.4.a</t>
  </si>
  <si>
    <t>2.4.b</t>
  </si>
  <si>
    <t>2.4.c</t>
  </si>
  <si>
    <t>2.4.d</t>
  </si>
  <si>
    <t>2.4.e</t>
  </si>
  <si>
    <t>2.4.f</t>
  </si>
  <si>
    <t>2.5.a</t>
  </si>
  <si>
    <t>2.5.b</t>
  </si>
  <si>
    <t>2.5.c</t>
  </si>
  <si>
    <t>2.5.d</t>
  </si>
  <si>
    <t>2.5.e</t>
  </si>
  <si>
    <t>2.6.a</t>
  </si>
  <si>
    <t>2.6.b</t>
  </si>
  <si>
    <t>2.6.c</t>
  </si>
  <si>
    <t>2.6.d</t>
  </si>
  <si>
    <t>2.6.e</t>
  </si>
  <si>
    <t>2.6.f</t>
  </si>
  <si>
    <t>2.6.g</t>
  </si>
  <si>
    <t>2.6.h</t>
  </si>
  <si>
    <t>3.a</t>
  </si>
  <si>
    <t>3.b</t>
  </si>
  <si>
    <t>3.c</t>
  </si>
  <si>
    <t>3.d</t>
  </si>
  <si>
    <t>3.e</t>
  </si>
  <si>
    <t>4.1.a</t>
  </si>
  <si>
    <t>4.1.b</t>
  </si>
  <si>
    <t>4.1.c</t>
  </si>
  <si>
    <t>4.1.d</t>
  </si>
  <si>
    <t>4.1.e</t>
  </si>
  <si>
    <t>4.1.f</t>
  </si>
  <si>
    <t>4.2.a</t>
  </si>
  <si>
    <t>4.2.b</t>
  </si>
  <si>
    <t>4.2.c</t>
  </si>
  <si>
    <t>4.3.a</t>
  </si>
  <si>
    <t>4.3.b</t>
  </si>
  <si>
    <t>4.3.c</t>
  </si>
  <si>
    <t>4.3.d</t>
  </si>
  <si>
    <t>4.3.e</t>
  </si>
  <si>
    <t>4.3.f</t>
  </si>
  <si>
    <t>4.3.a2</t>
  </si>
  <si>
    <t>4.4.a</t>
  </si>
  <si>
    <t>4.4.b</t>
  </si>
  <si>
    <t>4.4.c</t>
  </si>
  <si>
    <t>4.4.d</t>
  </si>
  <si>
    <t>4.4.e</t>
  </si>
  <si>
    <t>4.4.f</t>
  </si>
  <si>
    <t>4.4.a2</t>
  </si>
  <si>
    <t>4.4.g</t>
  </si>
  <si>
    <t>5.1.a</t>
  </si>
  <si>
    <t>5.1.b</t>
  </si>
  <si>
    <t>5.1.c</t>
  </si>
  <si>
    <t>5.1.d</t>
  </si>
  <si>
    <t>5.1.e</t>
  </si>
  <si>
    <t>5.1.f</t>
  </si>
  <si>
    <t>5.1.g</t>
  </si>
  <si>
    <t>5.1.h</t>
  </si>
  <si>
    <t>5.1.i</t>
  </si>
  <si>
    <t>5.1.j</t>
  </si>
  <si>
    <t>5.1.k</t>
  </si>
  <si>
    <t>5.2.a</t>
  </si>
  <si>
    <t>5.2.b</t>
  </si>
  <si>
    <t>5.2.c</t>
  </si>
  <si>
    <t>5.2.d</t>
  </si>
  <si>
    <t>5.2.e</t>
  </si>
  <si>
    <t>5.2.f</t>
  </si>
  <si>
    <t>5.2.g</t>
  </si>
  <si>
    <t>5.3.a</t>
  </si>
  <si>
    <t>5.3.b</t>
  </si>
  <si>
    <t>5.3.c</t>
  </si>
  <si>
    <t>5.3.d</t>
  </si>
  <si>
    <t>5.4.a</t>
  </si>
  <si>
    <t>5.4.b</t>
  </si>
  <si>
    <t>5.4.c</t>
  </si>
  <si>
    <t>5.4.d</t>
  </si>
  <si>
    <t>5.4.e</t>
  </si>
  <si>
    <t>5.4.f</t>
  </si>
  <si>
    <t>6.a</t>
  </si>
  <si>
    <t>7.a</t>
  </si>
  <si>
    <t>7.b</t>
  </si>
  <si>
    <t>8.1.a</t>
  </si>
  <si>
    <t>8.1.b</t>
  </si>
  <si>
    <t>9.a</t>
  </si>
  <si>
    <t>9.b</t>
  </si>
  <si>
    <t>9.c</t>
  </si>
  <si>
    <t>9.d</t>
  </si>
  <si>
    <t>10.a</t>
  </si>
  <si>
    <t>10.b</t>
  </si>
  <si>
    <t>10.c</t>
  </si>
  <si>
    <t>10.d</t>
  </si>
  <si>
    <t>10.e</t>
  </si>
  <si>
    <t>11.1.a</t>
  </si>
  <si>
    <t>11.1.b</t>
  </si>
  <si>
    <t>11.1.c</t>
  </si>
  <si>
    <t>11.1.d</t>
  </si>
  <si>
    <t>11.2.a</t>
  </si>
  <si>
    <t>11.2.b</t>
  </si>
  <si>
    <t>11.2.c</t>
  </si>
  <si>
    <t>11.2.d</t>
  </si>
  <si>
    <t>12.a</t>
  </si>
  <si>
    <t>12.b</t>
  </si>
  <si>
    <t>12.c</t>
  </si>
  <si>
    <t>13.a</t>
  </si>
  <si>
    <t>13.b</t>
  </si>
  <si>
    <t>14.a</t>
  </si>
  <si>
    <t>14.b</t>
  </si>
  <si>
    <t>14.c</t>
  </si>
  <si>
    <t>14.d</t>
  </si>
  <si>
    <t>14.e</t>
  </si>
  <si>
    <t>14.f</t>
  </si>
  <si>
    <t>14.g</t>
  </si>
  <si>
    <t>14.h</t>
  </si>
  <si>
    <t>15.a</t>
  </si>
  <si>
    <t>15.b</t>
  </si>
  <si>
    <t>16.a</t>
  </si>
  <si>
    <t>16.b</t>
  </si>
  <si>
    <t>16.c</t>
  </si>
  <si>
    <t>16.d</t>
  </si>
  <si>
    <t>16.e</t>
  </si>
  <si>
    <t>17.a</t>
  </si>
  <si>
    <t>17.b</t>
  </si>
  <si>
    <t>17.c</t>
  </si>
  <si>
    <t>17.d</t>
  </si>
  <si>
    <t>17.e</t>
  </si>
  <si>
    <t>17.f</t>
  </si>
  <si>
    <t>17.g</t>
  </si>
  <si>
    <t>17.h</t>
  </si>
  <si>
    <t>17.i</t>
  </si>
  <si>
    <t>18.a</t>
  </si>
  <si>
    <t>18.b</t>
  </si>
  <si>
    <t>19.a</t>
  </si>
  <si>
    <t>19.b</t>
  </si>
  <si>
    <t>19.c</t>
  </si>
  <si>
    <t>19.d</t>
  </si>
  <si>
    <t>20.a</t>
  </si>
  <si>
    <t>20.b</t>
  </si>
  <si>
    <t>20.c</t>
  </si>
  <si>
    <t>20.d</t>
  </si>
  <si>
    <t>20.e</t>
  </si>
  <si>
    <t>21.a</t>
  </si>
  <si>
    <t>21.b</t>
  </si>
  <si>
    <t>21.c</t>
  </si>
  <si>
    <t>21.d</t>
  </si>
  <si>
    <t>21.e</t>
  </si>
  <si>
    <t>21.f</t>
  </si>
  <si>
    <t>21.g</t>
  </si>
  <si>
    <t>21.h</t>
  </si>
  <si>
    <t>21.i</t>
  </si>
  <si>
    <t>22.a</t>
  </si>
  <si>
    <t>22.b</t>
  </si>
  <si>
    <t>22.c</t>
  </si>
  <si>
    <t>22.d</t>
  </si>
  <si>
    <t>23.a</t>
  </si>
  <si>
    <t>23.b</t>
  </si>
  <si>
    <t>24.a</t>
  </si>
  <si>
    <t>24.b</t>
  </si>
  <si>
    <t>24.c</t>
  </si>
  <si>
    <t>24.d</t>
  </si>
  <si>
    <t>24.e</t>
  </si>
  <si>
    <t>Obsrevaciones ICBF</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</si>
  <si>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</si>
  <si>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</si>
  <si>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</si>
  <si>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</si>
  <si>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</si>
  <si>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</si>
  <si>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</si>
  <si>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</si>
  <si>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</si>
  <si>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OBSERVACIONES</t>
  </si>
  <si>
    <t>Observación</t>
  </si>
  <si>
    <t>Observación 1.1 Documentos del anexo a la historia de atención</t>
  </si>
  <si>
    <t>Observación 1.2 Diligenciamiento del anexo a la historia de atención</t>
  </si>
  <si>
    <t>Observación 1.3 Archivo del anexo a la historia de atención</t>
  </si>
  <si>
    <t>Observación 2.1 Diagnóstico integral</t>
  </si>
  <si>
    <t>Observación 2.2 Plan de atención integral - PLATIN</t>
  </si>
  <si>
    <t>Observación 2.3 Atención en salud</t>
  </si>
  <si>
    <t>Observación 2.4 Atención psicológica</t>
  </si>
  <si>
    <t>Observación 2.5 Formulación, construcción y consolidación del proyecto de vida</t>
  </si>
  <si>
    <t>Observación 2.6 Informe de evolución del proceso de atención</t>
  </si>
  <si>
    <t>Observación 3. Elaborar e implementar el cronograma de actividades y tareas del diario vivir, acorde con el proceso de atención establecido en los lineamientos técnicos</t>
  </si>
  <si>
    <t>Observación 4.1 Alimentación</t>
  </si>
  <si>
    <t>Observación 4.2 Minuta patrón y ciclos de menus</t>
  </si>
  <si>
    <t>Observación 4.3 Preparación de alimentos</t>
  </si>
  <si>
    <t>Observación 4.4 Personal manipulador de alimentos</t>
  </si>
  <si>
    <t>Observación 5.1 Dotación básica de dormitorio</t>
  </si>
  <si>
    <t>Observación 5.2 Dotación personal</t>
  </si>
  <si>
    <t>Observación 5.3 Dotación de aseo e higiene personal</t>
  </si>
  <si>
    <t>Observación 5.4 Dotación escolar</t>
  </si>
  <si>
    <t>Observación 5.5 Dotación lúdico deportiva</t>
  </si>
  <si>
    <t>Observación 6. Adelantar acciones conjuntas con madres/padres de familia o adultos responsables y las autoridades administrativas, con el fin de lograr la consecución del registro civil o documento de identidad de acuerdo con la edad de los usuarios (as) ubicados en la modalidad</t>
  </si>
  <si>
    <t>Observación 7. Adelantar acciones conjuntas con las autoridades administrativas y las entidades del estado que corresponda, con el fin de lograr la consecución de las libretas militares o documento de identidad de acuerdo con la edad de los usuarios (as) ubicados en la modalidad</t>
  </si>
  <si>
    <t>Observación 8.1 Vinculación al Sistema General de Seguridad Social en Salud - SGSSS</t>
  </si>
  <si>
    <t>Observación 8.2 Vinculación al Sistema de Educación Formal</t>
  </si>
  <si>
    <t>Observación 8.3 Vinculación a procesos de formación vocacional, prelaboral y laboral</t>
  </si>
  <si>
    <t>Observación 9. Realizar acciones para la vinculación de los usuarios (as) en actividades culturales, recreativas y deportivas, acorde con sus intereses, curso de vida, condición particular y características de desarrollo</t>
  </si>
  <si>
    <t>Observación 10. Realizar acciones para que la familia o red vincular de apoyo participe en el proceso de atención de los usuarios (as), acorde con lo establecido en los lineamientos técnicos del ICBF, informes del proceso de atención y adecuando el cronograma de visitas de acuerdo con los tiempos de las familias</t>
  </si>
  <si>
    <t>Observación 11.1 Suministro, manejo y control de medicamentos</t>
  </si>
  <si>
    <t>Observación 11.2 Prevención de accidentes</t>
  </si>
  <si>
    <t>Observación 12. Cumplir con lo establecido en la Guía de orientaciones para la seguridad y prevención de situaciones de riesgo de los niños, niñas y adolescentes, y las evidencias deben reposar en el anexo de la historia de atención de cada uno según corresponda y en las carpetas del talento humano vinculado a la modalidad</t>
  </si>
  <si>
    <t>Observación 13. Realizar seguimiento a las unidades de servicio, identificando las condiciones de la prestación del servicio, lo anterior de acuerdo con la periodicidad y criterios definidos en los lineamientos técnicos</t>
  </si>
  <si>
    <t>Observación 14. Mantener actualizadas las carpetas del talento humano vinculado para la ejecución del contrato, las cuales deben incluir: hoja de vida, soportes de estudio, tarjeta profesional (cuando aplique), certificaciones de experiencia, código ético firmado, compromiso de tiempo de dedicación, contrato debidamente firmado, certificados de antecedentes (contraloría, procuraduría, policía) y registro nacional de medidas correctivas (inicial y con actualización trimestral), y soportes de pago de seguridad social.</t>
  </si>
  <si>
    <t>Observación 15. Guardar absoluta confidencialidad en el manejo de la información de los adolescentes, jóvenes y sus familias a la que tenga acceso</t>
  </si>
  <si>
    <t>Observación 16.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t>
  </si>
  <si>
    <t>Observación 17. Abrir una carpeta a cada familia sustituta, en la cual debe reposar, copia del acto administrativo de obtención de la calidad hogar sustituto, fotocopia de cédula del representante del hogar sustituto, constancia de capacitaciones recibidas, constancia del pago mensual al Sistema General del Seguridad Social en salud como cotizante (Artículo 117 ley 1815 de 2016) y aquella norma que la modifique, adicione o derogue</t>
  </si>
  <si>
    <t>Observación 18. Entregar a los jóvenes los recursos provenientes de ICBF por concepto de la ayuda económica asociada al subproyecto de “Orientación para la vida personal, social, profesional y vocacional</t>
  </si>
  <si>
    <t>Observación 19. Establecer horarios flexibles que permitan a los jóvenes articular su trabajo y su estudio, así como el uso de los espacios del inmueble e internet, de acuerdo con las dinámicas de una vida autónoma e independiente</t>
  </si>
  <si>
    <t>Observación 20. Estructurar la información financiera de acuerdo con el Plan Único de Cuentas – PUC- según la directriz que defina el ICBF, con sus soportes debidamente organizados y la aplicación de las NIIF</t>
  </si>
  <si>
    <t>Observación 21. Facilitar de manera oportuna e integral, libros de registro, archivos, actas, informes, expedientes y demás información financiera que le solicite el supervisor del contrato</t>
  </si>
  <si>
    <t>Observación 22. Llevar la contabilidad por centro de costos,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requerida por el ICBF</t>
  </si>
  <si>
    <t>Observación 23. Garantizar el adecuado uso del Alimento de Alto Valor Nutricional, en el suministro de la alimentación a los beneficiarios para la modalidad de atención</t>
  </si>
  <si>
    <t>Observación 24. Almacenar los Alimentos de Alto Valor Nutricional de acuerdo con lo establecido en la normatividad legal vigente</t>
  </si>
  <si>
    <t>7. Adelantar acciones conjuntas con las autoridades administrativas y las entidades del estado</t>
  </si>
  <si>
    <t>18. Entregar a los jóvenes los recursos provenientes de ICBF por concepto de la ayuda económica</t>
  </si>
  <si>
    <t>19. Establecer horarios flexibles que permitan a los jóvenes articular su trabajo y su estudio</t>
  </si>
  <si>
    <t>17.j</t>
  </si>
  <si>
    <t>17.k</t>
  </si>
  <si>
    <t>N°</t>
  </si>
  <si>
    <t>Nombre del niño, niña o adolescente</t>
  </si>
  <si>
    <t>Anexo Historia de atención</t>
  </si>
  <si>
    <t>Boleta de ingreso</t>
  </si>
  <si>
    <t>Valoración Psicológica</t>
  </si>
  <si>
    <t>Valoración Trabajo social</t>
  </si>
  <si>
    <t>Valoración salud</t>
  </si>
  <si>
    <t>Control de crecimiento y desarrollo en menores de 10 años (3280 del 2 de agosto de 2018)</t>
  </si>
  <si>
    <t>Valoración Odontología</t>
  </si>
  <si>
    <t>Valoración Nutrición</t>
  </si>
  <si>
    <t xml:space="preserve">Valoración de educación </t>
  </si>
  <si>
    <t>Otras valoraciones</t>
  </si>
  <si>
    <t>PLATIN</t>
  </si>
  <si>
    <t>Documento de identificación</t>
  </si>
  <si>
    <t>Certificación de pertenencia a este grupo étnico expedida por la autoridad tradicional (cuando aplique)</t>
  </si>
  <si>
    <t>Certificación de vinculación a salud, (soporte físico o magnético) o la gestión del tramite</t>
  </si>
  <si>
    <t>Registros de estudio de caso</t>
  </si>
  <si>
    <t>Registro de vacunación conforme con lo establecido en el Esquema Nacional de Vacunación.</t>
  </si>
  <si>
    <t xml:space="preserve">Certificado de vinculación al sistema educativo, constancias escolares </t>
  </si>
  <si>
    <t>Informes de evolución y de resultado del proceso de atención</t>
  </si>
  <si>
    <t>En cada casilla coloque:</t>
  </si>
  <si>
    <t>SI</t>
  </si>
  <si>
    <t>Si se encuentra el documento en en el anexo de la historia de atención.</t>
  </si>
  <si>
    <t>NO</t>
  </si>
  <si>
    <t>Si no se encuentra el documento en el anexo de la historia de atención.</t>
  </si>
  <si>
    <t>N/A</t>
  </si>
  <si>
    <t>en los casos que no aplica el documento.</t>
  </si>
  <si>
    <t>Tenga en cuenta las acciones definidas para cada modalidad según lineamiento.</t>
  </si>
  <si>
    <t>Camisa –blusa diario</t>
  </si>
  <si>
    <t xml:space="preserve">Saco – Chaqueta </t>
  </si>
  <si>
    <t>Calzoncillos / Panties</t>
  </si>
  <si>
    <t>Brasieres o formadores</t>
  </si>
  <si>
    <t>Pantalón</t>
  </si>
  <si>
    <t>Falda</t>
  </si>
  <si>
    <t>Pijama</t>
  </si>
  <si>
    <t>Pantaloneta (short Bicicletero)</t>
  </si>
  <si>
    <t>Pantalón de sudadera</t>
  </si>
  <si>
    <t>Medias</t>
  </si>
  <si>
    <t xml:space="preserve">Zapatos de diario </t>
  </si>
  <si>
    <t xml:space="preserve">Chancletas </t>
  </si>
  <si>
    <t>Vestido de baño (opcional)</t>
  </si>
  <si>
    <t>Toalla</t>
  </si>
  <si>
    <t>Si el niño, niña o adolescente cuenta con el elemento de dotación personal.</t>
  </si>
  <si>
    <t>Si el niño, niña o adolescente no cuenta con el elemento de dotación personal.</t>
  </si>
  <si>
    <t>Si el elemento no aplica para la edad del niño, niña o adolescente según lo establecido en el cuadro de Dotación personal para la modalidad, contenido en el  Lineamiento técnico de modalidades para la atención de los niños, las niñas y adolescentes con derechos inobservados, amenazados o vulnerados. - Revise las notas específicas establecidas en dicho lineamiento.</t>
  </si>
  <si>
    <t>Implementos de higiene y aseo personal – uso personal y uso común</t>
  </si>
  <si>
    <t>Crema antipañalitis</t>
  </si>
  <si>
    <t>Jabón</t>
  </si>
  <si>
    <t>cepillo dental</t>
  </si>
  <si>
    <t>peinilla o cepillo</t>
  </si>
  <si>
    <t>Crema para manos y cuerpo</t>
  </si>
  <si>
    <t>bloqueador solar</t>
  </si>
  <si>
    <t>champú</t>
  </si>
  <si>
    <t>crema dental</t>
  </si>
  <si>
    <t>papel higiénico</t>
  </si>
  <si>
    <t>talco para pies</t>
  </si>
  <si>
    <t>cepillo y betún para zapatos</t>
  </si>
  <si>
    <t>máquina de afeitar</t>
  </si>
  <si>
    <t>desodorante</t>
  </si>
  <si>
    <t>toallas higiénicas (paquete por 10 unidades)</t>
  </si>
  <si>
    <t>Si el niño, niña o adolescente cuenta con el implemento de higiene y aseo personal.</t>
  </si>
  <si>
    <t>Si el niño, niña o adolescente no cuenta con el implemento de higiene y aseo personal.</t>
  </si>
  <si>
    <t>Si el implemento no aplica para la edad del niño, niña o adolescente según lo establecido en el Lineamiento técnico de modalidades para la atención de los niños, las niñas y adolescentes con derechos amenazados o vulnerados - Tenga en cuenta los elementos que son de uso personal y los que uso común.</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</si>
  <si>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</si>
  <si>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</si>
  <si>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</si>
  <si>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</si>
  <si>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</si>
  <si>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</si>
  <si>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</si>
  <si>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</si>
  <si>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</si>
  <si>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</si>
  <si>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</si>
  <si>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</si>
  <si>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</si>
  <si>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Evidencia de inducción para el cargo</t>
  </si>
  <si>
    <t>Si se encuentra el documento en la carpeta del trabajador.</t>
  </si>
  <si>
    <t>Si no se encuentra el documento en carpeta del trabajador.</t>
  </si>
  <si>
    <t>Si no aplica.</t>
  </si>
  <si>
    <r>
      <rPr>
        <b/>
        <sz val="9"/>
        <color theme="1"/>
        <rFont val="Arial"/>
        <family val="2"/>
      </rPr>
      <t>Nota:</t>
    </r>
    <r>
      <rPr>
        <sz val="9"/>
        <color theme="1"/>
        <rFont val="Arial"/>
        <family val="2"/>
      </rPr>
      <t xml:space="preserve"> Tenga en cuenta las acciones y el talento humano definidos para cada modalidad según lineamiento y lo que establece la normatividad vigente según profesión o cargo.</t>
    </r>
  </si>
  <si>
    <t>Clasificación de la Información 
Clasificada</t>
  </si>
  <si>
    <t>Versión 1</t>
  </si>
  <si>
    <t>Página 1 de 1</t>
  </si>
  <si>
    <t>PROCESO
PROTECCIÓN
REGISTRO CASA UNIVERSITARIA RD</t>
  </si>
  <si>
    <t>F4.A2.G19.P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</si>
</sst>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 #,##0_-;\-&quot;$&quot;\ * #,##0_-;_-&quot;$&quot;\ * &quot;-&quot;_-;_-@_-"/>
  </numFmts>
  <fonts count="16"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sz val="9"/>
      <color theme="1"/>
      <name val="Arial"/>
      <family val="2"/>
    </font>
    <font>
      <b/>
      <sz val="9"/>
      <color theme="1"/>
      <name val="Arial"/>
      <family val="2"/>
    </font>
    <font>
      <sz val="9"/>
      <color theme="1"/>
      <name val="Calibri"/>
      <family val="2"/>
      <scheme val="minor"/>
    </font>
    <font>
      <b/>
      <i/>
      <sz val="9"/>
      <color theme="1"/>
      <name val="Arial"/>
      <family val="2"/>
    </font>
  </fonts>
  <fills count="1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rgb="FFFF0000"/>
        <bgColor indexed="64"/>
      </patternFill>
    </fill>
    <fill>
      <patternFill patternType="solid">
        <fgColor theme="0" tint="-0.499984740745262"/>
        <bgColor indexed="64"/>
      </patternFill>
    </fill>
    <fill>
      <patternFill patternType="solid">
        <fgColor rgb="FF00B0F0"/>
        <bgColor indexed="64"/>
      </patternFill>
    </fill>
    <fill>
      <patternFill patternType="solid">
        <fgColor theme="0"/>
        <bgColor indexed="64"/>
      </patternFill>
    </fill>
    <fill>
      <patternFill patternType="solid">
        <fgColor theme="9" tint="0.79998168889431442"/>
        <bgColor indexed="64"/>
      </patternFill>
    </fill>
  </fills>
  <borders count="3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0" fontId="5" fillId="0" borderId="0"/>
    <xf numFmtId="0" fontId="9" fillId="0" borderId="0" applyNumberFormat="0" applyFill="0" applyBorder="0" applyAlignment="0" applyProtection="0"/>
  </cellStyleXfs>
  <cellXfs count="216">
    <xf numFmtId="0" fontId="0" fillId="0" borderId="0" xfId="0"/>
    <xf numFmtId="14" fontId="2" fillId="0" borderId="3" xfId="0" applyNumberFormat="1" applyFont="1" applyBorder="1" applyAlignment="1" applyProtection="1">
      <alignment horizontal="center" vertical="center" wrapText="1"/>
      <protection locked="0"/>
    </xf>
    <xf numFmtId="0" fontId="2" fillId="0" borderId="0" xfId="0" applyFont="1"/>
    <xf numFmtId="0" fontId="2" fillId="0" borderId="0" xfId="0" applyFont="1" applyAlignment="1">
      <alignment vertical="center"/>
    </xf>
    <xf numFmtId="0" fontId="2" fillId="2" borderId="11"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0" fillId="0" borderId="5" xfId="0" applyBorder="1"/>
    <xf numFmtId="0" fontId="0" fillId="0" borderId="5" xfId="0" applyBorder="1" applyAlignment="1">
      <alignment horizontal="center"/>
    </xf>
    <xf numFmtId="0" fontId="4" fillId="8" borderId="5" xfId="0" applyFont="1" applyFill="1" applyBorder="1" applyAlignment="1">
      <alignment horizontal="center"/>
    </xf>
    <xf numFmtId="0" fontId="2" fillId="0" borderId="11" xfId="0" applyFont="1" applyFill="1" applyBorder="1" applyAlignment="1" applyProtection="1">
      <alignment horizontal="center" vertical="center"/>
      <protection locked="0"/>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9" borderId="8" xfId="0" applyFont="1" applyFill="1" applyBorder="1" applyAlignment="1">
      <alignment vertical="center"/>
    </xf>
    <xf numFmtId="0" fontId="1" fillId="9" borderId="8" xfId="0" applyFont="1" applyFill="1" applyBorder="1" applyAlignment="1" applyProtection="1">
      <alignment horizontal="center" vertical="center"/>
      <protection locked="0"/>
    </xf>
    <xf numFmtId="0" fontId="4" fillId="8" borderId="20" xfId="0" applyFont="1" applyFill="1" applyBorder="1" applyAlignment="1">
      <alignment horizontal="center"/>
    </xf>
    <xf numFmtId="0" fontId="4" fillId="0" borderId="16" xfId="0" applyFont="1" applyBorder="1" applyAlignment="1">
      <alignment horizontal="center"/>
    </xf>
    <xf numFmtId="0" fontId="2" fillId="0" borderId="8" xfId="0" applyFont="1" applyFill="1" applyBorder="1" applyAlignment="1" applyProtection="1">
      <alignment horizontal="center" vertical="center"/>
      <protection locked="0"/>
    </xf>
    <xf numFmtId="0" fontId="1" fillId="0" borderId="7"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protection locked="0"/>
    </xf>
    <xf numFmtId="0" fontId="0" fillId="10" borderId="5" xfId="0" applyFill="1" applyBorder="1"/>
    <xf numFmtId="0" fontId="0" fillId="10" borderId="0" xfId="0" applyFill="1"/>
    <xf numFmtId="0" fontId="1" fillId="11"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9"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1"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164" fontId="2" fillId="0" borderId="5" xfId="1" applyFont="1" applyBorder="1" applyAlignment="1">
      <alignment vertical="center" wrapText="1"/>
    </xf>
    <xf numFmtId="0" fontId="2" fillId="6" borderId="5" xfId="0" applyFont="1" applyFill="1" applyBorder="1" applyAlignment="1">
      <alignment horizontal="center" vertical="center" wrapText="1"/>
    </xf>
    <xf numFmtId="0" fontId="2" fillId="13" borderId="5" xfId="0" applyFont="1" applyFill="1" applyBorder="1" applyAlignment="1">
      <alignment horizontal="center" vertical="center" wrapText="1"/>
    </xf>
    <xf numFmtId="0" fontId="1" fillId="14" borderId="5" xfId="0" applyNumberFormat="1"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4"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10" borderId="5"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8" xfId="0" applyFont="1" applyFill="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12" fillId="16" borderId="0" xfId="0" applyFont="1" applyFill="1"/>
    <xf numFmtId="0" fontId="12" fillId="16" borderId="0" xfId="0" applyFont="1" applyFill="1" applyAlignment="1"/>
    <xf numFmtId="0" fontId="7" fillId="5" borderId="2" xfId="0" applyFont="1" applyFill="1" applyBorder="1" applyAlignment="1">
      <alignment horizontal="left" vertical="center" wrapText="1" indent="1"/>
    </xf>
    <xf numFmtId="0" fontId="5" fillId="5" borderId="2" xfId="0" applyFont="1" applyFill="1" applyBorder="1" applyAlignment="1">
      <alignment horizontal="center" vertical="center" textRotation="90" wrapText="1"/>
    </xf>
    <xf numFmtId="0" fontId="12" fillId="0" borderId="0" xfId="0" applyFont="1" applyFill="1" applyAlignment="1"/>
    <xf numFmtId="0" fontId="2" fillId="0" borderId="4" xfId="0" applyFont="1" applyBorder="1" applyAlignment="1">
      <alignment horizontal="center" vertical="center" wrapText="1"/>
    </xf>
    <xf numFmtId="0" fontId="12" fillId="0" borderId="5" xfId="0" applyFont="1" applyBorder="1" applyAlignment="1">
      <alignment vertical="center" wrapText="1"/>
    </xf>
    <xf numFmtId="0" fontId="2" fillId="0" borderId="7" xfId="0" applyFont="1" applyBorder="1" applyAlignment="1">
      <alignment horizontal="center" vertical="center" wrapText="1"/>
    </xf>
    <xf numFmtId="0" fontId="12" fillId="0" borderId="8" xfId="0" applyFont="1" applyBorder="1" applyAlignment="1">
      <alignment vertical="center" wrapText="1"/>
    </xf>
    <xf numFmtId="0" fontId="13" fillId="16" borderId="4" xfId="0" applyFont="1" applyFill="1" applyBorder="1" applyAlignment="1">
      <alignment horizontal="center" vertical="center" wrapText="1"/>
    </xf>
    <xf numFmtId="0" fontId="13" fillId="16" borderId="7" xfId="0" applyFont="1" applyFill="1" applyBorder="1" applyAlignment="1">
      <alignment horizontal="center" vertical="center" wrapText="1"/>
    </xf>
    <xf numFmtId="0" fontId="0" fillId="16" borderId="0" xfId="0" applyFill="1"/>
    <xf numFmtId="0" fontId="2" fillId="17" borderId="5" xfId="0" applyFont="1" applyFill="1" applyBorder="1" applyAlignment="1">
      <alignment horizontal="center" vertical="center" textRotation="90" wrapText="1"/>
    </xf>
    <xf numFmtId="0" fontId="12" fillId="0" borderId="6" xfId="0" applyFont="1" applyBorder="1" applyAlignment="1">
      <alignment vertical="center" wrapText="1"/>
    </xf>
    <xf numFmtId="0" fontId="12" fillId="0" borderId="9" xfId="0" applyFont="1" applyBorder="1" applyAlignment="1">
      <alignment vertical="center" wrapText="1"/>
    </xf>
    <xf numFmtId="0" fontId="14" fillId="16" borderId="0" xfId="0" applyFont="1" applyFill="1"/>
    <xf numFmtId="0" fontId="13" fillId="0" borderId="7" xfId="0" applyFont="1" applyBorder="1" applyAlignment="1">
      <alignment horizontal="center" vertical="center" wrapText="1"/>
    </xf>
    <xf numFmtId="0" fontId="2" fillId="17" borderId="8" xfId="0" applyFont="1" applyFill="1" applyBorder="1" applyAlignment="1">
      <alignment horizontal="center" vertical="center" textRotation="90" wrapText="1"/>
    </xf>
    <xf numFmtId="0" fontId="2" fillId="5" borderId="8" xfId="0" applyFont="1" applyFill="1" applyBorder="1" applyAlignment="1">
      <alignment horizontal="center" vertical="center" textRotation="90" wrapText="1"/>
    </xf>
    <xf numFmtId="0" fontId="2" fillId="6" borderId="8" xfId="0" applyFont="1" applyFill="1" applyBorder="1" applyAlignment="1">
      <alignment horizontal="center" vertical="center" textRotation="90" wrapText="1"/>
    </xf>
    <xf numFmtId="0" fontId="2" fillId="6" borderId="9" xfId="0" applyFont="1" applyFill="1" applyBorder="1" applyAlignment="1">
      <alignment horizontal="center" vertical="center" textRotation="90" wrapText="1"/>
    </xf>
    <xf numFmtId="0" fontId="7" fillId="5" borderId="2" xfId="0" applyFont="1" applyFill="1" applyBorder="1" applyAlignment="1">
      <alignment horizontal="center" vertical="center" wrapText="1"/>
    </xf>
    <xf numFmtId="0" fontId="2" fillId="5" borderId="2" xfId="0" applyFont="1" applyFill="1" applyBorder="1" applyAlignment="1">
      <alignment horizontal="center" vertical="center" textRotation="90" wrapText="1"/>
    </xf>
    <xf numFmtId="0" fontId="7" fillId="5" borderId="1" xfId="0" applyFont="1" applyFill="1" applyBorder="1" applyAlignment="1">
      <alignment horizontal="center" vertical="center" wrapText="1"/>
    </xf>
    <xf numFmtId="0" fontId="5" fillId="5" borderId="3" xfId="0" applyFont="1" applyFill="1" applyBorder="1" applyAlignment="1">
      <alignment horizontal="center" vertical="center" textRotation="90" wrapText="1"/>
    </xf>
    <xf numFmtId="0" fontId="12" fillId="16" borderId="0" xfId="0" applyFont="1" applyFill="1" applyBorder="1"/>
    <xf numFmtId="0" fontId="13" fillId="0" borderId="4" xfId="0" applyFont="1" applyBorder="1" applyAlignment="1">
      <alignment horizontal="center" vertical="center" wrapText="1"/>
    </xf>
    <xf numFmtId="0" fontId="2" fillId="5" borderId="3" xfId="0" applyFont="1" applyFill="1" applyBorder="1" applyAlignment="1">
      <alignment horizontal="center" vertical="center" textRotation="90" wrapText="1"/>
    </xf>
    <xf numFmtId="0" fontId="12" fillId="16" borderId="0" xfId="0" applyFont="1" applyFill="1" applyBorder="1" applyAlignment="1">
      <alignment vertical="center"/>
    </xf>
    <xf numFmtId="0" fontId="1" fillId="6" borderId="33" xfId="0" applyFont="1" applyFill="1" applyBorder="1" applyAlignment="1">
      <alignment horizontal="center" vertical="center"/>
    </xf>
    <xf numFmtId="0" fontId="1" fillId="10" borderId="33" xfId="0" applyFont="1" applyFill="1" applyBorder="1" applyAlignment="1">
      <alignment horizontal="center" vertical="center"/>
    </xf>
    <xf numFmtId="0" fontId="1" fillId="2" borderId="33" xfId="0" applyFont="1" applyFill="1" applyBorder="1" applyAlignment="1">
      <alignment horizontal="center" vertical="center"/>
    </xf>
    <xf numFmtId="0" fontId="1" fillId="15" borderId="33" xfId="0" applyFont="1" applyFill="1" applyBorder="1" applyAlignment="1">
      <alignment horizontal="center" vertical="center"/>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7" fillId="5" borderId="17"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2" fillId="0" borderId="24"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1" fillId="7" borderId="2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23" xfId="0" applyFont="1" applyFill="1" applyBorder="1" applyAlignment="1">
      <alignment horizontal="center" vertical="center"/>
    </xf>
    <xf numFmtId="0" fontId="6" fillId="7" borderId="22"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7" borderId="20" xfId="0" applyFont="1" applyFill="1" applyBorder="1" applyAlignment="1">
      <alignment horizontal="center" vertical="center" wrapText="1"/>
    </xf>
    <xf numFmtId="0" fontId="2" fillId="9" borderId="13" xfId="0" applyFont="1" applyFill="1" applyBorder="1" applyAlignment="1">
      <alignment horizontal="center" vertical="center" wrapText="1"/>
    </xf>
    <xf numFmtId="0" fontId="2" fillId="9" borderId="32"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2" borderId="10"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14" fontId="2" fillId="0" borderId="11" xfId="0" applyNumberFormat="1" applyFont="1" applyFill="1" applyBorder="1" applyAlignment="1" applyProtection="1">
      <alignment horizontal="center" vertical="center"/>
      <protection locked="0"/>
    </xf>
    <xf numFmtId="49" fontId="2" fillId="0" borderId="11" xfId="0" applyNumberFormat="1" applyFont="1" applyFill="1" applyBorder="1" applyAlignment="1" applyProtection="1">
      <alignment horizontal="center" vertical="center"/>
      <protection locked="0"/>
    </xf>
    <xf numFmtId="49" fontId="2" fillId="0" borderId="12" xfId="0" applyNumberFormat="1" applyFont="1" applyFill="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3" borderId="6"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164" fontId="2" fillId="0" borderId="13" xfId="1" applyFont="1" applyBorder="1" applyAlignment="1">
      <alignment horizontal="center" vertical="center"/>
    </xf>
    <xf numFmtId="164" fontId="2" fillId="0" borderId="14" xfId="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2" fillId="2" borderId="30"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6" fillId="7" borderId="2"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7" borderId="8" xfId="0" applyFont="1" applyFill="1" applyBorder="1" applyAlignment="1" applyProtection="1">
      <alignment horizontal="center" vertical="center" wrapText="1"/>
      <protection locked="0"/>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2" xfId="0" applyNumberFormat="1" applyFont="1" applyFill="1" applyBorder="1" applyAlignment="1">
      <alignment horizontal="center" vertical="center" wrapText="1"/>
    </xf>
    <xf numFmtId="0" fontId="8" fillId="3" borderId="20" xfId="0" applyNumberFormat="1" applyFont="1" applyFill="1" applyBorder="1" applyAlignment="1">
      <alignment horizontal="center" vertical="center" wrapText="1"/>
    </xf>
    <xf numFmtId="0" fontId="8" fillId="3" borderId="31" xfId="0" applyNumberFormat="1" applyFont="1" applyFill="1" applyBorder="1" applyAlignment="1">
      <alignment horizontal="center" vertical="center" wrapText="1"/>
    </xf>
    <xf numFmtId="0" fontId="2" fillId="3" borderId="22" xfId="0" applyFont="1" applyFill="1" applyBorder="1" applyAlignment="1">
      <alignment horizontal="left" vertical="center"/>
    </xf>
    <xf numFmtId="0" fontId="2" fillId="3" borderId="31" xfId="0" applyFont="1" applyFill="1" applyBorder="1" applyAlignment="1">
      <alignment horizontal="left" vertical="center"/>
    </xf>
    <xf numFmtId="0" fontId="2" fillId="0" borderId="22" xfId="0" applyFont="1" applyFill="1" applyBorder="1" applyAlignment="1" applyProtection="1">
      <alignment horizontal="center" vertical="center"/>
      <protection locked="0"/>
    </xf>
    <xf numFmtId="0" fontId="2" fillId="0" borderId="31" xfId="0" applyFont="1" applyFill="1" applyBorder="1" applyAlignment="1" applyProtection="1">
      <alignment horizontal="center" vertical="center"/>
      <protection locked="0"/>
    </xf>
    <xf numFmtId="0" fontId="1" fillId="7" borderId="1" xfId="0" applyNumberFormat="1" applyFont="1" applyFill="1" applyBorder="1" applyAlignment="1">
      <alignment horizontal="center" vertical="center"/>
    </xf>
    <xf numFmtId="0" fontId="1" fillId="7" borderId="2" xfId="0" applyNumberFormat="1" applyFont="1" applyFill="1" applyBorder="1" applyAlignment="1">
      <alignment horizontal="center" vertical="center"/>
    </xf>
    <xf numFmtId="0" fontId="1" fillId="7" borderId="3" xfId="0" applyNumberFormat="1"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4" xfId="0" applyNumberFormat="1" applyFont="1" applyFill="1" applyBorder="1" applyAlignment="1" applyProtection="1">
      <alignment horizontal="left" vertical="center" wrapText="1"/>
      <protection locked="0"/>
    </xf>
    <xf numFmtId="0" fontId="1" fillId="0" borderId="5" xfId="0" applyNumberFormat="1" applyFont="1" applyFill="1" applyBorder="1" applyAlignment="1" applyProtection="1">
      <alignment horizontal="left" vertical="center" wrapText="1"/>
      <protection locked="0"/>
    </xf>
    <xf numFmtId="0" fontId="1" fillId="0" borderId="6" xfId="0" applyNumberFormat="1" applyFont="1" applyFill="1" applyBorder="1" applyAlignment="1" applyProtection="1">
      <alignment horizontal="left" vertical="center" wrapText="1"/>
      <protection locked="0"/>
    </xf>
    <xf numFmtId="0" fontId="1" fillId="7" borderId="4" xfId="0" applyNumberFormat="1" applyFont="1" applyFill="1" applyBorder="1" applyAlignment="1">
      <alignment horizontal="center" vertical="center"/>
    </xf>
    <xf numFmtId="0" fontId="1" fillId="7" borderId="5" xfId="0" applyNumberFormat="1" applyFont="1" applyFill="1" applyBorder="1" applyAlignment="1">
      <alignment horizontal="center" vertical="center"/>
    </xf>
    <xf numFmtId="0" fontId="1" fillId="7"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2" borderId="5" xfId="0" applyFont="1" applyFill="1" applyBorder="1" applyAlignment="1">
      <alignment horizontal="center" vertical="center"/>
    </xf>
    <xf numFmtId="0" fontId="1" fillId="0" borderId="2"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2" fillId="16" borderId="0" xfId="0" applyFont="1" applyFill="1" applyBorder="1" applyAlignment="1">
      <alignment horizontal="left"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16" borderId="0" xfId="0" applyFont="1" applyFill="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7" fillId="5" borderId="1"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33"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5" fillId="0" borderId="0" xfId="0" applyFont="1" applyAlignment="1">
      <alignment horizontal="center" wrapText="1"/>
    </xf>
    <xf numFmtId="0" fontId="7" fillId="5" borderId="2"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3" xfId="0" applyFont="1" applyFill="1" applyBorder="1" applyAlignment="1">
      <alignment horizontal="center" vertical="center" wrapText="1"/>
    </xf>
  </cellXfs>
  <cellStyles count="4">
    <cellStyle name="Hipervínculo" xfId="3" builtinId="8"/>
    <cellStyle name="Moneda [0]" xfId="1" builtinId="7"/>
    <cellStyle name="Normal" xfId="0" builtinId="0"/>
    <cellStyle name="Normal 2" xfId="2"/>
  </cellStyles>
  <dxfs count="20">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theme="1"/>
        </patternFill>
      </fill>
    </dxf>
    <dxf>
      <fill>
        <patternFill>
          <bgColor them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61</xdr:row>
      <xdr:rowOff>22413</xdr:rowOff>
    </xdr:from>
    <xdr:to>
      <xdr:col>2</xdr:col>
      <xdr:colOff>1030941</xdr:colOff>
      <xdr:row>68</xdr:row>
      <xdr:rowOff>156882</xdr:rowOff>
    </xdr:to>
    <xdr:sp macro="" textlink="">
      <xdr:nvSpPr>
        <xdr:cNvPr id="3" name="Flecha: a la derecha 2">
          <a:extLst>
            <a:ext uri="{FF2B5EF4-FFF2-40B4-BE49-F238E27FC236}">
              <a16:creationId xmlns:a16="http://schemas.microsoft.com/office/drawing/2014/main" xmlns="" id="{82AB88AE-CA40-44E3-AA0E-1F226C669259}"/>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149</xdr:row>
      <xdr:rowOff>22413</xdr:rowOff>
    </xdr:from>
    <xdr:to>
      <xdr:col>2</xdr:col>
      <xdr:colOff>1030941</xdr:colOff>
      <xdr:row>156</xdr:row>
      <xdr:rowOff>156882</xdr:rowOff>
    </xdr:to>
    <xdr:sp macro="" textlink="">
      <xdr:nvSpPr>
        <xdr:cNvPr id="4" name="Flecha: a la derecha 3">
          <a:extLst>
            <a:ext uri="{FF2B5EF4-FFF2-40B4-BE49-F238E27FC236}">
              <a16:creationId xmlns:a16="http://schemas.microsoft.com/office/drawing/2014/main" xmlns="" id="{C519DE6D-D397-4058-BAF7-727FE387A751}"/>
            </a:ext>
          </a:extLst>
        </xdr:cNvPr>
        <xdr:cNvSpPr/>
      </xdr:nvSpPr>
      <xdr:spPr>
        <a:xfrm>
          <a:off x="2117912" y="13166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166</xdr:row>
      <xdr:rowOff>22413</xdr:rowOff>
    </xdr:from>
    <xdr:to>
      <xdr:col>2</xdr:col>
      <xdr:colOff>1030941</xdr:colOff>
      <xdr:row>173</xdr:row>
      <xdr:rowOff>156882</xdr:rowOff>
    </xdr:to>
    <xdr:sp macro="" textlink="">
      <xdr:nvSpPr>
        <xdr:cNvPr id="6" name="Flecha: a la derecha 5">
          <a:extLst>
            <a:ext uri="{FF2B5EF4-FFF2-40B4-BE49-F238E27FC236}">
              <a16:creationId xmlns:a16="http://schemas.microsoft.com/office/drawing/2014/main" xmlns="" id="{367B19DB-6786-4B8A-AC50-67A4DCE4DE9E}"/>
            </a:ext>
          </a:extLst>
        </xdr:cNvPr>
        <xdr:cNvSpPr/>
      </xdr:nvSpPr>
      <xdr:spPr>
        <a:xfrm>
          <a:off x="2117912" y="35264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174</xdr:row>
      <xdr:rowOff>22413</xdr:rowOff>
    </xdr:from>
    <xdr:to>
      <xdr:col>2</xdr:col>
      <xdr:colOff>1030941</xdr:colOff>
      <xdr:row>181</xdr:row>
      <xdr:rowOff>156882</xdr:rowOff>
    </xdr:to>
    <xdr:sp macro="" textlink="">
      <xdr:nvSpPr>
        <xdr:cNvPr id="7" name="Flecha: a la derecha 6">
          <a:extLst>
            <a:ext uri="{FF2B5EF4-FFF2-40B4-BE49-F238E27FC236}">
              <a16:creationId xmlns:a16="http://schemas.microsoft.com/office/drawing/2014/main" xmlns="" id="{5742B887-48EB-43F1-B6ED-588D1454B8FF}"/>
            </a:ext>
          </a:extLst>
        </xdr:cNvPr>
        <xdr:cNvSpPr/>
      </xdr:nvSpPr>
      <xdr:spPr>
        <a:xfrm>
          <a:off x="2117912" y="36788913"/>
          <a:ext cx="1019735" cy="1467969"/>
        </a:xfrm>
        <a:prstGeom prst="rightArrow">
          <a:avLst/>
        </a:prstGeom>
        <a:solidFill>
          <a:schemeClr val="accent6">
            <a:lumMod val="75000"/>
          </a:schemeClr>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xmlns=""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miguel.perez\Documents\Proteccion%20-%20ICBF\2017\5%20SIL%20-Captura%202017\Model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iguel.Perez\Documents\6%20Proteccion%20-%20ICBF\2019\Directorio\Directorio%20Entidades%20Contratistas%20Protecci&#243;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otación de botiquín"/>
      <sheetName val="Documentos talento humano"/>
      <sheetName val="Reg doc historia de atención"/>
      <sheetName val="Registro condiciones locativas"/>
      <sheetName val="Registro de Dotación personal"/>
      <sheetName val="Registro dotación aseo personal"/>
      <sheetName val="Regt dotación lúdico-deportiva "/>
      <sheetName val="Para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Listas"/>
    </sheetNames>
    <sheetDataSet>
      <sheetData sheetId="0">
        <row r="2">
          <cell r="B2" t="str">
            <v>91-154-1</v>
          </cell>
          <cell r="C2" t="str">
            <v>Amazonas</v>
          </cell>
          <cell r="D2" t="str">
            <v>Fundación Familia Entorno Individuo - FEI</v>
          </cell>
          <cell r="E2" t="str">
            <v>900001876-4</v>
          </cell>
          <cell r="F2" t="str">
            <v>Jeisson Paul Cardona</v>
          </cell>
          <cell r="G2" t="str">
            <v>Centro De Atención Especializada Amazonas</v>
          </cell>
          <cell r="H2" t="str">
            <v>Carrera 5 Calle 15</v>
          </cell>
          <cell r="I2" t="str">
            <v>Leticia</v>
          </cell>
          <cell r="J2" t="str">
            <v>Leticia</v>
          </cell>
          <cell r="K2">
            <v>0</v>
          </cell>
          <cell r="L2">
            <v>3166184981</v>
          </cell>
          <cell r="M2" t="str">
            <v>feiamazonas@gmail.com</v>
          </cell>
          <cell r="N2" t="str">
            <v>Centro De Atención Especializada</v>
          </cell>
          <cell r="O2" t="str">
            <v>No Aplica</v>
          </cell>
          <cell r="P2" t="str">
            <v>SRPA</v>
          </cell>
          <cell r="Q2">
            <v>58</v>
          </cell>
          <cell r="R2">
            <v>17</v>
          </cell>
          <cell r="S2">
            <v>43497</v>
          </cell>
          <cell r="T2">
            <v>43616</v>
          </cell>
          <cell r="U2">
            <v>212688304</v>
          </cell>
          <cell r="V2" t="str">
            <v>Erika Maria Rodriguez Rentería</v>
          </cell>
        </row>
        <row r="3">
          <cell r="B3" t="str">
            <v>91-154-2</v>
          </cell>
          <cell r="C3" t="str">
            <v>Amazonas</v>
          </cell>
          <cell r="D3" t="str">
            <v>Fundación Familia Entorno Individuo - FEI</v>
          </cell>
          <cell r="E3" t="str">
            <v>900001876-4</v>
          </cell>
          <cell r="F3" t="str">
            <v>Jeisson Paul Cardona</v>
          </cell>
          <cell r="G3" t="str">
            <v>Centro De Atención Especializada Amazonas</v>
          </cell>
          <cell r="H3" t="str">
            <v>Carrera 5 Calle 15</v>
          </cell>
          <cell r="I3" t="str">
            <v>Leticia</v>
          </cell>
          <cell r="J3" t="str">
            <v>Leticia</v>
          </cell>
          <cell r="K3">
            <v>0</v>
          </cell>
          <cell r="L3">
            <v>3166184981</v>
          </cell>
          <cell r="M3" t="str">
            <v>feiamazonas@gmail.com</v>
          </cell>
          <cell r="N3" t="str">
            <v>Centro De Internamiento Preventivo</v>
          </cell>
          <cell r="O3" t="str">
            <v>No Aplica</v>
          </cell>
          <cell r="P3" t="str">
            <v>SRPA</v>
          </cell>
          <cell r="Q3">
            <v>58</v>
          </cell>
          <cell r="R3">
            <v>8</v>
          </cell>
          <cell r="S3">
            <v>43497</v>
          </cell>
          <cell r="T3">
            <v>43616</v>
          </cell>
          <cell r="U3">
            <v>0</v>
          </cell>
          <cell r="V3" t="str">
            <v>Erika Maria Rodriguez Rentería</v>
          </cell>
        </row>
        <row r="4">
          <cell r="B4" t="str">
            <v>91-154-3</v>
          </cell>
          <cell r="C4" t="str">
            <v>Amazonas</v>
          </cell>
          <cell r="D4" t="str">
            <v>Fundación Familia Entorno Individuo - FEI</v>
          </cell>
          <cell r="E4" t="str">
            <v>900001876-4</v>
          </cell>
          <cell r="F4" t="str">
            <v>Jeisson Paul Cardona</v>
          </cell>
          <cell r="G4" t="str">
            <v>Centro De Atención Especializada Amazonas</v>
          </cell>
          <cell r="H4" t="str">
            <v>Carrera 5 Calle 15</v>
          </cell>
          <cell r="I4" t="str">
            <v>Leticia</v>
          </cell>
          <cell r="J4" t="str">
            <v>Leticia</v>
          </cell>
          <cell r="K4">
            <v>0</v>
          </cell>
          <cell r="L4">
            <v>3166184981</v>
          </cell>
          <cell r="M4" t="str">
            <v>feiamazonas@gmail.com</v>
          </cell>
          <cell r="N4" t="str">
            <v>Centro Transitorio</v>
          </cell>
          <cell r="O4" t="str">
            <v>No Aplica</v>
          </cell>
          <cell r="P4" t="str">
            <v>SRPA</v>
          </cell>
          <cell r="Q4">
            <v>58</v>
          </cell>
          <cell r="R4">
            <v>2</v>
          </cell>
          <cell r="S4">
            <v>43497</v>
          </cell>
          <cell r="T4">
            <v>43616</v>
          </cell>
          <cell r="U4">
            <v>0</v>
          </cell>
          <cell r="V4" t="str">
            <v>Erika Maria Rodriguez Rentería</v>
          </cell>
        </row>
        <row r="5">
          <cell r="B5" t="str">
            <v>91-154-4</v>
          </cell>
          <cell r="C5" t="str">
            <v>Amazonas</v>
          </cell>
          <cell r="D5" t="str">
            <v>Fundación Familia Entorno Individuo - FEI</v>
          </cell>
          <cell r="E5" t="str">
            <v>900001876-4</v>
          </cell>
          <cell r="F5" t="str">
            <v>Jeisson Paul Cardona</v>
          </cell>
          <cell r="G5" t="str">
            <v>Centro De Atención Especializada Amazonas</v>
          </cell>
          <cell r="H5" t="str">
            <v>Carrera 5 Calle 15</v>
          </cell>
          <cell r="I5" t="str">
            <v>Leticia</v>
          </cell>
          <cell r="J5" t="str">
            <v>Leticia</v>
          </cell>
          <cell r="K5">
            <v>0</v>
          </cell>
          <cell r="L5">
            <v>3166184981</v>
          </cell>
          <cell r="M5" t="str">
            <v>feiamazonas@gmail.com</v>
          </cell>
          <cell r="N5" t="str">
            <v>Libertad Vigilada – Asistida</v>
          </cell>
          <cell r="O5" t="str">
            <v>No Aplica</v>
          </cell>
          <cell r="P5" t="str">
            <v>SRPA</v>
          </cell>
          <cell r="Q5">
            <v>59</v>
          </cell>
          <cell r="R5">
            <v>17</v>
          </cell>
          <cell r="S5">
            <v>43497</v>
          </cell>
          <cell r="T5">
            <v>43616</v>
          </cell>
          <cell r="U5">
            <v>56006572</v>
          </cell>
          <cell r="V5" t="str">
            <v>Erika Maria Rodriguez Rentería</v>
          </cell>
        </row>
        <row r="6">
          <cell r="B6" t="str">
            <v>91-154-5</v>
          </cell>
          <cell r="C6" t="str">
            <v>Amazonas</v>
          </cell>
          <cell r="D6" t="str">
            <v>Fundación Familia Entorno Individuo - FEI</v>
          </cell>
          <cell r="E6" t="str">
            <v>900001876-4</v>
          </cell>
          <cell r="F6" t="str">
            <v>Jeisson Paul Cardona</v>
          </cell>
          <cell r="G6" t="str">
            <v>Centro De Atención Especializada Amazonas</v>
          </cell>
          <cell r="H6" t="str">
            <v>Carrera 5 Calle 15</v>
          </cell>
          <cell r="I6" t="str">
            <v>Leticia</v>
          </cell>
          <cell r="J6" t="str">
            <v>Leticia</v>
          </cell>
          <cell r="K6">
            <v>0</v>
          </cell>
          <cell r="L6">
            <v>3166184981</v>
          </cell>
          <cell r="M6" t="str">
            <v>feiamazonas@gmail.com</v>
          </cell>
          <cell r="N6" t="str">
            <v>Intervención de Apoyo RAJ</v>
          </cell>
          <cell r="O6" t="str">
            <v>No Aplica</v>
          </cell>
          <cell r="P6" t="str">
            <v>RAJ</v>
          </cell>
          <cell r="Q6">
            <v>59</v>
          </cell>
          <cell r="R6">
            <v>20</v>
          </cell>
          <cell r="S6">
            <v>43497</v>
          </cell>
          <cell r="T6">
            <v>43616</v>
          </cell>
          <cell r="U6">
            <v>0</v>
          </cell>
          <cell r="V6" t="str">
            <v>Erika Maria Rodriguez Rentería</v>
          </cell>
        </row>
        <row r="7">
          <cell r="B7" t="str">
            <v>05-66-6</v>
          </cell>
          <cell r="C7" t="str">
            <v>Antioquia</v>
          </cell>
          <cell r="D7" t="str">
            <v>Ciudad Don Bosco</v>
          </cell>
          <cell r="E7" t="str">
            <v>890905717-6</v>
          </cell>
          <cell r="F7" t="str">
            <v>Carlos Manuel Barrios González</v>
          </cell>
          <cell r="G7" t="str">
            <v>Casa Juvenil Amaga</v>
          </cell>
          <cell r="H7" t="str">
            <v>Corregimiento La Clarita Vereda Minas</v>
          </cell>
          <cell r="I7" t="str">
            <v>Amagá</v>
          </cell>
          <cell r="J7" t="str">
            <v>Noroccidental</v>
          </cell>
          <cell r="K7">
            <v>0</v>
          </cell>
          <cell r="L7">
            <v>3164958855</v>
          </cell>
          <cell r="M7" t="str">
            <v>direccion@ciudaddonbosco.org; gestionrd@ciudaddonbosco.org: amagopolis@ciudaddonbosco.org</v>
          </cell>
          <cell r="N7" t="str">
            <v>Externado RD</v>
          </cell>
          <cell r="O7" t="str">
            <v>Jornada Completa</v>
          </cell>
          <cell r="P7" t="str">
            <v>Vulneración</v>
          </cell>
          <cell r="Q7">
            <v>806</v>
          </cell>
          <cell r="R7">
            <v>100</v>
          </cell>
          <cell r="S7">
            <v>43435</v>
          </cell>
          <cell r="T7">
            <v>43769</v>
          </cell>
          <cell r="U7">
            <v>0</v>
          </cell>
          <cell r="V7" t="str">
            <v>Isabel Cristina Alvarez</v>
          </cell>
        </row>
        <row r="8">
          <cell r="B8" t="str">
            <v>05-292-7</v>
          </cell>
          <cell r="C8" t="str">
            <v>Antioquia</v>
          </cell>
          <cell r="D8" t="str">
            <v>Municipio De Amalfi</v>
          </cell>
          <cell r="E8" t="str">
            <v>890981518-0</v>
          </cell>
          <cell r="F8" t="str">
            <v>Roman Fernando Monsalve Sanchez</v>
          </cell>
          <cell r="G8">
            <v>0</v>
          </cell>
          <cell r="H8" t="str">
            <v>Carrera 41 N° 46 78</v>
          </cell>
          <cell r="I8" t="str">
            <v>Amalfi</v>
          </cell>
          <cell r="J8" t="str">
            <v>PorceNUS</v>
          </cell>
          <cell r="K8" t="str">
            <v>8300813 - 8300090</v>
          </cell>
          <cell r="L8">
            <v>3148201695</v>
          </cell>
          <cell r="M8">
            <v>0</v>
          </cell>
          <cell r="N8" t="str">
            <v>Intervención de Apoyo - Apoyo Psicosocial RD</v>
          </cell>
          <cell r="O8" t="str">
            <v>No Aplica</v>
          </cell>
          <cell r="P8" t="str">
            <v>Vulneración</v>
          </cell>
          <cell r="Q8">
            <v>857</v>
          </cell>
          <cell r="R8">
            <v>38</v>
          </cell>
          <cell r="S8">
            <v>43438</v>
          </cell>
          <cell r="T8">
            <v>43769</v>
          </cell>
          <cell r="U8">
            <v>216125858</v>
          </cell>
          <cell r="V8" t="str">
            <v>Catalina Garcia Robledo</v>
          </cell>
        </row>
        <row r="9">
          <cell r="B9" t="str">
            <v>05-23-8</v>
          </cell>
          <cell r="C9" t="str">
            <v>Antioquia</v>
          </cell>
          <cell r="D9" t="str">
            <v>Asociación De Pedagogos Reeducadores Egresado Luis Amigo- - ASPERLA</v>
          </cell>
          <cell r="E9" t="str">
            <v>800198682-5</v>
          </cell>
          <cell r="F9" t="str">
            <v>Adrian Camilo Toro Londoño</v>
          </cell>
          <cell r="G9">
            <v>0</v>
          </cell>
          <cell r="H9" t="str">
            <v>Carrera 51 # 50 -63</v>
          </cell>
          <cell r="I9" t="str">
            <v>Andes</v>
          </cell>
          <cell r="J9" t="str">
            <v>Noroccidental</v>
          </cell>
          <cell r="K9" t="str">
            <v>4484311 Ext. 3</v>
          </cell>
          <cell r="L9">
            <v>0</v>
          </cell>
          <cell r="M9" t="str">
            <v>coorhogar@hogarasperla.org</v>
          </cell>
          <cell r="N9" t="str">
            <v>Intervención de Apoyo - Apoyo Psicológico Especializado RD</v>
          </cell>
          <cell r="O9" t="str">
            <v>No Aplica</v>
          </cell>
          <cell r="P9" t="str">
            <v>Vulneración</v>
          </cell>
          <cell r="Q9">
            <v>836</v>
          </cell>
          <cell r="R9">
            <v>0</v>
          </cell>
          <cell r="S9">
            <v>43437</v>
          </cell>
          <cell r="T9">
            <v>43769</v>
          </cell>
          <cell r="U9">
            <v>0</v>
          </cell>
          <cell r="V9" t="str">
            <v>Isabel Cristina Alvarez</v>
          </cell>
        </row>
        <row r="10">
          <cell r="B10" t="str">
            <v>05-54-9</v>
          </cell>
          <cell r="C10" t="str">
            <v>Antioquia</v>
          </cell>
          <cell r="D10" t="str">
            <v>Centro De Atención Especializada Crecer</v>
          </cell>
          <cell r="E10" t="str">
            <v>811039146-8</v>
          </cell>
          <cell r="F10" t="str">
            <v>Wilson Dario Toro</v>
          </cell>
          <cell r="G10" t="str">
            <v>Andes</v>
          </cell>
          <cell r="H10" t="str">
            <v>Calle 47 No. 48-17</v>
          </cell>
          <cell r="I10" t="str">
            <v>Andes</v>
          </cell>
          <cell r="J10" t="str">
            <v>Nororiental</v>
          </cell>
          <cell r="K10">
            <v>0</v>
          </cell>
          <cell r="L10">
            <v>3508108685</v>
          </cell>
          <cell r="M10" t="str">
            <v>intervenciondeapoyopsicosocial@gmail.com</v>
          </cell>
          <cell r="N10" t="str">
            <v>Intervención de Apoyo - Apoyo Psicosocial RD</v>
          </cell>
          <cell r="O10" t="str">
            <v>No Aplica</v>
          </cell>
          <cell r="P10" t="str">
            <v>Vulneración</v>
          </cell>
          <cell r="Q10">
            <v>838</v>
          </cell>
          <cell r="R10">
            <v>0</v>
          </cell>
          <cell r="S10">
            <v>43437</v>
          </cell>
          <cell r="T10">
            <v>43769</v>
          </cell>
          <cell r="U10">
            <v>0</v>
          </cell>
          <cell r="V10" t="str">
            <v>Luis Diego Henao</v>
          </cell>
        </row>
        <row r="11">
          <cell r="B11" t="str">
            <v>05-23-10</v>
          </cell>
          <cell r="C11" t="str">
            <v>Antioquia</v>
          </cell>
          <cell r="D11" t="str">
            <v>Asociación De Pedagogos Reeducadores Egresado Luis Amigo- - ASPERLA</v>
          </cell>
          <cell r="E11" t="str">
            <v>800198682-5</v>
          </cell>
          <cell r="F11" t="str">
            <v>Adrian Camilo Toro Londoño</v>
          </cell>
          <cell r="G11">
            <v>0</v>
          </cell>
          <cell r="H11" t="str">
            <v>Carrera 99 # 96-35 Oficina 201</v>
          </cell>
          <cell r="I11" t="str">
            <v>Apartadó</v>
          </cell>
          <cell r="J11" t="str">
            <v>Noroccidental</v>
          </cell>
          <cell r="K11" t="str">
            <v>4484311 Ext. 3</v>
          </cell>
          <cell r="L11">
            <v>0</v>
          </cell>
          <cell r="M11" t="str">
            <v>coorhogar@hogarasperla.org</v>
          </cell>
          <cell r="N11" t="str">
            <v>Intervención de Apoyo - Apoyo Psicológico Especializado RD</v>
          </cell>
          <cell r="O11" t="str">
            <v>No Aplica</v>
          </cell>
          <cell r="P11" t="str">
            <v>Vulneración</v>
          </cell>
          <cell r="Q11">
            <v>836</v>
          </cell>
          <cell r="R11">
            <v>0</v>
          </cell>
          <cell r="S11">
            <v>43437</v>
          </cell>
          <cell r="T11">
            <v>43769</v>
          </cell>
          <cell r="U11">
            <v>0</v>
          </cell>
          <cell r="V11" t="str">
            <v>Isabel Cristina Alvarez</v>
          </cell>
        </row>
        <row r="12">
          <cell r="B12" t="str">
            <v>05-75-11</v>
          </cell>
          <cell r="C12" t="str">
            <v>Antioquia</v>
          </cell>
          <cell r="D12" t="str">
            <v>Congregación Religiosos Terciarios Capuchinos Nuestra Señora De Los Dolores</v>
          </cell>
          <cell r="E12" t="str">
            <v>860005068-3</v>
          </cell>
          <cell r="F12" t="str">
            <v>Carlos Enrique Cardona Quiceno</v>
          </cell>
          <cell r="G12">
            <v>0</v>
          </cell>
          <cell r="H12" t="str">
            <v>Calle 12 # 22 - 67 Barrio Cecilia Caballero</v>
          </cell>
          <cell r="I12" t="str">
            <v>Barbosa</v>
          </cell>
          <cell r="J12" t="str">
            <v>Nororiental</v>
          </cell>
          <cell r="K12">
            <v>4511915</v>
          </cell>
          <cell r="L12">
            <v>3173669734</v>
          </cell>
          <cell r="M12" t="str">
            <v>comunicacionesanjose@gmail.com; despertares2008@hotmail.com</v>
          </cell>
          <cell r="N12" t="str">
            <v>Intervención de Apoyo - Apoyo Psicosocial RD</v>
          </cell>
          <cell r="O12" t="str">
            <v>No Aplica</v>
          </cell>
          <cell r="P12" t="str">
            <v>Vulneración</v>
          </cell>
          <cell r="Q12">
            <v>849</v>
          </cell>
          <cell r="R12">
            <v>0</v>
          </cell>
          <cell r="S12">
            <v>43437</v>
          </cell>
          <cell r="T12">
            <v>43769</v>
          </cell>
          <cell r="U12">
            <v>0</v>
          </cell>
          <cell r="V12" t="str">
            <v>Luis Diego Henao</v>
          </cell>
        </row>
        <row r="13">
          <cell r="B13" t="str">
            <v>05-23-12</v>
          </cell>
          <cell r="C13" t="str">
            <v>Antioquia</v>
          </cell>
          <cell r="D13" t="str">
            <v>Asociación De Pedagogos Reeducadores Egresado Luis Amigo- - ASPERLA</v>
          </cell>
          <cell r="E13" t="str">
            <v>800198682-5</v>
          </cell>
          <cell r="F13" t="str">
            <v>Adrian Camilo Toro Londoño</v>
          </cell>
          <cell r="G13">
            <v>0</v>
          </cell>
          <cell r="H13" t="str">
            <v>Diagonal 55 # 37-41 Oficina 545</v>
          </cell>
          <cell r="I13" t="str">
            <v>Bello</v>
          </cell>
          <cell r="J13" t="str">
            <v>Noroccidental</v>
          </cell>
          <cell r="K13" t="str">
            <v>4484311 Ext. 3</v>
          </cell>
          <cell r="L13">
            <v>0</v>
          </cell>
          <cell r="M13" t="str">
            <v>coorhogar@hogarasperla.org</v>
          </cell>
          <cell r="N13" t="str">
            <v>Intervención de Apoyo - Apoyo Psicológico Especializado RD</v>
          </cell>
          <cell r="O13" t="str">
            <v>No Aplica</v>
          </cell>
          <cell r="P13" t="str">
            <v>Vulneración</v>
          </cell>
          <cell r="Q13">
            <v>836</v>
          </cell>
          <cell r="R13">
            <v>0</v>
          </cell>
          <cell r="S13">
            <v>43437</v>
          </cell>
          <cell r="T13">
            <v>43769</v>
          </cell>
          <cell r="U13">
            <v>0</v>
          </cell>
          <cell r="V13" t="str">
            <v>Isabel Cristina Alvarez</v>
          </cell>
        </row>
        <row r="14">
          <cell r="B14" t="str">
            <v>05-75-13</v>
          </cell>
          <cell r="C14" t="str">
            <v>Antioquia</v>
          </cell>
          <cell r="D14" t="str">
            <v>Congregación Religiosos Terciarios Capuchinos Nuestra Señora De Los Dolores</v>
          </cell>
          <cell r="E14" t="str">
            <v>860005068-3</v>
          </cell>
          <cell r="F14" t="str">
            <v>Carlos Enrique Cardona Quiceno</v>
          </cell>
          <cell r="G14" t="str">
            <v>Desperta-res</v>
          </cell>
          <cell r="H14" t="str">
            <v>Diagonal 44 # 31 - 70</v>
          </cell>
          <cell r="I14" t="str">
            <v>Bello</v>
          </cell>
          <cell r="J14" t="str">
            <v>Floresta</v>
          </cell>
          <cell r="K14">
            <v>4810808</v>
          </cell>
          <cell r="L14">
            <v>0</v>
          </cell>
          <cell r="M14" t="str">
            <v>comunicacionesanjose@gmail.com; ietsjora@yahoo.es</v>
          </cell>
          <cell r="N14" t="str">
            <v>Internado RAJ</v>
          </cell>
          <cell r="O14" t="str">
            <v>No Aplica</v>
          </cell>
          <cell r="P14" t="str">
            <v>RAJ</v>
          </cell>
          <cell r="Q14">
            <v>804</v>
          </cell>
          <cell r="R14">
            <v>261</v>
          </cell>
          <cell r="S14">
            <v>43435</v>
          </cell>
          <cell r="T14">
            <v>43769</v>
          </cell>
          <cell r="U14">
            <v>4474892763</v>
          </cell>
          <cell r="V14" t="str">
            <v>Adriana Maria Ospina</v>
          </cell>
        </row>
        <row r="15">
          <cell r="B15" t="str">
            <v>05-75-14</v>
          </cell>
          <cell r="C15" t="str">
            <v>Antioquia</v>
          </cell>
          <cell r="D15" t="str">
            <v>Congregación Religiosos Terciarios Capuchinos Nuestra Señora De Los Dolores</v>
          </cell>
          <cell r="E15" t="str">
            <v>860005068-3</v>
          </cell>
          <cell r="F15" t="str">
            <v>Carlos Enrique Cardona Quiceno</v>
          </cell>
          <cell r="G15" t="str">
            <v>Escuela San Jose</v>
          </cell>
          <cell r="H15" t="str">
            <v>Diagonal 44 # 31 - 70</v>
          </cell>
          <cell r="I15" t="str">
            <v>Bello</v>
          </cell>
          <cell r="J15" t="str">
            <v>Floresta</v>
          </cell>
          <cell r="K15">
            <v>4810808</v>
          </cell>
          <cell r="L15">
            <v>0</v>
          </cell>
          <cell r="M15" t="str">
            <v>comunicacionesanjose@gmail.com; ietsjora@yahoo.es</v>
          </cell>
          <cell r="N15" t="str">
            <v>Semicerrado Internado</v>
          </cell>
          <cell r="O15" t="str">
            <v>No Aplica</v>
          </cell>
          <cell r="P15" t="str">
            <v>SRPA</v>
          </cell>
          <cell r="Q15">
            <v>815</v>
          </cell>
          <cell r="R15">
            <v>90</v>
          </cell>
          <cell r="S15">
            <v>43435</v>
          </cell>
          <cell r="T15">
            <v>43769</v>
          </cell>
          <cell r="U15">
            <v>1543066470</v>
          </cell>
          <cell r="V15" t="str">
            <v>Adriana Maria Ospina</v>
          </cell>
        </row>
        <row r="16">
          <cell r="B16" t="str">
            <v>05-75-15</v>
          </cell>
          <cell r="C16" t="str">
            <v>Antioquia</v>
          </cell>
          <cell r="D16" t="str">
            <v>Congregación Religiosos Terciarios Capuchinos Nuestra Señora De Los Dolores</v>
          </cell>
          <cell r="E16" t="str">
            <v>860005068-3</v>
          </cell>
          <cell r="F16" t="str">
            <v>Carlos Enrique Cardona Quiceno</v>
          </cell>
          <cell r="G16" t="str">
            <v>Escuela De Trabajo San Jose</v>
          </cell>
          <cell r="H16" t="str">
            <v>Diagonal 44 # 31 - 70</v>
          </cell>
          <cell r="I16" t="str">
            <v>Bello</v>
          </cell>
          <cell r="J16" t="str">
            <v>Floresta</v>
          </cell>
          <cell r="K16" t="str">
            <v>4810808- 3212620</v>
          </cell>
          <cell r="L16">
            <v>0</v>
          </cell>
          <cell r="M16" t="str">
            <v>comunicacionesanjose@gmail.com; programanuh@hotmail.com</v>
          </cell>
          <cell r="N16" t="str">
            <v>Externado RAJ</v>
          </cell>
          <cell r="O16" t="str">
            <v>Jornada Completa</v>
          </cell>
          <cell r="P16" t="str">
            <v>RAJ</v>
          </cell>
          <cell r="Q16">
            <v>847</v>
          </cell>
          <cell r="R16">
            <v>115</v>
          </cell>
          <cell r="S16">
            <v>43437</v>
          </cell>
          <cell r="T16">
            <v>43769</v>
          </cell>
          <cell r="U16">
            <v>1750000320</v>
          </cell>
          <cell r="V16" t="str">
            <v>Adriana Maria Ospina</v>
          </cell>
        </row>
        <row r="17">
          <cell r="B17" t="str">
            <v>05-75-16</v>
          </cell>
          <cell r="C17" t="str">
            <v>Antioquia</v>
          </cell>
          <cell r="D17" t="str">
            <v>Congregación Religiosos Terciarios Capuchinos Nuestra Señora De Los Dolores</v>
          </cell>
          <cell r="E17" t="str">
            <v>860005068-3</v>
          </cell>
          <cell r="F17" t="str">
            <v>Carlos Enrique Cardona Quiceno</v>
          </cell>
          <cell r="G17" t="str">
            <v>Escuela San Jose</v>
          </cell>
          <cell r="H17" t="str">
            <v>Diagonal 44 # 31 - 70</v>
          </cell>
          <cell r="I17" t="str">
            <v>Bello</v>
          </cell>
          <cell r="J17" t="str">
            <v>Floresta</v>
          </cell>
          <cell r="K17">
            <v>4810808</v>
          </cell>
          <cell r="L17">
            <v>0</v>
          </cell>
          <cell r="M17" t="str">
            <v>comunicacionesanjose@gmail.com; programanuh@hotmail.com</v>
          </cell>
          <cell r="N17" t="str">
            <v>Semicerrado Externado</v>
          </cell>
          <cell r="O17" t="str">
            <v>Jornada Completa</v>
          </cell>
          <cell r="P17" t="str">
            <v>SRPA</v>
          </cell>
          <cell r="Q17">
            <v>852</v>
          </cell>
          <cell r="R17">
            <v>55</v>
          </cell>
          <cell r="S17">
            <v>43437</v>
          </cell>
          <cell r="T17">
            <v>43769</v>
          </cell>
          <cell r="U17">
            <v>534722320</v>
          </cell>
          <cell r="V17" t="str">
            <v>Adriana Maria Ospina</v>
          </cell>
        </row>
        <row r="18">
          <cell r="B18" t="str">
            <v>05-75-17</v>
          </cell>
          <cell r="C18" t="str">
            <v>Antioquia</v>
          </cell>
          <cell r="D18" t="str">
            <v>Congregación Religiosos Terciarios Capuchinos Nuestra Señora De Los Dolores</v>
          </cell>
          <cell r="E18" t="str">
            <v>860005068-3</v>
          </cell>
          <cell r="F18" t="str">
            <v>Carlos Enrique Cardona Quiceno</v>
          </cell>
          <cell r="G18" t="str">
            <v>Desperta-res</v>
          </cell>
          <cell r="H18" t="str">
            <v>Carrera 49 # 53 - 44 Parque De Bello</v>
          </cell>
          <cell r="I18" t="str">
            <v>Bello</v>
          </cell>
          <cell r="J18" t="str">
            <v>Floresta</v>
          </cell>
          <cell r="K18">
            <v>4511915</v>
          </cell>
          <cell r="L18">
            <v>3173669734</v>
          </cell>
          <cell r="M18" t="str">
            <v>comunicacionesanjose@gmail.com; despertares2008@hotmail.com</v>
          </cell>
          <cell r="N18" t="str">
            <v>Semicerrado Externado</v>
          </cell>
          <cell r="O18" t="str">
            <v>Media Jornada</v>
          </cell>
          <cell r="P18" t="str">
            <v>SRPA</v>
          </cell>
          <cell r="Q18">
            <v>851</v>
          </cell>
          <cell r="R18">
            <v>15</v>
          </cell>
          <cell r="S18">
            <v>43437</v>
          </cell>
          <cell r="T18">
            <v>43769</v>
          </cell>
          <cell r="U18">
            <v>7614285</v>
          </cell>
          <cell r="V18" t="str">
            <v>Adriana Maria Ospina</v>
          </cell>
        </row>
        <row r="19">
          <cell r="B19" t="str">
            <v>05-75-18</v>
          </cell>
          <cell r="C19" t="str">
            <v>Antioquia</v>
          </cell>
          <cell r="D19" t="str">
            <v>Congregación Religiosos Terciarios Capuchinos Nuestra Señora De Los Dolores</v>
          </cell>
          <cell r="E19" t="str">
            <v>860005068-3</v>
          </cell>
          <cell r="F19" t="str">
            <v>Carlos Enrique Cardona Quiceno</v>
          </cell>
          <cell r="G19">
            <v>0</v>
          </cell>
          <cell r="H19" t="str">
            <v>Diagonal 44 # 31 - 70</v>
          </cell>
          <cell r="I19" t="str">
            <v>Bello</v>
          </cell>
          <cell r="J19" t="str">
            <v>Floresta</v>
          </cell>
          <cell r="K19">
            <v>4810808</v>
          </cell>
          <cell r="L19">
            <v>0</v>
          </cell>
          <cell r="M19" t="str">
            <v>comunicacionesanjose@gmail.com; ietsjgenesis@gmail.com;</v>
          </cell>
          <cell r="N19" t="str">
            <v>Centro de Emergencia RAJ</v>
          </cell>
          <cell r="O19" t="str">
            <v>No Aplica</v>
          </cell>
          <cell r="P19" t="str">
            <v>RAJ</v>
          </cell>
          <cell r="Q19">
            <v>816</v>
          </cell>
          <cell r="R19">
            <v>40</v>
          </cell>
          <cell r="S19">
            <v>43435</v>
          </cell>
          <cell r="T19">
            <v>43769</v>
          </cell>
          <cell r="U19">
            <v>789200760</v>
          </cell>
          <cell r="V19" t="str">
            <v>Adriana Maria Ospina</v>
          </cell>
        </row>
        <row r="20">
          <cell r="B20" t="str">
            <v>05-75-19</v>
          </cell>
          <cell r="C20" t="str">
            <v>Antioquia</v>
          </cell>
          <cell r="D20" t="str">
            <v>Congregación Religiosos Terciarios Capuchinos Nuestra Señora De Los Dolores</v>
          </cell>
          <cell r="E20" t="str">
            <v>860005068-3</v>
          </cell>
          <cell r="F20" t="str">
            <v>Carlos Enrique Cardona Quiceno</v>
          </cell>
          <cell r="G20">
            <v>0</v>
          </cell>
          <cell r="H20" t="str">
            <v>Diagonal 44 # 31 - 70</v>
          </cell>
          <cell r="I20" t="str">
            <v>Bello</v>
          </cell>
          <cell r="J20" t="str">
            <v>Floresta</v>
          </cell>
          <cell r="K20">
            <v>4810808</v>
          </cell>
          <cell r="L20">
            <v>0</v>
          </cell>
          <cell r="M20" t="str">
            <v>comunicacionesanjose@gmail.com; ietsjpost@gmail.com</v>
          </cell>
          <cell r="N20" t="str">
            <v>Apoyo Postinstitucional – SRPA</v>
          </cell>
          <cell r="O20" t="str">
            <v>No Aplica</v>
          </cell>
          <cell r="P20" t="str">
            <v>SRPA</v>
          </cell>
          <cell r="Q20">
            <v>850</v>
          </cell>
          <cell r="R20">
            <v>250</v>
          </cell>
          <cell r="S20">
            <v>43437</v>
          </cell>
          <cell r="T20">
            <v>43769</v>
          </cell>
          <cell r="U20">
            <v>941822000</v>
          </cell>
          <cell r="V20" t="str">
            <v>Adriana Maria Ospina</v>
          </cell>
        </row>
        <row r="21">
          <cell r="B21" t="str">
            <v>05-75-20</v>
          </cell>
          <cell r="C21" t="str">
            <v>Antioquia</v>
          </cell>
          <cell r="D21" t="str">
            <v>Congregación Religiosos Terciarios Capuchinos Nuestra Señora De Los Dolores</v>
          </cell>
          <cell r="E21" t="str">
            <v>860005068-3</v>
          </cell>
          <cell r="F21" t="str">
            <v>Carlos Enrique Cardona Quiceno</v>
          </cell>
          <cell r="G21" t="str">
            <v>Escuela San Jose</v>
          </cell>
          <cell r="H21" t="str">
            <v>Diagonal 44 # 31 - 71</v>
          </cell>
          <cell r="I21" t="str">
            <v>Bello</v>
          </cell>
          <cell r="J21" t="str">
            <v>Nororiental</v>
          </cell>
          <cell r="K21">
            <v>4810808</v>
          </cell>
          <cell r="L21">
            <v>0</v>
          </cell>
          <cell r="M21" t="str">
            <v>comunicacionesanjose@gmail.com; ietsjavanzando@gmail.com</v>
          </cell>
          <cell r="N21" t="str">
            <v>Externado RD</v>
          </cell>
          <cell r="O21" t="str">
            <v>Jornada Completa</v>
          </cell>
          <cell r="P21" t="str">
            <v>Vulneración</v>
          </cell>
          <cell r="Q21">
            <v>848</v>
          </cell>
          <cell r="R21">
            <v>52</v>
          </cell>
          <cell r="S21">
            <v>43437</v>
          </cell>
          <cell r="T21">
            <v>43769</v>
          </cell>
          <cell r="U21">
            <v>412076444</v>
          </cell>
          <cell r="V21" t="str">
            <v>Luis Diego Henao</v>
          </cell>
        </row>
        <row r="22">
          <cell r="B22" t="str">
            <v>05-75-21</v>
          </cell>
          <cell r="C22" t="str">
            <v>Antioquia</v>
          </cell>
          <cell r="D22" t="str">
            <v>Congregación Religiosos Terciarios Capuchinos Nuestra Señora De Los Dolores</v>
          </cell>
          <cell r="E22" t="str">
            <v>860005068-3</v>
          </cell>
          <cell r="F22" t="str">
            <v>Carlos Enrique Cardona Quiceno</v>
          </cell>
          <cell r="G22">
            <v>0</v>
          </cell>
          <cell r="H22" t="str">
            <v>Carrera 49 # 53 - 44 Parque De Bello</v>
          </cell>
          <cell r="I22" t="str">
            <v>Bello</v>
          </cell>
          <cell r="J22" t="str">
            <v>Nororiental</v>
          </cell>
          <cell r="K22">
            <v>4511915</v>
          </cell>
          <cell r="L22">
            <v>3173669734</v>
          </cell>
          <cell r="M22" t="str">
            <v>comunicacionesanjose@gmail.com; despertares2008@hotmail.com</v>
          </cell>
          <cell r="N22" t="str">
            <v>Intervención de Apoyo - Apoyo Psicosocial RD</v>
          </cell>
          <cell r="O22" t="str">
            <v>No Aplica</v>
          </cell>
          <cell r="P22" t="str">
            <v>Vulneración</v>
          </cell>
          <cell r="Q22">
            <v>849</v>
          </cell>
          <cell r="R22">
            <v>0</v>
          </cell>
          <cell r="S22">
            <v>43437</v>
          </cell>
          <cell r="T22">
            <v>43769</v>
          </cell>
          <cell r="U22">
            <v>0</v>
          </cell>
          <cell r="V22" t="str">
            <v>Luis Diego Henao</v>
          </cell>
        </row>
        <row r="23">
          <cell r="B23" t="str">
            <v>05-75-22</v>
          </cell>
          <cell r="C23" t="str">
            <v>Antioquia</v>
          </cell>
          <cell r="D23" t="str">
            <v>Congregación Religiosos Terciarios Capuchinos Nuestra Señora De Los Dolores</v>
          </cell>
          <cell r="E23" t="str">
            <v>860005068-3</v>
          </cell>
          <cell r="F23" t="str">
            <v>Carlos Enrique Cardona Quiceno</v>
          </cell>
          <cell r="G23">
            <v>0</v>
          </cell>
          <cell r="H23" t="str">
            <v>Carrera 49 No. 53-44</v>
          </cell>
          <cell r="I23" t="str">
            <v>Bello</v>
          </cell>
          <cell r="J23" t="str">
            <v>Floresta</v>
          </cell>
          <cell r="K23">
            <v>4511915</v>
          </cell>
          <cell r="L23">
            <v>3173369734</v>
          </cell>
          <cell r="M23" t="str">
            <v>camdelib@gmail.com</v>
          </cell>
          <cell r="N23" t="str">
            <v>Intervención de Apoyo RAJ</v>
          </cell>
          <cell r="O23" t="str">
            <v>No Aplica</v>
          </cell>
          <cell r="P23" t="str">
            <v>RAJ</v>
          </cell>
          <cell r="Q23">
            <v>846</v>
          </cell>
          <cell r="R23">
            <v>0</v>
          </cell>
          <cell r="S23">
            <v>43437</v>
          </cell>
          <cell r="T23">
            <v>43769</v>
          </cell>
          <cell r="U23">
            <v>0</v>
          </cell>
          <cell r="V23" t="str">
            <v>Adriana Maria Ospina</v>
          </cell>
        </row>
        <row r="24">
          <cell r="B24" t="str">
            <v>05-75-23</v>
          </cell>
          <cell r="C24" t="str">
            <v>Antioquia</v>
          </cell>
          <cell r="D24" t="str">
            <v>Congregación Religiosos Terciarios Capuchinos Nuestra Señora De Los Dolores</v>
          </cell>
          <cell r="E24" t="str">
            <v>860005068-3</v>
          </cell>
          <cell r="F24" t="str">
            <v>Carlos Enrique Cardona Quiceno</v>
          </cell>
          <cell r="G24">
            <v>0</v>
          </cell>
          <cell r="H24" t="str">
            <v>Carrera 49 N°53-44</v>
          </cell>
          <cell r="I24" t="str">
            <v>Bello</v>
          </cell>
          <cell r="J24" t="str">
            <v>Floresta</v>
          </cell>
          <cell r="K24" t="str">
            <v>4810808 ext 107 o 107</v>
          </cell>
          <cell r="L24">
            <v>3113694031</v>
          </cell>
          <cell r="M24" t="str">
            <v>etsj@une.net.co</v>
          </cell>
          <cell r="N24" t="str">
            <v>Externado RAJ</v>
          </cell>
          <cell r="O24" t="str">
            <v>Media Jornada</v>
          </cell>
          <cell r="P24" t="str">
            <v>RAJ</v>
          </cell>
          <cell r="Q24">
            <v>845</v>
          </cell>
          <cell r="R24">
            <v>21</v>
          </cell>
          <cell r="S24">
            <v>43437</v>
          </cell>
          <cell r="T24">
            <v>43769</v>
          </cell>
          <cell r="U24">
            <v>120458079</v>
          </cell>
          <cell r="V24" t="str">
            <v>Adriana Maria Ospina</v>
          </cell>
        </row>
        <row r="25">
          <cell r="B25" t="str">
            <v>05-75-24</v>
          </cell>
          <cell r="C25" t="str">
            <v>Antioquia</v>
          </cell>
          <cell r="D25" t="str">
            <v>Congregación Religiosos Terciarios Capuchinos Nuestra Señora De Los Dolores</v>
          </cell>
          <cell r="E25" t="str">
            <v>860005068-3</v>
          </cell>
          <cell r="F25" t="str">
            <v>Carlos Enrique Cardona Quiceno</v>
          </cell>
          <cell r="G25" t="str">
            <v>Despertares</v>
          </cell>
          <cell r="H25" t="str">
            <v>Carrera 49 N°53-44</v>
          </cell>
          <cell r="I25" t="str">
            <v>Bello</v>
          </cell>
          <cell r="J25" t="str">
            <v>Floresta</v>
          </cell>
          <cell r="K25">
            <v>4511915</v>
          </cell>
          <cell r="L25">
            <v>3162910592</v>
          </cell>
          <cell r="M25" t="str">
            <v>despertares2008@hotmail.com</v>
          </cell>
          <cell r="N25" t="str">
            <v>Libertad Vigilada – Asistida</v>
          </cell>
          <cell r="O25" t="str">
            <v>No Aplica</v>
          </cell>
          <cell r="P25" t="str">
            <v>SRPA</v>
          </cell>
          <cell r="Q25">
            <v>844</v>
          </cell>
          <cell r="R25">
            <v>200</v>
          </cell>
          <cell r="S25">
            <v>43437</v>
          </cell>
          <cell r="T25">
            <v>43769</v>
          </cell>
          <cell r="U25">
            <v>951567600</v>
          </cell>
          <cell r="V25" t="str">
            <v>Adriana Maria Ospina</v>
          </cell>
        </row>
        <row r="26">
          <cell r="B26" t="str">
            <v>05-76-25</v>
          </cell>
          <cell r="C26" t="str">
            <v>Antioquia</v>
          </cell>
          <cell r="D26" t="str">
            <v>Congregación Siervas de Cristo Sacerdote - Sagrada Familia</v>
          </cell>
          <cell r="E26" t="str">
            <v>860007314-1</v>
          </cell>
          <cell r="F26" t="str">
            <v>Maria Raquel Escalante Castañeda</v>
          </cell>
          <cell r="G26">
            <v>0</v>
          </cell>
          <cell r="H26" t="str">
            <v>Carrera 49 # 51 - 24</v>
          </cell>
          <cell r="I26" t="str">
            <v>Bello</v>
          </cell>
          <cell r="J26" t="str">
            <v>Aburra norte</v>
          </cell>
          <cell r="K26" t="str">
            <v>2750736 - 2753961 fax: 4566212</v>
          </cell>
          <cell r="L26">
            <v>0</v>
          </cell>
          <cell r="M26" t="str">
            <v>catintegral@hogarjudithjaramillo.org; c.admon@hogarjudithjaramillo.org</v>
          </cell>
          <cell r="N26" t="str">
            <v>Internado RD</v>
          </cell>
          <cell r="O26" t="str">
            <v>No Aplica</v>
          </cell>
          <cell r="P26" t="str">
            <v>Vulneración</v>
          </cell>
          <cell r="Q26">
            <v>826</v>
          </cell>
          <cell r="R26">
            <v>80</v>
          </cell>
          <cell r="S26">
            <v>43435</v>
          </cell>
          <cell r="T26">
            <v>43769</v>
          </cell>
          <cell r="U26">
            <v>1199780880</v>
          </cell>
          <cell r="V26" t="str">
            <v>Mauricio Arango</v>
          </cell>
        </row>
        <row r="27">
          <cell r="B27" t="str">
            <v>05-110-26</v>
          </cell>
          <cell r="C27" t="str">
            <v>Antioquia</v>
          </cell>
          <cell r="D27" t="str">
            <v>E.S.E Hospital Mental De Antioquia</v>
          </cell>
          <cell r="E27" t="str">
            <v>890905166-8</v>
          </cell>
          <cell r="F27" t="str">
            <v>Elkin De Jesus Cardona Ortiz</v>
          </cell>
          <cell r="G27">
            <v>0</v>
          </cell>
          <cell r="H27" t="str">
            <v>Calle 38 # 55-310</v>
          </cell>
          <cell r="I27" t="str">
            <v>Bello</v>
          </cell>
          <cell r="J27" t="str">
            <v>Aburra sur</v>
          </cell>
          <cell r="K27" t="str">
            <v>4448330 opción 1 extensión 301</v>
          </cell>
          <cell r="L27">
            <v>0</v>
          </cell>
          <cell r="M27" t="str">
            <v>sebastianvergara@homo.gov.co, dianaurrutia@homo.gov.co</v>
          </cell>
          <cell r="N27" t="str">
            <v>Internado RD</v>
          </cell>
          <cell r="O27" t="str">
            <v>No Aplica</v>
          </cell>
          <cell r="P27" t="str">
            <v>Discapacidad</v>
          </cell>
          <cell r="Q27">
            <v>810</v>
          </cell>
          <cell r="R27">
            <v>245</v>
          </cell>
          <cell r="S27">
            <v>43435</v>
          </cell>
          <cell r="T27">
            <v>43769</v>
          </cell>
          <cell r="U27">
            <v>7193581445</v>
          </cell>
          <cell r="V27" t="str">
            <v>Sandra Milena Martinez</v>
          </cell>
        </row>
        <row r="28">
          <cell r="B28" t="str">
            <v>05-272-27</v>
          </cell>
          <cell r="C28" t="str">
            <v>Antioquia</v>
          </cell>
          <cell r="D28" t="str">
            <v>Hogar La Colina Amigó</v>
          </cell>
          <cell r="E28" t="str">
            <v>811013753-6</v>
          </cell>
          <cell r="F28" t="str">
            <v>Hna Amparo De Las Mercedes Ospina Cifuentes</v>
          </cell>
          <cell r="G28">
            <v>0</v>
          </cell>
          <cell r="H28" t="str">
            <v>Carrera 55 110 Sur 76</v>
          </cell>
          <cell r="I28" t="str">
            <v>Caldas</v>
          </cell>
          <cell r="J28" t="str">
            <v>Nororiental</v>
          </cell>
          <cell r="K28">
            <v>2781717</v>
          </cell>
          <cell r="L28">
            <v>3147316022</v>
          </cell>
          <cell r="M28" t="str">
            <v>colinaamigo@une.ent.co</v>
          </cell>
          <cell r="N28" t="str">
            <v>Internado RD</v>
          </cell>
          <cell r="O28" t="str">
            <v>No Aplica</v>
          </cell>
          <cell r="P28" t="str">
            <v>Vulneración</v>
          </cell>
          <cell r="Q28">
            <v>827</v>
          </cell>
          <cell r="R28">
            <v>80</v>
          </cell>
          <cell r="S28">
            <v>43435</v>
          </cell>
          <cell r="T28">
            <v>43769</v>
          </cell>
          <cell r="U28">
            <v>1199780880</v>
          </cell>
          <cell r="V28" t="str">
            <v>Luis Diego Henao</v>
          </cell>
        </row>
        <row r="29">
          <cell r="B29" t="str">
            <v>05-23-28</v>
          </cell>
          <cell r="C29" t="str">
            <v>Antioquia</v>
          </cell>
          <cell r="D29" t="str">
            <v>Asociación De Pedagogos Reeducadores Egresado Luis Amigo- - ASPERLA</v>
          </cell>
          <cell r="E29" t="str">
            <v>800198682-5</v>
          </cell>
          <cell r="F29" t="str">
            <v>Adrian Camilo Toro Londoño</v>
          </cell>
          <cell r="G29">
            <v>0</v>
          </cell>
          <cell r="H29" t="str">
            <v>Calle 18 # 10-44b</v>
          </cell>
          <cell r="I29" t="str">
            <v>Caucasia</v>
          </cell>
          <cell r="J29" t="str">
            <v>Noroccidental</v>
          </cell>
          <cell r="K29" t="str">
            <v>4484311 Ext. 3</v>
          </cell>
          <cell r="L29">
            <v>0</v>
          </cell>
          <cell r="M29" t="str">
            <v>atencionterapeutica@hogarasperla.org</v>
          </cell>
          <cell r="N29" t="str">
            <v>Intervención de Apoyo - Apoyo Psicológico Especializado RD</v>
          </cell>
          <cell r="O29" t="str">
            <v>No Aplica</v>
          </cell>
          <cell r="P29" t="str">
            <v>Vulneración</v>
          </cell>
          <cell r="Q29">
            <v>836</v>
          </cell>
          <cell r="R29">
            <v>0</v>
          </cell>
          <cell r="S29">
            <v>43437</v>
          </cell>
          <cell r="T29">
            <v>43769</v>
          </cell>
          <cell r="U29">
            <v>0</v>
          </cell>
          <cell r="V29" t="str">
            <v>Isabel Cristina Alvarez</v>
          </cell>
        </row>
        <row r="30">
          <cell r="B30" t="str">
            <v>05-75-29</v>
          </cell>
          <cell r="C30" t="str">
            <v>Antioquia</v>
          </cell>
          <cell r="D30" t="str">
            <v>Congregación Religiosos Terciarios Capuchinos Nuestra Señora De Los Dolores</v>
          </cell>
          <cell r="E30" t="str">
            <v>860005068-3</v>
          </cell>
          <cell r="F30" t="str">
            <v>Carlos Enrique Cardona Quiceno</v>
          </cell>
          <cell r="G30">
            <v>0</v>
          </cell>
          <cell r="H30" t="str">
            <v>Calle 20 # 20 - 19 Casa De La Cultura Piso 3</v>
          </cell>
          <cell r="I30" t="str">
            <v>Cocorná</v>
          </cell>
          <cell r="J30" t="str">
            <v>Nororiental</v>
          </cell>
          <cell r="K30">
            <v>5487339</v>
          </cell>
          <cell r="L30">
            <v>0</v>
          </cell>
          <cell r="M30" t="str">
            <v>comunicacionesanjose@gmail.com; camdelib@gmail.com</v>
          </cell>
          <cell r="N30" t="str">
            <v>Intervención de Apoyo - Apoyo Psicosocial RD</v>
          </cell>
          <cell r="O30" t="str">
            <v>No Aplica</v>
          </cell>
          <cell r="P30" t="str">
            <v>Vulneración</v>
          </cell>
          <cell r="Q30">
            <v>849</v>
          </cell>
          <cell r="R30">
            <v>0</v>
          </cell>
          <cell r="S30">
            <v>43437</v>
          </cell>
          <cell r="T30">
            <v>43769</v>
          </cell>
          <cell r="U30">
            <v>0</v>
          </cell>
          <cell r="V30" t="str">
            <v>Luis Diego Henao</v>
          </cell>
        </row>
        <row r="31">
          <cell r="B31" t="str">
            <v>05-2-30</v>
          </cell>
          <cell r="C31" t="str">
            <v>Antioquia</v>
          </cell>
          <cell r="D31" t="str">
            <v>Acarpin Hogar De Niñez Y Juventud</v>
          </cell>
          <cell r="E31" t="str">
            <v>890980435-3</v>
          </cell>
          <cell r="F31" t="str">
            <v>Mario Hernán Correa Robledo</v>
          </cell>
          <cell r="G31">
            <v>0</v>
          </cell>
          <cell r="H31" t="str">
            <v>Calle 50 # 31-49 Barrio San Juan Copacabana</v>
          </cell>
          <cell r="I31" t="str">
            <v>Copacabana</v>
          </cell>
          <cell r="J31" t="str">
            <v>Aburra norte</v>
          </cell>
          <cell r="K31" t="str">
            <v>4534623 fax: 2743086</v>
          </cell>
          <cell r="L31">
            <v>3165228649</v>
          </cell>
          <cell r="M31" t="str">
            <v>contactenos@acarpin.org; coordinacion@acarpin.org; direccion@acarpin.org</v>
          </cell>
          <cell r="N31" t="str">
            <v>Internado RD</v>
          </cell>
          <cell r="O31" t="str">
            <v>No Aplica</v>
          </cell>
          <cell r="P31" t="str">
            <v>Vulneración</v>
          </cell>
          <cell r="Q31">
            <v>803</v>
          </cell>
          <cell r="R31">
            <v>51</v>
          </cell>
          <cell r="S31">
            <v>43435</v>
          </cell>
          <cell r="T31">
            <v>43769</v>
          </cell>
          <cell r="U31">
            <v>764860311</v>
          </cell>
          <cell r="V31" t="str">
            <v>Mauricio Arango</v>
          </cell>
        </row>
        <row r="32">
          <cell r="B32" t="str">
            <v>05-75-31</v>
          </cell>
          <cell r="C32" t="str">
            <v>Antioquia</v>
          </cell>
          <cell r="D32" t="str">
            <v>Congregación Religiosos Terciarios Capuchinos Nuestra Señora De Los Dolores</v>
          </cell>
          <cell r="E32" t="str">
            <v>860005068-3</v>
          </cell>
          <cell r="F32" t="str">
            <v>Carlos Enrique Cardona Quiceno</v>
          </cell>
          <cell r="G32">
            <v>0</v>
          </cell>
          <cell r="H32" t="str">
            <v>Calle 51 N°46-27</v>
          </cell>
          <cell r="I32" t="str">
            <v>Copacabana</v>
          </cell>
          <cell r="J32" t="str">
            <v>Nororiental</v>
          </cell>
          <cell r="K32">
            <v>4511915</v>
          </cell>
          <cell r="L32">
            <v>3173669734</v>
          </cell>
          <cell r="M32" t="str">
            <v>comunicacionesanjose@gmail.com; despertares2008@hotmail.com</v>
          </cell>
          <cell r="N32" t="str">
            <v>Intervención de Apoyo - Apoyo Psicosocial RD</v>
          </cell>
          <cell r="O32" t="str">
            <v>No Aplica</v>
          </cell>
          <cell r="P32" t="str">
            <v>Vulneración</v>
          </cell>
          <cell r="Q32">
            <v>849</v>
          </cell>
          <cell r="R32">
            <v>0</v>
          </cell>
          <cell r="S32">
            <v>43437</v>
          </cell>
          <cell r="T32">
            <v>43769</v>
          </cell>
          <cell r="U32">
            <v>0</v>
          </cell>
          <cell r="V32" t="str">
            <v>Luis Diego Henao</v>
          </cell>
        </row>
        <row r="33">
          <cell r="B33" t="str">
            <v>05-283-32</v>
          </cell>
          <cell r="C33" t="str">
            <v>Antioquia</v>
          </cell>
          <cell r="D33" t="str">
            <v>Instituto Hermanas Franciscanas De Santa Clara</v>
          </cell>
          <cell r="E33" t="str">
            <v>890982597-7</v>
          </cell>
          <cell r="F33" t="str">
            <v>Angela Virzi Laccania</v>
          </cell>
          <cell r="G33">
            <v>0</v>
          </cell>
          <cell r="H33" t="str">
            <v>Calle 51 N° 63-87</v>
          </cell>
          <cell r="I33" t="str">
            <v>Copacabana</v>
          </cell>
          <cell r="J33" t="str">
            <v>Aburra norte</v>
          </cell>
          <cell r="K33" t="str">
            <v>4545892 - 2895482</v>
          </cell>
          <cell r="L33">
            <v>0</v>
          </cell>
          <cell r="M33" t="str">
            <v>hogarsantaclara.girardota@gmail.com</v>
          </cell>
          <cell r="N33" t="str">
            <v>Intervención de Apoyo - Apoyo Psicológico Especializado RD</v>
          </cell>
          <cell r="O33" t="str">
            <v>No Aplica</v>
          </cell>
          <cell r="P33" t="str">
            <v>Vulneración</v>
          </cell>
          <cell r="Q33">
            <v>854</v>
          </cell>
          <cell r="R33" t="str">
            <v>400 sesiones</v>
          </cell>
          <cell r="S33">
            <v>43437</v>
          </cell>
          <cell r="T33">
            <v>43769</v>
          </cell>
          <cell r="U33">
            <v>287322800</v>
          </cell>
          <cell r="V33" t="str">
            <v>Mauricio Arango</v>
          </cell>
        </row>
        <row r="34">
          <cell r="B34" t="str">
            <v>05-23-33</v>
          </cell>
          <cell r="C34" t="str">
            <v>Antioquia</v>
          </cell>
          <cell r="D34" t="str">
            <v>Asociación De Pedagogos Reeducadores Egresado Luis Amigo- - ASPERLA</v>
          </cell>
          <cell r="E34" t="str">
            <v>800198682-5</v>
          </cell>
          <cell r="F34" t="str">
            <v>Adrian Camilo Toro Londoño</v>
          </cell>
          <cell r="G34">
            <v>0</v>
          </cell>
          <cell r="H34" t="str">
            <v>Calle 9 # 10 -35</v>
          </cell>
          <cell r="I34" t="str">
            <v>Dabeiba</v>
          </cell>
          <cell r="J34" t="str">
            <v>Noroccidental</v>
          </cell>
          <cell r="K34" t="str">
            <v>4484311 Ext. 3</v>
          </cell>
          <cell r="L34">
            <v>0</v>
          </cell>
          <cell r="M34" t="str">
            <v>coorhogar@hogarasperla.org</v>
          </cell>
          <cell r="N34" t="str">
            <v>Intervención de Apoyo - Apoyo Psicológico Especializado RD</v>
          </cell>
          <cell r="O34" t="str">
            <v>No Aplica</v>
          </cell>
          <cell r="P34" t="str">
            <v>Vulneración</v>
          </cell>
          <cell r="Q34">
            <v>836</v>
          </cell>
          <cell r="R34">
            <v>0</v>
          </cell>
          <cell r="S34">
            <v>43437</v>
          </cell>
          <cell r="T34">
            <v>43769</v>
          </cell>
          <cell r="U34">
            <v>0</v>
          </cell>
          <cell r="V34" t="str">
            <v>Isabel Cristina Alvarez</v>
          </cell>
        </row>
        <row r="35">
          <cell r="B35" t="str">
            <v>05-75-34</v>
          </cell>
          <cell r="C35" t="str">
            <v>Antioquia</v>
          </cell>
          <cell r="D35" t="str">
            <v>Congregación Religiosos Terciarios Capuchinos Nuestra Señora De Los Dolores</v>
          </cell>
          <cell r="E35" t="str">
            <v>860005068-3</v>
          </cell>
          <cell r="F35" t="str">
            <v>Carlos Enrique Cardona Quiceno</v>
          </cell>
          <cell r="G35">
            <v>0</v>
          </cell>
          <cell r="H35" t="str">
            <v>Calle 29 # 30 - 18 Apto 201 Parque</v>
          </cell>
          <cell r="I35" t="str">
            <v>Donmatías</v>
          </cell>
          <cell r="J35" t="str">
            <v>Nororiental</v>
          </cell>
          <cell r="K35">
            <v>4511915</v>
          </cell>
          <cell r="L35">
            <v>3173669734</v>
          </cell>
          <cell r="M35" t="str">
            <v>comunicacionesanjose@gmail.com; despertares2008@hotmail.com</v>
          </cell>
          <cell r="N35" t="str">
            <v>Intervención de Apoyo - Apoyo Psicosocial RD</v>
          </cell>
          <cell r="O35" t="str">
            <v>No Aplica</v>
          </cell>
          <cell r="P35" t="str">
            <v>Vulneración</v>
          </cell>
          <cell r="Q35">
            <v>849</v>
          </cell>
          <cell r="R35">
            <v>0</v>
          </cell>
          <cell r="S35">
            <v>43437</v>
          </cell>
          <cell r="T35">
            <v>43769</v>
          </cell>
          <cell r="U35">
            <v>0</v>
          </cell>
          <cell r="V35" t="str">
            <v>Luis Diego Henao</v>
          </cell>
        </row>
        <row r="36">
          <cell r="B36" t="str">
            <v>05-75-35</v>
          </cell>
          <cell r="C36" t="str">
            <v>Antioquia</v>
          </cell>
          <cell r="D36" t="str">
            <v>Congregación Religiosos Terciarios Capuchinos Nuestra Señora De Los Dolores</v>
          </cell>
          <cell r="E36" t="str">
            <v>860005068-3</v>
          </cell>
          <cell r="F36" t="str">
            <v>Carlos Enrique Cardona Quiceno</v>
          </cell>
          <cell r="G36" t="str">
            <v>Nuevo Amanecer</v>
          </cell>
          <cell r="H36" t="str">
            <v>Vereda Las Garzonas - Cascajo Abajo</v>
          </cell>
          <cell r="I36" t="str">
            <v>El Carmen de Viboral</v>
          </cell>
          <cell r="J36" t="str">
            <v>Floresta</v>
          </cell>
          <cell r="K36">
            <v>5627944</v>
          </cell>
          <cell r="L36">
            <v>0</v>
          </cell>
          <cell r="M36" t="str">
            <v>comunicacionesanjose@gmail.com; nuevoamanecer.rionegro@gmail.com</v>
          </cell>
          <cell r="N36" t="str">
            <v>Externado RAJ</v>
          </cell>
          <cell r="O36" t="str">
            <v>Jornada Completa</v>
          </cell>
          <cell r="P36" t="str">
            <v>RAJ</v>
          </cell>
          <cell r="Q36">
            <v>847</v>
          </cell>
          <cell r="R36">
            <v>83</v>
          </cell>
          <cell r="S36">
            <v>43437</v>
          </cell>
          <cell r="T36">
            <v>43769</v>
          </cell>
          <cell r="U36">
            <v>0</v>
          </cell>
          <cell r="V36" t="str">
            <v>Adriana Maria Ospina</v>
          </cell>
        </row>
        <row r="37">
          <cell r="B37" t="str">
            <v>05-75-36</v>
          </cell>
          <cell r="C37" t="str">
            <v>Antioquia</v>
          </cell>
          <cell r="D37" t="str">
            <v>Congregación Religiosos Terciarios Capuchinos Nuestra Señora De Los Dolores</v>
          </cell>
          <cell r="E37" t="str">
            <v>860005068-3</v>
          </cell>
          <cell r="F37" t="str">
            <v>Carlos Enrique Cardona Quiceno</v>
          </cell>
          <cell r="G37" t="str">
            <v>Nuevo Amanecer</v>
          </cell>
          <cell r="H37" t="str">
            <v>Vereda Las Garzonas - Cascajo Abajo</v>
          </cell>
          <cell r="I37" t="str">
            <v>El Carmen de Viboral</v>
          </cell>
          <cell r="J37" t="str">
            <v>Floresta</v>
          </cell>
          <cell r="K37">
            <v>5627944</v>
          </cell>
          <cell r="L37">
            <v>0</v>
          </cell>
          <cell r="M37" t="str">
            <v>comunicacionesanjose@gmail.com; programanuh@hotmail.com</v>
          </cell>
          <cell r="N37" t="str">
            <v>Semicerrado Externado</v>
          </cell>
          <cell r="O37" t="str">
            <v>Jornada Completa</v>
          </cell>
          <cell r="P37" t="str">
            <v>SRPA</v>
          </cell>
          <cell r="Q37">
            <v>852</v>
          </cell>
          <cell r="R37">
            <v>0</v>
          </cell>
          <cell r="S37">
            <v>43437</v>
          </cell>
          <cell r="T37">
            <v>43769</v>
          </cell>
          <cell r="U37">
            <v>0</v>
          </cell>
          <cell r="V37" t="str">
            <v>Adriana Maria Ospina</v>
          </cell>
        </row>
        <row r="38">
          <cell r="B38" t="str">
            <v>05-75-37</v>
          </cell>
          <cell r="C38" t="str">
            <v>Antioquia</v>
          </cell>
          <cell r="D38" t="str">
            <v>Congregación Religiosos Terciarios Capuchinos Nuestra Señora De Los Dolores</v>
          </cell>
          <cell r="E38" t="str">
            <v>860005068-3</v>
          </cell>
          <cell r="F38" t="str">
            <v>Carlos Enrique Cardona Quiceno</v>
          </cell>
          <cell r="G38">
            <v>0</v>
          </cell>
          <cell r="H38" t="str">
            <v>Vereda Los Garzones El Cascajo Abajo</v>
          </cell>
          <cell r="I38" t="str">
            <v>El Carmen de Viboral</v>
          </cell>
          <cell r="J38" t="str">
            <v>Floresta</v>
          </cell>
          <cell r="K38">
            <v>5624216</v>
          </cell>
          <cell r="L38">
            <v>3148770471</v>
          </cell>
          <cell r="M38" t="str">
            <v>camdelib@gmail.com</v>
          </cell>
          <cell r="N38" t="str">
            <v>Intervención de Apoyo RAJ</v>
          </cell>
          <cell r="O38" t="str">
            <v>No Aplica</v>
          </cell>
          <cell r="P38" t="str">
            <v>RAJ</v>
          </cell>
          <cell r="Q38">
            <v>846</v>
          </cell>
          <cell r="R38">
            <v>0</v>
          </cell>
          <cell r="S38">
            <v>43437</v>
          </cell>
          <cell r="T38">
            <v>43769</v>
          </cell>
          <cell r="U38">
            <v>0</v>
          </cell>
          <cell r="V38" t="str">
            <v>Adriana Maria Ospina</v>
          </cell>
        </row>
        <row r="39">
          <cell r="B39" t="str">
            <v>05-75-38</v>
          </cell>
          <cell r="C39" t="str">
            <v>Antioquia</v>
          </cell>
          <cell r="D39" t="str">
            <v>Congregación Religiosos Terciarios Capuchinos Nuestra Señora De Los Dolores</v>
          </cell>
          <cell r="E39" t="str">
            <v>860005068-3</v>
          </cell>
          <cell r="F39" t="str">
            <v>Carlos Enrique Cardona Quiceno</v>
          </cell>
          <cell r="G39" t="str">
            <v>Nuevo Amanecer</v>
          </cell>
          <cell r="H39" t="str">
            <v>Vereda Las Garzonas Cascajo Abajo</v>
          </cell>
          <cell r="I39" t="str">
            <v>El Carmen de Viboral</v>
          </cell>
          <cell r="J39" t="str">
            <v>Floresta</v>
          </cell>
          <cell r="K39">
            <v>5624216</v>
          </cell>
          <cell r="L39">
            <v>3128192504</v>
          </cell>
          <cell r="M39" t="str">
            <v>nuevoamanecer.rionegro@gmail.com</v>
          </cell>
          <cell r="N39" t="str">
            <v>Libertad Vigilada – Asistida</v>
          </cell>
          <cell r="O39" t="str">
            <v>No Aplica</v>
          </cell>
          <cell r="P39" t="str">
            <v>SRPA</v>
          </cell>
          <cell r="Q39">
            <v>844</v>
          </cell>
          <cell r="R39">
            <v>0</v>
          </cell>
          <cell r="S39">
            <v>43437</v>
          </cell>
          <cell r="T39">
            <v>43769</v>
          </cell>
          <cell r="U39">
            <v>0</v>
          </cell>
          <cell r="V39" t="str">
            <v>Adriana Maria Ospina</v>
          </cell>
        </row>
        <row r="40">
          <cell r="B40" t="str">
            <v>05-103-39</v>
          </cell>
          <cell r="C40" t="str">
            <v>Antioquia</v>
          </cell>
          <cell r="D40" t="str">
            <v>Corporacion Para La Salud Mental Clínica Del Oriente</v>
          </cell>
          <cell r="E40" t="str">
            <v>900271660-8</v>
          </cell>
          <cell r="F40" t="str">
            <v>Ramon Eduardo Lopera Lopera</v>
          </cell>
          <cell r="G40">
            <v>0</v>
          </cell>
          <cell r="H40" t="str">
            <v>El Carmen De Viboral Km 6 Vía Rionegro - El Carmen De Viboral Vereda Cristo Rey Finca Santa Ana</v>
          </cell>
          <cell r="I40" t="str">
            <v>El Carmen de Viboral</v>
          </cell>
          <cell r="J40" t="str">
            <v>Aburra sur</v>
          </cell>
          <cell r="K40">
            <v>4602350</v>
          </cell>
          <cell r="L40" t="str">
            <v>3148904688 - 3113842875</v>
          </cell>
          <cell r="M40" t="str">
            <v>clinicadeloriente@gmail.com</v>
          </cell>
          <cell r="N40" t="str">
            <v>Internado RD</v>
          </cell>
          <cell r="O40" t="str">
            <v>No Aplica</v>
          </cell>
          <cell r="P40" t="str">
            <v>Discapacidad</v>
          </cell>
          <cell r="Q40">
            <v>786</v>
          </cell>
          <cell r="R40">
            <v>120</v>
          </cell>
          <cell r="S40">
            <v>43435</v>
          </cell>
          <cell r="T40">
            <v>43769</v>
          </cell>
          <cell r="U40">
            <v>0</v>
          </cell>
          <cell r="V40" t="str">
            <v>Sandra Milena Martinez</v>
          </cell>
        </row>
        <row r="41">
          <cell r="B41" t="str">
            <v>05-23-40</v>
          </cell>
          <cell r="C41" t="str">
            <v>Antioquia</v>
          </cell>
          <cell r="D41" t="str">
            <v>Asociación De Pedagogos Reeducadores Egresado Luis Amigo- - ASPERLA</v>
          </cell>
          <cell r="E41" t="str">
            <v>800198682-5</v>
          </cell>
          <cell r="F41" t="str">
            <v>Adrian Camilo Toro Londoño</v>
          </cell>
          <cell r="G41">
            <v>0</v>
          </cell>
          <cell r="H41" t="str">
            <v>Carrera 51 # 48b - 13</v>
          </cell>
          <cell r="I41" t="str">
            <v>El Santuario</v>
          </cell>
          <cell r="J41" t="str">
            <v>Noroccidental</v>
          </cell>
          <cell r="K41" t="str">
            <v>4484311 Ext. 3</v>
          </cell>
          <cell r="L41">
            <v>0</v>
          </cell>
          <cell r="M41" t="str">
            <v>coorhogar@hogarasperla.org</v>
          </cell>
          <cell r="N41" t="str">
            <v>Intervención de Apoyo - Apoyo Psicológico Especializado RD</v>
          </cell>
          <cell r="O41" t="str">
            <v>No Aplica</v>
          </cell>
          <cell r="P41" t="str">
            <v>Vulneración</v>
          </cell>
          <cell r="Q41">
            <v>836</v>
          </cell>
          <cell r="R41">
            <v>0</v>
          </cell>
          <cell r="S41">
            <v>43437</v>
          </cell>
          <cell r="T41">
            <v>43769</v>
          </cell>
          <cell r="U41">
            <v>0</v>
          </cell>
          <cell r="V41" t="str">
            <v>Isabel Cristina Alvarez</v>
          </cell>
        </row>
        <row r="42">
          <cell r="B42" t="str">
            <v>05-75-41</v>
          </cell>
          <cell r="C42" t="str">
            <v>Antioquia</v>
          </cell>
          <cell r="D42" t="str">
            <v>Congregación Religiosos Terciarios Capuchinos Nuestra Señora De Los Dolores</v>
          </cell>
          <cell r="E42" t="str">
            <v>860005068-3</v>
          </cell>
          <cell r="F42" t="str">
            <v>Carlos Enrique Cardona Quiceno</v>
          </cell>
          <cell r="G42">
            <v>0</v>
          </cell>
          <cell r="H42" t="str">
            <v>Carrera 50 # 52 - 14 Asocomunal Oficina 306</v>
          </cell>
          <cell r="I42" t="str">
            <v>El Santuario</v>
          </cell>
          <cell r="J42" t="str">
            <v>Nororiental</v>
          </cell>
          <cell r="K42">
            <v>5487339</v>
          </cell>
          <cell r="L42">
            <v>0</v>
          </cell>
          <cell r="M42" t="str">
            <v>comunicacionesanjose@gmail.com; camdelib@gmail.com</v>
          </cell>
          <cell r="N42" t="str">
            <v>Intervención de Apoyo - Apoyo Psicosocial RD</v>
          </cell>
          <cell r="O42" t="str">
            <v>No Aplica</v>
          </cell>
          <cell r="P42" t="str">
            <v>Vulneración</v>
          </cell>
          <cell r="Q42">
            <v>849</v>
          </cell>
          <cell r="R42">
            <v>0</v>
          </cell>
          <cell r="S42">
            <v>43437</v>
          </cell>
          <cell r="T42">
            <v>43769</v>
          </cell>
          <cell r="U42">
            <v>0</v>
          </cell>
          <cell r="V42" t="str">
            <v>Luis Diego Henao</v>
          </cell>
        </row>
        <row r="43">
          <cell r="B43" t="str">
            <v>05-54-42</v>
          </cell>
          <cell r="C43" t="str">
            <v>Antioquia</v>
          </cell>
          <cell r="D43" t="str">
            <v>Centro De Atención Especializada Crecer</v>
          </cell>
          <cell r="E43" t="str">
            <v>811039146-8</v>
          </cell>
          <cell r="F43" t="str">
            <v>Wilson Dario Toro</v>
          </cell>
          <cell r="G43" t="str">
            <v>Frontino</v>
          </cell>
          <cell r="H43" t="str">
            <v>Calle 30 No. 28-27</v>
          </cell>
          <cell r="I43" t="str">
            <v>Frontino</v>
          </cell>
          <cell r="J43" t="str">
            <v>Nororiental</v>
          </cell>
          <cell r="K43">
            <v>0</v>
          </cell>
          <cell r="L43">
            <v>3508108686</v>
          </cell>
          <cell r="M43" t="str">
            <v>intervenciondeapoyopsicosocial@gmail.com</v>
          </cell>
          <cell r="N43" t="str">
            <v>Intervención de Apoyo - Apoyo Psicosocial RD</v>
          </cell>
          <cell r="O43" t="str">
            <v>No Aplica</v>
          </cell>
          <cell r="P43" t="str">
            <v>Vulneración</v>
          </cell>
          <cell r="Q43">
            <v>838</v>
          </cell>
          <cell r="R43">
            <v>365</v>
          </cell>
          <cell r="S43">
            <v>43437</v>
          </cell>
          <cell r="T43">
            <v>43769</v>
          </cell>
          <cell r="U43">
            <v>1300682975</v>
          </cell>
          <cell r="V43" t="str">
            <v>Luis Diego Henao</v>
          </cell>
        </row>
        <row r="44">
          <cell r="B44" t="str">
            <v>05-75-43</v>
          </cell>
          <cell r="C44" t="str">
            <v>Antioquia</v>
          </cell>
          <cell r="D44" t="str">
            <v>Congregación Religiosos Terciarios Capuchinos Nuestra Señora De Los Dolores</v>
          </cell>
          <cell r="E44" t="str">
            <v>860005068-3</v>
          </cell>
          <cell r="F44" t="str">
            <v>Carlos Enrique Cardona Quiceno</v>
          </cell>
          <cell r="G44">
            <v>0</v>
          </cell>
          <cell r="H44" t="str">
            <v>Calle 7 # 18 - 72 Int 101</v>
          </cell>
          <cell r="I44" t="str">
            <v>Girardota</v>
          </cell>
          <cell r="J44" t="str">
            <v>Nororiental</v>
          </cell>
          <cell r="K44">
            <v>4511915</v>
          </cell>
          <cell r="L44">
            <v>3173669734</v>
          </cell>
          <cell r="M44" t="str">
            <v>comunicacionesanjose@gmail.com; despertares2008@hotmail.com</v>
          </cell>
          <cell r="N44" t="str">
            <v>Intervención de Apoyo - Apoyo Psicosocial RD</v>
          </cell>
          <cell r="O44" t="str">
            <v>No Aplica</v>
          </cell>
          <cell r="P44" t="str">
            <v>Vulneración</v>
          </cell>
          <cell r="Q44">
            <v>849</v>
          </cell>
          <cell r="R44">
            <v>0</v>
          </cell>
          <cell r="S44">
            <v>43437</v>
          </cell>
          <cell r="T44">
            <v>43769</v>
          </cell>
          <cell r="U44">
            <v>0</v>
          </cell>
          <cell r="V44" t="str">
            <v>Luis Diego Henao</v>
          </cell>
        </row>
        <row r="45">
          <cell r="B45" t="str">
            <v>05-283-44</v>
          </cell>
          <cell r="C45" t="str">
            <v>Antioquia</v>
          </cell>
          <cell r="D45" t="str">
            <v>Instituto Hermanas Franciscanas De Santa Clara</v>
          </cell>
          <cell r="E45" t="str">
            <v>890982597-7</v>
          </cell>
          <cell r="F45" t="str">
            <v>Angela Virzi Laccania</v>
          </cell>
          <cell r="G45">
            <v>0</v>
          </cell>
          <cell r="H45" t="str">
            <v>Vereda San Andrés Kilometro 1</v>
          </cell>
          <cell r="I45" t="str">
            <v>Girardota</v>
          </cell>
          <cell r="J45" t="str">
            <v>Aburra norte</v>
          </cell>
          <cell r="K45" t="str">
            <v>2744765 fax: 4534026</v>
          </cell>
          <cell r="L45">
            <v>3136420064</v>
          </cell>
          <cell r="M45" t="str">
            <v>santaclarasustitutos@gmail.com</v>
          </cell>
          <cell r="N45" t="str">
            <v>Hogar Sustituto Entidad RD</v>
          </cell>
          <cell r="O45" t="str">
            <v>No Aplica</v>
          </cell>
          <cell r="P45" t="str">
            <v>Vulneración</v>
          </cell>
          <cell r="Q45">
            <v>829</v>
          </cell>
          <cell r="R45">
            <v>451</v>
          </cell>
          <cell r="S45">
            <v>43435</v>
          </cell>
          <cell r="T45">
            <v>43769</v>
          </cell>
          <cell r="U45">
            <v>5817870455</v>
          </cell>
          <cell r="V45" t="str">
            <v>Mauricio Arango</v>
          </cell>
        </row>
        <row r="46">
          <cell r="B46" t="str">
            <v>05-283-45</v>
          </cell>
          <cell r="C46" t="str">
            <v>Antioquia</v>
          </cell>
          <cell r="D46" t="str">
            <v>Instituto Hermanas Franciscanas De Santa Clara</v>
          </cell>
          <cell r="E46" t="str">
            <v>890982597-7</v>
          </cell>
          <cell r="F46" t="str">
            <v>Angela Virzi Laccania</v>
          </cell>
          <cell r="G46">
            <v>0</v>
          </cell>
          <cell r="H46" t="str">
            <v>Vereda San Andrés Kilometro 1</v>
          </cell>
          <cell r="I46" t="str">
            <v>Girardota</v>
          </cell>
          <cell r="J46" t="str">
            <v>Aburra norte</v>
          </cell>
          <cell r="K46" t="str">
            <v>4545892 - 2895482</v>
          </cell>
          <cell r="L46">
            <v>0</v>
          </cell>
          <cell r="M46" t="str">
            <v>hogarsantaclara.girardota@gmail.com</v>
          </cell>
          <cell r="N46" t="str">
            <v>Internado RD</v>
          </cell>
          <cell r="O46" t="str">
            <v>No Aplica</v>
          </cell>
          <cell r="P46" t="str">
            <v>Vulneración</v>
          </cell>
          <cell r="Q46">
            <v>830</v>
          </cell>
          <cell r="R46">
            <v>144</v>
          </cell>
          <cell r="S46">
            <v>43435</v>
          </cell>
          <cell r="T46">
            <v>43769</v>
          </cell>
          <cell r="U46">
            <v>2909468634</v>
          </cell>
          <cell r="V46" t="str">
            <v>Mauricio Arango</v>
          </cell>
        </row>
        <row r="47">
          <cell r="B47" t="str">
            <v>05-75-46</v>
          </cell>
          <cell r="C47" t="str">
            <v>Antioquia</v>
          </cell>
          <cell r="D47" t="str">
            <v>Congregación Religiosos Terciarios Capuchinos Nuestra Señora De Los Dolores</v>
          </cell>
          <cell r="E47" t="str">
            <v>860005068-3</v>
          </cell>
          <cell r="F47" t="str">
            <v>Carlos Enrique Cardona Quiceno</v>
          </cell>
          <cell r="G47">
            <v>0</v>
          </cell>
          <cell r="H47" t="str">
            <v>Carrera 50 # 49 - 32 Apto 203 Sector Centro</v>
          </cell>
          <cell r="I47" t="str">
            <v>Guarne</v>
          </cell>
          <cell r="J47" t="str">
            <v>Nororiental</v>
          </cell>
          <cell r="K47">
            <v>5487339</v>
          </cell>
          <cell r="L47">
            <v>0</v>
          </cell>
          <cell r="M47" t="str">
            <v>comunicacionesanjose@gmail.com; camdelib@gmail.com</v>
          </cell>
          <cell r="N47" t="str">
            <v>Intervención de Apoyo - Apoyo Psicosocial RD</v>
          </cell>
          <cell r="O47" t="str">
            <v>No Aplica</v>
          </cell>
          <cell r="P47" t="str">
            <v>Vulneración</v>
          </cell>
          <cell r="Q47">
            <v>849</v>
          </cell>
          <cell r="R47">
            <v>0</v>
          </cell>
          <cell r="S47">
            <v>43437</v>
          </cell>
          <cell r="T47">
            <v>43769</v>
          </cell>
          <cell r="U47">
            <v>0</v>
          </cell>
          <cell r="V47" t="str">
            <v>Luis Diego Henao</v>
          </cell>
        </row>
        <row r="48">
          <cell r="B48" t="str">
            <v>05-75-47</v>
          </cell>
          <cell r="C48" t="str">
            <v>Antioquia</v>
          </cell>
          <cell r="D48" t="str">
            <v>Congregación Religiosos Terciarios Capuchinos Nuestra Señora De Los Dolores</v>
          </cell>
          <cell r="E48" t="str">
            <v>860005068-3</v>
          </cell>
          <cell r="F48" t="str">
            <v>Carlos Enrique Cardona Quiceno</v>
          </cell>
          <cell r="G48">
            <v>0</v>
          </cell>
          <cell r="H48" t="str">
            <v>Carrera 50 No. 49-32 Apto 203</v>
          </cell>
          <cell r="I48" t="str">
            <v>Guarne</v>
          </cell>
          <cell r="J48" t="str">
            <v>Floresta</v>
          </cell>
          <cell r="K48">
            <v>5511118</v>
          </cell>
          <cell r="L48">
            <v>3165291842</v>
          </cell>
          <cell r="M48" t="str">
            <v>camdelib@gmail.com</v>
          </cell>
          <cell r="N48" t="str">
            <v>Intervención de Apoyo RAJ</v>
          </cell>
          <cell r="O48" t="str">
            <v>No Aplica</v>
          </cell>
          <cell r="P48" t="str">
            <v>RAJ</v>
          </cell>
          <cell r="Q48">
            <v>846</v>
          </cell>
          <cell r="R48">
            <v>0</v>
          </cell>
          <cell r="S48">
            <v>43437</v>
          </cell>
          <cell r="T48">
            <v>43769</v>
          </cell>
          <cell r="U48">
            <v>0</v>
          </cell>
          <cell r="V48" t="str">
            <v>Adriana Maria Ospina</v>
          </cell>
        </row>
        <row r="49">
          <cell r="B49" t="str">
            <v>05-75-48</v>
          </cell>
          <cell r="C49" t="str">
            <v>Antioquia</v>
          </cell>
          <cell r="D49" t="str">
            <v>Congregación Religiosos Terciarios Capuchinos Nuestra Señora De Los Dolores</v>
          </cell>
          <cell r="E49" t="str">
            <v>860005068-3</v>
          </cell>
          <cell r="F49" t="str">
            <v>Carlos Enrique Cardona Quiceno</v>
          </cell>
          <cell r="G49" t="str">
            <v>Caminos De Libertad</v>
          </cell>
          <cell r="H49" t="str">
            <v>Carrera 50 N°49 – 32</v>
          </cell>
          <cell r="I49" t="str">
            <v>Guarne</v>
          </cell>
          <cell r="J49" t="str">
            <v>Floresta</v>
          </cell>
          <cell r="K49">
            <v>5511118</v>
          </cell>
          <cell r="L49">
            <v>3006514906</v>
          </cell>
          <cell r="M49" t="str">
            <v>camdelib@gmail.com</v>
          </cell>
          <cell r="N49" t="str">
            <v>Libertad Vigilada – Asistida</v>
          </cell>
          <cell r="O49" t="str">
            <v>No Aplica</v>
          </cell>
          <cell r="P49" t="str">
            <v>SRPA</v>
          </cell>
          <cell r="Q49">
            <v>844</v>
          </cell>
          <cell r="R49">
            <v>0</v>
          </cell>
          <cell r="S49">
            <v>43437</v>
          </cell>
          <cell r="T49">
            <v>43769</v>
          </cell>
          <cell r="U49">
            <v>0</v>
          </cell>
          <cell r="V49" t="str">
            <v>Adriana Maria Ospina</v>
          </cell>
        </row>
        <row r="50">
          <cell r="B50" t="str">
            <v>05-23-49</v>
          </cell>
          <cell r="C50" t="str">
            <v>Antioquia</v>
          </cell>
          <cell r="D50" t="str">
            <v>Asociación De Pedagogos Reeducadores Egresado Luis Amigo- - ASPERLA</v>
          </cell>
          <cell r="E50" t="str">
            <v>800198682-5</v>
          </cell>
          <cell r="F50" t="str">
            <v>Adrian Camilo Toro Londoño</v>
          </cell>
          <cell r="G50">
            <v>0</v>
          </cell>
          <cell r="H50" t="str">
            <v>Calle 51 # 50-66 Oficina 102</v>
          </cell>
          <cell r="I50" t="str">
            <v>Itagui</v>
          </cell>
          <cell r="J50" t="str">
            <v>Noroccidental</v>
          </cell>
          <cell r="K50" t="str">
            <v>4484311 Ext. 3</v>
          </cell>
          <cell r="L50">
            <v>0</v>
          </cell>
          <cell r="M50" t="str">
            <v>coorhogar@hogarasperla.org</v>
          </cell>
          <cell r="N50" t="str">
            <v>Intervención de Apoyo - Apoyo Psicológico Especializado RD</v>
          </cell>
          <cell r="O50" t="str">
            <v>No Aplica</v>
          </cell>
          <cell r="P50" t="str">
            <v>Vulneración</v>
          </cell>
          <cell r="Q50">
            <v>836</v>
          </cell>
          <cell r="R50">
            <v>0</v>
          </cell>
          <cell r="S50">
            <v>43437</v>
          </cell>
          <cell r="T50">
            <v>43769</v>
          </cell>
          <cell r="U50">
            <v>0</v>
          </cell>
          <cell r="V50" t="str">
            <v>Isabel Cristina Alvarez</v>
          </cell>
        </row>
        <row r="51">
          <cell r="B51" t="str">
            <v>05-54-50</v>
          </cell>
          <cell r="C51" t="str">
            <v>Antioquia</v>
          </cell>
          <cell r="D51" t="str">
            <v>Centro De Atención Especializada Crecer</v>
          </cell>
          <cell r="E51" t="str">
            <v>811039146-8</v>
          </cell>
          <cell r="F51" t="str">
            <v>Wilson Dario Toro</v>
          </cell>
          <cell r="G51">
            <v>0</v>
          </cell>
          <cell r="H51" t="str">
            <v>Carrera 62 # 87 Sur 55</v>
          </cell>
          <cell r="I51" t="str">
            <v>Itagui</v>
          </cell>
          <cell r="J51" t="str">
            <v>Floresta</v>
          </cell>
          <cell r="K51" t="str">
            <v>3223354 OPC 1- 3716917</v>
          </cell>
          <cell r="L51">
            <v>0</v>
          </cell>
          <cell r="M51" t="str">
            <v>corporacioncrecersrpa@gmail.com</v>
          </cell>
          <cell r="N51" t="str">
            <v>Intervención de Apoyo RAJ</v>
          </cell>
          <cell r="O51" t="str">
            <v>No Aplica</v>
          </cell>
          <cell r="P51" t="str">
            <v>RAJ</v>
          </cell>
          <cell r="Q51">
            <v>839</v>
          </cell>
          <cell r="R51">
            <v>75</v>
          </cell>
          <cell r="S51">
            <v>43437</v>
          </cell>
          <cell r="T51">
            <v>43769</v>
          </cell>
          <cell r="U51">
            <v>272726325</v>
          </cell>
          <cell r="V51" t="str">
            <v>Adriana Maria Ospina</v>
          </cell>
        </row>
        <row r="52">
          <cell r="B52" t="str">
            <v>05-75-51</v>
          </cell>
          <cell r="C52" t="str">
            <v>Antioquia</v>
          </cell>
          <cell r="D52" t="str">
            <v>Congregación Religiosos Terciarios Capuchinos Nuestra Señora De Los Dolores</v>
          </cell>
          <cell r="E52" t="str">
            <v>860005068-3</v>
          </cell>
          <cell r="F52" t="str">
            <v>Carlos Enrique Cardona Quiceno</v>
          </cell>
          <cell r="G52">
            <v>0</v>
          </cell>
          <cell r="H52" t="str">
            <v>Diagonal 40 # 41 - 78 Barrio La Gloria</v>
          </cell>
          <cell r="I52" t="str">
            <v>Itagui</v>
          </cell>
          <cell r="J52" t="str">
            <v>Nororiental</v>
          </cell>
          <cell r="K52" t="str">
            <v>3710651 - 3718502</v>
          </cell>
          <cell r="L52">
            <v>3165225189</v>
          </cell>
          <cell r="M52" t="str">
            <v>comunicacionesanjose@gmail.com; sinfronterasietsj@gmail.com</v>
          </cell>
          <cell r="N52" t="str">
            <v>Intervención de Apoyo - Apoyo Psicosocial RD</v>
          </cell>
          <cell r="O52" t="str">
            <v>No Aplica</v>
          </cell>
          <cell r="P52" t="str">
            <v>Vulneración</v>
          </cell>
          <cell r="Q52">
            <v>849</v>
          </cell>
          <cell r="R52">
            <v>0</v>
          </cell>
          <cell r="S52">
            <v>43437</v>
          </cell>
          <cell r="T52">
            <v>43769</v>
          </cell>
          <cell r="U52">
            <v>0</v>
          </cell>
          <cell r="V52" t="str">
            <v>Luis Diego Henao</v>
          </cell>
        </row>
        <row r="53">
          <cell r="B53" t="str">
            <v>05-75-52</v>
          </cell>
          <cell r="C53" t="str">
            <v>Antioquia</v>
          </cell>
          <cell r="D53" t="str">
            <v>Congregación Religiosos Terciarios Capuchinos Nuestra Señora De Los Dolores</v>
          </cell>
          <cell r="E53" t="str">
            <v>860005068-3</v>
          </cell>
          <cell r="F53" t="str">
            <v>Carlos Enrique Cardona Quiceno</v>
          </cell>
          <cell r="G53">
            <v>0</v>
          </cell>
          <cell r="H53" t="str">
            <v>Diagonal 40 No. 41-78</v>
          </cell>
          <cell r="I53" t="str">
            <v>Itagui</v>
          </cell>
          <cell r="J53" t="str">
            <v>Floresta</v>
          </cell>
          <cell r="K53" t="str">
            <v>3710651 - 3718502</v>
          </cell>
          <cell r="L53">
            <v>3165225189</v>
          </cell>
          <cell r="M53" t="str">
            <v>camdelib@gmail.com</v>
          </cell>
          <cell r="N53" t="str">
            <v>Intervención de Apoyo RAJ</v>
          </cell>
          <cell r="O53" t="str">
            <v>No Aplica</v>
          </cell>
          <cell r="P53" t="str">
            <v>RAJ</v>
          </cell>
          <cell r="Q53">
            <v>846</v>
          </cell>
          <cell r="R53">
            <v>0</v>
          </cell>
          <cell r="S53">
            <v>43437</v>
          </cell>
          <cell r="T53">
            <v>43769</v>
          </cell>
          <cell r="U53">
            <v>0</v>
          </cell>
          <cell r="V53" t="str">
            <v>Adriana Maria Ospina</v>
          </cell>
        </row>
        <row r="54">
          <cell r="B54" t="str">
            <v>05-279-53</v>
          </cell>
          <cell r="C54" t="str">
            <v>Antioquia</v>
          </cell>
          <cell r="D54" t="str">
            <v>Instituto De Capacitación Los Álamos</v>
          </cell>
          <cell r="E54" t="str">
            <v>890982356-9</v>
          </cell>
          <cell r="F54" t="str">
            <v>Oscar Fernandez Correa</v>
          </cell>
          <cell r="G54">
            <v>0</v>
          </cell>
          <cell r="H54" t="str">
            <v>Calle 27 No. 62 A-02</v>
          </cell>
          <cell r="I54" t="str">
            <v>Itagui</v>
          </cell>
          <cell r="J54" t="str">
            <v>Aburra sur</v>
          </cell>
          <cell r="K54">
            <v>3094242</v>
          </cell>
          <cell r="L54">
            <v>0</v>
          </cell>
          <cell r="M54" t="str">
            <v>direccionatencion@losalamos.org.co</v>
          </cell>
          <cell r="N54" t="str">
            <v>Externado RD</v>
          </cell>
          <cell r="O54" t="str">
            <v>Jornada Completa</v>
          </cell>
          <cell r="P54" t="str">
            <v>Discapacidad</v>
          </cell>
          <cell r="Q54">
            <v>814</v>
          </cell>
          <cell r="R54">
            <v>100</v>
          </cell>
          <cell r="S54">
            <v>43435</v>
          </cell>
          <cell r="T54">
            <v>43769</v>
          </cell>
          <cell r="U54">
            <v>1178866500</v>
          </cell>
          <cell r="V54" t="str">
            <v>Sandra Milena Martinez</v>
          </cell>
        </row>
        <row r="55">
          <cell r="B55" t="str">
            <v>05-279-54</v>
          </cell>
          <cell r="C55" t="str">
            <v>Antioquia</v>
          </cell>
          <cell r="D55" t="str">
            <v>Instituto De Capacitación Los Álamos</v>
          </cell>
          <cell r="E55" t="str">
            <v>890982356-9</v>
          </cell>
          <cell r="F55" t="str">
            <v>Oscar Fernandez Correa</v>
          </cell>
          <cell r="G55">
            <v>0</v>
          </cell>
          <cell r="H55" t="str">
            <v>Calle 27 No. 62 A-02</v>
          </cell>
          <cell r="I55" t="str">
            <v>Itagui</v>
          </cell>
          <cell r="J55" t="str">
            <v>Aburra sur</v>
          </cell>
          <cell r="K55">
            <v>3094242</v>
          </cell>
          <cell r="L55">
            <v>0</v>
          </cell>
          <cell r="M55" t="str">
            <v>direccionatencion@losalamos.org.co</v>
          </cell>
          <cell r="N55" t="str">
            <v>Hogar Sustituto Entidad RD</v>
          </cell>
          <cell r="O55" t="str">
            <v>No Aplica</v>
          </cell>
          <cell r="P55" t="str">
            <v>Discapacidad</v>
          </cell>
          <cell r="Q55">
            <v>813</v>
          </cell>
          <cell r="R55">
            <v>664</v>
          </cell>
          <cell r="S55">
            <v>43435</v>
          </cell>
          <cell r="T55">
            <v>43769</v>
          </cell>
          <cell r="U55">
            <v>11320329984</v>
          </cell>
          <cell r="V55" t="str">
            <v>Sandra Milena Martinez</v>
          </cell>
        </row>
        <row r="56">
          <cell r="B56" t="str">
            <v>05-279-55</v>
          </cell>
          <cell r="C56" t="str">
            <v>Antioquia</v>
          </cell>
          <cell r="D56" t="str">
            <v>Instituto De Capacitación Los Álamos</v>
          </cell>
          <cell r="E56" t="str">
            <v>890982356-9</v>
          </cell>
          <cell r="F56" t="str">
            <v>Oscar Fernandez Correa</v>
          </cell>
          <cell r="G56">
            <v>0</v>
          </cell>
          <cell r="H56" t="str">
            <v>Calle 27 No. 62 A-02</v>
          </cell>
          <cell r="I56" t="str">
            <v>Itagui</v>
          </cell>
          <cell r="J56" t="str">
            <v>Aburra sur</v>
          </cell>
          <cell r="K56">
            <v>3094242</v>
          </cell>
          <cell r="L56">
            <v>3154998780</v>
          </cell>
          <cell r="M56" t="str">
            <v>losalamos@une.net.co</v>
          </cell>
          <cell r="N56" t="str">
            <v>Internado RD</v>
          </cell>
          <cell r="O56" t="str">
            <v>No Aplica</v>
          </cell>
          <cell r="P56" t="str">
            <v>Discapacidad</v>
          </cell>
          <cell r="Q56">
            <v>812</v>
          </cell>
          <cell r="R56">
            <v>228</v>
          </cell>
          <cell r="S56">
            <v>43435</v>
          </cell>
          <cell r="T56">
            <v>43769</v>
          </cell>
          <cell r="U56">
            <v>3922708992</v>
          </cell>
          <cell r="V56" t="str">
            <v>Sandra Milena Martinez</v>
          </cell>
        </row>
        <row r="57">
          <cell r="B57" t="str">
            <v>05-279-56</v>
          </cell>
          <cell r="C57" t="str">
            <v>Antioquia</v>
          </cell>
          <cell r="D57" t="str">
            <v>Instituto De Capacitación Los Álamos</v>
          </cell>
          <cell r="E57" t="str">
            <v>890982356-9</v>
          </cell>
          <cell r="F57" t="str">
            <v>Oscar Fernandez Correa</v>
          </cell>
          <cell r="G57">
            <v>0</v>
          </cell>
          <cell r="H57" t="str">
            <v>Calle 27 No. 62 A-02</v>
          </cell>
          <cell r="I57" t="str">
            <v>Itagui</v>
          </cell>
          <cell r="J57" t="str">
            <v>Aburra sur</v>
          </cell>
          <cell r="K57">
            <v>3094242</v>
          </cell>
          <cell r="L57">
            <v>0</v>
          </cell>
          <cell r="M57" t="str">
            <v>direccionatencion@losalamos.org.co</v>
          </cell>
          <cell r="N57" t="str">
            <v>Externado RD</v>
          </cell>
          <cell r="O57" t="str">
            <v>Media Jornada</v>
          </cell>
          <cell r="P57" t="str">
            <v>Discapacidad</v>
          </cell>
          <cell r="Q57">
            <v>811</v>
          </cell>
          <cell r="R57">
            <v>247</v>
          </cell>
          <cell r="S57">
            <v>43435</v>
          </cell>
          <cell r="T57">
            <v>43769</v>
          </cell>
          <cell r="U57">
            <v>2145445458</v>
          </cell>
          <cell r="V57" t="str">
            <v>Sandra Milena Martinez</v>
          </cell>
        </row>
        <row r="58">
          <cell r="B58" t="str">
            <v>05-75-57</v>
          </cell>
          <cell r="C58" t="str">
            <v>Antioquia</v>
          </cell>
          <cell r="D58" t="str">
            <v>Congregación Religiosos Terciarios Capuchinos Nuestra Señora De Los Dolores</v>
          </cell>
          <cell r="E58" t="str">
            <v>860005068-3</v>
          </cell>
          <cell r="F58" t="str">
            <v>Carlos Enrique Cardona Quiceno</v>
          </cell>
          <cell r="G58">
            <v>0</v>
          </cell>
          <cell r="H58" t="str">
            <v>Carrera 20 # 15 -62 Apto 203 Sector Centro</v>
          </cell>
          <cell r="I58" t="str">
            <v>La Ceja</v>
          </cell>
          <cell r="J58" t="str">
            <v>Nororiental</v>
          </cell>
          <cell r="K58">
            <v>5487339</v>
          </cell>
          <cell r="L58">
            <v>0</v>
          </cell>
          <cell r="M58" t="str">
            <v>comunicacionesanjose@gmail.com; camdelib@gmail.com</v>
          </cell>
          <cell r="N58" t="str">
            <v>Intervención de Apoyo - Apoyo Psicosocial RD</v>
          </cell>
          <cell r="O58" t="str">
            <v>No Aplica</v>
          </cell>
          <cell r="P58" t="str">
            <v>Vulneración</v>
          </cell>
          <cell r="Q58">
            <v>849</v>
          </cell>
          <cell r="R58">
            <v>0</v>
          </cell>
          <cell r="S58">
            <v>43437</v>
          </cell>
          <cell r="T58">
            <v>43769</v>
          </cell>
          <cell r="U58">
            <v>0</v>
          </cell>
          <cell r="V58" t="str">
            <v>Luis Diego Henao</v>
          </cell>
        </row>
        <row r="59">
          <cell r="B59" t="str">
            <v>05-75-58</v>
          </cell>
          <cell r="C59" t="str">
            <v>Antioquia</v>
          </cell>
          <cell r="D59" t="str">
            <v>Congregación Religiosos Terciarios Capuchinos Nuestra Señora De Los Dolores</v>
          </cell>
          <cell r="E59" t="str">
            <v>860005068-3</v>
          </cell>
          <cell r="F59" t="str">
            <v>Carlos Enrique Cardona Quiceno</v>
          </cell>
          <cell r="G59">
            <v>0</v>
          </cell>
          <cell r="H59" t="str">
            <v>Carrera 20 No. 15-62 Apt 201</v>
          </cell>
          <cell r="I59" t="str">
            <v>La ceja</v>
          </cell>
          <cell r="J59" t="str">
            <v>Floresta</v>
          </cell>
          <cell r="K59">
            <v>5535111</v>
          </cell>
          <cell r="L59">
            <v>3164368878</v>
          </cell>
          <cell r="M59" t="str">
            <v>camdelib@gmail.com</v>
          </cell>
          <cell r="N59" t="str">
            <v>Intervención de Apoyo RAJ</v>
          </cell>
          <cell r="O59" t="str">
            <v>No Aplica</v>
          </cell>
          <cell r="P59" t="str">
            <v>RAJ</v>
          </cell>
          <cell r="Q59">
            <v>846</v>
          </cell>
          <cell r="R59">
            <v>0</v>
          </cell>
          <cell r="S59">
            <v>43437</v>
          </cell>
          <cell r="T59">
            <v>43769</v>
          </cell>
          <cell r="U59">
            <v>0</v>
          </cell>
          <cell r="V59" t="str">
            <v>Adriana Maria Ospina</v>
          </cell>
        </row>
        <row r="60">
          <cell r="B60" t="str">
            <v>05-75-59</v>
          </cell>
          <cell r="C60" t="str">
            <v>Antioquia</v>
          </cell>
          <cell r="D60" t="str">
            <v>Congregación Religiosos Terciarios Capuchinos Nuestra Señora De Los Dolores</v>
          </cell>
          <cell r="E60" t="str">
            <v>860005068-3</v>
          </cell>
          <cell r="F60" t="str">
            <v>Carlos Enrique Cardona Quiceno</v>
          </cell>
          <cell r="G60" t="str">
            <v>Caminos De Libertad</v>
          </cell>
          <cell r="H60" t="str">
            <v>Carrera 20 N° 15 – 62</v>
          </cell>
          <cell r="I60" t="str">
            <v>La Ceja</v>
          </cell>
          <cell r="J60" t="str">
            <v>Floresta</v>
          </cell>
          <cell r="K60">
            <v>5535111</v>
          </cell>
          <cell r="L60">
            <v>3006514906</v>
          </cell>
          <cell r="M60" t="str">
            <v>camdelib@gmail.com</v>
          </cell>
          <cell r="N60" t="str">
            <v>Libertad Vigilada – Asistida</v>
          </cell>
          <cell r="O60" t="str">
            <v>No Aplica</v>
          </cell>
          <cell r="P60" t="str">
            <v>SRPA</v>
          </cell>
          <cell r="Q60">
            <v>844</v>
          </cell>
          <cell r="R60">
            <v>0</v>
          </cell>
          <cell r="S60">
            <v>43437</v>
          </cell>
          <cell r="T60">
            <v>43769</v>
          </cell>
          <cell r="U60">
            <v>0</v>
          </cell>
          <cell r="V60" t="str">
            <v>Adriana Maria Ospina</v>
          </cell>
        </row>
        <row r="61">
          <cell r="B61" t="str">
            <v>05-103-60</v>
          </cell>
          <cell r="C61" t="str">
            <v>Antioquia</v>
          </cell>
          <cell r="D61" t="str">
            <v>Corporacion Para La Salud Mental Clínica Del Oriente</v>
          </cell>
          <cell r="E61" t="str">
            <v>900271660-8</v>
          </cell>
          <cell r="F61" t="str">
            <v>Ramon Eduardo Lopera Lopera</v>
          </cell>
          <cell r="G61" t="str">
            <v>Sede Administrativa</v>
          </cell>
          <cell r="H61" t="str">
            <v>Carretera Via La Ceja- Rionegro Km3 Vereda San Miguel Sector El Yarumo Finca La Palestina</v>
          </cell>
          <cell r="I61" t="str">
            <v>La Ceja</v>
          </cell>
          <cell r="J61" t="str">
            <v>Aburra sur</v>
          </cell>
          <cell r="K61">
            <v>4602350</v>
          </cell>
          <cell r="L61" t="str">
            <v>3148904688 - 3113842875</v>
          </cell>
          <cell r="M61" t="str">
            <v>clinicadeloriente@gmail.com</v>
          </cell>
          <cell r="N61" t="str">
            <v>Internado RD</v>
          </cell>
          <cell r="O61" t="str">
            <v>No Aplica</v>
          </cell>
          <cell r="P61" t="str">
            <v>Discapacidad</v>
          </cell>
          <cell r="Q61">
            <v>786</v>
          </cell>
          <cell r="R61">
            <v>130</v>
          </cell>
          <cell r="S61">
            <v>43435</v>
          </cell>
          <cell r="T61">
            <v>43769</v>
          </cell>
          <cell r="U61">
            <v>6217940250</v>
          </cell>
          <cell r="V61" t="str">
            <v>Sandra Milena Martinez</v>
          </cell>
        </row>
        <row r="62">
          <cell r="B62" t="str">
            <v>05-151-61</v>
          </cell>
          <cell r="C62" t="str">
            <v>Antioquia</v>
          </cell>
          <cell r="D62" t="str">
            <v>Fundación El Mana</v>
          </cell>
          <cell r="E62" t="str">
            <v>800113112-4</v>
          </cell>
          <cell r="F62" t="str">
            <v>Jose Humberto Gallego Franco</v>
          </cell>
          <cell r="G62">
            <v>0</v>
          </cell>
          <cell r="H62" t="str">
            <v>Carrera 22 Nro. 21-47</v>
          </cell>
          <cell r="I62" t="str">
            <v>La Ceja</v>
          </cell>
          <cell r="J62" t="str">
            <v>Nororiental</v>
          </cell>
          <cell r="K62">
            <v>5536103</v>
          </cell>
          <cell r="L62">
            <v>3128109496</v>
          </cell>
          <cell r="M62" t="str">
            <v>fundelmana@hotmail.com</v>
          </cell>
          <cell r="N62" t="str">
            <v>Externado RD</v>
          </cell>
          <cell r="O62" t="str">
            <v>Media Jornada</v>
          </cell>
          <cell r="P62" t="str">
            <v>Vulneración</v>
          </cell>
          <cell r="Q62">
            <v>855</v>
          </cell>
          <cell r="R62">
            <v>125</v>
          </cell>
          <cell r="S62">
            <v>43437</v>
          </cell>
          <cell r="T62">
            <v>43769</v>
          </cell>
          <cell r="U62">
            <v>685100875</v>
          </cell>
          <cell r="V62" t="str">
            <v>Luis Diego Henao</v>
          </cell>
        </row>
        <row r="63">
          <cell r="B63" t="str">
            <v>05-54-62</v>
          </cell>
          <cell r="C63" t="str">
            <v>Antioquia</v>
          </cell>
          <cell r="D63" t="str">
            <v>Centro De Atención Especializada Crecer</v>
          </cell>
          <cell r="E63" t="str">
            <v>811039146-8</v>
          </cell>
          <cell r="F63" t="str">
            <v>Wilson Dario Toro</v>
          </cell>
          <cell r="G63">
            <v>0</v>
          </cell>
          <cell r="H63" t="str">
            <v>Carrera 62 # 87 Sur 55</v>
          </cell>
          <cell r="I63" t="str">
            <v>La Estrella</v>
          </cell>
          <cell r="J63" t="str">
            <v>Aburra sur</v>
          </cell>
          <cell r="K63" t="str">
            <v>3223354-3734995</v>
          </cell>
          <cell r="L63">
            <v>3216042338</v>
          </cell>
          <cell r="M63" t="str">
            <v>corporacioncrecer@yahoo.es</v>
          </cell>
          <cell r="N63" t="str">
            <v>Internado RD</v>
          </cell>
          <cell r="O63" t="str">
            <v>No Aplica</v>
          </cell>
          <cell r="P63" t="str">
            <v>Discapacidad</v>
          </cell>
          <cell r="Q63">
            <v>793</v>
          </cell>
          <cell r="R63">
            <v>126</v>
          </cell>
          <cell r="S63">
            <v>43435</v>
          </cell>
          <cell r="T63">
            <v>43769</v>
          </cell>
          <cell r="U63">
            <v>2167812864</v>
          </cell>
          <cell r="V63" t="str">
            <v>Sandra Milena Martinez</v>
          </cell>
        </row>
        <row r="64">
          <cell r="B64" t="str">
            <v>05-70-63</v>
          </cell>
          <cell r="C64" t="str">
            <v>Antioquia</v>
          </cell>
          <cell r="D64" t="str">
            <v>Comité Privado De Asistencia A La Niñez - PAN</v>
          </cell>
          <cell r="E64" t="str">
            <v>890980942-6</v>
          </cell>
          <cell r="F64" t="str">
            <v>María Piedad Vélez Mesa</v>
          </cell>
          <cell r="G64" t="str">
            <v>Aburra Sur</v>
          </cell>
          <cell r="H64" t="str">
            <v xml:space="preserve">Carrera 63 Número 80 Sur 09 Barrio Bellavista </v>
          </cell>
          <cell r="I64" t="str">
            <v>La Estrella</v>
          </cell>
          <cell r="J64" t="str">
            <v>Aburra norte</v>
          </cell>
          <cell r="K64">
            <v>2793277</v>
          </cell>
          <cell r="L64">
            <v>3012424427</v>
          </cell>
          <cell r="M64" t="str">
            <v>comitepan@comitepan.org; info@comitepan.org</v>
          </cell>
          <cell r="N64" t="str">
            <v>Hogar Sustituto Entidad RD</v>
          </cell>
          <cell r="O64" t="str">
            <v>No Aplica</v>
          </cell>
          <cell r="P64" t="str">
            <v>Vulneración</v>
          </cell>
          <cell r="Q64">
            <v>817</v>
          </cell>
          <cell r="R64">
            <v>0</v>
          </cell>
          <cell r="S64">
            <v>43435</v>
          </cell>
          <cell r="T64">
            <v>43769</v>
          </cell>
          <cell r="U64">
            <v>0</v>
          </cell>
          <cell r="V64" t="str">
            <v>Mauricio Arango</v>
          </cell>
        </row>
        <row r="65">
          <cell r="B65" t="str">
            <v>05-75-64</v>
          </cell>
          <cell r="C65" t="str">
            <v>Antioquia</v>
          </cell>
          <cell r="D65" t="str">
            <v>Congregación Religiosos Terciarios Capuchinos Nuestra Señora De Los Dolores</v>
          </cell>
          <cell r="E65" t="str">
            <v>860005068-3</v>
          </cell>
          <cell r="F65" t="str">
            <v>Carlos Enrique Cardona Quiceno</v>
          </cell>
          <cell r="G65">
            <v>0</v>
          </cell>
          <cell r="H65" t="str">
            <v>Carrera 28 # 33 - 34 Barrio Los Rosales</v>
          </cell>
          <cell r="I65" t="str">
            <v>Marinilla</v>
          </cell>
          <cell r="J65" t="str">
            <v>Nororiental</v>
          </cell>
          <cell r="K65">
            <v>5487339</v>
          </cell>
          <cell r="L65">
            <v>0</v>
          </cell>
          <cell r="M65" t="str">
            <v>comunicacionesanjose@gmail.com; camdelib@gmail.com</v>
          </cell>
          <cell r="N65" t="str">
            <v>Intervención de Apoyo - Apoyo Psicosocial RD</v>
          </cell>
          <cell r="O65" t="str">
            <v>No Aplica</v>
          </cell>
          <cell r="P65" t="str">
            <v>Vulneración</v>
          </cell>
          <cell r="Q65">
            <v>849</v>
          </cell>
          <cell r="R65">
            <v>600</v>
          </cell>
          <cell r="S65">
            <v>43437</v>
          </cell>
          <cell r="T65">
            <v>43769</v>
          </cell>
          <cell r="U65">
            <v>2138109000</v>
          </cell>
          <cell r="V65" t="str">
            <v>Luis Diego Henao</v>
          </cell>
        </row>
        <row r="66">
          <cell r="B66" t="str">
            <v>05-75-65</v>
          </cell>
          <cell r="C66" t="str">
            <v>Antioquia</v>
          </cell>
          <cell r="D66" t="str">
            <v>Congregación Religiosos Terciarios Capuchinos Nuestra Señora De Los Dolores</v>
          </cell>
          <cell r="E66" t="str">
            <v>860005068-3</v>
          </cell>
          <cell r="F66" t="str">
            <v>Carlos Enrique Cardona Quiceno</v>
          </cell>
          <cell r="G66">
            <v>0</v>
          </cell>
          <cell r="H66" t="str">
            <v>Carrera 28 No. 33-34</v>
          </cell>
          <cell r="I66" t="str">
            <v>Marinilla</v>
          </cell>
          <cell r="J66" t="str">
            <v>Floresta</v>
          </cell>
          <cell r="K66">
            <v>3487339</v>
          </cell>
          <cell r="L66">
            <v>3137502008</v>
          </cell>
          <cell r="M66" t="str">
            <v>camdelib@gmail.com</v>
          </cell>
          <cell r="N66" t="str">
            <v>Intervención de Apoyo RAJ</v>
          </cell>
          <cell r="O66" t="str">
            <v>No Aplica</v>
          </cell>
          <cell r="P66" t="str">
            <v>RAJ</v>
          </cell>
          <cell r="Q66">
            <v>846</v>
          </cell>
          <cell r="R66">
            <v>330</v>
          </cell>
          <cell r="S66">
            <v>43437</v>
          </cell>
          <cell r="T66">
            <v>43769</v>
          </cell>
          <cell r="U66">
            <v>1199995830</v>
          </cell>
          <cell r="V66" t="str">
            <v>Adriana Maria Ospina</v>
          </cell>
        </row>
        <row r="67">
          <cell r="B67" t="str">
            <v>05-75-66</v>
          </cell>
          <cell r="C67" t="str">
            <v>Antioquia</v>
          </cell>
          <cell r="D67" t="str">
            <v>Congregación Religiosos Terciarios Capuchinos Nuestra Señora De Los Dolores</v>
          </cell>
          <cell r="E67" t="str">
            <v>860005068-3</v>
          </cell>
          <cell r="F67" t="str">
            <v>Carlos Enrique Cardona Quiceno</v>
          </cell>
          <cell r="G67" t="str">
            <v>Caminos De Libertad</v>
          </cell>
          <cell r="H67" t="str">
            <v>Carrera 28 N° 33 – 34</v>
          </cell>
          <cell r="I67" t="str">
            <v>Marinilla</v>
          </cell>
          <cell r="J67" t="str">
            <v>Floresta</v>
          </cell>
          <cell r="K67">
            <v>5691768</v>
          </cell>
          <cell r="L67">
            <v>3204738143</v>
          </cell>
          <cell r="M67" t="str">
            <v>camdelib@gmail.com</v>
          </cell>
          <cell r="N67" t="str">
            <v>Libertad Vigilada – Asistida</v>
          </cell>
          <cell r="O67" t="str">
            <v>No Aplica</v>
          </cell>
          <cell r="P67" t="str">
            <v>SRPA</v>
          </cell>
          <cell r="Q67">
            <v>844</v>
          </cell>
          <cell r="R67">
            <v>0</v>
          </cell>
          <cell r="S67">
            <v>43437</v>
          </cell>
          <cell r="T67">
            <v>43769</v>
          </cell>
          <cell r="U67">
            <v>0</v>
          </cell>
          <cell r="V67" t="str">
            <v>Adriana Maria Ospina</v>
          </cell>
        </row>
        <row r="68">
          <cell r="B68" t="str">
            <v>05-23-67</v>
          </cell>
          <cell r="C68" t="str">
            <v>Antioquia</v>
          </cell>
          <cell r="D68" t="str">
            <v>Asociación De Pedagogos Reeducadores Egresado Luis Amigo- - ASPERLA</v>
          </cell>
          <cell r="E68" t="str">
            <v>800198682-5</v>
          </cell>
          <cell r="F68" t="str">
            <v>Adrian Camilo Toro Londoño</v>
          </cell>
          <cell r="G68">
            <v>0</v>
          </cell>
          <cell r="H68" t="str">
            <v>Carrera 42 N° 49 - 45 Edificio Córdoba Oficina 201, 202 Y 302.</v>
          </cell>
          <cell r="I68" t="str">
            <v>Medellín</v>
          </cell>
          <cell r="J68" t="str">
            <v>Floresta</v>
          </cell>
          <cell r="K68" t="str">
            <v>2637300 - 4484311</v>
          </cell>
          <cell r="L68">
            <v>3168337640</v>
          </cell>
          <cell r="M68" t="str">
            <v>asperla@hogarasperla.org</v>
          </cell>
          <cell r="N68" t="str">
            <v>Intervención de Apoyo RAJ</v>
          </cell>
          <cell r="O68" t="str">
            <v>No Aplica</v>
          </cell>
          <cell r="P68" t="str">
            <v>RAJ</v>
          </cell>
          <cell r="Q68">
            <v>840</v>
          </cell>
          <cell r="R68">
            <v>100</v>
          </cell>
          <cell r="S68">
            <v>43437</v>
          </cell>
          <cell r="T68">
            <v>43769</v>
          </cell>
          <cell r="U68">
            <v>363635100</v>
          </cell>
          <cell r="V68" t="str">
            <v>Adriana Maria Ospina</v>
          </cell>
        </row>
        <row r="69">
          <cell r="B69" t="str">
            <v>05-23-68</v>
          </cell>
          <cell r="C69" t="str">
            <v>Antioquia</v>
          </cell>
          <cell r="D69" t="str">
            <v>Asociación De Pedagogos Reeducadores Egresado Luis Amigo- - ASPERLA</v>
          </cell>
          <cell r="E69" t="str">
            <v>800198682-5</v>
          </cell>
          <cell r="F69" t="str">
            <v>Adrian Camilo Toro Londoño</v>
          </cell>
          <cell r="G69">
            <v>0</v>
          </cell>
          <cell r="H69" t="str">
            <v>Calle 60 # 49-34 Acercamiento</v>
          </cell>
          <cell r="I69" t="str">
            <v>Medellín</v>
          </cell>
          <cell r="J69" t="str">
            <v>Noroccidental</v>
          </cell>
          <cell r="K69" t="str">
            <v>2540096 - 4484311</v>
          </cell>
          <cell r="L69">
            <v>0</v>
          </cell>
          <cell r="M69" t="str">
            <v>cooracercamiento@hogarasperla.org</v>
          </cell>
          <cell r="N69" t="str">
            <v>Intervención de Apoyo - Apoyo Psicosocial RD</v>
          </cell>
          <cell r="O69" t="str">
            <v>No Aplica</v>
          </cell>
          <cell r="P69" t="str">
            <v>Violencia Sexual</v>
          </cell>
          <cell r="Q69">
            <v>837</v>
          </cell>
          <cell r="R69">
            <v>100</v>
          </cell>
          <cell r="S69">
            <v>43435</v>
          </cell>
          <cell r="T69">
            <v>43769</v>
          </cell>
          <cell r="U69">
            <v>267393100</v>
          </cell>
          <cell r="V69" t="str">
            <v>Isabel Cristina Alvarez</v>
          </cell>
        </row>
        <row r="70">
          <cell r="B70" t="str">
            <v>05-23-69</v>
          </cell>
          <cell r="C70" t="str">
            <v>Antioquia</v>
          </cell>
          <cell r="D70" t="str">
            <v>Asociación De Pedagogos Reeducadores Egresado Luis Amigo- - ASPERLA</v>
          </cell>
          <cell r="E70" t="str">
            <v>800198682-5</v>
          </cell>
          <cell r="F70" t="str">
            <v>Adrian Camilo Toro Londoño</v>
          </cell>
          <cell r="G70" t="str">
            <v>Laura Vicuña</v>
          </cell>
          <cell r="H70" t="str">
            <v>Kilometro 6 Via Antiguia Al Mar Corregimiento San Cristobal</v>
          </cell>
          <cell r="I70" t="str">
            <v>Medellín</v>
          </cell>
          <cell r="J70" t="str">
            <v>Noroccidental</v>
          </cell>
          <cell r="K70" t="str">
            <v>4484311 Ext. 3</v>
          </cell>
          <cell r="L70">
            <v>3176438435</v>
          </cell>
          <cell r="M70" t="str">
            <v>coorhogar@hogarasperla.org</v>
          </cell>
          <cell r="N70" t="str">
            <v>Internado RD</v>
          </cell>
          <cell r="O70" t="str">
            <v>No Aplica</v>
          </cell>
          <cell r="P70" t="str">
            <v>Violencia Sexual</v>
          </cell>
          <cell r="Q70">
            <v>792</v>
          </cell>
          <cell r="R70">
            <v>50</v>
          </cell>
          <cell r="S70">
            <v>43435</v>
          </cell>
          <cell r="T70">
            <v>43769</v>
          </cell>
          <cell r="U70">
            <v>729411700</v>
          </cell>
          <cell r="V70" t="str">
            <v>Isabel Cristina Alvarez</v>
          </cell>
        </row>
        <row r="71">
          <cell r="B71" t="str">
            <v>05-23-70</v>
          </cell>
          <cell r="C71" t="str">
            <v>Antioquia</v>
          </cell>
          <cell r="D71" t="str">
            <v>Asociación De Pedagogos Reeducadores Egresado Luis Amigo- - ASPERLA</v>
          </cell>
          <cell r="E71" t="str">
            <v>800198682-5</v>
          </cell>
          <cell r="F71" t="str">
            <v>Adrian Camilo Toro Londoño</v>
          </cell>
          <cell r="G71">
            <v>0</v>
          </cell>
          <cell r="H71" t="str">
            <v>Calle 64 # 50-44</v>
          </cell>
          <cell r="I71" t="str">
            <v>Medellín</v>
          </cell>
          <cell r="J71" t="str">
            <v>Noroccidental</v>
          </cell>
          <cell r="K71" t="str">
            <v>4484311 Ext. 3</v>
          </cell>
          <cell r="L71">
            <v>0</v>
          </cell>
          <cell r="M71" t="str">
            <v>atencionterapeutica@hogarasperla.org</v>
          </cell>
          <cell r="N71" t="str">
            <v>Intervención de Apoyo - Apoyo Psicológico Especializado RD</v>
          </cell>
          <cell r="O71" t="str">
            <v>No Aplica</v>
          </cell>
          <cell r="P71" t="str">
            <v>Vulneración</v>
          </cell>
          <cell r="Q71">
            <v>836</v>
          </cell>
          <cell r="R71">
            <v>0</v>
          </cell>
          <cell r="S71">
            <v>43437</v>
          </cell>
          <cell r="T71">
            <v>43769</v>
          </cell>
          <cell r="U71">
            <v>0</v>
          </cell>
          <cell r="V71" t="str">
            <v>Isabel Cristina Alvarez</v>
          </cell>
        </row>
        <row r="72">
          <cell r="B72" t="str">
            <v>05-23-71</v>
          </cell>
          <cell r="C72" t="str">
            <v>Antioquia</v>
          </cell>
          <cell r="D72" t="str">
            <v>Asociación De Pedagogos Reeducadores Egresado Luis Amigo- - ASPERLA</v>
          </cell>
          <cell r="E72" t="str">
            <v>800198682-5</v>
          </cell>
          <cell r="F72" t="str">
            <v>Adrian Camilo Toro Londoño</v>
          </cell>
          <cell r="G72">
            <v>0</v>
          </cell>
          <cell r="H72" t="str">
            <v>Carrera 50 C # 62-69</v>
          </cell>
          <cell r="I72" t="str">
            <v>Medellín</v>
          </cell>
          <cell r="J72" t="str">
            <v>Noroccidental</v>
          </cell>
          <cell r="K72" t="str">
            <v>2637300 - 4484311</v>
          </cell>
          <cell r="L72">
            <v>0</v>
          </cell>
          <cell r="M72" t="str">
            <v>coordespertar@hogarasperla.org</v>
          </cell>
          <cell r="N72" t="str">
            <v>Intervención de Apoyo - Apoyo Psicosocial RD</v>
          </cell>
          <cell r="O72" t="str">
            <v>No Aplica</v>
          </cell>
          <cell r="P72" t="str">
            <v>Vulneración</v>
          </cell>
          <cell r="Q72">
            <v>835</v>
          </cell>
          <cell r="R72">
            <v>100</v>
          </cell>
          <cell r="S72">
            <v>43437</v>
          </cell>
          <cell r="T72">
            <v>43769</v>
          </cell>
          <cell r="U72">
            <v>356351500</v>
          </cell>
          <cell r="V72" t="str">
            <v>Isabel Cristina Alvarez</v>
          </cell>
        </row>
        <row r="73">
          <cell r="B73" t="str">
            <v>05-52-72</v>
          </cell>
          <cell r="C73" t="str">
            <v>Antioquia</v>
          </cell>
          <cell r="D73" t="str">
            <v>Casa Nuestra Señora De Chiquinquirá</v>
          </cell>
          <cell r="E73" t="str">
            <v>890905743-8</v>
          </cell>
          <cell r="F73" t="str">
            <v>Beatriz Eugenia Vega Trujillo</v>
          </cell>
          <cell r="G73">
            <v>0</v>
          </cell>
          <cell r="H73" t="str">
            <v>Diagonal 79 Número 15-75 Belén (Avenida 80)</v>
          </cell>
          <cell r="I73" t="str">
            <v>Medellín</v>
          </cell>
          <cell r="J73" t="str">
            <v>Noroccidental</v>
          </cell>
          <cell r="K73" t="str">
            <v>3422149 - 2380977 - 3422192</v>
          </cell>
          <cell r="L73">
            <v>3104342073</v>
          </cell>
          <cell r="M73" t="str">
            <v>direccion@casadelachinca.org; secretaria@casadelachinca.org; casadelachinca@unet.net.co</v>
          </cell>
          <cell r="N73" t="str">
            <v>Internado RD</v>
          </cell>
          <cell r="O73" t="str">
            <v>No Aplica</v>
          </cell>
          <cell r="P73" t="str">
            <v>Vulneración</v>
          </cell>
          <cell r="Q73">
            <v>809</v>
          </cell>
          <cell r="R73">
            <v>50</v>
          </cell>
          <cell r="S73">
            <v>43435</v>
          </cell>
          <cell r="T73">
            <v>43769</v>
          </cell>
          <cell r="U73">
            <v>749863050</v>
          </cell>
          <cell r="V73" t="str">
            <v>Isabel Cristina Alvarez</v>
          </cell>
        </row>
        <row r="74">
          <cell r="B74" t="str">
            <v>05-59-73</v>
          </cell>
          <cell r="C74" t="str">
            <v>Antioquia</v>
          </cell>
          <cell r="D74" t="str">
            <v>Centro De Recursos Integrales Para La Familia - CERFAMI</v>
          </cell>
          <cell r="E74" t="str">
            <v>800102505-8</v>
          </cell>
          <cell r="F74" t="str">
            <v>Maria Dilia Rodriguez Villa</v>
          </cell>
          <cell r="G74">
            <v>0</v>
          </cell>
          <cell r="H74" t="str">
            <v>Carrera 68 # 49 - 30</v>
          </cell>
          <cell r="I74" t="str">
            <v>Medellín</v>
          </cell>
          <cell r="J74" t="str">
            <v>Suroriental</v>
          </cell>
          <cell r="K74" t="str">
            <v>2309775 - 2601400 EXT 310</v>
          </cell>
          <cell r="L74">
            <v>3013609380</v>
          </cell>
          <cell r="M74" t="str">
            <v>cerfami@une.net.co</v>
          </cell>
          <cell r="N74" t="str">
            <v>Hogar Sustituto Entidad RD</v>
          </cell>
          <cell r="O74" t="str">
            <v>No Aplica</v>
          </cell>
          <cell r="P74" t="str">
            <v>Vulneración</v>
          </cell>
          <cell r="Q74">
            <v>821</v>
          </cell>
          <cell r="R74">
            <v>400</v>
          </cell>
          <cell r="S74">
            <v>43435</v>
          </cell>
          <cell r="T74">
            <v>43769</v>
          </cell>
          <cell r="U74">
            <v>5096282000</v>
          </cell>
          <cell r="V74" t="str">
            <v>Jorge Ivan Montoya</v>
          </cell>
        </row>
        <row r="75">
          <cell r="B75" t="str">
            <v>05-59-74</v>
          </cell>
          <cell r="C75" t="str">
            <v>Antioquia</v>
          </cell>
          <cell r="D75" t="str">
            <v>Centro De Recursos Integrales Para La Familia - CERFAMI</v>
          </cell>
          <cell r="E75" t="str">
            <v>800102505-8</v>
          </cell>
          <cell r="F75" t="str">
            <v>Maria Dilia Rodriguez Villa</v>
          </cell>
          <cell r="G75">
            <v>0</v>
          </cell>
          <cell r="H75" t="str">
            <v>Carrera 68 N° 49 - 08</v>
          </cell>
          <cell r="I75" t="str">
            <v>Medellín</v>
          </cell>
          <cell r="J75" t="str">
            <v>Suroriental</v>
          </cell>
          <cell r="K75" t="str">
            <v>2601400 EXT 310</v>
          </cell>
          <cell r="L75">
            <v>3013609425</v>
          </cell>
          <cell r="M75" t="str">
            <v>apoyopsicologicoesp@cerfami.org.co</v>
          </cell>
          <cell r="N75" t="str">
            <v>Intervención de Apoyo - Apoyo Psicológico Especializado RD</v>
          </cell>
          <cell r="O75" t="str">
            <v>No Aplica</v>
          </cell>
          <cell r="P75" t="str">
            <v>Vulneración</v>
          </cell>
          <cell r="Q75">
            <v>834</v>
          </cell>
          <cell r="R75" t="str">
            <v>1020 sesiones</v>
          </cell>
          <cell r="S75">
            <v>43437</v>
          </cell>
          <cell r="T75">
            <v>43769</v>
          </cell>
          <cell r="U75">
            <v>732633040</v>
          </cell>
          <cell r="V75" t="str">
            <v>Jorge Ivan Montoya</v>
          </cell>
        </row>
        <row r="76">
          <cell r="B76" t="str">
            <v>05-66-75</v>
          </cell>
          <cell r="C76" t="str">
            <v>Antioquia</v>
          </cell>
          <cell r="D76" t="str">
            <v>Ciudad Don Bosco</v>
          </cell>
          <cell r="E76" t="str">
            <v>890905717-6</v>
          </cell>
          <cell r="F76" t="str">
            <v>Carlos Manuel Barrios González</v>
          </cell>
          <cell r="G76">
            <v>0</v>
          </cell>
          <cell r="H76" t="str">
            <v>Carrera 96 B No. 78 C 11</v>
          </cell>
          <cell r="I76" t="str">
            <v>Medellín</v>
          </cell>
          <cell r="J76" t="str">
            <v>Noroccidental</v>
          </cell>
          <cell r="K76" t="str">
            <v>5408180-2642122</v>
          </cell>
          <cell r="L76">
            <v>300210341</v>
          </cell>
          <cell r="M76" t="str">
            <v>direccion@ciudaddonbosco.org; gestionrd@ciudaddonbosco.org
coorppv@ciudaddonbosco.org
coordinacionfe@ciudaddonbosco.org</v>
          </cell>
          <cell r="N76" t="str">
            <v>Internado RD</v>
          </cell>
          <cell r="O76" t="str">
            <v>No Aplica</v>
          </cell>
          <cell r="P76" t="str">
            <v>Vulneración</v>
          </cell>
          <cell r="Q76">
            <v>807</v>
          </cell>
          <cell r="R76">
            <v>175</v>
          </cell>
          <cell r="S76">
            <v>43435</v>
          </cell>
          <cell r="T76">
            <v>43769</v>
          </cell>
          <cell r="U76">
            <v>2624520675</v>
          </cell>
          <cell r="V76" t="str">
            <v>Isabel Cristina Alvarez</v>
          </cell>
        </row>
        <row r="77">
          <cell r="B77" t="str">
            <v>05-66-76</v>
          </cell>
          <cell r="C77" t="str">
            <v>Antioquia</v>
          </cell>
          <cell r="D77" t="str">
            <v>Ciudad Don Bosco</v>
          </cell>
          <cell r="E77" t="str">
            <v>890905717-6</v>
          </cell>
          <cell r="F77" t="str">
            <v>Carlos Manuel Barrios González</v>
          </cell>
          <cell r="G77">
            <v>0</v>
          </cell>
          <cell r="H77" t="str">
            <v>Calle 49 N° 55-39</v>
          </cell>
          <cell r="I77" t="str">
            <v>Medellín</v>
          </cell>
          <cell r="J77" t="str">
            <v>Noroccidental</v>
          </cell>
          <cell r="K77" t="str">
            <v>5408180- 2642122</v>
          </cell>
          <cell r="L77">
            <v>300210341</v>
          </cell>
          <cell r="M77" t="str">
            <v>direccion@ciudaddonbosco.org; gestionrd@ciudaddonbosco.org
sdv@ciudaddonbosco.org</v>
          </cell>
          <cell r="N77" t="str">
            <v>Internado RD</v>
          </cell>
          <cell r="O77" t="str">
            <v>No Aplica</v>
          </cell>
          <cell r="P77" t="str">
            <v>Calle</v>
          </cell>
          <cell r="Q77">
            <v>808</v>
          </cell>
          <cell r="R77">
            <v>46</v>
          </cell>
          <cell r="S77">
            <v>43435</v>
          </cell>
          <cell r="T77">
            <v>43769</v>
          </cell>
          <cell r="U77">
            <v>689874006</v>
          </cell>
          <cell r="V77" t="str">
            <v>Isabel Cristina Alvarez</v>
          </cell>
        </row>
        <row r="78">
          <cell r="B78" t="str">
            <v>05-66-77</v>
          </cell>
          <cell r="C78" t="str">
            <v>Antioquia</v>
          </cell>
          <cell r="D78" t="str">
            <v>Ciudad Don Bosco</v>
          </cell>
          <cell r="E78" t="str">
            <v>890905717-6</v>
          </cell>
          <cell r="F78" t="str">
            <v>Carlos Manuel Barrios González</v>
          </cell>
          <cell r="G78" t="str">
            <v>Principal</v>
          </cell>
          <cell r="H78" t="str">
            <v>Calle 49 N° 55 — 39</v>
          </cell>
          <cell r="I78" t="str">
            <v>Medellín</v>
          </cell>
          <cell r="J78" t="str">
            <v>Noroccidental</v>
          </cell>
          <cell r="K78" t="str">
            <v>5408180-2642122</v>
          </cell>
          <cell r="L78">
            <v>300210341</v>
          </cell>
          <cell r="M78" t="str">
            <v>direccion@ciudaddonbosco.org; gestionrd@ciudaddonbosco.org
derechoasonar@ciudaddonbosco.org</v>
          </cell>
          <cell r="N78" t="str">
            <v>Intervención de Apoyo - Apoyo Psicosocial RD</v>
          </cell>
          <cell r="O78" t="str">
            <v>No Aplica</v>
          </cell>
          <cell r="P78" t="str">
            <v>Vulneración</v>
          </cell>
          <cell r="Q78">
            <v>825</v>
          </cell>
          <cell r="R78">
            <v>162</v>
          </cell>
          <cell r="S78">
            <v>43435</v>
          </cell>
          <cell r="T78">
            <v>43769</v>
          </cell>
          <cell r="U78">
            <v>577289320</v>
          </cell>
          <cell r="V78" t="str">
            <v>Isabel Cristina Alvarez</v>
          </cell>
        </row>
        <row r="79">
          <cell r="B79" t="str">
            <v>05-66-78</v>
          </cell>
          <cell r="C79" t="str">
            <v>Antioquia</v>
          </cell>
          <cell r="D79" t="str">
            <v>Ciudad Don Bosco</v>
          </cell>
          <cell r="E79" t="str">
            <v>890905717-6</v>
          </cell>
          <cell r="F79" t="str">
            <v>Carlos Manuel Barrios González</v>
          </cell>
          <cell r="G79" t="str">
            <v>Principal</v>
          </cell>
          <cell r="H79" t="str">
            <v>Calle 49 N° 55 — 39</v>
          </cell>
          <cell r="I79" t="str">
            <v>Medellín</v>
          </cell>
          <cell r="J79" t="str">
            <v>Noroccidental</v>
          </cell>
          <cell r="K79">
            <v>5408180</v>
          </cell>
          <cell r="L79">
            <v>300210341</v>
          </cell>
          <cell r="M79" t="str">
            <v>direccion@ciudaddonbosco.org; gestionrd@ciudaddonbosco.org
pds.ciudaddonbosco@gmail.com</v>
          </cell>
          <cell r="N79" t="str">
            <v>Intervención de Apoyo - Apoyo Psicosocial RD</v>
          </cell>
          <cell r="O79" t="str">
            <v>No Aplica</v>
          </cell>
          <cell r="P79" t="str">
            <v>Calle</v>
          </cell>
          <cell r="Q79">
            <v>831</v>
          </cell>
          <cell r="R79">
            <v>100</v>
          </cell>
          <cell r="S79">
            <v>43435</v>
          </cell>
          <cell r="T79">
            <v>43769</v>
          </cell>
          <cell r="U79">
            <v>356351500</v>
          </cell>
          <cell r="V79" t="str">
            <v>Isabel Cristina Alvarez</v>
          </cell>
        </row>
        <row r="80">
          <cell r="B80" t="str">
            <v>05-66-79</v>
          </cell>
          <cell r="C80" t="str">
            <v>Antioquia</v>
          </cell>
          <cell r="D80" t="str">
            <v>Ciudad Don Bosco</v>
          </cell>
          <cell r="E80" t="str">
            <v>890905717-6</v>
          </cell>
          <cell r="F80" t="str">
            <v>Carlos Manuel Barrios González</v>
          </cell>
          <cell r="G80" t="str">
            <v>Principal</v>
          </cell>
          <cell r="H80" t="str">
            <v>Carrera 96 B No. 78 C 11</v>
          </cell>
          <cell r="I80" t="str">
            <v>Medellín</v>
          </cell>
          <cell r="J80" t="str">
            <v>Noroccidental</v>
          </cell>
          <cell r="K80" t="str">
            <v>5408180- 2642122</v>
          </cell>
          <cell r="L80">
            <v>300210341</v>
          </cell>
          <cell r="M80" t="str">
            <v>direccion@ciudaddonbosco.org; gestionrd@ciudaddonbosco.org
cadam@ciudaddonbosco.org</v>
          </cell>
          <cell r="N80" t="str">
            <v>Externado RD</v>
          </cell>
          <cell r="O80" t="str">
            <v>Jornada Completa</v>
          </cell>
          <cell r="P80" t="str">
            <v>Vulneración</v>
          </cell>
          <cell r="Q80">
            <v>806</v>
          </cell>
          <cell r="R80">
            <v>75</v>
          </cell>
          <cell r="S80">
            <v>43435</v>
          </cell>
          <cell r="T80">
            <v>43769</v>
          </cell>
          <cell r="U80">
            <v>1386795725</v>
          </cell>
          <cell r="V80" t="str">
            <v>Isabel Cristina Alvarez</v>
          </cell>
        </row>
        <row r="81">
          <cell r="B81" t="str">
            <v>05-66-80</v>
          </cell>
          <cell r="C81" t="str">
            <v>Antioquia</v>
          </cell>
          <cell r="D81" t="str">
            <v>Ciudad Don Bosco</v>
          </cell>
          <cell r="E81" t="str">
            <v>890905717-6</v>
          </cell>
          <cell r="F81" t="str">
            <v>Carlos Manuel Barrios González</v>
          </cell>
          <cell r="G81" t="str">
            <v>Casa De Proteccion</v>
          </cell>
          <cell r="H81" t="str">
            <v>Diagonal 79 A No. 76-384 Y 306</v>
          </cell>
          <cell r="I81" t="str">
            <v>Medellín</v>
          </cell>
          <cell r="J81" t="str">
            <v>Noroccidental</v>
          </cell>
          <cell r="K81" t="str">
            <v>2345455 - 2642122</v>
          </cell>
          <cell r="L81">
            <v>3154180384</v>
          </cell>
          <cell r="M81" t="str">
            <v>direccion@ciudaddonbosco.org; gestionrd@ciudaddonbosco.org; capre@ciudaddonbosco.org</v>
          </cell>
          <cell r="N81" t="str">
            <v>Casa De Proteccion RD</v>
          </cell>
          <cell r="O81" t="str">
            <v>No Aplica</v>
          </cell>
          <cell r="P81" t="str">
            <v>Desvinculados</v>
          </cell>
          <cell r="Q81">
            <v>823</v>
          </cell>
          <cell r="R81">
            <v>60</v>
          </cell>
          <cell r="S81">
            <v>43435</v>
          </cell>
          <cell r="T81">
            <v>43769</v>
          </cell>
          <cell r="U81">
            <v>1126668780</v>
          </cell>
          <cell r="V81" t="str">
            <v>Isabel Cristina Alvarez</v>
          </cell>
        </row>
        <row r="82">
          <cell r="B82" t="str">
            <v>05-70-81</v>
          </cell>
          <cell r="C82" t="str">
            <v>Antioquia</v>
          </cell>
          <cell r="D82" t="str">
            <v>Comité Privado De Asistencia A La Niñez - PAN</v>
          </cell>
          <cell r="E82" t="str">
            <v>890980942-6</v>
          </cell>
          <cell r="F82" t="str">
            <v>María Piedad Vélez Mesa</v>
          </cell>
          <cell r="G82" t="str">
            <v>Cerros</v>
          </cell>
          <cell r="H82" t="str">
            <v>Calle 45 D Número 16 C 25</v>
          </cell>
          <cell r="I82" t="str">
            <v>Medellín</v>
          </cell>
          <cell r="J82" t="str">
            <v>Aburra norte</v>
          </cell>
          <cell r="K82">
            <v>2602362</v>
          </cell>
          <cell r="L82">
            <v>3012424427</v>
          </cell>
          <cell r="M82" t="str">
            <v>comitepan@comitepan.org; info@comitepan.org</v>
          </cell>
          <cell r="N82" t="str">
            <v>Hogar Sustituto Entidad RD</v>
          </cell>
          <cell r="O82" t="str">
            <v>No Aplica</v>
          </cell>
          <cell r="P82" t="str">
            <v>Vulneración</v>
          </cell>
          <cell r="Q82">
            <v>817</v>
          </cell>
          <cell r="R82">
            <v>750</v>
          </cell>
          <cell r="S82">
            <v>43435</v>
          </cell>
          <cell r="T82">
            <v>43769</v>
          </cell>
          <cell r="U82">
            <v>9508653750</v>
          </cell>
          <cell r="V82" t="str">
            <v>Mauricio Arango</v>
          </cell>
        </row>
        <row r="83">
          <cell r="B83" t="str">
            <v>05-70-82</v>
          </cell>
          <cell r="C83" t="str">
            <v>Antioquia</v>
          </cell>
          <cell r="D83" t="str">
            <v>Comité Privado De Asistencia A La Niñez - PAN</v>
          </cell>
          <cell r="E83" t="str">
            <v>890980942-6</v>
          </cell>
          <cell r="F83" t="str">
            <v>María Piedad Vélez Mesa</v>
          </cell>
          <cell r="G83">
            <v>0</v>
          </cell>
          <cell r="H83" t="str">
            <v>Calle 47 Número 16 Aa - 56</v>
          </cell>
          <cell r="I83" t="str">
            <v>Medellín</v>
          </cell>
          <cell r="J83" t="str">
            <v>Aburra norte</v>
          </cell>
          <cell r="K83">
            <v>2699461</v>
          </cell>
          <cell r="L83">
            <v>3006316456</v>
          </cell>
          <cell r="M83" t="str">
            <v>cristina.ramirez@comitepan.org; paula.rivilllas@comitepan.org</v>
          </cell>
          <cell r="N83" t="str">
            <v>Internado RD</v>
          </cell>
          <cell r="O83" t="str">
            <v>No Aplica</v>
          </cell>
          <cell r="P83" t="str">
            <v>Vulneración</v>
          </cell>
          <cell r="Q83">
            <v>794</v>
          </cell>
          <cell r="R83">
            <v>50</v>
          </cell>
          <cell r="S83">
            <v>43435</v>
          </cell>
          <cell r="T83">
            <v>43769</v>
          </cell>
          <cell r="U83">
            <v>749863050</v>
          </cell>
          <cell r="V83" t="str">
            <v>Mauricio Arango</v>
          </cell>
        </row>
        <row r="84">
          <cell r="B84" t="str">
            <v>05-75-83</v>
          </cell>
          <cell r="C84" t="str">
            <v>Antioquia</v>
          </cell>
          <cell r="D84" t="str">
            <v>Congregación Religiosos Terciarios Capuchinos Nuestra Señora De Los Dolores</v>
          </cell>
          <cell r="E84" t="str">
            <v>860005068-3</v>
          </cell>
          <cell r="F84" t="str">
            <v>Carlos Enrique Cardona Quiceno</v>
          </cell>
          <cell r="G84">
            <v>0</v>
          </cell>
          <cell r="H84" t="str">
            <v>Calle 55 # 42-17 Barrio Boston</v>
          </cell>
          <cell r="I84" t="str">
            <v>Medellín</v>
          </cell>
          <cell r="J84" t="str">
            <v>Nororiental</v>
          </cell>
          <cell r="K84">
            <v>5487339</v>
          </cell>
          <cell r="L84">
            <v>0</v>
          </cell>
          <cell r="M84" t="str">
            <v>comunicacionesanjose@gmail.com; casajuvenilamigo@yahoo.es</v>
          </cell>
          <cell r="N84" t="str">
            <v>Intervención de Apoyo - Apoyo Psicosocial RD</v>
          </cell>
          <cell r="O84" t="str">
            <v>No Aplica</v>
          </cell>
          <cell r="P84" t="str">
            <v>Vulneración</v>
          </cell>
          <cell r="Q84">
            <v>849</v>
          </cell>
          <cell r="R84">
            <v>0</v>
          </cell>
          <cell r="S84">
            <v>43437</v>
          </cell>
          <cell r="T84">
            <v>43769</v>
          </cell>
          <cell r="U84">
            <v>0</v>
          </cell>
          <cell r="V84" t="str">
            <v>Luis Diego Henao</v>
          </cell>
        </row>
        <row r="85">
          <cell r="B85" t="str">
            <v>05-75-84</v>
          </cell>
          <cell r="C85" t="str">
            <v>Antioquia</v>
          </cell>
          <cell r="D85" t="str">
            <v>Congregación Religiosos Terciarios Capuchinos Nuestra Señora De Los Dolores</v>
          </cell>
          <cell r="E85" t="str">
            <v>860005068-3</v>
          </cell>
          <cell r="F85" t="str">
            <v>Carlos Enrique Cardona Quiceno</v>
          </cell>
          <cell r="G85" t="str">
            <v>Casa Juvenil</v>
          </cell>
          <cell r="H85" t="str">
            <v>Calle 55 Número 42-17 Casa Juvenil Amigo</v>
          </cell>
          <cell r="I85" t="str">
            <v>Medellín</v>
          </cell>
          <cell r="J85" t="str">
            <v>Floresta</v>
          </cell>
          <cell r="K85">
            <v>2163310</v>
          </cell>
          <cell r="L85">
            <v>3173669709</v>
          </cell>
          <cell r="M85" t="str">
            <v>casajuvenilamigo@yahoo.es; deisysi@hotmail.com</v>
          </cell>
          <cell r="N85" t="str">
            <v>Prestación de Servicios Sociales a la Comunidad</v>
          </cell>
          <cell r="O85" t="str">
            <v>No Aplica</v>
          </cell>
          <cell r="P85" t="str">
            <v>SRPA</v>
          </cell>
          <cell r="Q85">
            <v>853</v>
          </cell>
          <cell r="R85">
            <v>35</v>
          </cell>
          <cell r="S85">
            <v>43437</v>
          </cell>
          <cell r="T85">
            <v>43769</v>
          </cell>
          <cell r="U85">
            <v>114701160</v>
          </cell>
          <cell r="V85" t="str">
            <v>Adriana Maria Ospina</v>
          </cell>
        </row>
        <row r="86">
          <cell r="B86" t="str">
            <v>05-75-85</v>
          </cell>
          <cell r="C86" t="str">
            <v>Antioquia</v>
          </cell>
          <cell r="D86" t="str">
            <v>Congregación Religiosos Terciarios Capuchinos Nuestra Señora De Los Dolores</v>
          </cell>
          <cell r="E86" t="str">
            <v>860005068-3</v>
          </cell>
          <cell r="F86" t="str">
            <v>Héctor Anibal Gil Correa</v>
          </cell>
          <cell r="G86">
            <v>0</v>
          </cell>
          <cell r="H86" t="str">
            <v>Calle 65c N° 94c - 80</v>
          </cell>
          <cell r="I86" t="str">
            <v>Medellín</v>
          </cell>
          <cell r="J86" t="str">
            <v>Floresta</v>
          </cell>
          <cell r="K86">
            <v>4485168</v>
          </cell>
          <cell r="L86">
            <v>3176566563</v>
          </cell>
          <cell r="M86" t="str">
            <v>crtc@centrocarloslleras.org</v>
          </cell>
          <cell r="N86" t="str">
            <v>Centro De Atención Especializada</v>
          </cell>
          <cell r="O86" t="str">
            <v>No Aplica</v>
          </cell>
          <cell r="P86" t="str">
            <v>SRPA</v>
          </cell>
          <cell r="Q86">
            <v>819</v>
          </cell>
          <cell r="R86">
            <v>276</v>
          </cell>
          <cell r="S86">
            <v>43435</v>
          </cell>
          <cell r="T86">
            <v>43769</v>
          </cell>
          <cell r="U86">
            <v>7171873500</v>
          </cell>
          <cell r="V86" t="str">
            <v>Adriana Maria Ospina</v>
          </cell>
        </row>
        <row r="87">
          <cell r="B87" t="str">
            <v>05-75-86</v>
          </cell>
          <cell r="C87" t="str">
            <v>Antioquia</v>
          </cell>
          <cell r="D87" t="str">
            <v>Congregación Religiosos Terciarios Capuchinos Nuestra Señora De Los Dolores</v>
          </cell>
          <cell r="E87" t="str">
            <v>860005068-3</v>
          </cell>
          <cell r="F87" t="str">
            <v>Héctor Anibal Gil Correa</v>
          </cell>
          <cell r="G87">
            <v>0</v>
          </cell>
          <cell r="H87" t="str">
            <v>Vereda Pajarito Corregimiento De San Cristóbal Finca San Gerardo</v>
          </cell>
          <cell r="I87" t="str">
            <v>Medellín</v>
          </cell>
          <cell r="J87" t="str">
            <v>Floresta</v>
          </cell>
          <cell r="K87">
            <v>0</v>
          </cell>
          <cell r="L87">
            <v>3174391550</v>
          </cell>
          <cell r="M87" t="str">
            <v>crtc@centrocarloslleras.org</v>
          </cell>
          <cell r="N87" t="str">
            <v>Centro De Atención Especializada</v>
          </cell>
          <cell r="O87" t="str">
            <v>No Aplica</v>
          </cell>
          <cell r="P87" t="str">
            <v>SRPA</v>
          </cell>
          <cell r="Q87">
            <v>819</v>
          </cell>
          <cell r="R87">
            <v>54</v>
          </cell>
          <cell r="S87">
            <v>43435</v>
          </cell>
          <cell r="T87">
            <v>43769</v>
          </cell>
          <cell r="U87">
            <v>0</v>
          </cell>
          <cell r="V87" t="str">
            <v>Adriana Maria Ospina</v>
          </cell>
        </row>
        <row r="88">
          <cell r="B88" t="str">
            <v>05-75-87</v>
          </cell>
          <cell r="C88" t="str">
            <v>Antioquia</v>
          </cell>
          <cell r="D88" t="str">
            <v>Congregación Religiosos Terciarios Capuchinos Nuestra Señora De Los Dolores</v>
          </cell>
          <cell r="E88" t="str">
            <v>860005068-3</v>
          </cell>
          <cell r="F88" t="str">
            <v>Héctor Anibal Gil Correa</v>
          </cell>
          <cell r="G88">
            <v>0</v>
          </cell>
          <cell r="H88" t="str">
            <v>Calle 65c N° 94c - 80</v>
          </cell>
          <cell r="I88" t="str">
            <v>Medellín</v>
          </cell>
          <cell r="J88" t="str">
            <v>Floresta</v>
          </cell>
          <cell r="K88">
            <v>4485168</v>
          </cell>
          <cell r="L88">
            <v>3176566563</v>
          </cell>
          <cell r="M88" t="str">
            <v>crtc@centrocarloslleras.org</v>
          </cell>
          <cell r="N88" t="str">
            <v>Centro De Internamiento Preventivo</v>
          </cell>
          <cell r="O88" t="str">
            <v>No Aplica</v>
          </cell>
          <cell r="P88" t="str">
            <v>SRPA</v>
          </cell>
          <cell r="Q88">
            <v>805</v>
          </cell>
          <cell r="R88">
            <v>25</v>
          </cell>
          <cell r="S88">
            <v>43435</v>
          </cell>
          <cell r="T88">
            <v>43769</v>
          </cell>
          <cell r="U88">
            <v>542085950</v>
          </cell>
          <cell r="V88" t="str">
            <v>Adriana Maria Ospina</v>
          </cell>
        </row>
        <row r="89">
          <cell r="B89" t="str">
            <v>05-75-88</v>
          </cell>
          <cell r="C89" t="str">
            <v>Antioquia</v>
          </cell>
          <cell r="D89" t="str">
            <v>Congregación Religiosos Terciarios Capuchinos Nuestra Señora De Los Dolores</v>
          </cell>
          <cell r="E89" t="str">
            <v>860005068-3</v>
          </cell>
          <cell r="F89" t="str">
            <v>Héctor Anibal Gil Correa</v>
          </cell>
          <cell r="G89">
            <v>0</v>
          </cell>
          <cell r="H89" t="str">
            <v>Calle 65c N° 94c - 80</v>
          </cell>
          <cell r="I89" t="str">
            <v>Medellín</v>
          </cell>
          <cell r="J89" t="str">
            <v>Floresta</v>
          </cell>
          <cell r="K89">
            <v>4485168</v>
          </cell>
          <cell r="L89">
            <v>3176566563</v>
          </cell>
          <cell r="M89" t="str">
            <v>crtc@centrocarloslleras.org</v>
          </cell>
          <cell r="N89" t="str">
            <v>Apoyo Postinstitucional – SRPA</v>
          </cell>
          <cell r="O89" t="str">
            <v>No Aplica</v>
          </cell>
          <cell r="P89" t="str">
            <v>SRPA</v>
          </cell>
          <cell r="Q89">
            <v>842</v>
          </cell>
          <cell r="R89">
            <v>85</v>
          </cell>
          <cell r="S89">
            <v>43437</v>
          </cell>
          <cell r="T89">
            <v>43769</v>
          </cell>
          <cell r="U89">
            <v>320219480</v>
          </cell>
          <cell r="V89" t="str">
            <v>Sandra Milena Martinez</v>
          </cell>
        </row>
        <row r="90">
          <cell r="B90" t="str">
            <v>05-75-89</v>
          </cell>
          <cell r="C90" t="str">
            <v>Antioquia</v>
          </cell>
          <cell r="D90" t="str">
            <v>Congregación Religiosos Terciarios Capuchinos Nuestra Señora De Los Dolores</v>
          </cell>
          <cell r="E90" t="str">
            <v>860005068-3</v>
          </cell>
          <cell r="F90" t="str">
            <v>Carlos Enrique Cardona Quiceno</v>
          </cell>
          <cell r="G90">
            <v>0</v>
          </cell>
          <cell r="H90" t="str">
            <v>Calle 55 No. 42-17</v>
          </cell>
          <cell r="I90" t="str">
            <v>Medellín</v>
          </cell>
          <cell r="J90" t="str">
            <v>Floresta</v>
          </cell>
          <cell r="K90">
            <v>2163310</v>
          </cell>
          <cell r="L90">
            <v>3173669709</v>
          </cell>
          <cell r="M90" t="str">
            <v>camdelib@gmail.com</v>
          </cell>
          <cell r="N90" t="str">
            <v>Intervención de Apoyo RAJ</v>
          </cell>
          <cell r="O90" t="str">
            <v>No Aplica</v>
          </cell>
          <cell r="P90" t="str">
            <v>RAJ</v>
          </cell>
          <cell r="Q90">
            <v>846</v>
          </cell>
          <cell r="R90">
            <v>0</v>
          </cell>
          <cell r="S90">
            <v>43437</v>
          </cell>
          <cell r="T90">
            <v>43769</v>
          </cell>
          <cell r="U90">
            <v>0</v>
          </cell>
          <cell r="V90" t="str">
            <v>Adriana Maria Ospina</v>
          </cell>
        </row>
        <row r="91">
          <cell r="B91" t="str">
            <v>05-75-90</v>
          </cell>
          <cell r="C91" t="str">
            <v>Antioquia</v>
          </cell>
          <cell r="D91" t="str">
            <v>Congregación Religiosos Terciarios Capuchinos Nuestra Señora De Los Dolores</v>
          </cell>
          <cell r="E91" t="str">
            <v>860005068-3</v>
          </cell>
          <cell r="F91" t="str">
            <v>Carlos Enrique Cardona Quiceno</v>
          </cell>
          <cell r="G91" t="str">
            <v>Casa Juvenil</v>
          </cell>
          <cell r="H91" t="str">
            <v>Calle 55 N° 42 – 17</v>
          </cell>
          <cell r="I91" t="str">
            <v>Medellín</v>
          </cell>
          <cell r="J91" t="str">
            <v>Floresta</v>
          </cell>
          <cell r="K91">
            <v>2163310</v>
          </cell>
          <cell r="L91">
            <v>3004797418</v>
          </cell>
          <cell r="M91" t="str">
            <v>casajuvenilamigo@yahoo.es</v>
          </cell>
          <cell r="N91" t="str">
            <v>Libertad Vigilada – Asistida</v>
          </cell>
          <cell r="O91" t="str">
            <v>No Aplica</v>
          </cell>
          <cell r="P91" t="str">
            <v>SRPA</v>
          </cell>
          <cell r="Q91">
            <v>844</v>
          </cell>
          <cell r="R91">
            <v>0</v>
          </cell>
          <cell r="S91">
            <v>43437</v>
          </cell>
          <cell r="T91">
            <v>43769</v>
          </cell>
          <cell r="U91">
            <v>0</v>
          </cell>
          <cell r="V91" t="str">
            <v>Adriana Maria Ospina</v>
          </cell>
        </row>
        <row r="92">
          <cell r="B92" t="str">
            <v>05-76-91</v>
          </cell>
          <cell r="C92" t="str">
            <v>Antioquia</v>
          </cell>
          <cell r="D92" t="str">
            <v>Congregación Siervas de Cristo Sacerdote - Sagrada Familia</v>
          </cell>
          <cell r="E92" t="str">
            <v>860007314-1</v>
          </cell>
          <cell r="F92" t="str">
            <v>Maria Raquel Escalante Castañeda</v>
          </cell>
          <cell r="G92">
            <v>0</v>
          </cell>
          <cell r="H92" t="str">
            <v>Calle 61 # 55a-37</v>
          </cell>
          <cell r="I92" t="str">
            <v>Medellín</v>
          </cell>
          <cell r="J92" t="str">
            <v>Nororiental</v>
          </cell>
          <cell r="K92">
            <v>4804230</v>
          </cell>
          <cell r="L92">
            <v>0</v>
          </cell>
          <cell r="M92" t="str">
            <v>coordinaciondivinaprovidencia@outlook.com</v>
          </cell>
          <cell r="N92" t="str">
            <v>Internado RD</v>
          </cell>
          <cell r="O92" t="str">
            <v>No Aplica</v>
          </cell>
          <cell r="P92" t="str">
            <v>Gestantes</v>
          </cell>
          <cell r="Q92">
            <v>818</v>
          </cell>
          <cell r="R92">
            <v>80</v>
          </cell>
          <cell r="S92">
            <v>43435</v>
          </cell>
          <cell r="T92">
            <v>43769</v>
          </cell>
          <cell r="U92">
            <v>1213773600</v>
          </cell>
          <cell r="V92" t="str">
            <v>Luis Diego Henao</v>
          </cell>
        </row>
        <row r="93">
          <cell r="B93" t="str">
            <v>05-86-92</v>
          </cell>
          <cell r="C93" t="str">
            <v>Antioquia</v>
          </cell>
          <cell r="D93" t="str">
            <v>Corporación Casa De María Y El Niño</v>
          </cell>
          <cell r="E93" t="str">
            <v>890984210-1</v>
          </cell>
          <cell r="F93" t="str">
            <v xml:space="preserve">Andres Guillermo Castillo Sanfeliu_x000D_
</v>
          </cell>
          <cell r="G93">
            <v>0</v>
          </cell>
          <cell r="H93" t="str">
            <v>Calle 9 A Sur Número 25- 442 Loma De Los Balsos</v>
          </cell>
          <cell r="I93" t="str">
            <v>Medellín</v>
          </cell>
          <cell r="J93" t="str">
            <v>Nororiental</v>
          </cell>
          <cell r="K93" t="str">
            <v>2686112 EXT 110</v>
          </cell>
          <cell r="L93">
            <v>3136916301</v>
          </cell>
          <cell r="M93" t="str">
            <v>andres.castillo@casademaria.co; deisy.echeverri@casademaria.co; daniela.velasquez@casamaria.co;</v>
          </cell>
          <cell r="N93" t="str">
            <v>Internado RD</v>
          </cell>
          <cell r="O93" t="str">
            <v>No Aplica</v>
          </cell>
          <cell r="P93" t="str">
            <v>Vulneración</v>
          </cell>
          <cell r="Q93">
            <v>785</v>
          </cell>
          <cell r="R93">
            <v>61</v>
          </cell>
          <cell r="S93">
            <v>43434</v>
          </cell>
          <cell r="T93">
            <v>43769</v>
          </cell>
          <cell r="U93">
            <v>992605359</v>
          </cell>
          <cell r="V93" t="str">
            <v>Luis Diego Henao</v>
          </cell>
        </row>
        <row r="94">
          <cell r="B94" t="str">
            <v>05-87-93</v>
          </cell>
          <cell r="C94" t="str">
            <v>Antioquia</v>
          </cell>
          <cell r="D94" t="str">
            <v>Corporación Creser</v>
          </cell>
          <cell r="E94" t="str">
            <v>811006057-9</v>
          </cell>
          <cell r="F94" t="str">
            <v>Luz Patricia Velez</v>
          </cell>
          <cell r="G94" t="str">
            <v>Sede Femenino</v>
          </cell>
          <cell r="H94" t="str">
            <v>Calle 50a #61-25</v>
          </cell>
          <cell r="I94" t="str">
            <v>Medellín</v>
          </cell>
          <cell r="J94" t="str">
            <v>Nororiental</v>
          </cell>
          <cell r="K94">
            <v>2848502</v>
          </cell>
          <cell r="L94">
            <v>0</v>
          </cell>
          <cell r="M94" t="str">
            <v>creser.femenino@gmail.com</v>
          </cell>
          <cell r="N94" t="str">
            <v>Internado RD</v>
          </cell>
          <cell r="O94" t="str">
            <v>No Aplica</v>
          </cell>
          <cell r="P94" t="str">
            <v>Vulneración</v>
          </cell>
          <cell r="Q94">
            <v>790</v>
          </cell>
          <cell r="R94">
            <v>49</v>
          </cell>
          <cell r="S94">
            <v>43435</v>
          </cell>
          <cell r="T94">
            <v>43769</v>
          </cell>
          <cell r="U94">
            <v>734865789</v>
          </cell>
          <cell r="V94" t="str">
            <v>Luis Diego Henao</v>
          </cell>
        </row>
        <row r="95">
          <cell r="B95" t="str">
            <v>05-87-94</v>
          </cell>
          <cell r="C95" t="str">
            <v>Antioquia</v>
          </cell>
          <cell r="D95" t="str">
            <v>Corporación Creser</v>
          </cell>
          <cell r="E95" t="str">
            <v>811006057-9</v>
          </cell>
          <cell r="F95" t="str">
            <v>Luz Patricia Velez</v>
          </cell>
          <cell r="G95" t="str">
            <v>Sede Consumo Femenino</v>
          </cell>
          <cell r="H95" t="str">
            <v>Calle 64 # 50 A 66</v>
          </cell>
          <cell r="I95" t="str">
            <v>Medellín</v>
          </cell>
          <cell r="J95" t="str">
            <v>Nororiental</v>
          </cell>
          <cell r="K95">
            <v>2112013</v>
          </cell>
          <cell r="L95">
            <v>0</v>
          </cell>
          <cell r="M95" t="str">
            <v>creser.mixto@gmail.com</v>
          </cell>
          <cell r="N95" t="str">
            <v>Internado RD</v>
          </cell>
          <cell r="O95" t="str">
            <v>No Aplica</v>
          </cell>
          <cell r="P95" t="str">
            <v>Consumo SPA</v>
          </cell>
          <cell r="Q95">
            <v>791</v>
          </cell>
          <cell r="R95">
            <v>54</v>
          </cell>
          <cell r="S95">
            <v>43435</v>
          </cell>
          <cell r="T95">
            <v>43769</v>
          </cell>
          <cell r="U95">
            <v>1454734317</v>
          </cell>
          <cell r="V95" t="str">
            <v>Luis Diego Henao</v>
          </cell>
        </row>
        <row r="96">
          <cell r="B96" t="str">
            <v>05-87-95</v>
          </cell>
          <cell r="C96" t="str">
            <v>Antioquia</v>
          </cell>
          <cell r="D96" t="str">
            <v>Corporación Creser</v>
          </cell>
          <cell r="E96" t="str">
            <v>811006057-9</v>
          </cell>
          <cell r="F96" t="str">
            <v>Luz Patricia Velez</v>
          </cell>
          <cell r="G96" t="str">
            <v>Sede Consumo Masculino</v>
          </cell>
          <cell r="H96" t="str">
            <v>Carrera 46 # 61 -14</v>
          </cell>
          <cell r="I96" t="str">
            <v>Medellín</v>
          </cell>
          <cell r="J96" t="str">
            <v>Nororiental</v>
          </cell>
          <cell r="K96">
            <v>2926457</v>
          </cell>
          <cell r="L96">
            <v>0</v>
          </cell>
          <cell r="M96" t="str">
            <v>creser.colores@gmail.com</v>
          </cell>
          <cell r="N96" t="str">
            <v>Internado RD</v>
          </cell>
          <cell r="O96" t="str">
            <v>No Aplica</v>
          </cell>
          <cell r="P96" t="str">
            <v>Consumo SPA</v>
          </cell>
          <cell r="Q96">
            <v>791</v>
          </cell>
          <cell r="R96">
            <v>43</v>
          </cell>
          <cell r="S96">
            <v>43435</v>
          </cell>
          <cell r="T96">
            <v>43769</v>
          </cell>
          <cell r="U96">
            <v>0</v>
          </cell>
          <cell r="V96" t="str">
            <v>Luis Diego Henao</v>
          </cell>
        </row>
        <row r="97">
          <cell r="B97" t="str">
            <v>05-91-96</v>
          </cell>
          <cell r="C97" t="str">
            <v>Antioquia</v>
          </cell>
          <cell r="D97" t="str">
            <v>Corporación Gente De Corazón</v>
          </cell>
          <cell r="E97" t="str">
            <v>900404024-6</v>
          </cell>
          <cell r="F97" t="str">
            <v>Elizabeth Tatiana Tobón Muñoz</v>
          </cell>
          <cell r="G97">
            <v>0</v>
          </cell>
          <cell r="H97" t="str">
            <v>Carrera 130 N° 34 B 71</v>
          </cell>
          <cell r="I97" t="str">
            <v>Medellín</v>
          </cell>
          <cell r="J97" t="str">
            <v>Noroccidental</v>
          </cell>
          <cell r="K97">
            <v>2527759</v>
          </cell>
          <cell r="L97">
            <v>3172212623</v>
          </cell>
          <cell r="M97" t="str">
            <v>gentedecorazon@yahoo.com</v>
          </cell>
          <cell r="N97" t="str">
            <v>Externado RD</v>
          </cell>
          <cell r="O97" t="str">
            <v>Media Jornada</v>
          </cell>
          <cell r="P97" t="str">
            <v>Vulneración</v>
          </cell>
          <cell r="Q97">
            <v>833</v>
          </cell>
          <cell r="R97">
            <v>111</v>
          </cell>
          <cell r="S97">
            <v>43437</v>
          </cell>
          <cell r="T97">
            <v>43769</v>
          </cell>
          <cell r="U97">
            <v>608369577</v>
          </cell>
          <cell r="V97" t="str">
            <v>Isabel Cristina Alvarez</v>
          </cell>
        </row>
        <row r="98">
          <cell r="B98" t="str">
            <v>05-93-97</v>
          </cell>
          <cell r="C98" t="str">
            <v>Antioquia</v>
          </cell>
          <cell r="D98" t="str">
            <v>Corporacion Hogar</v>
          </cell>
          <cell r="E98" t="str">
            <v>800190245-3</v>
          </cell>
          <cell r="F98" t="str">
            <v>Mercedes Lucía Pereira Yepes</v>
          </cell>
          <cell r="G98">
            <v>0</v>
          </cell>
          <cell r="H98" t="str">
            <v>Carrrera 41 Número 46-111 Torres De Bonbona</v>
          </cell>
          <cell r="I98" t="str">
            <v>Medellín</v>
          </cell>
          <cell r="J98" t="str">
            <v>Nororiental</v>
          </cell>
          <cell r="K98">
            <v>2394408</v>
          </cell>
          <cell r="L98">
            <v>0</v>
          </cell>
          <cell r="M98" t="str">
            <v>info@corporacionhogar.org.co; comunicaciones@corporacionhogar.org.co</v>
          </cell>
          <cell r="N98" t="str">
            <v>Internado RD</v>
          </cell>
          <cell r="O98" t="str">
            <v>No Aplica</v>
          </cell>
          <cell r="P98" t="str">
            <v>Vulneración</v>
          </cell>
          <cell r="Q98">
            <v>787</v>
          </cell>
          <cell r="R98">
            <v>38</v>
          </cell>
          <cell r="S98">
            <v>43435</v>
          </cell>
          <cell r="T98">
            <v>43769</v>
          </cell>
          <cell r="U98">
            <v>569895918</v>
          </cell>
          <cell r="V98" t="str">
            <v>Luis Diego Henao</v>
          </cell>
        </row>
        <row r="99">
          <cell r="B99" t="str">
            <v>05-108-98</v>
          </cell>
          <cell r="C99" t="str">
            <v>Antioquia</v>
          </cell>
          <cell r="D99" t="str">
            <v>Corporación Superarse</v>
          </cell>
          <cell r="E99" t="str">
            <v>890980939-3</v>
          </cell>
          <cell r="F99" t="str">
            <v>Ana Lucía Palacio Montoya</v>
          </cell>
          <cell r="G99" t="str">
            <v>Hogar Marta Botero</v>
          </cell>
          <cell r="H99" t="str">
            <v>Carrera 41 No 46-78</v>
          </cell>
          <cell r="I99" t="str">
            <v>Medellín</v>
          </cell>
          <cell r="J99" t="str">
            <v>Noroccidental</v>
          </cell>
          <cell r="K99" t="str">
            <v>4484110 Ext 400</v>
          </cell>
          <cell r="L99">
            <v>3187073617</v>
          </cell>
          <cell r="M99" t="str">
            <v>coordexternado@corporacionsuperarse.org</v>
          </cell>
          <cell r="N99" t="str">
            <v>Externado RD</v>
          </cell>
          <cell r="O99" t="str">
            <v>Media Jornada</v>
          </cell>
          <cell r="P99" t="str">
            <v>Vulneración</v>
          </cell>
          <cell r="Q99">
            <v>820</v>
          </cell>
          <cell r="R99">
            <v>76</v>
          </cell>
          <cell r="S99">
            <v>43435</v>
          </cell>
          <cell r="T99">
            <v>43769</v>
          </cell>
          <cell r="U99">
            <v>416541332</v>
          </cell>
          <cell r="V99" t="str">
            <v>Isabel Cristina Alvarez</v>
          </cell>
        </row>
        <row r="100">
          <cell r="B100" t="str">
            <v>05-108-99</v>
          </cell>
          <cell r="C100" t="str">
            <v>Antioquia</v>
          </cell>
          <cell r="D100" t="str">
            <v>Corporación Superarse</v>
          </cell>
          <cell r="E100" t="str">
            <v>890980939-3</v>
          </cell>
          <cell r="F100" t="str">
            <v>Ana Lucía Palacio Montoya</v>
          </cell>
          <cell r="G100" t="str">
            <v>Hogar Francisco Rojas</v>
          </cell>
          <cell r="H100" t="str">
            <v>Carrera 31 N° 48-07</v>
          </cell>
          <cell r="I100" t="str">
            <v>Medellín</v>
          </cell>
          <cell r="J100" t="str">
            <v>Noroccidental</v>
          </cell>
          <cell r="K100" t="str">
            <v>4484110 ext. 300</v>
          </cell>
          <cell r="L100">
            <v>3116110533</v>
          </cell>
          <cell r="M100" t="str">
            <v>coordinternado@corporacionsuperarse.org</v>
          </cell>
          <cell r="N100" t="str">
            <v>Internado RD</v>
          </cell>
          <cell r="O100" t="str">
            <v>No Aplica</v>
          </cell>
          <cell r="P100" t="str">
            <v>Vulneración</v>
          </cell>
          <cell r="Q100">
            <v>795</v>
          </cell>
          <cell r="R100">
            <v>43</v>
          </cell>
          <cell r="S100">
            <v>43435</v>
          </cell>
          <cell r="T100">
            <v>43769</v>
          </cell>
          <cell r="U100">
            <v>644882223</v>
          </cell>
          <cell r="V100" t="str">
            <v>Isabel Cristina Alvarez</v>
          </cell>
        </row>
        <row r="101">
          <cell r="B101" t="str">
            <v>05-111-100</v>
          </cell>
          <cell r="C101" t="str">
            <v>Antioquia</v>
          </cell>
          <cell r="D101" t="str">
            <v>El Comité De Rehabilitación</v>
          </cell>
          <cell r="E101" t="str">
            <v>890981590-1</v>
          </cell>
          <cell r="F101" t="str">
            <v>María Eugenia Garcés Holguin</v>
          </cell>
          <cell r="G101" t="str">
            <v>Sede Jaime Cano Alvarez</v>
          </cell>
          <cell r="H101" t="str">
            <v>Calle 65 # 49-04</v>
          </cell>
          <cell r="I101" t="str">
            <v>Medellín</v>
          </cell>
          <cell r="J101" t="str">
            <v>Aburra sur</v>
          </cell>
          <cell r="K101">
            <v>3202160</v>
          </cell>
          <cell r="L101">
            <v>3154349102</v>
          </cell>
          <cell r="M101" t="str">
            <v>chabilitacion@elcomite.org.co</v>
          </cell>
          <cell r="N101" t="str">
            <v>Externado RD</v>
          </cell>
          <cell r="O101" t="str">
            <v>Media Jornada</v>
          </cell>
          <cell r="P101" t="str">
            <v>Discapacidad</v>
          </cell>
          <cell r="Q101">
            <v>796</v>
          </cell>
          <cell r="R101">
            <v>300</v>
          </cell>
          <cell r="S101">
            <v>43435</v>
          </cell>
          <cell r="T101">
            <v>43769</v>
          </cell>
          <cell r="U101">
            <v>2605804200</v>
          </cell>
          <cell r="V101" t="str">
            <v>Sandra Milena Martinez</v>
          </cell>
        </row>
        <row r="102">
          <cell r="B102" t="str">
            <v>05-111-101</v>
          </cell>
          <cell r="C102" t="str">
            <v>Antioquia</v>
          </cell>
          <cell r="D102" t="str">
            <v>El Comité De Rehabilitación</v>
          </cell>
          <cell r="E102" t="str">
            <v>890981590-1</v>
          </cell>
          <cell r="F102" t="str">
            <v>María Eugenia Garcés Holguin</v>
          </cell>
          <cell r="G102" t="str">
            <v>Jeron</v>
          </cell>
          <cell r="H102" t="str">
            <v>Carrera 50 # 63-95 Jeron</v>
          </cell>
          <cell r="I102" t="str">
            <v>Medellín</v>
          </cell>
          <cell r="J102" t="str">
            <v>Aburra sur</v>
          </cell>
          <cell r="K102" t="str">
            <v>3202160 Ext. 180-181-182</v>
          </cell>
          <cell r="L102">
            <v>0</v>
          </cell>
          <cell r="M102" t="str">
            <v>chabilitacion@elcomite.org.co direccion@elcomite.org.co</v>
          </cell>
          <cell r="N102" t="str">
            <v>Externado RD</v>
          </cell>
          <cell r="O102" t="str">
            <v>Media Jornada</v>
          </cell>
          <cell r="P102" t="str">
            <v>Discapacidad</v>
          </cell>
          <cell r="Q102">
            <v>796</v>
          </cell>
          <cell r="R102">
            <v>0</v>
          </cell>
          <cell r="S102">
            <v>43435</v>
          </cell>
          <cell r="T102">
            <v>43769</v>
          </cell>
          <cell r="U102">
            <v>0</v>
          </cell>
          <cell r="V102" t="str">
            <v>Sandra Milena Martinez</v>
          </cell>
        </row>
        <row r="103">
          <cell r="B103" t="str">
            <v>05-140-102</v>
          </cell>
          <cell r="C103" t="str">
            <v>Antioquia</v>
          </cell>
          <cell r="D103" t="str">
            <v>Fundación De Atención A La Niñez - FAN</v>
          </cell>
          <cell r="E103" t="str">
            <v>890905179-3</v>
          </cell>
          <cell r="F103" t="str">
            <v>Luz Amalia Botero Montoya</v>
          </cell>
          <cell r="G103">
            <v>0</v>
          </cell>
          <cell r="H103" t="str">
            <v>Carrera 79 # 48-80</v>
          </cell>
          <cell r="I103" t="str">
            <v>Medellín</v>
          </cell>
          <cell r="J103" t="str">
            <v>Suroriental</v>
          </cell>
          <cell r="K103" t="str">
            <v>5608860 - 5608861 - 5608862</v>
          </cell>
          <cell r="L103">
            <v>3182159215</v>
          </cell>
          <cell r="M103" t="str">
            <v>c.ortiz@fan.org.co y m.quintero@fan.org.co</v>
          </cell>
          <cell r="N103" t="str">
            <v>Hogar Sustituto Entidad RD</v>
          </cell>
          <cell r="O103" t="str">
            <v>No Aplica</v>
          </cell>
          <cell r="P103" t="str">
            <v>Vulneración</v>
          </cell>
          <cell r="Q103">
            <v>788</v>
          </cell>
          <cell r="R103">
            <v>250</v>
          </cell>
          <cell r="S103">
            <v>43435</v>
          </cell>
          <cell r="T103">
            <v>43769</v>
          </cell>
          <cell r="U103">
            <v>3169551250</v>
          </cell>
          <cell r="V103" t="str">
            <v>Jorge Ivan Montoya</v>
          </cell>
        </row>
        <row r="104">
          <cell r="B104" t="str">
            <v>05-140-103</v>
          </cell>
          <cell r="C104" t="str">
            <v>Antioquia</v>
          </cell>
          <cell r="D104" t="str">
            <v>Fundación De Atención A La Niñez - FAN</v>
          </cell>
          <cell r="E104" t="str">
            <v>890905179-3</v>
          </cell>
          <cell r="F104" t="str">
            <v>Luz Amalia Botero Montoya</v>
          </cell>
          <cell r="G104">
            <v>0</v>
          </cell>
          <cell r="H104" t="str">
            <v>Carrera 79 N° 48 - 73</v>
          </cell>
          <cell r="I104" t="str">
            <v>Medellín</v>
          </cell>
          <cell r="J104" t="str">
            <v>Suroriental</v>
          </cell>
          <cell r="K104">
            <v>5608860</v>
          </cell>
          <cell r="L104">
            <v>3206828255</v>
          </cell>
          <cell r="M104" t="str">
            <v>jugarparasanar@fan.org.co</v>
          </cell>
          <cell r="N104" t="str">
            <v>Intervención de Apoyo - Apoyo Psicológico Especializado RD</v>
          </cell>
          <cell r="O104" t="str">
            <v>No Aplica</v>
          </cell>
          <cell r="P104" t="str">
            <v>Vulneración</v>
          </cell>
          <cell r="Q104">
            <v>789</v>
          </cell>
          <cell r="R104" t="str">
            <v>1172 sesiones</v>
          </cell>
          <cell r="S104">
            <v>43435</v>
          </cell>
          <cell r="T104">
            <v>43769</v>
          </cell>
          <cell r="U104">
            <v>841855804</v>
          </cell>
          <cell r="V104" t="str">
            <v>Jorge Ivan Montoya</v>
          </cell>
        </row>
        <row r="105">
          <cell r="B105" t="str">
            <v>05-170-104</v>
          </cell>
          <cell r="C105" t="str">
            <v>Antioquia</v>
          </cell>
          <cell r="D105" t="str">
            <v>Fundación Hogares Claret</v>
          </cell>
          <cell r="E105" t="str">
            <v>800098983-8</v>
          </cell>
          <cell r="F105" t="str">
            <v>Hernan Montoya Cadavid</v>
          </cell>
          <cell r="G105" t="str">
            <v>Alborada</v>
          </cell>
          <cell r="H105" t="str">
            <v>Calle 19 Sur Número 17-245 Alborada</v>
          </cell>
          <cell r="I105" t="str">
            <v>Medellín</v>
          </cell>
          <cell r="J105" t="str">
            <v>Floresta</v>
          </cell>
          <cell r="K105" t="str">
            <v>3171304 - 4484304</v>
          </cell>
          <cell r="L105" t="str">
            <v>3206680246 - 3136593741</v>
          </cell>
          <cell r="M105" t="str">
            <v>alborada.antioquia@fundacionhogaresclaret.org;andrea.garces@fundacionhogaresclaret.org</v>
          </cell>
          <cell r="N105" t="str">
            <v>Centro de Emergencia RAJ</v>
          </cell>
          <cell r="O105" t="str">
            <v>No Aplica</v>
          </cell>
          <cell r="P105" t="str">
            <v>RAJ</v>
          </cell>
          <cell r="Q105">
            <v>799</v>
          </cell>
          <cell r="R105">
            <v>9</v>
          </cell>
          <cell r="S105">
            <v>43435</v>
          </cell>
          <cell r="T105">
            <v>43769</v>
          </cell>
          <cell r="U105">
            <v>177570171</v>
          </cell>
          <cell r="V105" t="str">
            <v>Adriana Maria Ospina</v>
          </cell>
        </row>
        <row r="106">
          <cell r="B106" t="str">
            <v>05-170-105</v>
          </cell>
          <cell r="C106" t="str">
            <v>Antioquia</v>
          </cell>
          <cell r="D106" t="str">
            <v>Fundación Hogares Claret</v>
          </cell>
          <cell r="E106" t="str">
            <v>800098983-8</v>
          </cell>
          <cell r="F106" t="str">
            <v>Hernan Montoya Cadavid</v>
          </cell>
          <cell r="G106">
            <v>0</v>
          </cell>
          <cell r="H106" t="str">
            <v>Calle 19 Sur Número 17-245 Alborada</v>
          </cell>
          <cell r="I106" t="str">
            <v>Medellín</v>
          </cell>
          <cell r="J106" t="str">
            <v>Floresta</v>
          </cell>
          <cell r="K106" t="str">
            <v>3171304 - 4484304</v>
          </cell>
          <cell r="L106" t="str">
            <v>3206680246 - 3136593741</v>
          </cell>
          <cell r="M106" t="str">
            <v>alborada.antioquia@fundacionhogaresclaret.org</v>
          </cell>
          <cell r="N106" t="str">
            <v>Internado RAJ</v>
          </cell>
          <cell r="O106" t="str">
            <v>No Aplica</v>
          </cell>
          <cell r="P106" t="str">
            <v>RAJ</v>
          </cell>
          <cell r="Q106">
            <v>800</v>
          </cell>
          <cell r="R106">
            <v>37</v>
          </cell>
          <cell r="S106">
            <v>43435</v>
          </cell>
          <cell r="T106">
            <v>43769</v>
          </cell>
          <cell r="U106">
            <v>634371771</v>
          </cell>
          <cell r="V106" t="str">
            <v>Adriana Maria Ospina</v>
          </cell>
        </row>
        <row r="107">
          <cell r="B107" t="str">
            <v>05-170-106</v>
          </cell>
          <cell r="C107" t="str">
            <v>Antioquia</v>
          </cell>
          <cell r="D107" t="str">
            <v>Fundación Hogares Claret</v>
          </cell>
          <cell r="E107" t="str">
            <v>800098983-8</v>
          </cell>
          <cell r="F107" t="str">
            <v>Hernan Montoya Cadavid</v>
          </cell>
          <cell r="G107">
            <v>0</v>
          </cell>
          <cell r="H107" t="str">
            <v>Kilometro 9 Antigua Via Al Mar</v>
          </cell>
          <cell r="I107" t="str">
            <v>Medellín</v>
          </cell>
          <cell r="J107" t="str">
            <v>Noroccidental</v>
          </cell>
          <cell r="K107" t="str">
            <v>2844304 EXT 61 Y 62</v>
          </cell>
          <cell r="L107">
            <v>3104516546</v>
          </cell>
          <cell r="M107" t="str">
            <v>libertad.antioquia@fundacionhogaresclaret.org</v>
          </cell>
          <cell r="N107" t="str">
            <v>Internado RD</v>
          </cell>
          <cell r="O107" t="str">
            <v>No Aplica</v>
          </cell>
          <cell r="P107" t="str">
            <v>Consumo SPA</v>
          </cell>
          <cell r="Q107">
            <v>798</v>
          </cell>
          <cell r="R107">
            <v>84</v>
          </cell>
          <cell r="S107">
            <v>43435</v>
          </cell>
          <cell r="T107">
            <v>43769</v>
          </cell>
          <cell r="U107">
            <v>1634701449</v>
          </cell>
          <cell r="V107" t="str">
            <v>Isabel Cristina Alvarez</v>
          </cell>
        </row>
        <row r="108">
          <cell r="B108" t="str">
            <v>05-170-107</v>
          </cell>
          <cell r="C108" t="str">
            <v>Antioquia</v>
          </cell>
          <cell r="D108" t="str">
            <v>Fundación Hogares Claret</v>
          </cell>
          <cell r="E108" t="str">
            <v>800098983-8</v>
          </cell>
          <cell r="F108" t="str">
            <v>Hernan Montoya Cadavid</v>
          </cell>
          <cell r="G108">
            <v>0</v>
          </cell>
          <cell r="H108" t="str">
            <v>Calle 40 Nª 21 - 79 Barrio La Milagrosa</v>
          </cell>
          <cell r="I108" t="str">
            <v>Medellín</v>
          </cell>
          <cell r="J108" t="str">
            <v>Noroccidental</v>
          </cell>
          <cell r="K108">
            <v>2844304</v>
          </cell>
          <cell r="L108">
            <v>3206899132</v>
          </cell>
          <cell r="M108" t="str">
            <v>libertad.antioquia@fundacionhogaresclaret.org</v>
          </cell>
          <cell r="N108" t="str">
            <v>Internado RD</v>
          </cell>
          <cell r="O108" t="str">
            <v>No Aplica</v>
          </cell>
          <cell r="P108" t="str">
            <v>Consumo SPA</v>
          </cell>
          <cell r="Q108">
            <v>798</v>
          </cell>
          <cell r="R108">
            <v>25</v>
          </cell>
          <cell r="S108">
            <v>43435</v>
          </cell>
          <cell r="T108">
            <v>43769</v>
          </cell>
          <cell r="U108">
            <v>0</v>
          </cell>
          <cell r="V108" t="str">
            <v>Isabel Cristina Alvarez</v>
          </cell>
        </row>
        <row r="109">
          <cell r="B109" t="str">
            <v>05-181-108</v>
          </cell>
          <cell r="C109" t="str">
            <v>Antioquia</v>
          </cell>
          <cell r="D109" t="str">
            <v>Fundación La Casita De Nicolas</v>
          </cell>
          <cell r="E109" t="str">
            <v>890983748-7</v>
          </cell>
          <cell r="F109" t="str">
            <v>Pilar María De Chiquinquirá Gómez Tamayo</v>
          </cell>
          <cell r="G109">
            <v>0</v>
          </cell>
          <cell r="H109" t="str">
            <v>Carrera 50 # 65-23</v>
          </cell>
          <cell r="I109" t="str">
            <v>Medellín</v>
          </cell>
          <cell r="J109" t="str">
            <v>Nororiental</v>
          </cell>
          <cell r="K109">
            <v>2114242</v>
          </cell>
          <cell r="L109">
            <v>0</v>
          </cell>
          <cell r="M109" t="str">
            <v>lacasitanicolas@une.net.co</v>
          </cell>
          <cell r="N109" t="str">
            <v>Internado RD</v>
          </cell>
          <cell r="O109" t="str">
            <v>No Aplica</v>
          </cell>
          <cell r="P109" t="str">
            <v>Vulneración</v>
          </cell>
          <cell r="Q109">
            <v>832</v>
          </cell>
          <cell r="R109">
            <v>50</v>
          </cell>
          <cell r="S109">
            <v>43435</v>
          </cell>
          <cell r="T109">
            <v>43769</v>
          </cell>
          <cell r="U109">
            <v>813610950</v>
          </cell>
          <cell r="V109" t="str">
            <v>Luis Diego Henao</v>
          </cell>
        </row>
        <row r="110">
          <cell r="B110" t="str">
            <v>05-289-109</v>
          </cell>
          <cell r="C110" t="str">
            <v>Antioquia</v>
          </cell>
          <cell r="D110" t="str">
            <v>Instituto Psicoeducativo De Colombia - IPSICOL</v>
          </cell>
          <cell r="E110" t="str">
            <v>890983904-1</v>
          </cell>
          <cell r="F110" t="str">
            <v>Adalberto Gomez Suarez</v>
          </cell>
          <cell r="G110">
            <v>0</v>
          </cell>
          <cell r="H110" t="str">
            <v>Carrera 83 N° 47a - 47</v>
          </cell>
          <cell r="I110" t="str">
            <v>Medellín</v>
          </cell>
          <cell r="J110" t="str">
            <v>Floresta</v>
          </cell>
          <cell r="K110">
            <v>4142152</v>
          </cell>
          <cell r="L110">
            <v>3147481128</v>
          </cell>
          <cell r="M110" t="str">
            <v>ipsicolcetra@yahoo.com.co</v>
          </cell>
          <cell r="N110" t="str">
            <v>Centro Transitorio</v>
          </cell>
          <cell r="O110" t="str">
            <v>No Aplica</v>
          </cell>
          <cell r="P110" t="str">
            <v>SRPA</v>
          </cell>
          <cell r="Q110">
            <v>801</v>
          </cell>
          <cell r="R110">
            <v>37</v>
          </cell>
          <cell r="S110">
            <v>43435</v>
          </cell>
          <cell r="T110">
            <v>43769</v>
          </cell>
          <cell r="U110">
            <v>747704880</v>
          </cell>
          <cell r="V110" t="str">
            <v>Adriana Maria Ospina</v>
          </cell>
        </row>
        <row r="111">
          <cell r="B111" t="str">
            <v>05-289-110</v>
          </cell>
          <cell r="C111" t="str">
            <v>Antioquia</v>
          </cell>
          <cell r="D111" t="str">
            <v>Instituto Psicoeducativo De Colombia - IPSICOL</v>
          </cell>
          <cell r="E111" t="str">
            <v>890983904-1</v>
          </cell>
          <cell r="F111" t="str">
            <v>Adalberto Gomez Suarez</v>
          </cell>
          <cell r="G111">
            <v>0</v>
          </cell>
          <cell r="H111" t="str">
            <v>Calle 57 N° 52-67 Barrio Prado Centro</v>
          </cell>
          <cell r="I111" t="str">
            <v>Medellín</v>
          </cell>
          <cell r="J111" t="str">
            <v>Floresta</v>
          </cell>
          <cell r="K111">
            <v>4142152</v>
          </cell>
          <cell r="L111">
            <v>3147481128</v>
          </cell>
          <cell r="M111" t="str">
            <v>ipsicolcetra@yahoo.com.co</v>
          </cell>
          <cell r="N111" t="str">
            <v>Centro De Internamiento Preventivo</v>
          </cell>
          <cell r="O111" t="str">
            <v>No Aplica</v>
          </cell>
          <cell r="P111" t="str">
            <v>SRPA</v>
          </cell>
          <cell r="Q111">
            <v>802</v>
          </cell>
          <cell r="R111">
            <v>30</v>
          </cell>
          <cell r="S111">
            <v>43435</v>
          </cell>
          <cell r="T111">
            <v>43769</v>
          </cell>
          <cell r="U111">
            <v>650503140</v>
          </cell>
          <cell r="V111" t="str">
            <v>Adriana Maria Ospina</v>
          </cell>
        </row>
        <row r="112">
          <cell r="B112" t="str">
            <v>05-304-111</v>
          </cell>
          <cell r="C112" t="str">
            <v>Antioquia</v>
          </cell>
          <cell r="D112" t="str">
            <v>Presencia Colombo Suiza</v>
          </cell>
          <cell r="E112" t="str">
            <v>890984938-4</v>
          </cell>
          <cell r="F112" t="str">
            <v>Carlos Alberto Baena Correa</v>
          </cell>
          <cell r="G112">
            <v>0</v>
          </cell>
          <cell r="H112" t="str">
            <v>Calle 76 N° 89 A 35</v>
          </cell>
          <cell r="I112" t="str">
            <v>Medellín</v>
          </cell>
          <cell r="J112" t="str">
            <v>Suroriental</v>
          </cell>
          <cell r="K112">
            <v>2643552</v>
          </cell>
          <cell r="L112">
            <v>3183306708</v>
          </cell>
          <cell r="M112" t="str">
            <v>externado@presencia.org.co</v>
          </cell>
          <cell r="N112" t="str">
            <v>Externado RD</v>
          </cell>
          <cell r="O112" t="str">
            <v>Media Jornada</v>
          </cell>
          <cell r="P112" t="str">
            <v>Vulneración</v>
          </cell>
          <cell r="Q112">
            <v>824</v>
          </cell>
          <cell r="R112">
            <v>60</v>
          </cell>
          <cell r="S112">
            <v>43435</v>
          </cell>
          <cell r="T112">
            <v>43769</v>
          </cell>
          <cell r="U112">
            <v>328848420</v>
          </cell>
          <cell r="V112" t="str">
            <v>Jorge Ivan Montoya</v>
          </cell>
        </row>
        <row r="113">
          <cell r="B113" t="str">
            <v>05-304-112</v>
          </cell>
          <cell r="C113" t="str">
            <v>Antioquia</v>
          </cell>
          <cell r="D113" t="str">
            <v>Presencia Colombo Suiza</v>
          </cell>
          <cell r="E113" t="str">
            <v>890984938-4</v>
          </cell>
          <cell r="F113" t="str">
            <v>Carlos Alberto Baena Correa</v>
          </cell>
          <cell r="G113">
            <v>0</v>
          </cell>
          <cell r="H113" t="str">
            <v>Calle 76 N° 89 A 35</v>
          </cell>
          <cell r="I113" t="str">
            <v>Medellín</v>
          </cell>
          <cell r="J113" t="str">
            <v>Suroriental</v>
          </cell>
          <cell r="K113">
            <v>2643552</v>
          </cell>
          <cell r="L113">
            <v>3183306708</v>
          </cell>
          <cell r="M113" t="str">
            <v>externadojornadacompleta@presencia.org.co</v>
          </cell>
          <cell r="N113" t="str">
            <v>Externado RD</v>
          </cell>
          <cell r="O113" t="str">
            <v>Jornada Completa</v>
          </cell>
          <cell r="P113" t="str">
            <v>Vulneración</v>
          </cell>
          <cell r="Q113">
            <v>843</v>
          </cell>
          <cell r="R113">
            <v>175</v>
          </cell>
          <cell r="S113">
            <v>43437</v>
          </cell>
          <cell r="T113">
            <v>43769</v>
          </cell>
          <cell r="U113">
            <v>1386795725</v>
          </cell>
          <cell r="V113" t="str">
            <v>Jorge Ivan Montoya</v>
          </cell>
        </row>
        <row r="114">
          <cell r="B114" t="str">
            <v>05-304-113</v>
          </cell>
          <cell r="C114" t="str">
            <v>Antioquia</v>
          </cell>
          <cell r="D114" t="str">
            <v>Presencia Colombo Suiza</v>
          </cell>
          <cell r="E114" t="str">
            <v>890984938-4</v>
          </cell>
          <cell r="F114" t="str">
            <v>Carlos Alberto Baena Correa</v>
          </cell>
          <cell r="G114">
            <v>0</v>
          </cell>
          <cell r="H114" t="str">
            <v>Calle 76 N° 89 A 35</v>
          </cell>
          <cell r="I114" t="str">
            <v>Medellín</v>
          </cell>
          <cell r="J114" t="str">
            <v>Suroriental</v>
          </cell>
          <cell r="K114">
            <v>2643552</v>
          </cell>
          <cell r="L114">
            <v>3183306708</v>
          </cell>
          <cell r="M114" t="str">
            <v>mvillada@presencia.org.co</v>
          </cell>
          <cell r="N114" t="str">
            <v>Hogar Sustituto Entidad RD</v>
          </cell>
          <cell r="O114" t="str">
            <v>No Aplica</v>
          </cell>
          <cell r="P114" t="str">
            <v>Vulneración</v>
          </cell>
          <cell r="Q114">
            <v>797</v>
          </cell>
          <cell r="R114">
            <v>200</v>
          </cell>
          <cell r="S114">
            <v>43435</v>
          </cell>
          <cell r="T114">
            <v>43769</v>
          </cell>
          <cell r="U114">
            <v>2535641000</v>
          </cell>
          <cell r="V114" t="str">
            <v>Jorge Ivan Montoya</v>
          </cell>
        </row>
        <row r="115">
          <cell r="B115" t="str">
            <v>05-75-114</v>
          </cell>
          <cell r="C115" t="str">
            <v>Antioquia</v>
          </cell>
          <cell r="D115" t="str">
            <v>Congregación Religiosos Terciarios Capuchinos Nuestra Señora De Los Dolores</v>
          </cell>
          <cell r="E115" t="str">
            <v>860005068-3</v>
          </cell>
          <cell r="F115" t="str">
            <v>Carlos Enrique Cardona Quiceno</v>
          </cell>
          <cell r="G115">
            <v>0</v>
          </cell>
          <cell r="H115" t="str">
            <v>Carrera 19 # 04 - 20 Piso 2 Edificio La Milagrosa</v>
          </cell>
          <cell r="I115" t="str">
            <v>Peñol</v>
          </cell>
          <cell r="J115" t="str">
            <v>Nororiental</v>
          </cell>
          <cell r="K115">
            <v>5487339</v>
          </cell>
          <cell r="L115">
            <v>0</v>
          </cell>
          <cell r="M115" t="str">
            <v>comunicacionesanjose@gmail.com; camdelib@gmail.com</v>
          </cell>
          <cell r="N115" t="str">
            <v>Intervención de Apoyo - Apoyo Psicosocial RD</v>
          </cell>
          <cell r="O115" t="str">
            <v>No Aplica</v>
          </cell>
          <cell r="P115" t="str">
            <v>Vulneración</v>
          </cell>
          <cell r="Q115">
            <v>849</v>
          </cell>
          <cell r="R115">
            <v>0</v>
          </cell>
          <cell r="S115">
            <v>43437</v>
          </cell>
          <cell r="T115">
            <v>43769</v>
          </cell>
          <cell r="U115">
            <v>0</v>
          </cell>
          <cell r="V115" t="str">
            <v>Luis Diego Henao</v>
          </cell>
        </row>
        <row r="116">
          <cell r="B116" t="str">
            <v>05-75-115</v>
          </cell>
          <cell r="C116" t="str">
            <v>Antioquia</v>
          </cell>
          <cell r="D116" t="str">
            <v>Congregación Religiosos Terciarios Capuchinos Nuestra Señora De Los Dolores</v>
          </cell>
          <cell r="E116" t="str">
            <v>860005068-3</v>
          </cell>
          <cell r="F116" t="str">
            <v>Carlos Enrique Cardona Quiceno</v>
          </cell>
          <cell r="G116">
            <v>0</v>
          </cell>
          <cell r="H116" t="str">
            <v>Carrera 19 No. 04-20</v>
          </cell>
          <cell r="I116" t="str">
            <v>Peñol</v>
          </cell>
          <cell r="J116" t="str">
            <v>Floresta</v>
          </cell>
          <cell r="K116">
            <v>5487339</v>
          </cell>
          <cell r="L116">
            <v>3164697448</v>
          </cell>
          <cell r="M116" t="str">
            <v>camdelib@gmail.com</v>
          </cell>
          <cell r="N116" t="str">
            <v>Intervención de Apoyo RAJ</v>
          </cell>
          <cell r="O116" t="str">
            <v>No Aplica</v>
          </cell>
          <cell r="P116" t="str">
            <v>RAJ</v>
          </cell>
          <cell r="Q116">
            <v>846</v>
          </cell>
          <cell r="R116">
            <v>0</v>
          </cell>
          <cell r="S116">
            <v>43437</v>
          </cell>
          <cell r="T116">
            <v>43769</v>
          </cell>
          <cell r="U116">
            <v>0</v>
          </cell>
          <cell r="V116" t="str">
            <v>Adriana Maria Ospina</v>
          </cell>
        </row>
        <row r="117">
          <cell r="B117" t="str">
            <v>05-23-116</v>
          </cell>
          <cell r="C117" t="str">
            <v>Antioquia</v>
          </cell>
          <cell r="D117" t="str">
            <v>Asociación De Pedagogos Reeducadores Egresado Luis Amigo- - ASPERLA</v>
          </cell>
          <cell r="E117" t="str">
            <v>800198682-5</v>
          </cell>
          <cell r="F117" t="str">
            <v>Adrian Camilo Toro Londoño</v>
          </cell>
          <cell r="G117">
            <v>0</v>
          </cell>
          <cell r="H117" t="str">
            <v>Calle 50 # 7-16</v>
          </cell>
          <cell r="I117" t="str">
            <v>Puerto Berrío</v>
          </cell>
          <cell r="J117" t="str">
            <v>Noroccidental</v>
          </cell>
          <cell r="K117" t="str">
            <v>4484311 Ext. 3</v>
          </cell>
          <cell r="L117">
            <v>0</v>
          </cell>
          <cell r="M117" t="str">
            <v>coorhogar@hogarasperla.org</v>
          </cell>
          <cell r="N117" t="str">
            <v>Intervención de Apoyo - Apoyo Psicológico Especializado RD</v>
          </cell>
          <cell r="O117" t="str">
            <v>No Aplica</v>
          </cell>
          <cell r="P117" t="str">
            <v>Vulneración</v>
          </cell>
          <cell r="Q117">
            <v>836</v>
          </cell>
          <cell r="R117">
            <v>0</v>
          </cell>
          <cell r="S117">
            <v>43437</v>
          </cell>
          <cell r="T117">
            <v>43769</v>
          </cell>
          <cell r="U117">
            <v>0</v>
          </cell>
          <cell r="V117" t="str">
            <v>Isabel Cristina Alvarez</v>
          </cell>
        </row>
        <row r="118">
          <cell r="B118" t="str">
            <v>05-54-117</v>
          </cell>
          <cell r="C118" t="str">
            <v>Antioquia</v>
          </cell>
          <cell r="D118" t="str">
            <v>Centro De Atención Especializada Crecer</v>
          </cell>
          <cell r="E118" t="str">
            <v>811039146-8</v>
          </cell>
          <cell r="F118" t="str">
            <v>Wilson Dario Toro</v>
          </cell>
          <cell r="G118" t="str">
            <v>Puerto Berrio</v>
          </cell>
          <cell r="H118" t="str">
            <v>Calle 51 No. 10-14</v>
          </cell>
          <cell r="I118" t="str">
            <v>Puerto Berrío</v>
          </cell>
          <cell r="J118" t="str">
            <v>Nororiental</v>
          </cell>
          <cell r="K118">
            <v>8330561</v>
          </cell>
          <cell r="L118">
            <v>3508108687</v>
          </cell>
          <cell r="M118" t="str">
            <v>intervenciondeapoyopsicosocial@gmail.com</v>
          </cell>
          <cell r="N118" t="str">
            <v>Intervención de Apoyo - Apoyo Psicosocial RD</v>
          </cell>
          <cell r="O118" t="str">
            <v>No Aplica</v>
          </cell>
          <cell r="P118" t="str">
            <v>Vulneración</v>
          </cell>
          <cell r="Q118">
            <v>838</v>
          </cell>
          <cell r="R118">
            <v>0</v>
          </cell>
          <cell r="S118">
            <v>43437</v>
          </cell>
          <cell r="T118">
            <v>43769</v>
          </cell>
          <cell r="U118">
            <v>0</v>
          </cell>
          <cell r="V118" t="str">
            <v>Luis Diego Henao</v>
          </cell>
        </row>
        <row r="119">
          <cell r="B119" t="str">
            <v>05-6-118</v>
          </cell>
          <cell r="C119" t="str">
            <v>Antioquia</v>
          </cell>
          <cell r="D119" t="str">
            <v>Aldeas Infantiles SOS Colombia</v>
          </cell>
          <cell r="E119" t="str">
            <v>860024041-6</v>
          </cell>
          <cell r="F119" t="str">
            <v>Angela Maria Monica Biviana Rosales Rodriguez</v>
          </cell>
          <cell r="G119">
            <v>0</v>
          </cell>
          <cell r="H119" t="str">
            <v>Vereda Belen Galicia- Km 1</v>
          </cell>
          <cell r="I119" t="str">
            <v>Rionegro</v>
          </cell>
          <cell r="J119" t="str">
            <v>Nororiental</v>
          </cell>
          <cell r="K119">
            <v>5626925</v>
          </cell>
          <cell r="L119">
            <v>3164492789</v>
          </cell>
          <cell r="M119" t="str">
            <v>yaneth.casa@aldeasinfantiles.org.co</v>
          </cell>
          <cell r="N119" t="str">
            <v>Casa Hogar RD</v>
          </cell>
          <cell r="O119" t="str">
            <v>No Aplica</v>
          </cell>
          <cell r="P119" t="str">
            <v>Vulneración</v>
          </cell>
          <cell r="Q119">
            <v>828</v>
          </cell>
          <cell r="R119">
            <v>36</v>
          </cell>
          <cell r="S119">
            <v>43435</v>
          </cell>
          <cell r="T119">
            <v>43769</v>
          </cell>
          <cell r="U119">
            <v>403546392</v>
          </cell>
          <cell r="V119" t="str">
            <v>Luis Diego Henao</v>
          </cell>
        </row>
        <row r="120">
          <cell r="B120" t="str">
            <v>05-23-119</v>
          </cell>
          <cell r="C120" t="str">
            <v>Antioquia</v>
          </cell>
          <cell r="D120" t="str">
            <v>Asociación De Pedagogos Reeducadores Egresado Luis Amigo- - ASPERLA</v>
          </cell>
          <cell r="E120" t="str">
            <v>800198682-5</v>
          </cell>
          <cell r="F120" t="str">
            <v>Adrian Camilo Toro Londoño</v>
          </cell>
          <cell r="G120">
            <v>0</v>
          </cell>
          <cell r="H120" t="str">
            <v>Carrera 51 # 50-31 Local 409</v>
          </cell>
          <cell r="I120" t="str">
            <v>Rionegro</v>
          </cell>
          <cell r="J120" t="str">
            <v>Noroccidental</v>
          </cell>
          <cell r="K120" t="str">
            <v>4484311 Ext. 3</v>
          </cell>
          <cell r="L120">
            <v>0</v>
          </cell>
          <cell r="M120" t="str">
            <v>coorhogar@hogarasperla.org</v>
          </cell>
          <cell r="N120" t="str">
            <v>Intervención de Apoyo - Apoyo Psicológico Especializado RD</v>
          </cell>
          <cell r="O120" t="str">
            <v>No Aplica</v>
          </cell>
          <cell r="P120" t="str">
            <v>Vulneración</v>
          </cell>
          <cell r="Q120">
            <v>836</v>
          </cell>
          <cell r="R120">
            <v>0</v>
          </cell>
          <cell r="S120">
            <v>43437</v>
          </cell>
          <cell r="T120">
            <v>43769</v>
          </cell>
          <cell r="U120">
            <v>0</v>
          </cell>
          <cell r="V120" t="str">
            <v>Isabel Cristina Alvarez</v>
          </cell>
        </row>
        <row r="121">
          <cell r="B121" t="str">
            <v>05-75-120</v>
          </cell>
          <cell r="C121" t="str">
            <v>Antioquia</v>
          </cell>
          <cell r="D121" t="str">
            <v>Congregación Religiosos Terciarios Capuchinos Nuestra Señora De Los Dolores</v>
          </cell>
          <cell r="E121" t="str">
            <v>860005068-3</v>
          </cell>
          <cell r="F121" t="str">
            <v>Carlos Enrique Cardona Quiceno</v>
          </cell>
          <cell r="G121">
            <v>0</v>
          </cell>
          <cell r="H121" t="str">
            <v>Carrera 47 A N° 61 -07</v>
          </cell>
          <cell r="I121" t="str">
            <v>Rionegro</v>
          </cell>
          <cell r="J121" t="str">
            <v>Nororiental</v>
          </cell>
          <cell r="K121">
            <v>5487339</v>
          </cell>
          <cell r="L121">
            <v>0</v>
          </cell>
          <cell r="M121" t="str">
            <v>comunicacionesanjose@gmail.com; camdelib@gmail.com</v>
          </cell>
          <cell r="N121" t="str">
            <v>Intervención de Apoyo - Apoyo Psicosocial RD</v>
          </cell>
          <cell r="O121" t="str">
            <v>No Aplica</v>
          </cell>
          <cell r="P121" t="str">
            <v>Vulneración</v>
          </cell>
          <cell r="Q121">
            <v>849</v>
          </cell>
          <cell r="R121">
            <v>0</v>
          </cell>
          <cell r="S121">
            <v>43437</v>
          </cell>
          <cell r="T121">
            <v>43769</v>
          </cell>
          <cell r="U121">
            <v>0</v>
          </cell>
          <cell r="V121" t="str">
            <v>Luis Diego Henao</v>
          </cell>
        </row>
        <row r="122">
          <cell r="B122" t="str">
            <v>05-75-121</v>
          </cell>
          <cell r="C122" t="str">
            <v>Antioquia</v>
          </cell>
          <cell r="D122" t="str">
            <v>Congregación Religiosos Terciarios Capuchinos Nuestra Señora De Los Dolores</v>
          </cell>
          <cell r="E122" t="str">
            <v>860005068-3</v>
          </cell>
          <cell r="F122" t="str">
            <v>Carlos Enrique Cardona Quiceno</v>
          </cell>
          <cell r="G122">
            <v>0</v>
          </cell>
          <cell r="H122" t="str">
            <v>Carrera 47 A No. 61-07</v>
          </cell>
          <cell r="I122" t="str">
            <v>Rionegro</v>
          </cell>
          <cell r="J122" t="str">
            <v>Floresta</v>
          </cell>
          <cell r="K122">
            <v>5320018</v>
          </cell>
          <cell r="L122">
            <v>3185482963</v>
          </cell>
          <cell r="M122" t="str">
            <v>camdelib@gmail.com</v>
          </cell>
          <cell r="N122" t="str">
            <v>Intervención de Apoyo RAJ</v>
          </cell>
          <cell r="O122" t="str">
            <v>No Aplica</v>
          </cell>
          <cell r="P122" t="str">
            <v>RAJ</v>
          </cell>
          <cell r="Q122">
            <v>846</v>
          </cell>
          <cell r="R122">
            <v>0</v>
          </cell>
          <cell r="S122">
            <v>43437</v>
          </cell>
          <cell r="T122">
            <v>43769</v>
          </cell>
          <cell r="U122">
            <v>0</v>
          </cell>
          <cell r="V122" t="str">
            <v>Adriana Maria Ospina</v>
          </cell>
        </row>
        <row r="123">
          <cell r="B123" t="str">
            <v>05-75-122</v>
          </cell>
          <cell r="C123" t="str">
            <v>Antioquia</v>
          </cell>
          <cell r="D123" t="str">
            <v>Congregación Religiosos Terciarios Capuchinos Nuestra Señora De Los Dolores</v>
          </cell>
          <cell r="E123" t="str">
            <v>860005068-3</v>
          </cell>
          <cell r="F123" t="str">
            <v>Carlos Enrique Cardona Quiceno</v>
          </cell>
          <cell r="G123" t="str">
            <v>Caminos De Libertad</v>
          </cell>
          <cell r="H123" t="str">
            <v>Carrera 47 A N° 61 -07</v>
          </cell>
          <cell r="I123" t="str">
            <v>Rionegro</v>
          </cell>
          <cell r="J123" t="str">
            <v>Floresta</v>
          </cell>
          <cell r="K123">
            <v>5320018</v>
          </cell>
          <cell r="L123">
            <v>3006514906</v>
          </cell>
          <cell r="M123" t="str">
            <v>camdelib@gmail.com</v>
          </cell>
          <cell r="N123" t="str">
            <v>Libertad Vigilada – Asistida</v>
          </cell>
          <cell r="O123" t="str">
            <v>No Aplica</v>
          </cell>
          <cell r="P123" t="str">
            <v>SRPA</v>
          </cell>
          <cell r="Q123">
            <v>844</v>
          </cell>
          <cell r="R123">
            <v>0</v>
          </cell>
          <cell r="S123">
            <v>43437</v>
          </cell>
          <cell r="T123">
            <v>43769</v>
          </cell>
          <cell r="U123">
            <v>0</v>
          </cell>
          <cell r="V123" t="str">
            <v>Adriana Maria Ospina</v>
          </cell>
        </row>
        <row r="124">
          <cell r="B124" t="str">
            <v>05-309-123</v>
          </cell>
          <cell r="C124" t="str">
            <v>Antioquia</v>
          </cell>
          <cell r="D124" t="str">
            <v>Unidad De Atención Integral - UAI</v>
          </cell>
          <cell r="E124" t="str">
            <v>890907317-2</v>
          </cell>
          <cell r="F124" t="str">
            <v>Andres Julian Rendon Cardona</v>
          </cell>
          <cell r="G124">
            <v>0</v>
          </cell>
          <cell r="H124" t="str">
            <v>Calle 42 # 69 A 55 Barrio El Porvenir Sector La Mota</v>
          </cell>
          <cell r="I124" t="str">
            <v>Rionegro</v>
          </cell>
          <cell r="J124" t="str">
            <v>Aburra sur</v>
          </cell>
          <cell r="K124" t="str">
            <v>5204060 EXT 3123</v>
          </cell>
          <cell r="L124">
            <v>3234826126</v>
          </cell>
          <cell r="M124" t="str">
            <v>uaiprofesionales@gmail.com</v>
          </cell>
          <cell r="N124" t="str">
            <v>Externado RD</v>
          </cell>
          <cell r="O124" t="str">
            <v>Media Jornada</v>
          </cell>
          <cell r="P124" t="str">
            <v>Discapacidad</v>
          </cell>
          <cell r="Q124">
            <v>856</v>
          </cell>
          <cell r="R124">
            <v>29</v>
          </cell>
          <cell r="S124">
            <v>43437</v>
          </cell>
          <cell r="T124">
            <v>43769</v>
          </cell>
          <cell r="U124">
            <v>751894406</v>
          </cell>
          <cell r="V124" t="str">
            <v>Sandra Milena Martinez</v>
          </cell>
        </row>
        <row r="125">
          <cell r="B125" t="str">
            <v>05-75-124</v>
          </cell>
          <cell r="C125" t="str">
            <v>Antioquia</v>
          </cell>
          <cell r="D125" t="str">
            <v>Congregación Religiosos Terciarios Capuchinos Nuestra Señora De Los Dolores</v>
          </cell>
          <cell r="E125" t="str">
            <v>860005068-3</v>
          </cell>
          <cell r="F125" t="str">
            <v>Carlos Enrique Cardona Quiceno</v>
          </cell>
          <cell r="G125">
            <v>0</v>
          </cell>
          <cell r="H125" t="str">
            <v>Calle 20 Esperanza # 17 - 90 Antigua Alcaldía Segundo Piso</v>
          </cell>
          <cell r="I125" t="str">
            <v>San Luis</v>
          </cell>
          <cell r="J125" t="str">
            <v>Nororiental</v>
          </cell>
          <cell r="K125">
            <v>5487339</v>
          </cell>
          <cell r="L125">
            <v>0</v>
          </cell>
          <cell r="M125" t="str">
            <v>comunicacionesanjose@gmail.com; camdelib@gmail.com</v>
          </cell>
          <cell r="N125" t="str">
            <v>Intervención de Apoyo - Apoyo Psicosocial RD</v>
          </cell>
          <cell r="O125" t="str">
            <v>No Aplica</v>
          </cell>
          <cell r="P125" t="str">
            <v>Vulneración</v>
          </cell>
          <cell r="Q125">
            <v>849</v>
          </cell>
          <cell r="R125">
            <v>0</v>
          </cell>
          <cell r="S125">
            <v>43437</v>
          </cell>
          <cell r="T125">
            <v>43769</v>
          </cell>
          <cell r="U125">
            <v>0</v>
          </cell>
          <cell r="V125" t="str">
            <v>Luis Diego Henao</v>
          </cell>
        </row>
        <row r="126">
          <cell r="B126" t="str">
            <v>05-283-125</v>
          </cell>
          <cell r="C126" t="str">
            <v>Antioquia</v>
          </cell>
          <cell r="D126" t="str">
            <v>Instituto Hermanas Franciscanas De Santa Clara</v>
          </cell>
          <cell r="E126" t="str">
            <v>890982597-7</v>
          </cell>
          <cell r="F126" t="str">
            <v>Angela Virzi Laccania</v>
          </cell>
          <cell r="G126">
            <v>0</v>
          </cell>
          <cell r="H126" t="str">
            <v>Carrera 53 Nro 42 - 181 Barrio Guamuru</v>
          </cell>
          <cell r="I126" t="str">
            <v>San Pedro de los Milagros</v>
          </cell>
          <cell r="J126" t="str">
            <v>Aburra norte</v>
          </cell>
          <cell r="K126">
            <v>8686684</v>
          </cell>
          <cell r="L126">
            <v>0</v>
          </cell>
          <cell r="M126" t="str">
            <v>franciscanas3sanpedro@hotmail.com</v>
          </cell>
          <cell r="N126" t="str">
            <v>Internado RD</v>
          </cell>
          <cell r="O126" t="str">
            <v>No Aplica</v>
          </cell>
          <cell r="P126" t="str">
            <v>Vulneración</v>
          </cell>
          <cell r="Q126">
            <v>830</v>
          </cell>
          <cell r="R126">
            <v>50</v>
          </cell>
          <cell r="S126">
            <v>43435</v>
          </cell>
          <cell r="T126">
            <v>43769</v>
          </cell>
          <cell r="U126">
            <v>0</v>
          </cell>
          <cell r="V126" t="str">
            <v>Mauricio Arango</v>
          </cell>
        </row>
        <row r="127">
          <cell r="B127" t="str">
            <v>05-23-126</v>
          </cell>
          <cell r="C127" t="str">
            <v>Antioquia</v>
          </cell>
          <cell r="D127" t="str">
            <v>Asociación De Pedagogos Reeducadores Egresado Luis Amigo- - ASPERLA</v>
          </cell>
          <cell r="E127" t="str">
            <v>800198682-5</v>
          </cell>
          <cell r="F127" t="str">
            <v>Adrian Camilo Toro Londoño</v>
          </cell>
          <cell r="G127">
            <v>0</v>
          </cell>
          <cell r="H127" t="str">
            <v>Calle 10 # 4-44</v>
          </cell>
          <cell r="I127" t="str">
            <v>Santafé De Antioquia</v>
          </cell>
          <cell r="J127" t="str">
            <v>Floresta</v>
          </cell>
          <cell r="K127" t="str">
            <v>2399631 - 2391363 - 4484311</v>
          </cell>
          <cell r="L127">
            <v>3168337640</v>
          </cell>
          <cell r="M127" t="str">
            <v>asperla@hogarasperla.org</v>
          </cell>
          <cell r="N127" t="str">
            <v>Libertad Vigilada – Asistida</v>
          </cell>
          <cell r="O127" t="str">
            <v>No Aplica</v>
          </cell>
          <cell r="P127" t="str">
            <v>SRPA</v>
          </cell>
          <cell r="Q127">
            <v>841</v>
          </cell>
          <cell r="R127">
            <v>40</v>
          </cell>
          <cell r="S127">
            <v>43437</v>
          </cell>
          <cell r="T127">
            <v>43769</v>
          </cell>
          <cell r="U127">
            <v>190313520</v>
          </cell>
          <cell r="V127" t="str">
            <v>Adriana Maria Ospina</v>
          </cell>
        </row>
        <row r="128">
          <cell r="B128" t="str">
            <v>05-23-127</v>
          </cell>
          <cell r="C128" t="str">
            <v>Antioquia</v>
          </cell>
          <cell r="D128" t="str">
            <v>Asociación De Pedagogos Reeducadores Egresado Luis Amigo- - ASPERLA</v>
          </cell>
          <cell r="E128" t="str">
            <v>800198682-5</v>
          </cell>
          <cell r="F128" t="str">
            <v>Adrian Camilo Toro Londoño</v>
          </cell>
          <cell r="G128">
            <v>0</v>
          </cell>
          <cell r="H128" t="str">
            <v>Calle 10 # 4-44</v>
          </cell>
          <cell r="I128" t="str">
            <v>Santafé De Antioquia</v>
          </cell>
          <cell r="J128" t="str">
            <v>Noroccidental</v>
          </cell>
          <cell r="K128" t="str">
            <v>4484311 Ext. 3</v>
          </cell>
          <cell r="L128">
            <v>0</v>
          </cell>
          <cell r="M128" t="str">
            <v>coorhogar@hogarasperla.org</v>
          </cell>
          <cell r="N128" t="str">
            <v>Intervención de Apoyo - Apoyo Psicológico Especializado RD</v>
          </cell>
          <cell r="O128" t="str">
            <v>No Aplica</v>
          </cell>
          <cell r="P128" t="str">
            <v>Vulneración</v>
          </cell>
          <cell r="Q128">
            <v>836</v>
          </cell>
          <cell r="R128" t="str">
            <v>1476 sesiones</v>
          </cell>
          <cell r="S128">
            <v>43437</v>
          </cell>
          <cell r="T128">
            <v>43769</v>
          </cell>
          <cell r="U128">
            <v>1060221132</v>
          </cell>
          <cell r="V128" t="str">
            <v>Isabel Cristina Alvarez</v>
          </cell>
        </row>
        <row r="129">
          <cell r="B129" t="str">
            <v>05-23-128</v>
          </cell>
          <cell r="C129" t="str">
            <v>Antioquia</v>
          </cell>
          <cell r="D129" t="str">
            <v>Asociación De Pedagogos Reeducadores Egresado Luis Amigo- - ASPERLA</v>
          </cell>
          <cell r="E129" t="str">
            <v>800198682-5</v>
          </cell>
          <cell r="F129" t="str">
            <v>Angel Uriel Villegas Diaz</v>
          </cell>
          <cell r="G129">
            <v>0</v>
          </cell>
          <cell r="H129" t="str">
            <v>Calle 10 #4-44</v>
          </cell>
          <cell r="I129" t="str">
            <v>Santafé De Antioquia</v>
          </cell>
          <cell r="J129" t="str">
            <v>Noroccidental</v>
          </cell>
          <cell r="K129" t="str">
            <v>2637300 - 4484311</v>
          </cell>
          <cell r="L129">
            <v>0</v>
          </cell>
          <cell r="M129" t="str">
            <v>coordespertar@hogarasperla.org</v>
          </cell>
          <cell r="N129" t="str">
            <v>Intervención de Apoyo - Apoyo Psicosocial RD</v>
          </cell>
          <cell r="O129" t="str">
            <v>No Aplica</v>
          </cell>
          <cell r="P129" t="str">
            <v>Vulneración</v>
          </cell>
          <cell r="Q129">
            <v>835</v>
          </cell>
          <cell r="R129">
            <v>0</v>
          </cell>
          <cell r="S129">
            <v>43437</v>
          </cell>
          <cell r="T129">
            <v>43769</v>
          </cell>
          <cell r="U129">
            <v>0</v>
          </cell>
          <cell r="V129" t="str">
            <v>Isabel Cristina Alvarez</v>
          </cell>
        </row>
        <row r="130">
          <cell r="B130" t="str">
            <v>05-23-129</v>
          </cell>
          <cell r="C130" t="str">
            <v>Antioquia</v>
          </cell>
          <cell r="D130" t="str">
            <v>Asociación De Pedagogos Reeducadores Egresado Luis Amigo- - ASPERLA</v>
          </cell>
          <cell r="E130" t="str">
            <v>800198682-5</v>
          </cell>
          <cell r="F130" t="str">
            <v>Adrian Camilo Toro Londoño</v>
          </cell>
          <cell r="G130">
            <v>0</v>
          </cell>
          <cell r="H130" t="str">
            <v>Calle 10 N° 4-44</v>
          </cell>
          <cell r="I130" t="str">
            <v>Santafé De Antioquia</v>
          </cell>
          <cell r="J130" t="str">
            <v>Floresta</v>
          </cell>
          <cell r="K130" t="str">
            <v>2399631 - 2391363</v>
          </cell>
          <cell r="L130">
            <v>3168337640</v>
          </cell>
          <cell r="M130" t="str">
            <v>coorcrecer@hogarasperla.org</v>
          </cell>
          <cell r="N130" t="str">
            <v>Libertad Vigilada – Asistida</v>
          </cell>
          <cell r="O130" t="str">
            <v>No Aplica</v>
          </cell>
          <cell r="P130" t="str">
            <v>SRPA</v>
          </cell>
          <cell r="Q130">
            <v>841</v>
          </cell>
          <cell r="R130">
            <v>0</v>
          </cell>
          <cell r="S130">
            <v>43437</v>
          </cell>
          <cell r="T130">
            <v>43769</v>
          </cell>
          <cell r="U130">
            <v>0</v>
          </cell>
          <cell r="V130" t="str">
            <v>Adriana Maria Ospina</v>
          </cell>
        </row>
        <row r="131">
          <cell r="B131" t="str">
            <v>05-54-130</v>
          </cell>
          <cell r="C131" t="str">
            <v>Antioquia</v>
          </cell>
          <cell r="D131" t="str">
            <v>Centro De Atención Especializada Crecer</v>
          </cell>
          <cell r="E131" t="str">
            <v>811039146-8</v>
          </cell>
          <cell r="F131" t="str">
            <v>Wilson Dario Toro</v>
          </cell>
          <cell r="G131" t="str">
            <v>Sonson</v>
          </cell>
          <cell r="H131" t="str">
            <v>Carrera 8 No. 9-25</v>
          </cell>
          <cell r="I131" t="str">
            <v>Sonson</v>
          </cell>
          <cell r="J131" t="str">
            <v>Nororiental</v>
          </cell>
          <cell r="K131">
            <v>0</v>
          </cell>
          <cell r="L131">
            <v>3508108689</v>
          </cell>
          <cell r="M131" t="str">
            <v>intervenciondeapoyopsicosocial@gmail.com</v>
          </cell>
          <cell r="N131" t="str">
            <v>Intervención de Apoyo - Apoyo Psicosocial RD</v>
          </cell>
          <cell r="O131" t="str">
            <v>No Aplica</v>
          </cell>
          <cell r="P131" t="str">
            <v>Vulneración</v>
          </cell>
          <cell r="Q131">
            <v>838</v>
          </cell>
          <cell r="R131">
            <v>0</v>
          </cell>
          <cell r="S131">
            <v>43437</v>
          </cell>
          <cell r="T131">
            <v>43769</v>
          </cell>
          <cell r="U131">
            <v>0</v>
          </cell>
          <cell r="V131" t="str">
            <v>Luis Diego Henao</v>
          </cell>
        </row>
        <row r="132">
          <cell r="B132" t="str">
            <v>05-23-131</v>
          </cell>
          <cell r="C132" t="str">
            <v>Antioquia</v>
          </cell>
          <cell r="D132" t="str">
            <v>Asociación De Pedagogos Reeducadores Egresado Luis Amigo- - ASPERLA</v>
          </cell>
          <cell r="E132" t="str">
            <v>800198682-5</v>
          </cell>
          <cell r="F132" t="str">
            <v>Adrian Camilo Toro Londoño</v>
          </cell>
          <cell r="G132">
            <v>0</v>
          </cell>
          <cell r="H132" t="str">
            <v>Calle 28 # 29 - 39</v>
          </cell>
          <cell r="I132" t="str">
            <v>Urrao</v>
          </cell>
          <cell r="J132" t="str">
            <v>Noroccidental</v>
          </cell>
          <cell r="K132" t="str">
            <v>4484311 Ext. 3</v>
          </cell>
          <cell r="L132">
            <v>0</v>
          </cell>
          <cell r="M132" t="str">
            <v>coorhogar@hogarasperla.org</v>
          </cell>
          <cell r="N132" t="str">
            <v>Intervención de Apoyo - Apoyo Psicológico Especializado RD</v>
          </cell>
          <cell r="O132" t="str">
            <v>No Aplica</v>
          </cell>
          <cell r="P132" t="str">
            <v>Vulneración</v>
          </cell>
          <cell r="Q132">
            <v>836</v>
          </cell>
          <cell r="R132">
            <v>0</v>
          </cell>
          <cell r="S132">
            <v>43437</v>
          </cell>
          <cell r="T132">
            <v>43769</v>
          </cell>
          <cell r="U132">
            <v>0</v>
          </cell>
          <cell r="V132" t="str">
            <v>Isabel Cristina Alvarez</v>
          </cell>
        </row>
        <row r="133">
          <cell r="B133" t="str">
            <v>05-54-132</v>
          </cell>
          <cell r="C133" t="str">
            <v>Antioquia</v>
          </cell>
          <cell r="D133" t="str">
            <v>Centro De Atención Especializada Crecer</v>
          </cell>
          <cell r="E133" t="str">
            <v>811039146-8</v>
          </cell>
          <cell r="F133" t="str">
            <v>Wilson Dario Toro</v>
          </cell>
          <cell r="G133" t="str">
            <v>Urrao</v>
          </cell>
          <cell r="H133" t="str">
            <v>Carerra 31 No. 20-38</v>
          </cell>
          <cell r="I133" t="str">
            <v>Urrao</v>
          </cell>
          <cell r="J133" t="str">
            <v>Nororiental</v>
          </cell>
          <cell r="K133">
            <v>0</v>
          </cell>
          <cell r="L133">
            <v>3508108690</v>
          </cell>
          <cell r="M133" t="str">
            <v>intervenciondeapoyopsicosocial@gmail.com</v>
          </cell>
          <cell r="N133" t="str">
            <v>Intervención de Apoyo - Apoyo Psicosocial RD</v>
          </cell>
          <cell r="O133" t="str">
            <v>No Aplica</v>
          </cell>
          <cell r="P133" t="str">
            <v>Vulneración</v>
          </cell>
          <cell r="Q133">
            <v>838</v>
          </cell>
          <cell r="R133">
            <v>0</v>
          </cell>
          <cell r="S133">
            <v>43437</v>
          </cell>
          <cell r="T133">
            <v>43769</v>
          </cell>
          <cell r="U133">
            <v>0</v>
          </cell>
          <cell r="V133" t="str">
            <v>Luis Diego Henao</v>
          </cell>
        </row>
        <row r="134">
          <cell r="B134" t="str">
            <v>05-23-133</v>
          </cell>
          <cell r="C134" t="str">
            <v>Antioquia</v>
          </cell>
          <cell r="D134" t="str">
            <v>Asociación De Pedagogos Reeducadores Egresado Luis Amigo- - ASPERLA</v>
          </cell>
          <cell r="E134" t="str">
            <v>800198682-5</v>
          </cell>
          <cell r="F134" t="str">
            <v>Adrian Camilo Toro Londoño</v>
          </cell>
          <cell r="G134">
            <v>0</v>
          </cell>
          <cell r="H134" t="str">
            <v>Calle 22 # 19 - 36</v>
          </cell>
          <cell r="I134" t="str">
            <v>Yarumal</v>
          </cell>
          <cell r="J134" t="str">
            <v>Noroccidental</v>
          </cell>
          <cell r="K134" t="str">
            <v>4484311 Ext. 3</v>
          </cell>
          <cell r="L134">
            <v>0</v>
          </cell>
          <cell r="M134" t="str">
            <v>coorhogar@hogarasperla.org</v>
          </cell>
          <cell r="N134" t="str">
            <v>Intervención de Apoyo - Apoyo Psicológico Especializado RD</v>
          </cell>
          <cell r="O134" t="str">
            <v>No Aplica</v>
          </cell>
          <cell r="P134" t="str">
            <v>Vulneración</v>
          </cell>
          <cell r="Q134">
            <v>836</v>
          </cell>
          <cell r="R134">
            <v>0</v>
          </cell>
          <cell r="S134">
            <v>43437</v>
          </cell>
          <cell r="T134">
            <v>43769</v>
          </cell>
          <cell r="U134">
            <v>0</v>
          </cell>
          <cell r="V134" t="str">
            <v>Isabel Cristina Alvarez</v>
          </cell>
        </row>
        <row r="135">
          <cell r="B135" t="str">
            <v>05-54-134</v>
          </cell>
          <cell r="C135" t="str">
            <v>Antioquia</v>
          </cell>
          <cell r="D135" t="str">
            <v>Centro De Atención Especializada Crecer</v>
          </cell>
          <cell r="E135" t="str">
            <v>811039146-8</v>
          </cell>
          <cell r="F135" t="str">
            <v>Wilson Dario Toro</v>
          </cell>
          <cell r="G135" t="str">
            <v>Yarumal</v>
          </cell>
          <cell r="H135" t="str">
            <v>Carrera 18 No. 21-48</v>
          </cell>
          <cell r="I135" t="str">
            <v>Yarumal</v>
          </cell>
          <cell r="J135" t="str">
            <v>Nororiental</v>
          </cell>
          <cell r="K135">
            <v>0</v>
          </cell>
          <cell r="L135">
            <v>3508108690</v>
          </cell>
          <cell r="M135" t="str">
            <v>intervenciondeapoyopsicosocial@gmail.com</v>
          </cell>
          <cell r="N135" t="str">
            <v>Intervención de Apoyo - Apoyo Psicosocial RD</v>
          </cell>
          <cell r="O135" t="str">
            <v>No Aplica</v>
          </cell>
          <cell r="P135" t="str">
            <v>Vulneración</v>
          </cell>
          <cell r="Q135">
            <v>838</v>
          </cell>
          <cell r="R135">
            <v>0</v>
          </cell>
          <cell r="S135">
            <v>43437</v>
          </cell>
          <cell r="T135">
            <v>43769</v>
          </cell>
          <cell r="U135">
            <v>0</v>
          </cell>
          <cell r="V135" t="str">
            <v>Luis Diego Henao</v>
          </cell>
        </row>
        <row r="136">
          <cell r="B136" t="str">
            <v>05-23-135</v>
          </cell>
          <cell r="C136" t="str">
            <v>Antioquia</v>
          </cell>
          <cell r="D136" t="str">
            <v>Asociación De Pedagogos Reeducadores Egresado Luis Amigo- - ASPERLA</v>
          </cell>
          <cell r="E136" t="str">
            <v>800198682-5</v>
          </cell>
          <cell r="F136" t="str">
            <v>Adrian Camilo Toro Londoño</v>
          </cell>
          <cell r="G136">
            <v>0</v>
          </cell>
          <cell r="H136" t="str">
            <v>Calle 20 Nº 20-323</v>
          </cell>
          <cell r="I136" t="str">
            <v>Yolombó</v>
          </cell>
          <cell r="J136" t="str">
            <v>Noroccidental</v>
          </cell>
          <cell r="K136" t="str">
            <v>4484311 Ext. 3</v>
          </cell>
          <cell r="L136">
            <v>0</v>
          </cell>
          <cell r="M136" t="str">
            <v>atencionterapeutica@hogarasperla.org</v>
          </cell>
          <cell r="N136" t="str">
            <v>Intervención de Apoyo - Apoyo Psicológico Especializado RD</v>
          </cell>
          <cell r="O136" t="str">
            <v>No Aplica</v>
          </cell>
          <cell r="P136" t="str">
            <v>Vulneración</v>
          </cell>
          <cell r="Q136">
            <v>836</v>
          </cell>
          <cell r="R136">
            <v>0</v>
          </cell>
          <cell r="S136">
            <v>43437</v>
          </cell>
          <cell r="T136">
            <v>43769</v>
          </cell>
          <cell r="U136">
            <v>0</v>
          </cell>
          <cell r="V136" t="str">
            <v>Isabel Cristina Alvarez</v>
          </cell>
        </row>
        <row r="137">
          <cell r="B137" t="str">
            <v>05-293-136</v>
          </cell>
          <cell r="C137" t="str">
            <v>Antioquia</v>
          </cell>
          <cell r="D137" t="str">
            <v>Municipio De Yolombo</v>
          </cell>
          <cell r="E137" t="str">
            <v>890984030-2</v>
          </cell>
          <cell r="F137" t="str">
            <v>Jesus Amador Perez Palacio</v>
          </cell>
          <cell r="G137">
            <v>0</v>
          </cell>
          <cell r="H137" t="str">
            <v>Calle Colombia Número 20-92 Palacio Municipal</v>
          </cell>
          <cell r="I137" t="str">
            <v>Yolombó</v>
          </cell>
          <cell r="J137" t="str">
            <v>PorceNUS</v>
          </cell>
          <cell r="K137">
            <v>8654181</v>
          </cell>
          <cell r="L137">
            <v>3113844532</v>
          </cell>
          <cell r="M137">
            <v>0</v>
          </cell>
          <cell r="N137" t="str">
            <v>Intervención de Apoyo - Apoyo Psicosocial RD</v>
          </cell>
          <cell r="O137" t="str">
            <v>No Aplica</v>
          </cell>
          <cell r="P137" t="str">
            <v>Vulneración</v>
          </cell>
          <cell r="Q137">
            <v>858</v>
          </cell>
          <cell r="R137">
            <v>25</v>
          </cell>
          <cell r="S137">
            <v>43439</v>
          </cell>
          <cell r="T137">
            <v>43769</v>
          </cell>
          <cell r="U137">
            <v>99087875</v>
          </cell>
          <cell r="V137" t="str">
            <v>Catalina Garcia Robledo</v>
          </cell>
        </row>
        <row r="138">
          <cell r="B138" t="str">
            <v>81-179-137</v>
          </cell>
          <cell r="C138" t="str">
            <v>Arauca</v>
          </cell>
          <cell r="D138" t="str">
            <v>Fundación Karit Ibita - FUNKARIB</v>
          </cell>
          <cell r="E138" t="str">
            <v>900546240-1</v>
          </cell>
          <cell r="F138" t="str">
            <v>Andres Francisco Prada Camargo</v>
          </cell>
          <cell r="G138" t="str">
            <v>Casa Indigena</v>
          </cell>
          <cell r="H138" t="str">
            <v>Carrera 7a No .8 - 291 San Carlos</v>
          </cell>
          <cell r="I138" t="str">
            <v>Arauca</v>
          </cell>
          <cell r="J138" t="str">
            <v>Arauca</v>
          </cell>
          <cell r="K138">
            <v>0</v>
          </cell>
          <cell r="L138">
            <v>3223072841</v>
          </cell>
          <cell r="M138" t="str">
            <v>funkaribarauca@gmail.com</v>
          </cell>
          <cell r="N138" t="str">
            <v>Intervención de Apoyo - Apoyo Psicosocial RD</v>
          </cell>
          <cell r="O138" t="str">
            <v>No Aplica</v>
          </cell>
          <cell r="P138" t="str">
            <v>Vulneración</v>
          </cell>
          <cell r="Q138" t="str">
            <v>81-138-2018</v>
          </cell>
          <cell r="R138">
            <v>50</v>
          </cell>
          <cell r="S138">
            <v>43435</v>
          </cell>
          <cell r="T138">
            <v>43769</v>
          </cell>
          <cell r="U138">
            <v>178175750</v>
          </cell>
          <cell r="V138" t="str">
            <v>Juan Sebastian Velasco</v>
          </cell>
        </row>
        <row r="139">
          <cell r="B139" t="str">
            <v>81-179-138</v>
          </cell>
          <cell r="C139" t="str">
            <v>Arauca</v>
          </cell>
          <cell r="D139" t="str">
            <v>Fundación Karit Ibita - FUNKARIB</v>
          </cell>
          <cell r="E139" t="str">
            <v>900546240-1</v>
          </cell>
          <cell r="F139" t="str">
            <v>Andres Francisco Prada Camargo</v>
          </cell>
          <cell r="G139" t="str">
            <v>Casa Indigena</v>
          </cell>
          <cell r="H139" t="str">
            <v>Carrera 7a No .8 - 291 San Carlos</v>
          </cell>
          <cell r="I139" t="str">
            <v>Arauca</v>
          </cell>
          <cell r="J139" t="str">
            <v>Arauca</v>
          </cell>
          <cell r="K139">
            <v>0</v>
          </cell>
          <cell r="L139">
            <v>3223072841</v>
          </cell>
          <cell r="M139" t="str">
            <v>funkaribarauca@gmail.com</v>
          </cell>
          <cell r="N139" t="str">
            <v>Casa Hogar RD</v>
          </cell>
          <cell r="O139" t="str">
            <v>No Aplica</v>
          </cell>
          <cell r="P139" t="str">
            <v>Vulneración</v>
          </cell>
          <cell r="Q139" t="str">
            <v>81-137-2018</v>
          </cell>
          <cell r="R139">
            <v>12</v>
          </cell>
          <cell r="S139">
            <v>43435</v>
          </cell>
          <cell r="T139">
            <v>43769</v>
          </cell>
          <cell r="U139">
            <v>134515464</v>
          </cell>
          <cell r="V139" t="str">
            <v>Juan Sebastian Velasco</v>
          </cell>
        </row>
        <row r="140">
          <cell r="B140" t="str">
            <v>81-18-139</v>
          </cell>
          <cell r="C140" t="str">
            <v>Arauca</v>
          </cell>
          <cell r="D140" t="str">
            <v>Asociación De Apoyo Al Desarrollo - Apoyar</v>
          </cell>
          <cell r="E140" t="str">
            <v>834001100-9</v>
          </cell>
          <cell r="F140" t="str">
            <v>Pedro Alfonso Niño Sequera</v>
          </cell>
          <cell r="G140" t="str">
            <v>Sede Administrativa</v>
          </cell>
          <cell r="H140" t="str">
            <v>Carrera 6 No. 19 - 16 Americas</v>
          </cell>
          <cell r="I140" t="str">
            <v>Arauca</v>
          </cell>
          <cell r="J140" t="str">
            <v>Arauca</v>
          </cell>
          <cell r="K140">
            <v>8858629</v>
          </cell>
          <cell r="L140">
            <v>3164794503</v>
          </cell>
          <cell r="M140" t="str">
            <v>hogarsustituto@apoyar.org</v>
          </cell>
          <cell r="N140" t="str">
            <v>Hogar Sustituto Entidad RD</v>
          </cell>
          <cell r="O140" t="str">
            <v>No Aplica</v>
          </cell>
          <cell r="P140" t="str">
            <v>Vulneración / Discapacidad</v>
          </cell>
          <cell r="Q140" t="str">
            <v>81-139-2018</v>
          </cell>
          <cell r="R140">
            <v>178</v>
          </cell>
          <cell r="S140">
            <v>43435</v>
          </cell>
          <cell r="T140">
            <v>43769</v>
          </cell>
          <cell r="U140">
            <v>2480121244</v>
          </cell>
          <cell r="V140" t="str">
            <v>Juan Sebastian Velasco</v>
          </cell>
        </row>
        <row r="141">
          <cell r="B141" t="str">
            <v>81-18-140</v>
          </cell>
          <cell r="C141" t="str">
            <v>Arauca</v>
          </cell>
          <cell r="D141" t="str">
            <v>Asociación De Apoyo Al Desarrollo - Apoyar</v>
          </cell>
          <cell r="E141" t="str">
            <v>834001100-9</v>
          </cell>
          <cell r="F141" t="str">
            <v>Pedro Alfonso Niño Sequera</v>
          </cell>
          <cell r="G141" t="str">
            <v>UDS Saravena</v>
          </cell>
          <cell r="H141" t="str">
            <v>Calle 28 # 17-18 Barrio Modelo</v>
          </cell>
          <cell r="I141" t="str">
            <v>Saravena</v>
          </cell>
          <cell r="J141" t="str">
            <v>Saravena</v>
          </cell>
          <cell r="K141">
            <v>8858629</v>
          </cell>
          <cell r="L141">
            <v>3164794503</v>
          </cell>
          <cell r="M141" t="str">
            <v>hogarsustituto@apoyar.org</v>
          </cell>
          <cell r="N141" t="str">
            <v>Hogar Sustituto Entidad RD</v>
          </cell>
          <cell r="O141" t="str">
            <v>No Aplica</v>
          </cell>
          <cell r="P141" t="str">
            <v>Vulneración / Discapacidad</v>
          </cell>
          <cell r="Q141" t="str">
            <v>81-139-2018</v>
          </cell>
          <cell r="R141">
            <v>0</v>
          </cell>
          <cell r="S141">
            <v>43435</v>
          </cell>
          <cell r="T141">
            <v>43769</v>
          </cell>
          <cell r="U141">
            <v>0</v>
          </cell>
          <cell r="V141" t="str">
            <v>Juan Sebastian Velasco</v>
          </cell>
        </row>
        <row r="142">
          <cell r="B142" t="str">
            <v>81-18-141</v>
          </cell>
          <cell r="C142" t="str">
            <v>Arauca</v>
          </cell>
          <cell r="D142" t="str">
            <v>Asociación De Apoyo Al Desarrollo - Apoyar</v>
          </cell>
          <cell r="E142" t="str">
            <v>834001100-9</v>
          </cell>
          <cell r="F142" t="str">
            <v>Pedro Alfonso Niño Sequera</v>
          </cell>
          <cell r="G142" t="str">
            <v>UDS Tame</v>
          </cell>
          <cell r="H142" t="str">
            <v>Carrera 21A # 18-26 Barrio Morichal</v>
          </cell>
          <cell r="I142" t="str">
            <v>Tame</v>
          </cell>
          <cell r="J142" t="str">
            <v>Tame</v>
          </cell>
          <cell r="K142">
            <v>8858629</v>
          </cell>
          <cell r="L142">
            <v>3164794503</v>
          </cell>
          <cell r="M142" t="str">
            <v>hogarsustituto@apoyar.org</v>
          </cell>
          <cell r="N142" t="str">
            <v>Hogar Sustituto Entidad RD</v>
          </cell>
          <cell r="O142" t="str">
            <v>No Aplica</v>
          </cell>
          <cell r="P142" t="str">
            <v>Vulneración / Discapacidad</v>
          </cell>
          <cell r="Q142" t="str">
            <v>81-139-2018</v>
          </cell>
          <cell r="R142">
            <v>0</v>
          </cell>
          <cell r="S142">
            <v>43435</v>
          </cell>
          <cell r="T142">
            <v>43769</v>
          </cell>
          <cell r="U142">
            <v>0</v>
          </cell>
          <cell r="V142" t="str">
            <v>Juan Sebastian Velasco</v>
          </cell>
        </row>
        <row r="143">
          <cell r="B143" t="str">
            <v>08-170-142</v>
          </cell>
          <cell r="C143" t="str">
            <v>Atlántico</v>
          </cell>
          <cell r="D143" t="str">
            <v>Fundación Hogares Claret</v>
          </cell>
          <cell r="E143" t="str">
            <v>800098983-8</v>
          </cell>
          <cell r="F143" t="str">
            <v>German Luna Rueda</v>
          </cell>
          <cell r="G143" t="str">
            <v>Una Luz De Esperanza</v>
          </cell>
          <cell r="H143" t="str">
            <v>Carrera 42 # 45-81</v>
          </cell>
          <cell r="I143" t="str">
            <v>Barranquilla</v>
          </cell>
          <cell r="J143" t="str">
            <v>Norte Centro Histórico</v>
          </cell>
          <cell r="K143">
            <v>3035757</v>
          </cell>
          <cell r="L143">
            <v>3137185227</v>
          </cell>
          <cell r="M143" t="str">
            <v>info.atlantico@fundacionhogaresclaret.org</v>
          </cell>
          <cell r="N143" t="str">
            <v>Externado RAJ</v>
          </cell>
          <cell r="O143" t="str">
            <v>Jornada Completa</v>
          </cell>
          <cell r="P143" t="str">
            <v>RAJ</v>
          </cell>
          <cell r="Q143">
            <v>534</v>
          </cell>
          <cell r="R143">
            <v>40</v>
          </cell>
          <cell r="S143">
            <v>43435</v>
          </cell>
          <cell r="T143">
            <v>43769</v>
          </cell>
          <cell r="U143">
            <v>354474000</v>
          </cell>
          <cell r="V143" t="str">
            <v>Viviana Morales</v>
          </cell>
        </row>
        <row r="144">
          <cell r="B144" t="str">
            <v>08-170-143</v>
          </cell>
          <cell r="C144" t="str">
            <v>Atlántico</v>
          </cell>
          <cell r="D144" t="str">
            <v>Fundación Hogares Claret</v>
          </cell>
          <cell r="E144" t="str">
            <v>800098983-8</v>
          </cell>
          <cell r="F144" t="str">
            <v>German Luna Rueda</v>
          </cell>
          <cell r="G144" t="str">
            <v>Una Luz De Esperanza</v>
          </cell>
          <cell r="H144" t="str">
            <v>Carrera 42 # 45-81</v>
          </cell>
          <cell r="I144" t="str">
            <v>Barranquilla</v>
          </cell>
          <cell r="J144" t="str">
            <v>Norte Centro Histórico</v>
          </cell>
          <cell r="K144">
            <v>3035757</v>
          </cell>
          <cell r="L144">
            <v>3137185227</v>
          </cell>
          <cell r="M144" t="str">
            <v>info.atlantico@fundacionhogaresclaret.org</v>
          </cell>
          <cell r="N144" t="str">
            <v>Prestación de Servicios Sociales a la Comunidad</v>
          </cell>
          <cell r="O144" t="str">
            <v>No Aplica</v>
          </cell>
          <cell r="P144" t="str">
            <v>SRPA</v>
          </cell>
          <cell r="Q144">
            <v>523</v>
          </cell>
          <cell r="R144">
            <v>6</v>
          </cell>
          <cell r="S144">
            <v>43435</v>
          </cell>
          <cell r="T144">
            <v>43769</v>
          </cell>
          <cell r="U144">
            <v>17922960</v>
          </cell>
          <cell r="V144" t="str">
            <v>Viviana Morales</v>
          </cell>
        </row>
        <row r="145">
          <cell r="B145" t="str">
            <v>08-170-144</v>
          </cell>
          <cell r="C145" t="str">
            <v>Atlántico</v>
          </cell>
          <cell r="D145" t="str">
            <v>Fundación Hogares Claret</v>
          </cell>
          <cell r="E145" t="str">
            <v>800098983-8</v>
          </cell>
          <cell r="F145" t="str">
            <v>German Luna Rueda</v>
          </cell>
          <cell r="G145" t="str">
            <v>Una Luz De Esperanza</v>
          </cell>
          <cell r="H145" t="str">
            <v>Carrera 42 # 45-81</v>
          </cell>
          <cell r="I145" t="str">
            <v>Barranquilla</v>
          </cell>
          <cell r="J145" t="str">
            <v>Norte Centro Histórico</v>
          </cell>
          <cell r="K145">
            <v>3035757</v>
          </cell>
          <cell r="L145">
            <v>3137185227</v>
          </cell>
          <cell r="M145" t="str">
            <v>info.atlantico@fundacionhogaresclaret.org</v>
          </cell>
          <cell r="N145" t="str">
            <v>Intervención de Apoyo RAJ</v>
          </cell>
          <cell r="O145" t="str">
            <v>No Aplica</v>
          </cell>
          <cell r="P145" t="str">
            <v>RAJ</v>
          </cell>
          <cell r="Q145">
            <v>533</v>
          </cell>
          <cell r="R145">
            <v>10</v>
          </cell>
          <cell r="S145">
            <v>43435</v>
          </cell>
          <cell r="T145">
            <v>43769</v>
          </cell>
          <cell r="U145">
            <v>33145500</v>
          </cell>
          <cell r="V145" t="str">
            <v>Viviana Morales</v>
          </cell>
        </row>
        <row r="146">
          <cell r="B146" t="str">
            <v>08-170-145</v>
          </cell>
          <cell r="C146" t="str">
            <v>Atlántico</v>
          </cell>
          <cell r="D146" t="str">
            <v>Fundación Hogares Claret</v>
          </cell>
          <cell r="E146" t="str">
            <v>800098983-8</v>
          </cell>
          <cell r="F146" t="str">
            <v>German Luna Rueda</v>
          </cell>
          <cell r="G146" t="str">
            <v>Una Luz De Esperanza</v>
          </cell>
          <cell r="H146" t="str">
            <v>Carrera 42 # 45-81</v>
          </cell>
          <cell r="I146" t="str">
            <v>Barranquilla</v>
          </cell>
          <cell r="J146" t="str">
            <v>Norte Centro Histórico</v>
          </cell>
          <cell r="K146">
            <v>3035757</v>
          </cell>
          <cell r="L146">
            <v>3137185227</v>
          </cell>
          <cell r="M146" t="str">
            <v>info.atlantico@fundacionhogaresclaret.org</v>
          </cell>
          <cell r="N146" t="str">
            <v>Semicerrado Externado</v>
          </cell>
          <cell r="O146" t="str">
            <v>Media Jornada</v>
          </cell>
          <cell r="P146" t="str">
            <v>SRPA</v>
          </cell>
          <cell r="Q146">
            <v>528</v>
          </cell>
          <cell r="R146">
            <v>5</v>
          </cell>
          <cell r="S146">
            <v>43435</v>
          </cell>
          <cell r="T146">
            <v>43769</v>
          </cell>
          <cell r="U146">
            <v>26142400</v>
          </cell>
          <cell r="V146" t="str">
            <v>Viviana Morales</v>
          </cell>
        </row>
        <row r="147">
          <cell r="B147" t="str">
            <v>08-170-146</v>
          </cell>
          <cell r="C147" t="str">
            <v>Atlántico</v>
          </cell>
          <cell r="D147" t="str">
            <v>Fundación Hogares Claret</v>
          </cell>
          <cell r="E147" t="str">
            <v>800098983-8</v>
          </cell>
          <cell r="F147" t="str">
            <v>German Luna Rueda</v>
          </cell>
          <cell r="G147" t="str">
            <v>Una Luz De Esperanza</v>
          </cell>
          <cell r="H147" t="str">
            <v>Carrera 42 # 45-81</v>
          </cell>
          <cell r="I147" t="str">
            <v>Barranquilla</v>
          </cell>
          <cell r="J147" t="str">
            <v>Norte Centro Histórico</v>
          </cell>
          <cell r="K147">
            <v>3035757</v>
          </cell>
          <cell r="L147">
            <v>3137185227</v>
          </cell>
          <cell r="M147" t="str">
            <v>info.atlantico@fundacionhogaresclaret.org</v>
          </cell>
          <cell r="N147" t="str">
            <v>Semicerrado Externado</v>
          </cell>
          <cell r="O147" t="str">
            <v>Jornada Completa</v>
          </cell>
          <cell r="P147" t="str">
            <v>SRPA</v>
          </cell>
          <cell r="Q147">
            <v>525</v>
          </cell>
          <cell r="R147">
            <v>30</v>
          </cell>
          <cell r="S147">
            <v>43435</v>
          </cell>
          <cell r="T147">
            <v>43769</v>
          </cell>
          <cell r="U147">
            <v>265855500</v>
          </cell>
          <cell r="V147" t="str">
            <v>Viviana Morales</v>
          </cell>
        </row>
        <row r="148">
          <cell r="B148" t="str">
            <v>08-170-147</v>
          </cell>
          <cell r="C148" t="str">
            <v>Atlántico</v>
          </cell>
          <cell r="D148" t="str">
            <v>Fundación Hogares Claret</v>
          </cell>
          <cell r="E148" t="str">
            <v>800098983-8</v>
          </cell>
          <cell r="F148" t="str">
            <v>German Luna Rueda</v>
          </cell>
          <cell r="G148" t="str">
            <v>Una Luz De Esperanza</v>
          </cell>
          <cell r="H148" t="str">
            <v>Carrera 42 # 45-81</v>
          </cell>
          <cell r="I148" t="str">
            <v>Barranquilla</v>
          </cell>
          <cell r="J148" t="str">
            <v>Norte Centro Histórico</v>
          </cell>
          <cell r="K148">
            <v>3035757</v>
          </cell>
          <cell r="L148">
            <v>3137185227</v>
          </cell>
          <cell r="M148" t="str">
            <v>info.atlantico@fundacionhogaresclaret.org</v>
          </cell>
          <cell r="N148" t="str">
            <v>Libertad Vigilada – Asistida</v>
          </cell>
          <cell r="O148" t="str">
            <v>No Aplica</v>
          </cell>
          <cell r="P148" t="str">
            <v>SRPA</v>
          </cell>
          <cell r="Q148">
            <v>526</v>
          </cell>
          <cell r="R148">
            <v>35</v>
          </cell>
          <cell r="S148">
            <v>43435</v>
          </cell>
          <cell r="T148">
            <v>43769</v>
          </cell>
          <cell r="U148">
            <v>151787650</v>
          </cell>
          <cell r="V148" t="str">
            <v>Viviana Morales</v>
          </cell>
        </row>
        <row r="149">
          <cell r="B149" t="str">
            <v>08-170-148</v>
          </cell>
          <cell r="C149" t="str">
            <v>Atlántico</v>
          </cell>
          <cell r="D149" t="str">
            <v>Fundación Hogares Claret</v>
          </cell>
          <cell r="E149" t="str">
            <v>800098983-8</v>
          </cell>
          <cell r="F149" t="str">
            <v>German Luna Rueda</v>
          </cell>
          <cell r="G149" t="str">
            <v>CESPA</v>
          </cell>
          <cell r="H149" t="str">
            <v>Calle 45 No. 43 - 54</v>
          </cell>
          <cell r="I149" t="str">
            <v>Barranquilla</v>
          </cell>
          <cell r="J149" t="str">
            <v>Norte Centro Histórico</v>
          </cell>
          <cell r="K149">
            <v>0</v>
          </cell>
          <cell r="L149">
            <v>3145343480</v>
          </cell>
          <cell r="M149" t="str">
            <v>german.luna@fundacionhogaresclaret.org</v>
          </cell>
          <cell r="N149" t="str">
            <v>Centro Transitorio</v>
          </cell>
          <cell r="O149" t="str">
            <v>No Aplica</v>
          </cell>
          <cell r="P149" t="str">
            <v>SRPA</v>
          </cell>
          <cell r="Q149">
            <v>524</v>
          </cell>
          <cell r="R149">
            <v>5</v>
          </cell>
          <cell r="S149">
            <v>43435</v>
          </cell>
          <cell r="T149">
            <v>43769</v>
          </cell>
          <cell r="U149">
            <v>92099500</v>
          </cell>
          <cell r="V149" t="str">
            <v>Viviana Morales</v>
          </cell>
        </row>
        <row r="150">
          <cell r="B150" t="str">
            <v>08-204-149</v>
          </cell>
          <cell r="C150" t="str">
            <v>Atlántico</v>
          </cell>
          <cell r="D150" t="str">
            <v>Fundación Pactos</v>
          </cell>
          <cell r="E150" t="str">
            <v>802010646-1</v>
          </cell>
          <cell r="F150" t="str">
            <v>Monica Olarte Valencia</v>
          </cell>
          <cell r="G150" t="str">
            <v>Hogar Mi Refugio</v>
          </cell>
          <cell r="H150" t="str">
            <v>Calle 44 # 41 - 62</v>
          </cell>
          <cell r="I150" t="str">
            <v>Barranquilla</v>
          </cell>
          <cell r="J150" t="str">
            <v>Norte Centro Histórico</v>
          </cell>
          <cell r="K150">
            <v>3512406</v>
          </cell>
          <cell r="L150">
            <v>3003050732</v>
          </cell>
          <cell r="M150" t="str">
            <v>directora@fundacionpactos.org</v>
          </cell>
          <cell r="N150" t="str">
            <v>Internado RAJ</v>
          </cell>
          <cell r="O150" t="str">
            <v>No Aplica</v>
          </cell>
          <cell r="P150" t="str">
            <v>RAJ</v>
          </cell>
          <cell r="Q150">
            <v>532</v>
          </cell>
          <cell r="R150">
            <v>50</v>
          </cell>
          <cell r="S150">
            <v>43435</v>
          </cell>
          <cell r="T150">
            <v>43769</v>
          </cell>
          <cell r="U150">
            <v>781395500</v>
          </cell>
          <cell r="V150" t="str">
            <v>Viviana Morales</v>
          </cell>
        </row>
        <row r="151">
          <cell r="B151" t="str">
            <v>08-127-150</v>
          </cell>
          <cell r="C151" t="str">
            <v>Atlántico</v>
          </cell>
          <cell r="D151" t="str">
            <v>Fundación Centro De Desarrollo Social - CEDESOCIAL</v>
          </cell>
          <cell r="E151" t="str">
            <v>802007962-1</v>
          </cell>
          <cell r="F151" t="str">
            <v>Cecilia Yanet Martinez De Ruíz</v>
          </cell>
          <cell r="G151">
            <v>0</v>
          </cell>
          <cell r="H151" t="str">
            <v>Carrera 62 # 64 - 46</v>
          </cell>
          <cell r="I151" t="str">
            <v>Barranquilla</v>
          </cell>
          <cell r="J151" t="str">
            <v>GAT</v>
          </cell>
          <cell r="K151">
            <v>3600053</v>
          </cell>
          <cell r="L151">
            <v>3205311683</v>
          </cell>
          <cell r="M151" t="str">
            <v>info@cedesocial.org</v>
          </cell>
          <cell r="N151" t="str">
            <v>Hogar Sustituto Entidad RD</v>
          </cell>
          <cell r="O151" t="str">
            <v>No Aplica</v>
          </cell>
          <cell r="P151" t="str">
            <v>Discapacidad</v>
          </cell>
          <cell r="Q151">
            <v>517</v>
          </cell>
          <cell r="R151">
            <v>168</v>
          </cell>
          <cell r="S151">
            <v>43435</v>
          </cell>
          <cell r="T151">
            <v>43769</v>
          </cell>
          <cell r="U151">
            <v>2574966240</v>
          </cell>
          <cell r="V151" t="str">
            <v>Margelis De Leon Miranda</v>
          </cell>
        </row>
        <row r="152">
          <cell r="B152" t="str">
            <v>08-127-151</v>
          </cell>
          <cell r="C152" t="str">
            <v>Atlántico</v>
          </cell>
          <cell r="D152" t="str">
            <v>Fundación Centro De Desarrollo Social - CEDESOCIAL</v>
          </cell>
          <cell r="E152" t="str">
            <v>802007962-1</v>
          </cell>
          <cell r="F152" t="str">
            <v>Cecilia Yanet Martinez De Ruíz</v>
          </cell>
          <cell r="G152">
            <v>0</v>
          </cell>
          <cell r="H152" t="str">
            <v>Carrera 62 # 64 - 46</v>
          </cell>
          <cell r="I152" t="str">
            <v>Barranquilla</v>
          </cell>
          <cell r="J152" t="str">
            <v>GAT</v>
          </cell>
          <cell r="K152">
            <v>3600053</v>
          </cell>
          <cell r="L152">
            <v>3205311683</v>
          </cell>
          <cell r="M152" t="str">
            <v>info@cedesocial.org</v>
          </cell>
          <cell r="N152" t="str">
            <v>Hogar Sustituto Entidad RD</v>
          </cell>
          <cell r="O152" t="str">
            <v>No Aplica</v>
          </cell>
          <cell r="P152" t="str">
            <v>Vulneración</v>
          </cell>
          <cell r="Q152">
            <v>531</v>
          </cell>
          <cell r="R152">
            <v>358</v>
          </cell>
          <cell r="S152">
            <v>43435</v>
          </cell>
          <cell r="T152">
            <v>43769</v>
          </cell>
          <cell r="U152">
            <v>4137133920</v>
          </cell>
          <cell r="V152" t="str">
            <v>Margelis De Leon Miranda</v>
          </cell>
        </row>
        <row r="153">
          <cell r="B153" t="str">
            <v>08-42-152</v>
          </cell>
          <cell r="C153" t="str">
            <v>Atlántico</v>
          </cell>
          <cell r="D153" t="str">
            <v>Caja de Compensación COMFAMILIAR ATLÁNTICO</v>
          </cell>
          <cell r="E153" t="str">
            <v>890101994-9</v>
          </cell>
          <cell r="F153" t="str">
            <v>Jairo Certain Duncan</v>
          </cell>
          <cell r="G153">
            <v>0</v>
          </cell>
          <cell r="H153" t="str">
            <v>Carrera 54 # 59 -167</v>
          </cell>
          <cell r="I153" t="str">
            <v>Barranquilla</v>
          </cell>
          <cell r="J153" t="str">
            <v>GAT</v>
          </cell>
          <cell r="K153">
            <v>3507500</v>
          </cell>
          <cell r="L153">
            <v>3135318842</v>
          </cell>
          <cell r="M153" t="str">
            <v>intervencionapoyo@comfamiliar.com.co</v>
          </cell>
          <cell r="N153" t="str">
            <v>Intervención de Apoyo - Apoyo Psicosocial RD</v>
          </cell>
          <cell r="O153" t="str">
            <v>No Aplica</v>
          </cell>
          <cell r="P153" t="str">
            <v>Vulneración</v>
          </cell>
          <cell r="Q153">
            <v>544</v>
          </cell>
          <cell r="R153">
            <v>145</v>
          </cell>
          <cell r="S153">
            <v>43435</v>
          </cell>
          <cell r="T153">
            <v>43769</v>
          </cell>
          <cell r="U153">
            <v>470983200</v>
          </cell>
          <cell r="V153" t="str">
            <v>Taliana Bergsneider</v>
          </cell>
        </row>
        <row r="154">
          <cell r="B154" t="str">
            <v>08-127-153</v>
          </cell>
          <cell r="C154" t="str">
            <v>Atlántico</v>
          </cell>
          <cell r="D154" t="str">
            <v>Fundación Centro De Desarrollo Social - CEDESOCIAL</v>
          </cell>
          <cell r="E154" t="str">
            <v>802007962-1</v>
          </cell>
          <cell r="F154" t="str">
            <v>Cecilia Yanet Martinez De Ruíz</v>
          </cell>
          <cell r="G154">
            <v>0</v>
          </cell>
          <cell r="H154" t="str">
            <v>Carrera 62 # 64 - 46</v>
          </cell>
          <cell r="I154" t="str">
            <v>Barranquilla</v>
          </cell>
          <cell r="J154" t="str">
            <v>GAT</v>
          </cell>
          <cell r="K154">
            <v>0</v>
          </cell>
          <cell r="L154">
            <v>3045766929</v>
          </cell>
          <cell r="M154" t="str">
            <v>info@cedesocial.org</v>
          </cell>
          <cell r="N154" t="str">
            <v>Intervención de Apoyo - Apoyo Psicosocial RD</v>
          </cell>
          <cell r="O154" t="str">
            <v>No Aplica</v>
          </cell>
          <cell r="P154" t="str">
            <v>Violencia Sexual</v>
          </cell>
          <cell r="Q154">
            <v>516</v>
          </cell>
          <cell r="R154">
            <v>125</v>
          </cell>
          <cell r="S154">
            <v>43435</v>
          </cell>
          <cell r="T154">
            <v>43769</v>
          </cell>
          <cell r="U154">
            <v>304662500</v>
          </cell>
          <cell r="V154" t="str">
            <v>Karime Valdiris Mejia</v>
          </cell>
        </row>
        <row r="155">
          <cell r="B155" t="str">
            <v>08-90-154</v>
          </cell>
          <cell r="C155" t="str">
            <v>Atlántico</v>
          </cell>
          <cell r="D155" t="str">
            <v>Corporación Desarrollo Social Jaime Urquijo Barrios</v>
          </cell>
          <cell r="E155" t="str">
            <v>800218607-1</v>
          </cell>
          <cell r="F155" t="str">
            <v>Daniela Urquijo Pedroza</v>
          </cell>
          <cell r="G155" t="str">
            <v>Casa Comunal Villanueva</v>
          </cell>
          <cell r="H155" t="str">
            <v>Carrera 42 # 2b - 45</v>
          </cell>
          <cell r="I155" t="str">
            <v>Barranquilla</v>
          </cell>
          <cell r="J155" t="str">
            <v>Norte Centro Histórico</v>
          </cell>
          <cell r="K155">
            <v>3600053</v>
          </cell>
          <cell r="L155">
            <v>3205311683</v>
          </cell>
          <cell r="M155" t="str">
            <v>corporaciondesarrollosocial.@outlook.es</v>
          </cell>
          <cell r="N155" t="str">
            <v>Intervención de Apoyo - Apoyo Psicosocial RD</v>
          </cell>
          <cell r="O155" t="str">
            <v>No Aplica</v>
          </cell>
          <cell r="P155" t="str">
            <v>Trabajo Infantil</v>
          </cell>
          <cell r="Q155">
            <v>518</v>
          </cell>
          <cell r="R155">
            <v>75</v>
          </cell>
          <cell r="S155">
            <v>43435</v>
          </cell>
          <cell r="T155">
            <v>43769</v>
          </cell>
          <cell r="U155">
            <v>243612000</v>
          </cell>
          <cell r="V155" t="str">
            <v>Paola Alvarino Amador</v>
          </cell>
        </row>
        <row r="156">
          <cell r="B156" t="str">
            <v>08-170-155</v>
          </cell>
          <cell r="C156" t="str">
            <v>Atlántico</v>
          </cell>
          <cell r="D156" t="str">
            <v>Fundación Hogares Claret</v>
          </cell>
          <cell r="E156" t="str">
            <v>800098983-8</v>
          </cell>
          <cell r="F156" t="str">
            <v>German Luna Rueda</v>
          </cell>
          <cell r="G156" t="str">
            <v>Internado Monseñor Victor Tamayo</v>
          </cell>
          <cell r="H156" t="str">
            <v>Avenida Circunvalar Km 2,3 Entrada Ciudad Caribe</v>
          </cell>
          <cell r="I156" t="str">
            <v>Barranquilla</v>
          </cell>
          <cell r="J156" t="str">
            <v>Norte Centro Histórico</v>
          </cell>
          <cell r="K156">
            <v>3600053</v>
          </cell>
          <cell r="L156">
            <v>3205311683</v>
          </cell>
          <cell r="M156" t="str">
            <v>german.luna@fundacionhogaresclaret.org</v>
          </cell>
          <cell r="N156" t="str">
            <v>Internado RD</v>
          </cell>
          <cell r="O156" t="str">
            <v>No Aplica</v>
          </cell>
          <cell r="P156" t="str">
            <v>Vulneración</v>
          </cell>
          <cell r="Q156">
            <v>536</v>
          </cell>
          <cell r="R156">
            <v>96</v>
          </cell>
          <cell r="S156">
            <v>43435</v>
          </cell>
          <cell r="T156">
            <v>43769</v>
          </cell>
          <cell r="U156">
            <v>1312326720</v>
          </cell>
          <cell r="V156" t="str">
            <v>Paola Alvarino Amador</v>
          </cell>
        </row>
        <row r="157">
          <cell r="B157" t="str">
            <v>08-266-156</v>
          </cell>
          <cell r="C157" t="str">
            <v>Atlántico</v>
          </cell>
          <cell r="D157" t="str">
            <v>Hijas Del Corazón Misericordioso De María Hogar Santa Elena</v>
          </cell>
          <cell r="E157" t="str">
            <v>860010525-8</v>
          </cell>
          <cell r="F157" t="str">
            <v>Hermana Ana Julia Cuesta</v>
          </cell>
          <cell r="G157">
            <v>0</v>
          </cell>
          <cell r="H157" t="str">
            <v>Calle 63 # 46 - 72</v>
          </cell>
          <cell r="I157" t="str">
            <v>Barranquilla</v>
          </cell>
          <cell r="J157" t="str">
            <v>Norte Centro Histórico</v>
          </cell>
          <cell r="K157">
            <v>3600053</v>
          </cell>
          <cell r="L157">
            <v>3205311683</v>
          </cell>
          <cell r="M157" t="str">
            <v>hogar.santaelena@yahoo.com</v>
          </cell>
          <cell r="N157" t="str">
            <v>Internado RD</v>
          </cell>
          <cell r="O157" t="str">
            <v>No Aplica</v>
          </cell>
          <cell r="P157" t="str">
            <v>Gestantes</v>
          </cell>
          <cell r="Q157">
            <v>521</v>
          </cell>
          <cell r="R157">
            <v>25</v>
          </cell>
          <cell r="S157">
            <v>43435</v>
          </cell>
          <cell r="T157">
            <v>43769</v>
          </cell>
          <cell r="U157">
            <v>345737500</v>
          </cell>
          <cell r="V157" t="str">
            <v>Paola Alvarino Amador</v>
          </cell>
        </row>
        <row r="158">
          <cell r="B158" t="str">
            <v>08-132-157</v>
          </cell>
          <cell r="C158" t="str">
            <v>Atlántico</v>
          </cell>
          <cell r="D158" t="str">
            <v>Fundación Centro Educativo De Habilitación y Rehabilitación Integral San Camilo - CE CAMILO</v>
          </cell>
          <cell r="E158" t="str">
            <v>900121384-7</v>
          </cell>
          <cell r="F158" t="str">
            <v>Maria Poulisse</v>
          </cell>
          <cell r="G158">
            <v>0</v>
          </cell>
          <cell r="H158" t="str">
            <v>Carrera 12f # 100 - 35</v>
          </cell>
          <cell r="I158" t="str">
            <v>Barranquilla</v>
          </cell>
          <cell r="J158" t="str">
            <v>Suroccidente</v>
          </cell>
          <cell r="K158">
            <v>3808654</v>
          </cell>
          <cell r="L158">
            <v>3205438380</v>
          </cell>
          <cell r="M158" t="str">
            <v>rectoria@cecamilo.org.co</v>
          </cell>
          <cell r="N158" t="str">
            <v>Intervención de Apoyo - Apoyo Psicosocial RD</v>
          </cell>
          <cell r="O158" t="str">
            <v>No Aplica</v>
          </cell>
          <cell r="P158" t="str">
            <v>Vulneración</v>
          </cell>
          <cell r="Q158">
            <v>515</v>
          </cell>
          <cell r="R158">
            <v>90</v>
          </cell>
          <cell r="S158">
            <v>43435</v>
          </cell>
          <cell r="T158">
            <v>43769</v>
          </cell>
          <cell r="U158">
            <v>292334400</v>
          </cell>
          <cell r="V158" t="str">
            <v>Carmen Carrillo Suarez</v>
          </cell>
        </row>
        <row r="159">
          <cell r="B159" t="str">
            <v>08-132-158</v>
          </cell>
          <cell r="C159" t="str">
            <v>Atlántico</v>
          </cell>
          <cell r="D159" t="str">
            <v>Fundación Centro Educativo De Habilitación y Rehabilitación Integral San Camilo - CE CAMILO</v>
          </cell>
          <cell r="E159" t="str">
            <v>900121384-7</v>
          </cell>
          <cell r="F159" t="str">
            <v>Maria Poulisse</v>
          </cell>
          <cell r="G159">
            <v>0</v>
          </cell>
          <cell r="H159" t="str">
            <v>Carrera 12f # 100 - 35</v>
          </cell>
          <cell r="I159" t="str">
            <v>Barranquilla</v>
          </cell>
          <cell r="J159" t="str">
            <v>Suroccidente</v>
          </cell>
          <cell r="K159">
            <v>3808654</v>
          </cell>
          <cell r="L159">
            <v>3205438380</v>
          </cell>
          <cell r="M159" t="str">
            <v>rectoria@cecamilo.org.co</v>
          </cell>
          <cell r="N159" t="str">
            <v>Externado RD</v>
          </cell>
          <cell r="O159" t="str">
            <v>Media Jornada</v>
          </cell>
          <cell r="P159" t="str">
            <v>Discapacidad</v>
          </cell>
          <cell r="Q159">
            <v>514</v>
          </cell>
          <cell r="R159">
            <v>100</v>
          </cell>
          <cell r="S159">
            <v>43435</v>
          </cell>
          <cell r="T159">
            <v>43769</v>
          </cell>
          <cell r="U159">
            <v>791734000</v>
          </cell>
          <cell r="V159" t="str">
            <v>Carmen Carrillo Suarez</v>
          </cell>
        </row>
        <row r="160">
          <cell r="B160" t="str">
            <v>08-168-159</v>
          </cell>
          <cell r="C160" t="str">
            <v>Atlántico</v>
          </cell>
          <cell r="D160" t="str">
            <v>Fundación Hogar REENCONTRARSE</v>
          </cell>
          <cell r="E160" t="str">
            <v>900131892-1</v>
          </cell>
          <cell r="F160" t="str">
            <v>Rosmary Christoph Rosales</v>
          </cell>
          <cell r="G160" t="str">
            <v>Centro Terapeutico</v>
          </cell>
          <cell r="H160" t="str">
            <v>Calle 1f # 21- 60</v>
          </cell>
          <cell r="I160" t="str">
            <v>Puerto Colombia</v>
          </cell>
          <cell r="J160" t="str">
            <v>Norte Centro Histórico</v>
          </cell>
          <cell r="K160">
            <v>3600053</v>
          </cell>
          <cell r="L160">
            <v>3205311683</v>
          </cell>
          <cell r="M160" t="str">
            <v>fundacionreencontrarse@yahoo.com</v>
          </cell>
          <cell r="N160" t="str">
            <v>Internado RD</v>
          </cell>
          <cell r="O160" t="str">
            <v>No Aplica</v>
          </cell>
          <cell r="P160" t="str">
            <v>Discapacidad</v>
          </cell>
          <cell r="Q160">
            <v>522</v>
          </cell>
          <cell r="R160">
            <v>124</v>
          </cell>
          <cell r="S160">
            <v>43435</v>
          </cell>
          <cell r="T160">
            <v>43769</v>
          </cell>
          <cell r="U160">
            <v>2811169280</v>
          </cell>
          <cell r="V160" t="str">
            <v>Paola Alvarino Amador</v>
          </cell>
        </row>
        <row r="161">
          <cell r="B161" t="str">
            <v>08-204-160</v>
          </cell>
          <cell r="C161" t="str">
            <v>Atlántico</v>
          </cell>
          <cell r="D161" t="str">
            <v>Fundación Pactos</v>
          </cell>
          <cell r="E161" t="str">
            <v>802010646-1</v>
          </cell>
          <cell r="F161" t="str">
            <v>Monica Olarte Valencia</v>
          </cell>
          <cell r="G161" t="str">
            <v>Sabanalarga</v>
          </cell>
          <cell r="H161" t="str">
            <v>Calle 18 # 19 B - 18</v>
          </cell>
          <cell r="I161" t="str">
            <v>Sabanalarga</v>
          </cell>
          <cell r="J161" t="str">
            <v>Sabanalarga</v>
          </cell>
          <cell r="K161">
            <v>0</v>
          </cell>
          <cell r="L161">
            <v>3003050732</v>
          </cell>
          <cell r="M161" t="str">
            <v>directora@fundacionpactos.org</v>
          </cell>
          <cell r="N161" t="str">
            <v>Libertad Vigilada – Asistida</v>
          </cell>
          <cell r="O161" t="str">
            <v>No Aplica</v>
          </cell>
          <cell r="P161" t="str">
            <v>SRPA</v>
          </cell>
          <cell r="Q161">
            <v>529</v>
          </cell>
          <cell r="R161">
            <v>10</v>
          </cell>
          <cell r="S161">
            <v>43435</v>
          </cell>
          <cell r="T161">
            <v>43769</v>
          </cell>
          <cell r="U161">
            <v>43367900</v>
          </cell>
          <cell r="V161" t="str">
            <v>Stepanova Viana Moreno</v>
          </cell>
        </row>
        <row r="162">
          <cell r="B162" t="str">
            <v>08-204-161</v>
          </cell>
          <cell r="C162" t="str">
            <v>Atlántico</v>
          </cell>
          <cell r="D162" t="str">
            <v>Fundación Pactos</v>
          </cell>
          <cell r="E162" t="str">
            <v>802010646-1</v>
          </cell>
          <cell r="F162" t="str">
            <v>Monica Olarte Valencia</v>
          </cell>
          <cell r="G162" t="str">
            <v>Sabanalarga</v>
          </cell>
          <cell r="H162" t="str">
            <v>Calle 18 # 19 B - 18</v>
          </cell>
          <cell r="I162" t="str">
            <v>Sabanalarga</v>
          </cell>
          <cell r="J162" t="str">
            <v>Sabanalarga</v>
          </cell>
          <cell r="K162">
            <v>0</v>
          </cell>
          <cell r="L162">
            <v>3003050732</v>
          </cell>
          <cell r="M162" t="str">
            <v>directora@fundacionpactos.org</v>
          </cell>
          <cell r="N162" t="str">
            <v>Intervención de Apoyo RAJ</v>
          </cell>
          <cell r="O162" t="str">
            <v>No Aplica</v>
          </cell>
          <cell r="P162" t="str">
            <v>RAJ</v>
          </cell>
          <cell r="Q162">
            <v>530</v>
          </cell>
          <cell r="R162">
            <v>15</v>
          </cell>
          <cell r="S162">
            <v>43435</v>
          </cell>
          <cell r="T162">
            <v>43769</v>
          </cell>
          <cell r="U162">
            <v>49718250</v>
          </cell>
          <cell r="V162" t="str">
            <v>Stepanova Viana Moreno</v>
          </cell>
        </row>
        <row r="163">
          <cell r="B163" t="str">
            <v>08-90-162</v>
          </cell>
          <cell r="C163" t="str">
            <v>Atlántico</v>
          </cell>
          <cell r="D163" t="str">
            <v>Corporación Desarrollo Social Jaime Urquijo Barrios</v>
          </cell>
          <cell r="E163" t="str">
            <v>800218607-1</v>
          </cell>
          <cell r="F163" t="str">
            <v>Daniela Urquijo Pedroza</v>
          </cell>
          <cell r="G163" t="str">
            <v>Sabanalarga</v>
          </cell>
          <cell r="H163" t="str">
            <v>Carrera 21 No. 21 - 29</v>
          </cell>
          <cell r="I163" t="str">
            <v>Sabanalarga</v>
          </cell>
          <cell r="J163" t="str">
            <v>Sabanalarga</v>
          </cell>
          <cell r="K163">
            <v>3491023</v>
          </cell>
          <cell r="L163">
            <v>3004675146</v>
          </cell>
          <cell r="M163" t="str">
            <v>corporaciondesarrollosocial.@outlook.es</v>
          </cell>
          <cell r="N163" t="str">
            <v>Intervención de Apoyo - Apoyo Psicosocial RD</v>
          </cell>
          <cell r="O163" t="str">
            <v>No Aplica</v>
          </cell>
          <cell r="P163" t="str">
            <v>Trabajo Infantil</v>
          </cell>
          <cell r="Q163">
            <v>519</v>
          </cell>
          <cell r="R163">
            <v>80</v>
          </cell>
          <cell r="S163">
            <v>43435</v>
          </cell>
          <cell r="T163">
            <v>43769</v>
          </cell>
          <cell r="U163">
            <v>259852800</v>
          </cell>
          <cell r="V163" t="str">
            <v>Stepanova Viana Moreno</v>
          </cell>
        </row>
        <row r="164">
          <cell r="B164" t="str">
            <v>08-170-163</v>
          </cell>
          <cell r="C164" t="str">
            <v>Atlántico</v>
          </cell>
          <cell r="D164" t="str">
            <v>Fundación Hogares Claret</v>
          </cell>
          <cell r="E164" t="str">
            <v>800098983-8</v>
          </cell>
          <cell r="F164" t="str">
            <v>German Luna Rueda</v>
          </cell>
          <cell r="G164" t="str">
            <v>Centro De Reeducación De Adictos El Oasis</v>
          </cell>
          <cell r="H164" t="str">
            <v>Avenida Circunvalar # 41 A-286 Urbanización El Parque</v>
          </cell>
          <cell r="I164" t="str">
            <v>Soledad</v>
          </cell>
          <cell r="J164" t="str">
            <v>Norte Centro Histórico</v>
          </cell>
          <cell r="K164">
            <v>3931024</v>
          </cell>
          <cell r="L164">
            <v>3147907652</v>
          </cell>
          <cell r="M164" t="str">
            <v>gabriel.gonzalez@fundacionhogaresclaret.org</v>
          </cell>
          <cell r="N164" t="str">
            <v>Apoyo Postinstitucional – SRPA</v>
          </cell>
          <cell r="O164" t="str">
            <v>No Aplica</v>
          </cell>
          <cell r="P164" t="str">
            <v>SRPA</v>
          </cell>
          <cell r="Q164">
            <v>535</v>
          </cell>
          <cell r="R164">
            <v>35</v>
          </cell>
          <cell r="S164">
            <v>43435</v>
          </cell>
          <cell r="T164">
            <v>43769</v>
          </cell>
          <cell r="U164">
            <v>120186500</v>
          </cell>
          <cell r="V164" t="str">
            <v>Viviana Morales</v>
          </cell>
        </row>
        <row r="165">
          <cell r="B165" t="str">
            <v>08-170-164</v>
          </cell>
          <cell r="C165" t="str">
            <v>Atlántico</v>
          </cell>
          <cell r="D165" t="str">
            <v>Fundación Hogares Claret</v>
          </cell>
          <cell r="E165" t="str">
            <v>800098983-8</v>
          </cell>
          <cell r="F165" t="str">
            <v>German Luna Rueda</v>
          </cell>
          <cell r="G165" t="str">
            <v>Centro De Reeducación De Adictos El Oasis</v>
          </cell>
          <cell r="H165" t="str">
            <v>Avenida Circunvalar # 41 A-286 Urbanización El Parque</v>
          </cell>
          <cell r="I165" t="str">
            <v>Soledad</v>
          </cell>
          <cell r="J165" t="str">
            <v>Norte Centro Histórico</v>
          </cell>
          <cell r="K165">
            <v>3931024</v>
          </cell>
          <cell r="L165">
            <v>3147907652</v>
          </cell>
          <cell r="M165" t="str">
            <v>gabriel.gonzalez@fundacionhogaresclaret.org</v>
          </cell>
          <cell r="N165" t="str">
            <v>Centro De Atención Especializada</v>
          </cell>
          <cell r="O165" t="str">
            <v>No Aplica</v>
          </cell>
          <cell r="P165" t="str">
            <v>SRPA</v>
          </cell>
          <cell r="Q165">
            <v>527</v>
          </cell>
          <cell r="R165">
            <v>56</v>
          </cell>
          <cell r="S165">
            <v>43435</v>
          </cell>
          <cell r="T165">
            <v>43769</v>
          </cell>
          <cell r="U165">
            <v>1109342080</v>
          </cell>
          <cell r="V165" t="str">
            <v>Viviana Morales</v>
          </cell>
        </row>
        <row r="166">
          <cell r="B166" t="str">
            <v>08-170-165</v>
          </cell>
          <cell r="C166" t="str">
            <v>Atlántico</v>
          </cell>
          <cell r="D166" t="str">
            <v>Fundación Hogares Claret</v>
          </cell>
          <cell r="E166" t="str">
            <v>800098983-8</v>
          </cell>
          <cell r="F166" t="str">
            <v>German Luna Rueda</v>
          </cell>
          <cell r="G166" t="str">
            <v>Centro De Reeducación De Adictos El Oasis</v>
          </cell>
          <cell r="H166" t="str">
            <v>Avenida Circunvalar # 41 A-286 Urbanización El Parque</v>
          </cell>
          <cell r="I166" t="str">
            <v>Soledad</v>
          </cell>
          <cell r="J166" t="str">
            <v>Norte Centro Histórico</v>
          </cell>
          <cell r="K166">
            <v>3931024</v>
          </cell>
          <cell r="L166">
            <v>3147907652</v>
          </cell>
          <cell r="M166" t="str">
            <v>gabriel.gonzalez@fundacionhogaresclaret.org</v>
          </cell>
          <cell r="N166" t="str">
            <v>Centro De Internamiento Preventivo</v>
          </cell>
          <cell r="O166" t="str">
            <v>No Aplica</v>
          </cell>
          <cell r="P166" t="str">
            <v>SRPA</v>
          </cell>
          <cell r="Q166">
            <v>520</v>
          </cell>
          <cell r="R166">
            <v>8</v>
          </cell>
          <cell r="S166">
            <v>43435</v>
          </cell>
          <cell r="T166">
            <v>43769</v>
          </cell>
          <cell r="U166">
            <v>158116400</v>
          </cell>
          <cell r="V166" t="str">
            <v>Viviana Morales</v>
          </cell>
        </row>
        <row r="167">
          <cell r="B167" t="str">
            <v>11-195-166</v>
          </cell>
          <cell r="C167" t="str">
            <v>Bogotá</v>
          </cell>
          <cell r="D167" t="str">
            <v>Fundación Niña Maria</v>
          </cell>
          <cell r="E167" t="str">
            <v>830058704-8</v>
          </cell>
          <cell r="F167" t="str">
            <v>Rosa Marlen Gomez De Talero</v>
          </cell>
          <cell r="G167">
            <v>0</v>
          </cell>
          <cell r="H167" t="str">
            <v>Kilometro 3 Vía Albán - Villeta</v>
          </cell>
          <cell r="I167" t="str">
            <v>Albán</v>
          </cell>
          <cell r="J167" t="str">
            <v>Regional</v>
          </cell>
          <cell r="K167">
            <v>0</v>
          </cell>
          <cell r="L167" t="str">
            <v>3125046602 - 3125231481 - 3125046610 - 3143640356</v>
          </cell>
          <cell r="M167" t="str">
            <v>ninamaria03@hotmail.com; ninamaria03@yahoo.com</v>
          </cell>
          <cell r="N167" t="str">
            <v>Internado RD</v>
          </cell>
          <cell r="O167" t="str">
            <v>No Aplica</v>
          </cell>
          <cell r="P167" t="str">
            <v>Discapacidad</v>
          </cell>
          <cell r="Q167" t="str">
            <v>11-1426-2018</v>
          </cell>
          <cell r="R167">
            <v>101</v>
          </cell>
          <cell r="S167">
            <v>43435</v>
          </cell>
          <cell r="T167">
            <v>43769</v>
          </cell>
          <cell r="U167">
            <v>2512047861</v>
          </cell>
          <cell r="V167" t="str">
            <v>Ross Mery Rodriguez</v>
          </cell>
        </row>
        <row r="168">
          <cell r="B168" t="str">
            <v>11-49-167</v>
          </cell>
          <cell r="C168" t="str">
            <v>Bogotá</v>
          </cell>
          <cell r="D168" t="str">
            <v>Casa Familia Maria Magdalena Frescobaldi</v>
          </cell>
          <cell r="E168" t="str">
            <v>900183866-0</v>
          </cell>
          <cell r="F168" t="str">
            <v>Edelmira Hernandez Carvajal</v>
          </cell>
          <cell r="G168">
            <v>0</v>
          </cell>
          <cell r="H168" t="str">
            <v>Vereda San Antonio, Finca El Cortijo</v>
          </cell>
          <cell r="I168" t="str">
            <v>Arbeláez</v>
          </cell>
          <cell r="J168" t="str">
            <v>Regional</v>
          </cell>
          <cell r="K168">
            <v>2956185</v>
          </cell>
          <cell r="L168" t="str">
            <v>3152590846 - 3146735837</v>
          </cell>
          <cell r="M168" t="str">
            <v>casamagdalenafrescobaldi@gmail.com edelmiraher@gmail.com</v>
          </cell>
          <cell r="N168" t="str">
            <v>Internado RD</v>
          </cell>
          <cell r="O168" t="str">
            <v>No Aplica</v>
          </cell>
          <cell r="P168" t="str">
            <v>Vulneración</v>
          </cell>
          <cell r="Q168" t="str">
            <v>11-1415-2018</v>
          </cell>
          <cell r="R168">
            <v>50</v>
          </cell>
          <cell r="S168">
            <v>43435</v>
          </cell>
          <cell r="T168">
            <v>43769</v>
          </cell>
          <cell r="U168">
            <v>749863050</v>
          </cell>
          <cell r="V168" t="str">
            <v>Mary Paola Vanegas Rodriguez</v>
          </cell>
        </row>
        <row r="169">
          <cell r="B169" t="str">
            <v>11-17-168</v>
          </cell>
          <cell r="C169" t="str">
            <v>Bogotá</v>
          </cell>
          <cell r="D169" t="str">
            <v>Asociación Cristiana Nuevo Nacimiento</v>
          </cell>
          <cell r="E169" t="str">
            <v>800250954-5</v>
          </cell>
          <cell r="F169" t="str">
            <v>Isabel Hoyos Collazos</v>
          </cell>
          <cell r="G169" t="str">
            <v>CE Nuevo Nacimiento Mixto</v>
          </cell>
          <cell r="H169" t="str">
            <v>Calle 22D N° 18-62 Barrio Santafe</v>
          </cell>
          <cell r="I169" t="str">
            <v>Bogotá, D.C.</v>
          </cell>
          <cell r="J169" t="str">
            <v>Regional</v>
          </cell>
          <cell r="K169">
            <v>4870993</v>
          </cell>
          <cell r="L169">
            <v>3118044682</v>
          </cell>
          <cell r="M169" t="str">
            <v>acnninternado01@gmail.com</v>
          </cell>
          <cell r="N169" t="str">
            <v>Centro de Emergencia RD</v>
          </cell>
          <cell r="O169" t="str">
            <v>No Aplica</v>
          </cell>
          <cell r="P169" t="str">
            <v>Vulneración</v>
          </cell>
          <cell r="Q169" t="str">
            <v>11-1370-2018</v>
          </cell>
          <cell r="R169">
            <v>85</v>
          </cell>
          <cell r="S169">
            <v>43435</v>
          </cell>
          <cell r="T169">
            <v>43769</v>
          </cell>
          <cell r="U169">
            <v>1526958105</v>
          </cell>
          <cell r="V169" t="str">
            <v>Erika Alexandra Valencia Ospina</v>
          </cell>
        </row>
        <row r="170">
          <cell r="B170" t="str">
            <v>11-17-169</v>
          </cell>
          <cell r="C170" t="str">
            <v>Bogotá</v>
          </cell>
          <cell r="D170" t="str">
            <v>Asociación Cristiana Nuevo Nacimiento</v>
          </cell>
          <cell r="E170" t="str">
            <v>800250954-5</v>
          </cell>
          <cell r="F170" t="str">
            <v>Isabel Hoyos Collazos</v>
          </cell>
          <cell r="G170" t="str">
            <v>CE Nuevo Nacimiento Spa</v>
          </cell>
          <cell r="H170" t="str">
            <v>Calle 22D N° 18-56 Barrio Santafe</v>
          </cell>
          <cell r="I170" t="str">
            <v>Bogotá, D.C.</v>
          </cell>
          <cell r="J170" t="str">
            <v>Regional</v>
          </cell>
          <cell r="K170">
            <v>8049566</v>
          </cell>
          <cell r="L170">
            <v>3175104711</v>
          </cell>
          <cell r="M170" t="str">
            <v>acnninternado01@gmail.com</v>
          </cell>
          <cell r="N170" t="str">
            <v>Centro de Emergencia RD</v>
          </cell>
          <cell r="O170" t="str">
            <v>No Aplica</v>
          </cell>
          <cell r="P170" t="str">
            <v>Vulneración</v>
          </cell>
          <cell r="Q170" t="str">
            <v>11-1365-2018</v>
          </cell>
          <cell r="R170">
            <v>120</v>
          </cell>
          <cell r="S170">
            <v>43435</v>
          </cell>
          <cell r="T170">
            <v>43769</v>
          </cell>
          <cell r="U170">
            <v>2155705560</v>
          </cell>
          <cell r="V170" t="str">
            <v>Erika Alexandra Valencia Ospina</v>
          </cell>
        </row>
        <row r="171">
          <cell r="B171" t="str">
            <v>11-170-170</v>
          </cell>
          <cell r="C171" t="str">
            <v>Bogotá</v>
          </cell>
          <cell r="D171" t="str">
            <v>Fundación Hogares Claret</v>
          </cell>
          <cell r="E171" t="str">
            <v>800098983-8</v>
          </cell>
          <cell r="F171" t="str">
            <v>Luis Eduardo Reyes Moya / Apoderado Alberto Guzman Sarmiento</v>
          </cell>
          <cell r="G171" t="str">
            <v>CE San Gabriel</v>
          </cell>
          <cell r="H171" t="str">
            <v>Carrera 6 No. 5b - 04 Sur Barrio Villa Javier</v>
          </cell>
          <cell r="I171" t="str">
            <v>Bogotá, D.C.</v>
          </cell>
          <cell r="J171" t="str">
            <v>Regional</v>
          </cell>
          <cell r="K171">
            <v>2331050</v>
          </cell>
          <cell r="L171">
            <v>3112569381</v>
          </cell>
          <cell r="M171" t="str">
            <v>sangabrielclaret@gmail.com</v>
          </cell>
          <cell r="N171" t="str">
            <v>Centro de Emergencia RD</v>
          </cell>
          <cell r="O171" t="str">
            <v>No Aplica</v>
          </cell>
          <cell r="P171" t="str">
            <v>Vulneración</v>
          </cell>
          <cell r="Q171" t="str">
            <v>11-1369-2018</v>
          </cell>
          <cell r="R171">
            <v>125</v>
          </cell>
          <cell r="S171">
            <v>43435</v>
          </cell>
          <cell r="T171">
            <v>43769</v>
          </cell>
          <cell r="U171">
            <v>2245526625</v>
          </cell>
          <cell r="V171" t="str">
            <v>Erika Alexandra Valencia Ospina</v>
          </cell>
        </row>
        <row r="172">
          <cell r="B172" t="str">
            <v>11-170-171</v>
          </cell>
          <cell r="C172" t="str">
            <v>Bogotá</v>
          </cell>
          <cell r="D172" t="str">
            <v>Fundación Hogares Claret</v>
          </cell>
          <cell r="E172" t="str">
            <v>800098983-8</v>
          </cell>
          <cell r="F172" t="str">
            <v>Luis Eduardo Reyes Moya / Apoderado Alberto Guzman Sarmiento</v>
          </cell>
          <cell r="G172" t="str">
            <v>CE Casa Claret</v>
          </cell>
          <cell r="H172" t="str">
            <v>Calle 5a N°23-56 Barrio El Progreso</v>
          </cell>
          <cell r="I172" t="str">
            <v>Bogotá, D.C.</v>
          </cell>
          <cell r="J172" t="str">
            <v>Regional</v>
          </cell>
          <cell r="K172">
            <v>0</v>
          </cell>
          <cell r="L172">
            <v>310969357</v>
          </cell>
          <cell r="M172" t="str">
            <v>casaclaretbogota@gmail.com</v>
          </cell>
          <cell r="N172" t="str">
            <v>Centro de Emergencia RD</v>
          </cell>
          <cell r="O172" t="str">
            <v>No Aplica</v>
          </cell>
          <cell r="P172" t="str">
            <v>Vulneración</v>
          </cell>
          <cell r="Q172" t="str">
            <v>11-1368-2018</v>
          </cell>
          <cell r="R172">
            <v>70</v>
          </cell>
          <cell r="S172">
            <v>43435</v>
          </cell>
          <cell r="T172">
            <v>43769</v>
          </cell>
          <cell r="U172">
            <v>1257494910</v>
          </cell>
          <cell r="V172" t="str">
            <v>Erika Alexandra Valencia Ospina</v>
          </cell>
        </row>
        <row r="173">
          <cell r="B173" t="str">
            <v>11-182-172</v>
          </cell>
          <cell r="C173" t="str">
            <v>Bogotá</v>
          </cell>
          <cell r="D173" t="str">
            <v>Fundación La Esperanza De Amaly</v>
          </cell>
          <cell r="E173" t="str">
            <v>900307312-7</v>
          </cell>
          <cell r="F173" t="str">
            <v>Patricia Del Carmen Gonzalez Aguirre</v>
          </cell>
          <cell r="G173" t="str">
            <v>CE Tavid</v>
          </cell>
          <cell r="H173" t="str">
            <v>Carrera 83 No. 81 28 Barrio La Española</v>
          </cell>
          <cell r="I173" t="str">
            <v>Bogotá, D.C.</v>
          </cell>
          <cell r="J173" t="str">
            <v>Regional</v>
          </cell>
          <cell r="K173">
            <v>0</v>
          </cell>
          <cell r="L173" t="str">
            <v>3182821558 - 3103027184</v>
          </cell>
          <cell r="M173" t="str">
            <v>fundaciontavid@gmail.com</v>
          </cell>
          <cell r="N173" t="str">
            <v>Centro de Emergencia RD</v>
          </cell>
          <cell r="O173" t="str">
            <v>No Aplica</v>
          </cell>
          <cell r="P173" t="str">
            <v>Vulneración</v>
          </cell>
          <cell r="Q173" t="str">
            <v>11-1366-2018</v>
          </cell>
          <cell r="R173">
            <v>59</v>
          </cell>
          <cell r="S173">
            <v>43435</v>
          </cell>
          <cell r="T173">
            <v>43769</v>
          </cell>
          <cell r="U173">
            <v>1347315975</v>
          </cell>
          <cell r="V173" t="str">
            <v>Erika Alexandra Valencia Ospina</v>
          </cell>
        </row>
        <row r="174">
          <cell r="B174" t="str">
            <v>11-182-173</v>
          </cell>
          <cell r="C174" t="str">
            <v>Bogotá</v>
          </cell>
          <cell r="D174" t="str">
            <v>Fundación La Esperanza De Amaly</v>
          </cell>
          <cell r="E174" t="str">
            <v>900307312-7</v>
          </cell>
          <cell r="F174" t="str">
            <v>Patricia Del Carmen Gonzalez Aguirre</v>
          </cell>
          <cell r="G174" t="str">
            <v>CE Casa Kukú</v>
          </cell>
          <cell r="H174" t="str">
            <v>Calle 82 # 83a-18 Barrio La Española</v>
          </cell>
          <cell r="I174" t="str">
            <v>Bogotá, D.C.</v>
          </cell>
          <cell r="J174" t="str">
            <v>Regional</v>
          </cell>
          <cell r="K174">
            <v>0</v>
          </cell>
          <cell r="L174" t="str">
            <v>3182821558 - 3103027184</v>
          </cell>
          <cell r="M174" t="str">
            <v>fundaciontavid@gmail.com</v>
          </cell>
          <cell r="N174" t="str">
            <v>Centro de Emergencia RD</v>
          </cell>
          <cell r="O174" t="str">
            <v>No Aplica</v>
          </cell>
          <cell r="P174" t="str">
            <v>Vulneración</v>
          </cell>
          <cell r="Q174" t="str">
            <v>11-1366-2018</v>
          </cell>
          <cell r="R174">
            <v>16</v>
          </cell>
          <cell r="S174">
            <v>43435</v>
          </cell>
          <cell r="T174">
            <v>43769</v>
          </cell>
          <cell r="U174">
            <v>0</v>
          </cell>
          <cell r="V174" t="str">
            <v>Erika Alexandra Valencia Ospina</v>
          </cell>
        </row>
        <row r="175">
          <cell r="B175" t="str">
            <v>11-197-174</v>
          </cell>
          <cell r="C175" t="str">
            <v>Bogotá</v>
          </cell>
          <cell r="D175" t="str">
            <v>Fundación Niños De Los Andes</v>
          </cell>
          <cell r="E175" t="str">
            <v>800036578-2</v>
          </cell>
          <cell r="F175" t="str">
            <v>Diana Jeannette Zamudio Garzón</v>
          </cell>
          <cell r="G175" t="str">
            <v>CE Casa Corazones</v>
          </cell>
          <cell r="H175" t="str">
            <v>Carrera 13 H No. 32 - 36 Sur</v>
          </cell>
          <cell r="I175" t="str">
            <v>Bogotá, D.C.</v>
          </cell>
          <cell r="J175" t="str">
            <v>Regional</v>
          </cell>
          <cell r="K175">
            <v>0</v>
          </cell>
          <cell r="L175">
            <v>3126547863</v>
          </cell>
          <cell r="M175" t="str">
            <v>casacorazones@ninandes.org</v>
          </cell>
          <cell r="N175" t="str">
            <v>Centro de Emergencia RD</v>
          </cell>
          <cell r="O175" t="str">
            <v>No Aplica</v>
          </cell>
          <cell r="P175" t="str">
            <v>Vulneración</v>
          </cell>
          <cell r="Q175" t="str">
            <v>11-1367-2018</v>
          </cell>
          <cell r="R175">
            <v>37</v>
          </cell>
          <cell r="S175">
            <v>43435</v>
          </cell>
          <cell r="T175">
            <v>43769</v>
          </cell>
          <cell r="U175">
            <v>1203602271</v>
          </cell>
          <cell r="V175" t="str">
            <v>Erika Alexandra Valencia Ospina</v>
          </cell>
        </row>
        <row r="176">
          <cell r="B176" t="str">
            <v>11-197-175</v>
          </cell>
          <cell r="C176" t="str">
            <v>Bogotá</v>
          </cell>
          <cell r="D176" t="str">
            <v>Fundación Niños De Los Andes</v>
          </cell>
          <cell r="E176" t="str">
            <v>800036578-2</v>
          </cell>
          <cell r="F176" t="str">
            <v>Diana Jeannette Zamudio Garzón</v>
          </cell>
          <cell r="G176" t="str">
            <v>CE Albachira</v>
          </cell>
          <cell r="H176" t="str">
            <v>Calle 31 G Sur No. 13 D - 10 Barrio Gustavo Restrepo</v>
          </cell>
          <cell r="I176" t="str">
            <v>Bogotá, D.C.</v>
          </cell>
          <cell r="J176" t="str">
            <v>Regional</v>
          </cell>
          <cell r="K176">
            <v>0</v>
          </cell>
          <cell r="L176">
            <v>3126547863</v>
          </cell>
          <cell r="M176" t="str">
            <v>casacorazones@ninandes.org</v>
          </cell>
          <cell r="N176" t="str">
            <v>Centro de Emergencia RD</v>
          </cell>
          <cell r="O176" t="str">
            <v>No Aplica</v>
          </cell>
          <cell r="P176" t="str">
            <v>Vulneración</v>
          </cell>
          <cell r="Q176" t="str">
            <v>11-1367-2018</v>
          </cell>
          <cell r="R176">
            <v>30</v>
          </cell>
          <cell r="S176">
            <v>43435</v>
          </cell>
          <cell r="T176">
            <v>43769</v>
          </cell>
          <cell r="U176">
            <v>0</v>
          </cell>
          <cell r="V176" t="str">
            <v>Erika Alexandra Valencia Ospina</v>
          </cell>
        </row>
        <row r="177">
          <cell r="B177" t="str">
            <v>11-6-176</v>
          </cell>
          <cell r="C177" t="str">
            <v>Bogotá</v>
          </cell>
          <cell r="D177" t="str">
            <v>Aldeas Infantiles SOS Colombia</v>
          </cell>
          <cell r="E177" t="str">
            <v>860024041-6</v>
          </cell>
          <cell r="F177" t="str">
            <v>Angela Maria Monica Biviana Rosales Rodriguez</v>
          </cell>
          <cell r="G177">
            <v>0</v>
          </cell>
          <cell r="H177" t="str">
            <v>Calle 67 B N°57b-28 Barrio Modelo</v>
          </cell>
          <cell r="I177" t="str">
            <v>Bogotá, D.C.</v>
          </cell>
          <cell r="J177" t="str">
            <v>Regional</v>
          </cell>
          <cell r="K177">
            <v>4674413</v>
          </cell>
          <cell r="L177" t="str">
            <v>3183122551 -3153893013</v>
          </cell>
          <cell r="M177" t="str">
            <v>angela.rosales@aldeasinfantiles.org.co</v>
          </cell>
          <cell r="N177" t="str">
            <v>Casa Hogar RD</v>
          </cell>
          <cell r="O177" t="str">
            <v>No Aplica</v>
          </cell>
          <cell r="P177" t="str">
            <v>Vulneración</v>
          </cell>
          <cell r="Q177" t="str">
            <v>11-1377-2018</v>
          </cell>
          <cell r="R177">
            <v>34</v>
          </cell>
          <cell r="S177">
            <v>43435</v>
          </cell>
          <cell r="T177">
            <v>43769</v>
          </cell>
          <cell r="U177">
            <v>381127148</v>
          </cell>
          <cell r="V177" t="str">
            <v>Mary Paola Vanegas Rodriguez</v>
          </cell>
        </row>
        <row r="178">
          <cell r="B178" t="str">
            <v>11-6-177</v>
          </cell>
          <cell r="C178" t="str">
            <v>Bogotá</v>
          </cell>
          <cell r="D178" t="str">
            <v>Aldeas Infantiles SOS Colombia</v>
          </cell>
          <cell r="E178" t="str">
            <v>860024041-6</v>
          </cell>
          <cell r="F178" t="str">
            <v>Angela Maria Monica Biviana Rosales Rodriguez</v>
          </cell>
          <cell r="G178">
            <v>0</v>
          </cell>
          <cell r="H178" t="str">
            <v>Carrera 57b N°66a-09 Barrio Modelo</v>
          </cell>
          <cell r="I178" t="str">
            <v>Bogotá, D.C.</v>
          </cell>
          <cell r="J178" t="str">
            <v>Regional</v>
          </cell>
          <cell r="K178">
            <v>0</v>
          </cell>
          <cell r="L178" t="str">
            <v>3183122551 -3153893013</v>
          </cell>
          <cell r="M178" t="str">
            <v>ligia.acosta@aldeasinfantiles.org.co</v>
          </cell>
          <cell r="N178" t="str">
            <v>Casa Hogar RD</v>
          </cell>
          <cell r="O178" t="str">
            <v>No Aplica</v>
          </cell>
          <cell r="P178" t="str">
            <v>Vulneración</v>
          </cell>
          <cell r="Q178" t="str">
            <v>11-1377-2018</v>
          </cell>
          <cell r="R178">
            <v>0</v>
          </cell>
          <cell r="S178">
            <v>43435</v>
          </cell>
          <cell r="T178">
            <v>43769</v>
          </cell>
          <cell r="U178">
            <v>0</v>
          </cell>
          <cell r="V178" t="str">
            <v>Mary Paola Vanegas Rodriguez</v>
          </cell>
        </row>
        <row r="179">
          <cell r="B179" t="str">
            <v>11-6-178</v>
          </cell>
          <cell r="C179" t="str">
            <v>Bogotá</v>
          </cell>
          <cell r="D179" t="str">
            <v>Aldeas Infantiles SOS Colombia</v>
          </cell>
          <cell r="E179" t="str">
            <v>860024041-6</v>
          </cell>
          <cell r="F179" t="str">
            <v>Angela Maria Monica Biviana Rosales Rodriguez</v>
          </cell>
          <cell r="G179">
            <v>0</v>
          </cell>
          <cell r="H179" t="str">
            <v>Carrera 63 N°67a-42 Barrio JJ Vargas</v>
          </cell>
          <cell r="I179" t="str">
            <v>Bogotá, D.C.</v>
          </cell>
          <cell r="J179" t="str">
            <v>Regional</v>
          </cell>
          <cell r="K179">
            <v>0</v>
          </cell>
          <cell r="L179" t="str">
            <v>3183122551 -3153893013</v>
          </cell>
          <cell r="M179" t="str">
            <v>yessid.caicedo@aldeasinfantiles.org.co</v>
          </cell>
          <cell r="N179" t="str">
            <v>Casa Hogar RD</v>
          </cell>
          <cell r="O179" t="str">
            <v>No Aplica</v>
          </cell>
          <cell r="P179" t="str">
            <v>Vulneración</v>
          </cell>
          <cell r="Q179" t="str">
            <v>11-1377-2018</v>
          </cell>
          <cell r="R179">
            <v>0</v>
          </cell>
          <cell r="S179">
            <v>43435</v>
          </cell>
          <cell r="T179">
            <v>43769</v>
          </cell>
          <cell r="U179">
            <v>0</v>
          </cell>
          <cell r="V179" t="str">
            <v>Mary Paola Vanegas Rodriguez</v>
          </cell>
        </row>
        <row r="180">
          <cell r="B180" t="str">
            <v>11-6-179</v>
          </cell>
          <cell r="C180" t="str">
            <v>Bogotá</v>
          </cell>
          <cell r="D180" t="str">
            <v>Aldeas Infantiles SOS Colombia</v>
          </cell>
          <cell r="E180" t="str">
            <v>860024041-6</v>
          </cell>
          <cell r="F180" t="str">
            <v>Angela Maria Monica Biviana Rosales Rodriguez</v>
          </cell>
          <cell r="G180">
            <v>0</v>
          </cell>
          <cell r="H180" t="str">
            <v>Carrera 63 N°67a-20 Barrio JJ Vargas</v>
          </cell>
          <cell r="I180" t="str">
            <v>Bogotá, D.C.</v>
          </cell>
          <cell r="J180" t="str">
            <v>Regional</v>
          </cell>
          <cell r="K180">
            <v>0</v>
          </cell>
          <cell r="L180" t="str">
            <v>3183122551 -3153893013</v>
          </cell>
          <cell r="M180" t="str">
            <v>yessid.caicedo@aldeasinfantiles.org.co</v>
          </cell>
          <cell r="N180" t="str">
            <v>Casa Hogar RD</v>
          </cell>
          <cell r="O180" t="str">
            <v>No Aplica</v>
          </cell>
          <cell r="P180" t="str">
            <v>Vulneración</v>
          </cell>
          <cell r="Q180" t="str">
            <v>11-1377-2018</v>
          </cell>
          <cell r="R180">
            <v>0</v>
          </cell>
          <cell r="S180">
            <v>43435</v>
          </cell>
          <cell r="T180">
            <v>43769</v>
          </cell>
          <cell r="U180">
            <v>0</v>
          </cell>
          <cell r="V180" t="str">
            <v>Mary Paola Vanegas Rodriguez</v>
          </cell>
        </row>
        <row r="181">
          <cell r="B181" t="str">
            <v>11-6-180</v>
          </cell>
          <cell r="C181" t="str">
            <v>Bogotá</v>
          </cell>
          <cell r="D181" t="str">
            <v>Aldeas Infantiles SOS Colombia</v>
          </cell>
          <cell r="E181" t="str">
            <v>860024041-6</v>
          </cell>
          <cell r="F181" t="str">
            <v>Angela Maria Monica Biviana Rosales Rodriguez</v>
          </cell>
          <cell r="G181">
            <v>0</v>
          </cell>
          <cell r="H181" t="str">
            <v>Carrera 60 N° 66-55 Barrio JJ Vargas</v>
          </cell>
          <cell r="I181" t="str">
            <v>Bogotá, D.C.</v>
          </cell>
          <cell r="J181" t="str">
            <v>Regional</v>
          </cell>
          <cell r="K181">
            <v>0</v>
          </cell>
          <cell r="L181" t="str">
            <v>3183122551 -3153893013</v>
          </cell>
          <cell r="M181" t="str">
            <v>yessid.caicedo@aldeasinfantiles.org.co</v>
          </cell>
          <cell r="N181" t="str">
            <v>Casa Hogar RD</v>
          </cell>
          <cell r="O181" t="str">
            <v>No Aplica</v>
          </cell>
          <cell r="P181" t="str">
            <v>Vulneración</v>
          </cell>
          <cell r="Q181" t="str">
            <v>11-1377-2018</v>
          </cell>
          <cell r="R181">
            <v>0</v>
          </cell>
          <cell r="S181">
            <v>43435</v>
          </cell>
          <cell r="T181">
            <v>43769</v>
          </cell>
          <cell r="U181">
            <v>0</v>
          </cell>
          <cell r="V181" t="str">
            <v>Mary Paola Vanegas Rodriguez</v>
          </cell>
        </row>
        <row r="182">
          <cell r="B182" t="str">
            <v>11-45-181</v>
          </cell>
          <cell r="C182" t="str">
            <v>Bogotá</v>
          </cell>
          <cell r="D182" t="str">
            <v>Casa De La Madre Y El Niño</v>
          </cell>
          <cell r="E182" t="str">
            <v>860007398-8</v>
          </cell>
          <cell r="F182" t="str">
            <v>Barbara Susana De Dolores Escobar De Vargas</v>
          </cell>
          <cell r="G182" t="str">
            <v>Casa Universitaria Femenina</v>
          </cell>
          <cell r="H182" t="str">
            <v>Calle 40 B Bis No.13-20</v>
          </cell>
          <cell r="I182" t="str">
            <v>Bogotá, D.C.</v>
          </cell>
          <cell r="J182" t="str">
            <v>Regional</v>
          </cell>
          <cell r="K182">
            <v>0</v>
          </cell>
          <cell r="L182">
            <v>3124482964</v>
          </cell>
          <cell r="M182" t="str">
            <v>direccion.suenos@la-casa.org</v>
          </cell>
          <cell r="N182" t="str">
            <v>Casa Universitaria</v>
          </cell>
          <cell r="O182" t="str">
            <v>No Aplica</v>
          </cell>
          <cell r="P182" t="str">
            <v>Vida Independiente</v>
          </cell>
          <cell r="Q182" t="str">
            <v>11-1340-2018</v>
          </cell>
          <cell r="R182">
            <v>20</v>
          </cell>
          <cell r="S182">
            <v>43435</v>
          </cell>
          <cell r="T182">
            <v>43769</v>
          </cell>
          <cell r="U182">
            <v>323426620</v>
          </cell>
          <cell r="V182" t="str">
            <v>Erika Alexandra Valencia Ospina</v>
          </cell>
        </row>
        <row r="183">
          <cell r="B183" t="str">
            <v>11-45-182</v>
          </cell>
          <cell r="C183" t="str">
            <v>Bogotá</v>
          </cell>
          <cell r="D183" t="str">
            <v>Casa De La Madre Y El Niño</v>
          </cell>
          <cell r="E183" t="str">
            <v>860007398-8</v>
          </cell>
          <cell r="F183" t="str">
            <v>Barbara Susana De Dolores Escobar De Vargas</v>
          </cell>
          <cell r="G183" t="str">
            <v>Casa Universitaria Femenina - Consultorio Nutrición</v>
          </cell>
          <cell r="H183" t="str">
            <v>Carrera 65 No.98-31</v>
          </cell>
          <cell r="I183" t="str">
            <v>Bogotá, D.C.</v>
          </cell>
          <cell r="J183" t="str">
            <v>Regional</v>
          </cell>
          <cell r="K183">
            <v>0</v>
          </cell>
          <cell r="L183">
            <v>0</v>
          </cell>
          <cell r="M183" t="str">
            <v>direccion.suenos@la-casa.org</v>
          </cell>
          <cell r="N183" t="str">
            <v>Casa Universitaria</v>
          </cell>
          <cell r="O183" t="str">
            <v>No Aplica</v>
          </cell>
          <cell r="P183" t="str">
            <v>Vida Independiente</v>
          </cell>
          <cell r="Q183" t="str">
            <v>11-1340-2018</v>
          </cell>
          <cell r="R183">
            <v>0</v>
          </cell>
          <cell r="S183">
            <v>43435</v>
          </cell>
          <cell r="T183">
            <v>43769</v>
          </cell>
          <cell r="U183">
            <v>0</v>
          </cell>
          <cell r="V183" t="str">
            <v>Erika Alexandra Valencia Ospina</v>
          </cell>
        </row>
        <row r="184">
          <cell r="B184" t="str">
            <v>11-45-183</v>
          </cell>
          <cell r="C184" t="str">
            <v>Bogotá</v>
          </cell>
          <cell r="D184" t="str">
            <v>Casa De La Madre Y El Niño</v>
          </cell>
          <cell r="E184" t="str">
            <v>860007398-8</v>
          </cell>
          <cell r="F184" t="str">
            <v>Barbara Susana De Dolores Escobar De Vargas</v>
          </cell>
          <cell r="G184" t="str">
            <v>Casa Universitaria Femenina - Consultorio Psicología</v>
          </cell>
          <cell r="H184" t="str">
            <v>Calle 48 No.28-30</v>
          </cell>
          <cell r="I184" t="str">
            <v>Bogotá, D.C.</v>
          </cell>
          <cell r="J184" t="str">
            <v>Regional</v>
          </cell>
          <cell r="K184">
            <v>0</v>
          </cell>
          <cell r="L184">
            <v>0</v>
          </cell>
          <cell r="M184" t="str">
            <v>direccion.suenos@la-casa.org</v>
          </cell>
          <cell r="N184" t="str">
            <v>Casa Universitaria</v>
          </cell>
          <cell r="O184" t="str">
            <v>No Aplica</v>
          </cell>
          <cell r="P184" t="str">
            <v>Vida Independiente</v>
          </cell>
          <cell r="Q184" t="str">
            <v>11-1340-2018</v>
          </cell>
          <cell r="R184">
            <v>0</v>
          </cell>
          <cell r="S184">
            <v>43435</v>
          </cell>
          <cell r="T184">
            <v>43769</v>
          </cell>
          <cell r="U184">
            <v>0</v>
          </cell>
          <cell r="V184" t="str">
            <v>Erika Alexandra Valencia Ospina</v>
          </cell>
        </row>
        <row r="185">
          <cell r="B185" t="str">
            <v>11-34-184</v>
          </cell>
          <cell r="C185" t="str">
            <v>Bogotá</v>
          </cell>
          <cell r="D185" t="str">
            <v>Asociación Nuevo Futuro De Colombia</v>
          </cell>
          <cell r="E185" t="str">
            <v>800230540-4</v>
          </cell>
          <cell r="F185" t="str">
            <v>Clemencia Castillo De Polidura / Apoderada Maria Victoria Jaramillo Villegas</v>
          </cell>
          <cell r="G185" t="str">
            <v>Casa Universitaria Masculina</v>
          </cell>
          <cell r="H185" t="str">
            <v>Transversal 7 Bis A N° 108 A-19 Barrio Santa Ana Occidental</v>
          </cell>
          <cell r="I185" t="str">
            <v>Bogotá, D.C.</v>
          </cell>
          <cell r="J185" t="str">
            <v>Regional</v>
          </cell>
          <cell r="K185" t="str">
            <v>6215123 - 6215112</v>
          </cell>
          <cell r="L185" t="str">
            <v>3143956875 - 3115445867</v>
          </cell>
          <cell r="M185" t="str">
            <v>nuevofuturolacalera@hotmail.com</v>
          </cell>
          <cell r="N185" t="str">
            <v>Casa Universitaria</v>
          </cell>
          <cell r="O185" t="str">
            <v>No Aplica</v>
          </cell>
          <cell r="P185" t="str">
            <v>Vida Independiente</v>
          </cell>
          <cell r="Q185" t="str">
            <v>11-1416-2018</v>
          </cell>
          <cell r="R185">
            <v>14</v>
          </cell>
          <cell r="S185">
            <v>43435</v>
          </cell>
          <cell r="T185">
            <v>43769</v>
          </cell>
          <cell r="U185">
            <v>226398634</v>
          </cell>
          <cell r="V185" t="str">
            <v>Mary Paola Vanegas Rodriguez</v>
          </cell>
        </row>
        <row r="186">
          <cell r="B186" t="str">
            <v>11-178-185</v>
          </cell>
          <cell r="C186" t="str">
            <v>Bogotá</v>
          </cell>
          <cell r="D186" t="str">
            <v>Fundación IPS Psicorehabilitar</v>
          </cell>
          <cell r="E186" t="str">
            <v>900217424-7</v>
          </cell>
          <cell r="F186" t="str">
            <v>Jairo Segura Romero</v>
          </cell>
          <cell r="G186">
            <v>0</v>
          </cell>
          <cell r="H186" t="str">
            <v>Carrera 69 N 67 A 03 Barrio La Estrada</v>
          </cell>
          <cell r="I186" t="str">
            <v>Bogotá, D.C.</v>
          </cell>
          <cell r="J186" t="str">
            <v>Regional</v>
          </cell>
          <cell r="K186">
            <v>2258779</v>
          </cell>
          <cell r="L186">
            <v>3203991385</v>
          </cell>
          <cell r="M186" t="str">
            <v>adm.psicorehabilitar@gmail.com</v>
          </cell>
          <cell r="N186" t="str">
            <v>Intervención de Apoyo - Apoyo Psicológico Especializado RD</v>
          </cell>
          <cell r="O186" t="str">
            <v>No Aplica</v>
          </cell>
          <cell r="P186" t="str">
            <v>Vulneración</v>
          </cell>
          <cell r="Q186" t="str">
            <v>11-1434-2018</v>
          </cell>
          <cell r="R186" t="str">
            <v>2269 sesiones</v>
          </cell>
          <cell r="S186">
            <v>43435</v>
          </cell>
          <cell r="T186">
            <v>43769</v>
          </cell>
          <cell r="U186">
            <v>1629838583</v>
          </cell>
          <cell r="V186" t="str">
            <v>Rosa Icela Arguello Arguello</v>
          </cell>
        </row>
        <row r="187">
          <cell r="B187" t="str">
            <v>11-13-186</v>
          </cell>
          <cell r="C187" t="str">
            <v>Bogotá</v>
          </cell>
          <cell r="D187" t="str">
            <v>Asociación Creemos En Ti</v>
          </cell>
          <cell r="E187" t="str">
            <v>830051999-1</v>
          </cell>
          <cell r="F187" t="str">
            <v>Monica Patricia Vejarano Velandia</v>
          </cell>
          <cell r="G187">
            <v>0</v>
          </cell>
          <cell r="H187" t="str">
            <v>Calle 39 N 28-40 Barrio La Soledad</v>
          </cell>
          <cell r="I187" t="str">
            <v>Bogotá, D.C.</v>
          </cell>
          <cell r="J187" t="str">
            <v>Regional</v>
          </cell>
          <cell r="K187" t="str">
            <v>2680705, 2446502</v>
          </cell>
          <cell r="L187">
            <v>3153480893</v>
          </cell>
          <cell r="M187" t="str">
            <v>asocreemosenti@yahoo.com</v>
          </cell>
          <cell r="N187" t="str">
            <v>Intervención de Apoyo - Apoyo Psicológico Especializado RD</v>
          </cell>
          <cell r="O187" t="str">
            <v>No Aplica</v>
          </cell>
          <cell r="P187" t="str">
            <v>Violencia Sexual</v>
          </cell>
          <cell r="Q187" t="str">
            <v>11-1352-2018</v>
          </cell>
          <cell r="R187" t="str">
            <v>5500 sesiones</v>
          </cell>
          <cell r="S187">
            <v>43435</v>
          </cell>
          <cell r="T187">
            <v>43769</v>
          </cell>
          <cell r="U187">
            <v>3950688500</v>
          </cell>
          <cell r="V187" t="str">
            <v>Rosa Icela Arguello Arguello</v>
          </cell>
        </row>
        <row r="188">
          <cell r="B188" t="str">
            <v>11-187-187</v>
          </cell>
          <cell r="C188" t="str">
            <v>Bogotá</v>
          </cell>
          <cell r="D188" t="str">
            <v>Fundación Los Pisingos</v>
          </cell>
          <cell r="E188" t="str">
            <v>860031289-4</v>
          </cell>
          <cell r="F188" t="str">
            <v>Daniel Fernandez Castrillon</v>
          </cell>
          <cell r="G188">
            <v>0</v>
          </cell>
          <cell r="H188" t="str">
            <v>Avenida Carrera 7 N 158-41 Barrio San Cristobal</v>
          </cell>
          <cell r="I188" t="str">
            <v>Bogotá, D.C.</v>
          </cell>
          <cell r="J188" t="str">
            <v>Regional</v>
          </cell>
          <cell r="K188">
            <v>6708686</v>
          </cell>
          <cell r="L188">
            <v>3124474788</v>
          </cell>
          <cell r="M188" t="str">
            <v>dfernadez@lospisingos.com</v>
          </cell>
          <cell r="N188" t="str">
            <v>Intervención de Apoyo - Apoyo Psicológico Especializado RD</v>
          </cell>
          <cell r="O188" t="str">
            <v>No Aplica</v>
          </cell>
          <cell r="P188" t="str">
            <v>Vulneración</v>
          </cell>
          <cell r="Q188" t="str">
            <v>11-1433-2018</v>
          </cell>
          <cell r="R188" t="str">
            <v>431 sesiones</v>
          </cell>
          <cell r="S188">
            <v>43435</v>
          </cell>
          <cell r="T188">
            <v>43769</v>
          </cell>
          <cell r="U188">
            <v>309590317</v>
          </cell>
          <cell r="V188" t="str">
            <v>Rosa Icela Arguello Arguello</v>
          </cell>
        </row>
        <row r="189">
          <cell r="B189" t="str">
            <v>11-178-188</v>
          </cell>
          <cell r="C189" t="str">
            <v>Bogotá</v>
          </cell>
          <cell r="D189" t="str">
            <v>Fundación IPS Psicorehabilitar</v>
          </cell>
          <cell r="E189" t="str">
            <v>900217424-7</v>
          </cell>
          <cell r="F189" t="str">
            <v>Jairo Segura Romero</v>
          </cell>
          <cell r="G189">
            <v>0</v>
          </cell>
          <cell r="H189" t="str">
            <v>Calle 6 N 70b-71 Barrio Nueva Marsella II Sector</v>
          </cell>
          <cell r="I189" t="str">
            <v>Bogotá, D.C.</v>
          </cell>
          <cell r="J189" t="str">
            <v>Regional</v>
          </cell>
          <cell r="K189">
            <v>2258779</v>
          </cell>
          <cell r="L189">
            <v>3203991385</v>
          </cell>
          <cell r="M189" t="str">
            <v>adm.psicorehabilitar@gmail.com</v>
          </cell>
          <cell r="N189" t="str">
            <v>Intervención de Apoyo - Apoyo Psicológico Especializado RD</v>
          </cell>
          <cell r="O189" t="str">
            <v>No Aplica</v>
          </cell>
          <cell r="P189" t="str">
            <v>Violencia Sexual</v>
          </cell>
          <cell r="Q189" t="str">
            <v>11-1435-2018</v>
          </cell>
          <cell r="R189" t="str">
            <v>2877 sesiones</v>
          </cell>
          <cell r="S189">
            <v>43435</v>
          </cell>
          <cell r="T189">
            <v>43769</v>
          </cell>
          <cell r="U189">
            <v>2066569239</v>
          </cell>
          <cell r="V189" t="str">
            <v>Rosa Icela Arguello Arguello</v>
          </cell>
        </row>
        <row r="190">
          <cell r="B190" t="str">
            <v>11-84-189</v>
          </cell>
          <cell r="C190" t="str">
            <v>Bogotá</v>
          </cell>
          <cell r="D190" t="str">
            <v>Corporación Amor Por Colombia</v>
          </cell>
          <cell r="E190" t="str">
            <v>830085547-2</v>
          </cell>
          <cell r="F190" t="str">
            <v>Magnolia Celis Torres</v>
          </cell>
          <cell r="G190" t="str">
            <v>Nuestra Señora De Chiquinuirá</v>
          </cell>
          <cell r="H190" t="str">
            <v>Calle 78 A No. 69 B- 45 Barrio Las Ferias</v>
          </cell>
          <cell r="I190" t="str">
            <v>Bogotá, D.C.</v>
          </cell>
          <cell r="J190" t="str">
            <v>Regional</v>
          </cell>
          <cell r="K190">
            <v>6948892</v>
          </cell>
          <cell r="L190">
            <v>3115729322</v>
          </cell>
          <cell r="M190" t="str">
            <v>direccion@axc.com.co</v>
          </cell>
          <cell r="N190" t="str">
            <v>Hogar Sustituto Entidad RD</v>
          </cell>
          <cell r="O190" t="str">
            <v>No Aplica</v>
          </cell>
          <cell r="P190" t="str">
            <v>Discapacidad</v>
          </cell>
          <cell r="Q190" t="str">
            <v>11-1387-2018</v>
          </cell>
          <cell r="R190">
            <v>70</v>
          </cell>
          <cell r="S190">
            <v>43435</v>
          </cell>
          <cell r="T190">
            <v>43769</v>
          </cell>
          <cell r="U190">
            <v>1177068620</v>
          </cell>
          <cell r="V190" t="str">
            <v>Silvia Clemencia Gutierrez Ramirez</v>
          </cell>
        </row>
        <row r="191">
          <cell r="B191" t="str">
            <v>11-120-190</v>
          </cell>
          <cell r="C191" t="str">
            <v>Bogotá</v>
          </cell>
          <cell r="D191" t="str">
            <v>Fundación Ayuda A La Infancia Hogares Bambi Bogotá</v>
          </cell>
          <cell r="E191" t="str">
            <v>800035174-6</v>
          </cell>
          <cell r="F191" t="str">
            <v>Diana Cristina Palacio Buenaventura</v>
          </cell>
          <cell r="G191">
            <v>0</v>
          </cell>
          <cell r="H191" t="str">
            <v>Transversal 5 Q No 48 J 24 Sur Barrio Callejón De Santa Bárbara</v>
          </cell>
          <cell r="I191" t="str">
            <v>Bogotá, D.C.</v>
          </cell>
          <cell r="J191" t="str">
            <v>Regional</v>
          </cell>
          <cell r="K191">
            <v>738725</v>
          </cell>
          <cell r="L191">
            <v>3125004412</v>
          </cell>
          <cell r="M191" t="str">
            <v>bambihsustitutos@hotmail.com</v>
          </cell>
          <cell r="N191" t="str">
            <v>Hogar Sustituto Entidad RD</v>
          </cell>
          <cell r="O191" t="str">
            <v>No Aplica</v>
          </cell>
          <cell r="P191" t="str">
            <v>Vulneración</v>
          </cell>
          <cell r="Q191" t="str">
            <v>11-1381-2018</v>
          </cell>
          <cell r="R191">
            <v>100</v>
          </cell>
          <cell r="S191">
            <v>43435</v>
          </cell>
          <cell r="T191">
            <v>43585</v>
          </cell>
          <cell r="U191">
            <v>574446100</v>
          </cell>
          <cell r="V191" t="str">
            <v>Silvia Clemencia Gutierrez Ramirez</v>
          </cell>
        </row>
        <row r="192">
          <cell r="B192" t="str">
            <v>11-84-191</v>
          </cell>
          <cell r="C192" t="str">
            <v>Bogotá</v>
          </cell>
          <cell r="D192" t="str">
            <v>Corporación Amor Por Colombia</v>
          </cell>
          <cell r="E192" t="str">
            <v>830085547-2</v>
          </cell>
          <cell r="F192" t="str">
            <v>Magnolia Celis Torres</v>
          </cell>
          <cell r="G192" t="str">
            <v>Nuestra Señora De Chiquinuirá</v>
          </cell>
          <cell r="H192" t="str">
            <v>Calle 78 A No. 69 B- 45 Barrio Las Ferias</v>
          </cell>
          <cell r="I192" t="str">
            <v>Bogotá, D.C.</v>
          </cell>
          <cell r="J192" t="str">
            <v>Regional</v>
          </cell>
          <cell r="K192">
            <v>6948892</v>
          </cell>
          <cell r="L192">
            <v>3115729322</v>
          </cell>
          <cell r="M192" t="str">
            <v>direccion@axc.com.co</v>
          </cell>
          <cell r="N192" t="str">
            <v>Hogar Sustituto Entidad RD</v>
          </cell>
          <cell r="O192" t="str">
            <v>No Aplica</v>
          </cell>
          <cell r="P192" t="str">
            <v>Vulneración</v>
          </cell>
          <cell r="Q192" t="str">
            <v>11-1388-2018</v>
          </cell>
          <cell r="R192">
            <v>225</v>
          </cell>
          <cell r="S192">
            <v>43435</v>
          </cell>
          <cell r="T192">
            <v>43769</v>
          </cell>
          <cell r="U192">
            <v>2852596125</v>
          </cell>
          <cell r="V192" t="str">
            <v>Silvia Clemencia Gutierrez Ramirez</v>
          </cell>
        </row>
        <row r="193">
          <cell r="B193" t="str">
            <v>11-133-192</v>
          </cell>
          <cell r="C193" t="str">
            <v>Bogotá</v>
          </cell>
          <cell r="D193" t="str">
            <v>Fundación Centro Para El Reintegro Y Atención Del Niño - CRAN</v>
          </cell>
          <cell r="E193" t="str">
            <v>860067294-7</v>
          </cell>
          <cell r="F193" t="str">
            <v>Ximena Lleras Puga</v>
          </cell>
          <cell r="G193">
            <v>0</v>
          </cell>
          <cell r="H193" t="str">
            <v>Transversal 77 No. 162 - 06</v>
          </cell>
          <cell r="I193" t="str">
            <v>Bogotá, D.C.</v>
          </cell>
          <cell r="J193" t="str">
            <v>Regional</v>
          </cell>
          <cell r="K193">
            <v>4757647</v>
          </cell>
          <cell r="L193">
            <v>3108082773</v>
          </cell>
          <cell r="M193" t="str">
            <v>liderht@cran.org.co</v>
          </cell>
          <cell r="N193" t="str">
            <v>Hogar Sustituto Tutor Entidad RD</v>
          </cell>
          <cell r="O193" t="str">
            <v>No Aplica</v>
          </cell>
          <cell r="P193" t="str">
            <v>Desvinculados</v>
          </cell>
          <cell r="Q193" t="str">
            <v>11-1329-2018</v>
          </cell>
          <cell r="R193">
            <v>50</v>
          </cell>
          <cell r="S193">
            <v>43435</v>
          </cell>
          <cell r="T193">
            <v>43769</v>
          </cell>
          <cell r="U193">
            <v>837644300</v>
          </cell>
          <cell r="V193" t="str">
            <v>Silvia Clemencia Gutierrez Ramirez</v>
          </cell>
        </row>
        <row r="194">
          <cell r="B194" t="str">
            <v>11-75-193</v>
          </cell>
          <cell r="C194" t="str">
            <v>Bogotá</v>
          </cell>
          <cell r="D194" t="str">
            <v>Congregación Religiosos Terciarios Capuchinos Nuestra Señora De Los Dolores</v>
          </cell>
          <cell r="E194" t="str">
            <v>860005068-3</v>
          </cell>
          <cell r="F194" t="str">
            <v>Carlos Enrique Cardona Quiceno / Hector Anibal Gil Correa - Repres. Legal Suplente</v>
          </cell>
          <cell r="G194" t="str">
            <v>Club Amigo Martires</v>
          </cell>
          <cell r="H194" t="str">
            <v>Trasnversal 17 A No.1-55 Barrio Eduardo Santos</v>
          </cell>
          <cell r="I194" t="str">
            <v>Bogotá, D.C.</v>
          </cell>
          <cell r="J194" t="str">
            <v>Regional</v>
          </cell>
          <cell r="K194">
            <v>0</v>
          </cell>
          <cell r="L194">
            <v>3115557447</v>
          </cell>
          <cell r="M194" t="str">
            <v>clubamigosanjosemartires1@gmail.com</v>
          </cell>
          <cell r="N194" t="str">
            <v>Externado RD</v>
          </cell>
          <cell r="O194" t="str">
            <v>Media Jornada</v>
          </cell>
          <cell r="P194" t="str">
            <v>Calle</v>
          </cell>
          <cell r="Q194" t="str">
            <v>11-1359-2018</v>
          </cell>
          <cell r="R194">
            <v>100</v>
          </cell>
          <cell r="S194">
            <v>43435</v>
          </cell>
          <cell r="T194">
            <v>43769</v>
          </cell>
          <cell r="U194">
            <v>548080700</v>
          </cell>
          <cell r="V194" t="str">
            <v>Sandra Milena Lozano Bernal</v>
          </cell>
        </row>
        <row r="195">
          <cell r="B195" t="str">
            <v>11-75-194</v>
          </cell>
          <cell r="C195" t="str">
            <v>Bogotá</v>
          </cell>
          <cell r="D195" t="str">
            <v>Congregación Religiosos Terciarios Capuchinos Nuestra Señora De Los Dolores</v>
          </cell>
          <cell r="E195" t="str">
            <v>860005068-3</v>
          </cell>
          <cell r="F195" t="str">
            <v>Carlos Enrique Cardona Quiceno / Hector Anibal Gil Correa - Repres. Legal Suplente</v>
          </cell>
          <cell r="G195" t="str">
            <v>Club Amigo Bosa</v>
          </cell>
          <cell r="H195" t="str">
            <v>Calle 63 Sur No. 81 F– 16 Barrio El Portal Bosa</v>
          </cell>
          <cell r="I195" t="str">
            <v>Bogotá, D.C.</v>
          </cell>
          <cell r="J195" t="str">
            <v>Regional</v>
          </cell>
          <cell r="K195">
            <v>7192509</v>
          </cell>
          <cell r="L195" t="str">
            <v>3204210776 - 3113678796</v>
          </cell>
          <cell r="M195" t="str">
            <v>clubamigobosa@gmail.com</v>
          </cell>
          <cell r="N195" t="str">
            <v>Externado RD</v>
          </cell>
          <cell r="O195" t="str">
            <v>Media Jornada</v>
          </cell>
          <cell r="P195" t="str">
            <v>Vulneración</v>
          </cell>
          <cell r="Q195" t="str">
            <v>11-1363-2018</v>
          </cell>
          <cell r="R195">
            <v>100</v>
          </cell>
          <cell r="S195">
            <v>43435</v>
          </cell>
          <cell r="T195">
            <v>43769</v>
          </cell>
          <cell r="U195">
            <v>548080700</v>
          </cell>
          <cell r="V195" t="str">
            <v>Sandra Milena Lozano Bernal</v>
          </cell>
        </row>
        <row r="196">
          <cell r="B196" t="str">
            <v>11-15-195</v>
          </cell>
          <cell r="C196" t="str">
            <v>Bogotá</v>
          </cell>
          <cell r="D196" t="str">
            <v>Asociación Cristiana De Jóvenes De Bogotá Y Cundinamarca ACJ Y MCA</v>
          </cell>
          <cell r="E196" t="str">
            <v>860018862-1</v>
          </cell>
          <cell r="F196" t="str">
            <v>Gloria Cecilia Hidalgo Franco</v>
          </cell>
          <cell r="G196" t="str">
            <v>Hogar Maranatha</v>
          </cell>
          <cell r="H196" t="str">
            <v>Calle 74 B Sur No. 88 - 08 Barrio Bosa San Bernardino</v>
          </cell>
          <cell r="I196" t="str">
            <v>Bogotá, D.C.</v>
          </cell>
          <cell r="J196" t="str">
            <v>Regional</v>
          </cell>
          <cell r="K196">
            <v>7832439</v>
          </cell>
          <cell r="L196" t="str">
            <v>3142644291 - 3142348615</v>
          </cell>
          <cell r="M196" t="str">
            <v>capmaranatha@ymcabogota.org;</v>
          </cell>
          <cell r="N196" t="str">
            <v>Externado RD</v>
          </cell>
          <cell r="O196" t="str">
            <v>Media Jornada</v>
          </cell>
          <cell r="P196" t="str">
            <v>Vulneración</v>
          </cell>
          <cell r="Q196" t="str">
            <v>11-1356-2018</v>
          </cell>
          <cell r="R196">
            <v>100</v>
          </cell>
          <cell r="S196">
            <v>43435</v>
          </cell>
          <cell r="T196">
            <v>43769</v>
          </cell>
          <cell r="U196">
            <v>548080700</v>
          </cell>
          <cell r="V196" t="str">
            <v>Sandra Milena Lozano Bernal</v>
          </cell>
        </row>
        <row r="197">
          <cell r="B197" t="str">
            <v>11-294-196</v>
          </cell>
          <cell r="C197" t="str">
            <v>Bogotá</v>
          </cell>
          <cell r="D197" t="str">
            <v>Obra Social Mornes</v>
          </cell>
          <cell r="E197" t="str">
            <v>830103677-1</v>
          </cell>
          <cell r="F197" t="str">
            <v>Ines Alvarado Pantoja / Jenny Cristina Tellez Maya</v>
          </cell>
          <cell r="G197" t="str">
            <v>Obra Social Mornes</v>
          </cell>
          <cell r="H197" t="str">
            <v>Calle 73 # 18f – 32 Sur Barrio La Estrella – Ciudad Bolívar</v>
          </cell>
          <cell r="I197" t="str">
            <v>Bogotá, D.C.</v>
          </cell>
          <cell r="J197" t="str">
            <v>Regional</v>
          </cell>
          <cell r="K197">
            <v>7905121</v>
          </cell>
          <cell r="L197" t="str">
            <v>3167439353 - 3192198980</v>
          </cell>
          <cell r="M197" t="str">
            <v>ciudadbolivarmornes@yahoo.com.mx;alvaradosi@hotmail.com</v>
          </cell>
          <cell r="N197" t="str">
            <v>Externado RD</v>
          </cell>
          <cell r="O197" t="str">
            <v>Media Jornada</v>
          </cell>
          <cell r="P197" t="str">
            <v>Vulneración</v>
          </cell>
          <cell r="Q197" t="str">
            <v>11-1354-2018</v>
          </cell>
          <cell r="R197">
            <v>80</v>
          </cell>
          <cell r="S197">
            <v>43435</v>
          </cell>
          <cell r="T197">
            <v>43769</v>
          </cell>
          <cell r="U197">
            <v>438464560</v>
          </cell>
          <cell r="V197" t="str">
            <v>Sandra Milena Lozano Bernal</v>
          </cell>
        </row>
        <row r="198">
          <cell r="B198" t="str">
            <v>11-75-197</v>
          </cell>
          <cell r="C198" t="str">
            <v>Bogotá</v>
          </cell>
          <cell r="D198" t="str">
            <v>Congregación Religiosos Terciarios Capuchinos Nuestra Señora De Los Dolores</v>
          </cell>
          <cell r="E198" t="str">
            <v>860005068-3</v>
          </cell>
          <cell r="F198" t="str">
            <v>Carlos Enrique Cardona Quiceno / Hector Anibal Gil Correa - Repres. Legal Suplente</v>
          </cell>
          <cell r="G198" t="str">
            <v>Club Amigo Fontibon</v>
          </cell>
          <cell r="H198" t="str">
            <v>Calle 24 N.116b-25 – Fontibon</v>
          </cell>
          <cell r="I198" t="str">
            <v>Bogotá, D.C.</v>
          </cell>
          <cell r="J198" t="str">
            <v>Regional</v>
          </cell>
          <cell r="K198">
            <v>3099724</v>
          </cell>
          <cell r="L198" t="str">
            <v>3178918413 - 3123337823</v>
          </cell>
          <cell r="M198" t="str">
            <v>clubamigofont@hotmail.com</v>
          </cell>
          <cell r="N198" t="str">
            <v>Externado RD</v>
          </cell>
          <cell r="O198" t="str">
            <v>Media Jornada</v>
          </cell>
          <cell r="P198" t="str">
            <v>Vulneración</v>
          </cell>
          <cell r="Q198" t="str">
            <v>11-1355-2018</v>
          </cell>
          <cell r="R198">
            <v>100</v>
          </cell>
          <cell r="S198">
            <v>43435</v>
          </cell>
          <cell r="T198">
            <v>43769</v>
          </cell>
          <cell r="U198">
            <v>548080700</v>
          </cell>
          <cell r="V198" t="str">
            <v>Sandra Milena Lozano Bernal</v>
          </cell>
        </row>
        <row r="199">
          <cell r="B199" t="str">
            <v>11-75-198</v>
          </cell>
          <cell r="C199" t="str">
            <v>Bogotá</v>
          </cell>
          <cell r="D199" t="str">
            <v>Congregación Religiosos Terciarios Capuchinos Nuestra Señora De Los Dolores</v>
          </cell>
          <cell r="E199" t="str">
            <v>860005068-3</v>
          </cell>
          <cell r="F199" t="str">
            <v>Carlos Enrique Cardona Quiceno / Hector Anibal Gil Correa - Repres. Legal Suplente</v>
          </cell>
          <cell r="G199" t="str">
            <v>Club Amigo Patio Bonito</v>
          </cell>
          <cell r="H199" t="str">
            <v>Carrera 88 B No. 26 Sur Barrio Patio Bonito</v>
          </cell>
          <cell r="I199" t="str">
            <v>Bogotá, D.C.</v>
          </cell>
          <cell r="J199" t="str">
            <v>Regional</v>
          </cell>
          <cell r="K199">
            <v>4509242</v>
          </cell>
          <cell r="L199">
            <v>3112055448</v>
          </cell>
          <cell r="M199" t="str">
            <v xml:space="preserve">
clubamigopatiobonito@gmail.com</v>
          </cell>
          <cell r="N199" t="str">
            <v>Externado RD</v>
          </cell>
          <cell r="O199" t="str">
            <v>Media Jornada</v>
          </cell>
          <cell r="P199" t="str">
            <v>Vulneración</v>
          </cell>
          <cell r="Q199" t="str">
            <v>11-1362-2018</v>
          </cell>
          <cell r="R199">
            <v>130</v>
          </cell>
          <cell r="S199">
            <v>43435</v>
          </cell>
          <cell r="T199">
            <v>43769</v>
          </cell>
          <cell r="U199">
            <v>1370201750</v>
          </cell>
          <cell r="V199" t="str">
            <v>Sandra Milena Lozano Bernal</v>
          </cell>
        </row>
        <row r="200">
          <cell r="B200" t="str">
            <v>11-75-199</v>
          </cell>
          <cell r="C200" t="str">
            <v>Bogotá</v>
          </cell>
          <cell r="D200" t="str">
            <v>Congregación Religiosos Terciarios Capuchinos Nuestra Señora De Los Dolores</v>
          </cell>
          <cell r="E200" t="str">
            <v>860005068-3</v>
          </cell>
          <cell r="F200" t="str">
            <v>Carlos Enrique Cardona Quiceno / Hector Anibal Gil Correa - Repres. Legal Suplente</v>
          </cell>
          <cell r="G200" t="str">
            <v>Club Amigo Kennedy Central</v>
          </cell>
          <cell r="H200" t="str">
            <v>Carrera 73 D No. 36a - 07 Sur B/ Kennedy Central</v>
          </cell>
          <cell r="I200" t="str">
            <v>Bogotá, D.C.</v>
          </cell>
          <cell r="J200" t="str">
            <v>Regional</v>
          </cell>
          <cell r="K200">
            <v>0</v>
          </cell>
          <cell r="L200">
            <v>3203427550</v>
          </cell>
          <cell r="M200" t="str">
            <v>clubamigokennedy@hotmail.com</v>
          </cell>
          <cell r="N200" t="str">
            <v>Externado RD</v>
          </cell>
          <cell r="O200" t="str">
            <v>Media Jornada</v>
          </cell>
          <cell r="P200" t="str">
            <v>Vulneración</v>
          </cell>
          <cell r="Q200" t="str">
            <v>11-1362-2018</v>
          </cell>
          <cell r="R200">
            <v>120</v>
          </cell>
          <cell r="S200">
            <v>43435</v>
          </cell>
          <cell r="T200">
            <v>43769</v>
          </cell>
          <cell r="U200">
            <v>0</v>
          </cell>
          <cell r="V200" t="str">
            <v>Sandra Milena Lozano Bernal</v>
          </cell>
        </row>
        <row r="201">
          <cell r="B201" t="str">
            <v>11-15-200</v>
          </cell>
          <cell r="C201" t="str">
            <v>Bogotá</v>
          </cell>
          <cell r="D201" t="str">
            <v>Asociación Cristiana De Jóvenes De Bogotá Y Cundinamarca ACJ Y MCA</v>
          </cell>
          <cell r="E201" t="str">
            <v>860018862-1</v>
          </cell>
          <cell r="F201" t="str">
            <v>Gloria Cecilia Hidalgo Franco</v>
          </cell>
          <cell r="G201" t="str">
            <v>Hogar Amaneser</v>
          </cell>
          <cell r="H201" t="str">
            <v>Calle 21 No. 16-54 Barrio Santafé</v>
          </cell>
          <cell r="I201" t="str">
            <v>Bogotá, D.C.</v>
          </cell>
          <cell r="J201" t="str">
            <v>Regional</v>
          </cell>
          <cell r="K201" t="str">
            <v>3210817 - 3415428</v>
          </cell>
          <cell r="L201">
            <v>3152216000</v>
          </cell>
          <cell r="M201" t="str">
            <v>hogaramaneser@ymca.bogota.org;</v>
          </cell>
          <cell r="N201" t="str">
            <v>Externado RD</v>
          </cell>
          <cell r="O201" t="str">
            <v>Media Jornada</v>
          </cell>
          <cell r="P201" t="str">
            <v>Vulneración</v>
          </cell>
          <cell r="Q201" t="str">
            <v>11-1353-2018</v>
          </cell>
          <cell r="R201">
            <v>80</v>
          </cell>
          <cell r="S201">
            <v>43435</v>
          </cell>
          <cell r="T201">
            <v>43769</v>
          </cell>
          <cell r="U201">
            <v>438464560</v>
          </cell>
          <cell r="V201" t="str">
            <v>Sandra Milena Lozano Bernal</v>
          </cell>
        </row>
        <row r="202">
          <cell r="B202" t="str">
            <v>11-15-201</v>
          </cell>
          <cell r="C202" t="str">
            <v>Bogotá</v>
          </cell>
          <cell r="D202" t="str">
            <v>Asociación Cristiana De Jóvenes De Bogotá Y Cundinamarca ACJ Y MCA</v>
          </cell>
          <cell r="E202" t="str">
            <v>860018862-1</v>
          </cell>
          <cell r="F202" t="str">
            <v>Gloria Cecilia Hidalgo Franco</v>
          </cell>
          <cell r="G202" t="str">
            <v>Hogar Encuentro Sede A Juan Rey</v>
          </cell>
          <cell r="H202" t="str">
            <v>Calle 69 Sur No. 11d Este 71 Barrio Juan Rey</v>
          </cell>
          <cell r="I202" t="str">
            <v>Bogotá, D.C.</v>
          </cell>
          <cell r="J202" t="str">
            <v>Regional</v>
          </cell>
          <cell r="K202" t="str">
            <v xml:space="preserve">3640225
</v>
          </cell>
          <cell r="L202">
            <v>3176906020</v>
          </cell>
          <cell r="M202" t="str">
            <v>hogarencuentro@ymcabogota.org;</v>
          </cell>
          <cell r="N202" t="str">
            <v>Externado RD</v>
          </cell>
          <cell r="O202" t="str">
            <v>Media Jornada</v>
          </cell>
          <cell r="P202" t="str">
            <v>Vulneración</v>
          </cell>
          <cell r="Q202" t="str">
            <v>11-1357-2018</v>
          </cell>
          <cell r="R202">
            <v>98</v>
          </cell>
          <cell r="S202">
            <v>43435</v>
          </cell>
          <cell r="T202">
            <v>43769</v>
          </cell>
          <cell r="U202">
            <v>1293470452</v>
          </cell>
          <cell r="V202" t="str">
            <v>Sandra Milena Lozano Bernal</v>
          </cell>
        </row>
        <row r="203">
          <cell r="B203" t="str">
            <v>11-15-202</v>
          </cell>
          <cell r="C203" t="str">
            <v>Bogotá</v>
          </cell>
          <cell r="D203" t="str">
            <v>Asociación Cristiana De Jóvenes De Bogotá Y Cundinamarca ACJ Y MCA</v>
          </cell>
          <cell r="E203" t="str">
            <v>860018862-1</v>
          </cell>
          <cell r="F203" t="str">
            <v>Gloria Cecilia Hidalgo Franco</v>
          </cell>
          <cell r="G203" t="str">
            <v>Hogar Encuentro Sede B La Victoria</v>
          </cell>
          <cell r="H203" t="str">
            <v>Calle 41 Bis Sur No 2-82 Barrio Victoria</v>
          </cell>
          <cell r="I203" t="str">
            <v>Bogotá, D.C.</v>
          </cell>
          <cell r="J203" t="str">
            <v>Regional</v>
          </cell>
          <cell r="K203">
            <v>0</v>
          </cell>
          <cell r="L203">
            <v>0</v>
          </cell>
          <cell r="M203" t="str">
            <v>hogarencuentro@ymcabogota.org;</v>
          </cell>
          <cell r="N203" t="str">
            <v>Externado RD</v>
          </cell>
          <cell r="O203" t="str">
            <v>Media Jornada</v>
          </cell>
          <cell r="P203" t="str">
            <v>Vulneración</v>
          </cell>
          <cell r="Q203" t="str">
            <v>11-1357-2018</v>
          </cell>
          <cell r="R203">
            <v>56</v>
          </cell>
          <cell r="S203">
            <v>43435</v>
          </cell>
          <cell r="T203">
            <v>43769</v>
          </cell>
          <cell r="U203">
            <v>0</v>
          </cell>
          <cell r="V203" t="str">
            <v>Sandra Milena Lozano Bernal</v>
          </cell>
        </row>
        <row r="204">
          <cell r="B204" t="str">
            <v>11-15-203</v>
          </cell>
          <cell r="C204" t="str">
            <v>Bogotá</v>
          </cell>
          <cell r="D204" t="str">
            <v>Asociación Cristiana De Jóvenes De Bogotá Y Cundinamarca ACJ Y MCA</v>
          </cell>
          <cell r="E204" t="str">
            <v>860018862-1</v>
          </cell>
          <cell r="F204" t="str">
            <v>Gloria Cecilia Hidalgo Franco</v>
          </cell>
          <cell r="G204" t="str">
            <v>Hogar Encuentro Sede C Sosiego</v>
          </cell>
          <cell r="H204" t="str">
            <v>Calle 17 Sur No. 9 -32 Barrio Sosiego</v>
          </cell>
          <cell r="I204" t="str">
            <v>Bogotá, D.C.</v>
          </cell>
          <cell r="J204" t="str">
            <v>Regional</v>
          </cell>
          <cell r="K204">
            <v>0</v>
          </cell>
          <cell r="L204">
            <v>0</v>
          </cell>
          <cell r="M204" t="str">
            <v>hogarencuentro@ymcabogota.org;</v>
          </cell>
          <cell r="N204" t="str">
            <v>Externado RD</v>
          </cell>
          <cell r="O204" t="str">
            <v>Media Jornada</v>
          </cell>
          <cell r="P204" t="str">
            <v>Vulneración</v>
          </cell>
          <cell r="Q204" t="str">
            <v>11-1357-2018</v>
          </cell>
          <cell r="R204">
            <v>82</v>
          </cell>
          <cell r="S204">
            <v>43435</v>
          </cell>
          <cell r="T204">
            <v>43769</v>
          </cell>
          <cell r="U204">
            <v>0</v>
          </cell>
          <cell r="V204" t="str">
            <v>Sandra Milena Lozano Bernal</v>
          </cell>
        </row>
        <row r="205">
          <cell r="B205" t="str">
            <v>11-15-204</v>
          </cell>
          <cell r="C205" t="str">
            <v>Bogotá</v>
          </cell>
          <cell r="D205" t="str">
            <v>Asociación Cristiana De Jóvenes De Bogotá Y Cundinamarca ACJ Y MCA</v>
          </cell>
          <cell r="E205" t="str">
            <v>860018862-1</v>
          </cell>
          <cell r="F205" t="str">
            <v>Gloria Cecilia Hidalgo Franco</v>
          </cell>
          <cell r="G205" t="str">
            <v>Hogar Shekinah</v>
          </cell>
          <cell r="H205" t="str">
            <v>Transversal 26 A Bis No.45ª-18 Barrio Claret</v>
          </cell>
          <cell r="I205" t="str">
            <v>Bogotá, D.C.</v>
          </cell>
          <cell r="J205" t="str">
            <v>Regional</v>
          </cell>
          <cell r="K205">
            <v>0</v>
          </cell>
          <cell r="L205">
            <v>3008539492</v>
          </cell>
          <cell r="M205" t="str">
            <v>hogarshekinah@ymcabogota.org</v>
          </cell>
          <cell r="N205" t="str">
            <v>Externado RD</v>
          </cell>
          <cell r="O205" t="str">
            <v>Media Jornada</v>
          </cell>
          <cell r="P205" t="str">
            <v>Vulneración</v>
          </cell>
          <cell r="Q205" t="str">
            <v>11-1358-2018</v>
          </cell>
          <cell r="R205">
            <v>100</v>
          </cell>
          <cell r="S205">
            <v>43435</v>
          </cell>
          <cell r="T205">
            <v>43769</v>
          </cell>
          <cell r="U205">
            <v>548080700</v>
          </cell>
          <cell r="V205" t="str">
            <v>Sandra Milena Lozano Bernal</v>
          </cell>
        </row>
        <row r="206">
          <cell r="B206" t="str">
            <v>11-75-205</v>
          </cell>
          <cell r="C206" t="str">
            <v>Bogotá</v>
          </cell>
          <cell r="D206" t="str">
            <v>Congregación Religiosos Terciarios Capuchinos Nuestra Señora De Los Dolores</v>
          </cell>
          <cell r="E206" t="str">
            <v>860005068-3</v>
          </cell>
          <cell r="F206" t="str">
            <v>Carlos Enrique Cardona Quiceno / Hector Anibal Gil Correa - Repres. Legal Suplente</v>
          </cell>
          <cell r="G206" t="str">
            <v>Club Amigo Venecia</v>
          </cell>
          <cell r="H206" t="str">
            <v>Diagonal 47 Sur No.52ª - 04 Puerta 2 Barrio Venecia</v>
          </cell>
          <cell r="I206" t="str">
            <v>Bogotá, D.C.</v>
          </cell>
          <cell r="J206" t="str">
            <v>Regional</v>
          </cell>
          <cell r="K206">
            <v>7130658</v>
          </cell>
          <cell r="L206">
            <v>3202942842</v>
          </cell>
          <cell r="M206" t="str">
            <v>clubamigosanfrancisco@hotmail.com</v>
          </cell>
          <cell r="N206" t="str">
            <v>Externado RD</v>
          </cell>
          <cell r="O206" t="str">
            <v>Media Jornada</v>
          </cell>
          <cell r="P206" t="str">
            <v>Vulneración</v>
          </cell>
          <cell r="Q206" t="str">
            <v>11-1361-2018</v>
          </cell>
          <cell r="R206">
            <v>100</v>
          </cell>
          <cell r="S206">
            <v>43435</v>
          </cell>
          <cell r="T206">
            <v>43769</v>
          </cell>
          <cell r="U206">
            <v>548080700</v>
          </cell>
          <cell r="V206" t="str">
            <v>Sandra Milena Lozano Bernal</v>
          </cell>
        </row>
        <row r="207">
          <cell r="B207" t="str">
            <v>11-75-206</v>
          </cell>
          <cell r="C207" t="str">
            <v>Bogotá</v>
          </cell>
          <cell r="D207" t="str">
            <v>Congregación Religiosos Terciarios Capuchinos Nuestra Señora De Los Dolores</v>
          </cell>
          <cell r="E207" t="str">
            <v>860005068-3</v>
          </cell>
          <cell r="F207" t="str">
            <v>Carlos Enrique Cardona Quiceno / Hector Anibal Gil Correa - Repres. Legal Suplente</v>
          </cell>
          <cell r="G207" t="str">
            <v>Club Amigo Santa Librada</v>
          </cell>
          <cell r="H207" t="str">
            <v>Calle 75a Sur No. 8d-16 Barrio Santa Librada</v>
          </cell>
          <cell r="I207" t="str">
            <v>Bogotá, D.C.</v>
          </cell>
          <cell r="J207" t="str">
            <v>Regional</v>
          </cell>
          <cell r="K207">
            <v>2006536</v>
          </cell>
          <cell r="L207">
            <v>3124259405</v>
          </cell>
          <cell r="M207" t="str">
            <v>clubamigosantalibrada@hotmail.com</v>
          </cell>
          <cell r="N207" t="str">
            <v>Externado RD</v>
          </cell>
          <cell r="O207" t="str">
            <v>Media Jornada</v>
          </cell>
          <cell r="P207" t="str">
            <v>Vulneración</v>
          </cell>
          <cell r="Q207" t="str">
            <v>11-1360-2018</v>
          </cell>
          <cell r="R207">
            <v>100</v>
          </cell>
          <cell r="S207">
            <v>43435</v>
          </cell>
          <cell r="T207">
            <v>43769</v>
          </cell>
          <cell r="U207">
            <v>548080700</v>
          </cell>
          <cell r="V207" t="str">
            <v>Sandra Milena Lozano Bernal</v>
          </cell>
        </row>
        <row r="208">
          <cell r="B208" t="str">
            <v>11-75-207</v>
          </cell>
          <cell r="C208" t="str">
            <v>Bogotá</v>
          </cell>
          <cell r="D208" t="str">
            <v>Congregación Religiosos Terciarios Capuchinos Nuestra Señora De Los Dolores</v>
          </cell>
          <cell r="E208" t="str">
            <v>860005068-3</v>
          </cell>
          <cell r="F208" t="str">
            <v>Carlos Enrique Cardona Quiceno / Hector Anibal Gil Correa - Repres. Legal Suplente</v>
          </cell>
          <cell r="G208" t="str">
            <v>Club Amigo Zagales</v>
          </cell>
          <cell r="H208" t="str">
            <v>Calle 27 Sur # 24a-15 Barrio Olaya</v>
          </cell>
          <cell r="I208" t="str">
            <v>Bogotá, D.C.</v>
          </cell>
          <cell r="J208" t="str">
            <v>Regional</v>
          </cell>
          <cell r="K208">
            <v>5614930</v>
          </cell>
          <cell r="L208" t="str">
            <v>3135135464 - 3177465779</v>
          </cell>
          <cell r="M208" t="str">
            <v>clubamigozagales@hotmail.com</v>
          </cell>
          <cell r="N208" t="str">
            <v>Externado RD</v>
          </cell>
          <cell r="O208" t="str">
            <v>Media Jornada</v>
          </cell>
          <cell r="P208" t="str">
            <v>Vulneración</v>
          </cell>
          <cell r="Q208" t="str">
            <v>11-1371-2018</v>
          </cell>
          <cell r="R208">
            <v>100</v>
          </cell>
          <cell r="S208">
            <v>43435</v>
          </cell>
          <cell r="T208">
            <v>43769</v>
          </cell>
          <cell r="U208">
            <v>548080700</v>
          </cell>
          <cell r="V208" t="str">
            <v>Sandra Milena Lozano Bernal</v>
          </cell>
        </row>
        <row r="209">
          <cell r="B209" t="str">
            <v>11-75-208</v>
          </cell>
          <cell r="C209" t="str">
            <v>Bogotá</v>
          </cell>
          <cell r="D209" t="str">
            <v>Congregación Religiosos Terciarios Capuchinos Nuestra Señora De Los Dolores</v>
          </cell>
          <cell r="E209" t="str">
            <v>860005068-3</v>
          </cell>
          <cell r="F209" t="str">
            <v>Carlos Enrique Cardona Quiceno / Hector Anibal Gil Correa - Repres. Legal Suplente</v>
          </cell>
          <cell r="G209" t="str">
            <v>Club Amigo Diana Turbay</v>
          </cell>
          <cell r="H209" t="str">
            <v>Diagonal Calle 49 No. 2 B – 22 Sur Diana Turbay</v>
          </cell>
          <cell r="I209" t="str">
            <v>Bogotá, D.C.</v>
          </cell>
          <cell r="J209" t="str">
            <v>Regional</v>
          </cell>
          <cell r="K209">
            <v>7711592</v>
          </cell>
          <cell r="L209" t="str">
            <v>3113678796 - 3505610111</v>
          </cell>
          <cell r="M209" t="str">
            <v>amigo_diana_turbay@yahoo.es</v>
          </cell>
          <cell r="N209" t="str">
            <v>Externado RD</v>
          </cell>
          <cell r="O209" t="str">
            <v>Media Jornada</v>
          </cell>
          <cell r="P209" t="str">
            <v>Vulneración</v>
          </cell>
          <cell r="Q209" t="str">
            <v>11-1364-2018</v>
          </cell>
          <cell r="R209">
            <v>100</v>
          </cell>
          <cell r="S209">
            <v>43435</v>
          </cell>
          <cell r="T209">
            <v>43769</v>
          </cell>
          <cell r="U209">
            <v>548080700</v>
          </cell>
          <cell r="V209" t="str">
            <v>Sandra Milena Lozano Bernal</v>
          </cell>
        </row>
        <row r="210">
          <cell r="B210" t="str">
            <v>11-75-209</v>
          </cell>
          <cell r="C210" t="str">
            <v>Bogotá</v>
          </cell>
          <cell r="D210" t="str">
            <v>Congregación Religiosos Terciarios Capuchinos Nuestra Señora De Los Dolores</v>
          </cell>
          <cell r="E210" t="str">
            <v>860005068-3</v>
          </cell>
          <cell r="F210" t="str">
            <v>Carlos Enrique Cardona Quiceno / Hector Anibal Gil Correa - Repres. Legal Suplente</v>
          </cell>
          <cell r="G210" t="str">
            <v>Club Amigo Suba</v>
          </cell>
          <cell r="H210" t="str">
            <v>Transversal 60 N 128 A- 51 Barrio Sotileza</v>
          </cell>
          <cell r="I210" t="str">
            <v>Bogotá, D.C.</v>
          </cell>
          <cell r="J210" t="str">
            <v>Regional</v>
          </cell>
          <cell r="K210">
            <v>0</v>
          </cell>
          <cell r="L210">
            <v>3144221691</v>
          </cell>
          <cell r="M210" t="str">
            <v>clubamigosuba@yahoo.es;</v>
          </cell>
          <cell r="N210" t="str">
            <v>Externado RD</v>
          </cell>
          <cell r="O210" t="str">
            <v>Media Jornada</v>
          </cell>
          <cell r="P210" t="str">
            <v>Vulneración</v>
          </cell>
          <cell r="Q210" t="str">
            <v>11-1351-2018</v>
          </cell>
          <cell r="R210">
            <v>100</v>
          </cell>
          <cell r="S210">
            <v>43435</v>
          </cell>
          <cell r="T210">
            <v>43769</v>
          </cell>
          <cell r="U210">
            <v>548080700</v>
          </cell>
          <cell r="V210" t="str">
            <v>Sandra Milena Lozano Bernal</v>
          </cell>
        </row>
        <row r="211">
          <cell r="B211" t="str">
            <v>11-61-210</v>
          </cell>
          <cell r="C211" t="str">
            <v>Bogotá</v>
          </cell>
          <cell r="D211" t="str">
            <v>Centro Infantil Madre De Dios Tribilin</v>
          </cell>
          <cell r="E211" t="str">
            <v>860516050-4</v>
          </cell>
          <cell r="F211" t="str">
            <v>Flor Elvira Castillo Arcos</v>
          </cell>
          <cell r="G211">
            <v>0</v>
          </cell>
          <cell r="H211" t="str">
            <v>Carrera 9 Este No. 2 B 38 Barrio Rocio Alto</v>
          </cell>
          <cell r="I211" t="str">
            <v>Bogotá, D.C.</v>
          </cell>
          <cell r="J211" t="str">
            <v>Regional</v>
          </cell>
          <cell r="K211">
            <v>2809610</v>
          </cell>
          <cell r="L211" t="str">
            <v>3013871237 - 3176906420 - 3013871237</v>
          </cell>
          <cell r="M211" t="str">
            <v>tribilinsmd@hotmail.com; 
externadomd1oc2015@gmail.com</v>
          </cell>
          <cell r="N211" t="str">
            <v>Externado RD</v>
          </cell>
          <cell r="O211" t="str">
            <v>Media Jornada</v>
          </cell>
          <cell r="P211" t="str">
            <v>Vulneración</v>
          </cell>
          <cell r="Q211" t="str">
            <v>11-1350-2018</v>
          </cell>
          <cell r="R211">
            <v>60</v>
          </cell>
          <cell r="S211">
            <v>43435</v>
          </cell>
          <cell r="T211">
            <v>43769</v>
          </cell>
          <cell r="U211">
            <v>328848420</v>
          </cell>
          <cell r="V211" t="str">
            <v>Sandra Milena Lozano Bernal</v>
          </cell>
        </row>
        <row r="212">
          <cell r="B212" t="str">
            <v>11-243-211</v>
          </cell>
          <cell r="C212" t="str">
            <v>Bogotá</v>
          </cell>
          <cell r="D212" t="str">
            <v>Fundación Semillas De Amor</v>
          </cell>
          <cell r="E212" t="str">
            <v>830024022-7</v>
          </cell>
          <cell r="F212" t="str">
            <v>Luz Marina Garcia Daza</v>
          </cell>
          <cell r="G212" t="str">
            <v>Sede San Jose De Bavaria</v>
          </cell>
          <cell r="H212" t="str">
            <v>Avenida Carrera 72 No. 180-84 San Jose De Bavaria</v>
          </cell>
          <cell r="I212" t="str">
            <v>Bogotá, D.C.</v>
          </cell>
          <cell r="J212" t="str">
            <v>Regional</v>
          </cell>
          <cell r="K212" t="str">
            <v>6723567 - 6726620</v>
          </cell>
          <cell r="L212" t="str">
            <v>3186514074 - 3187827084</v>
          </cell>
          <cell r="M212" t="str">
            <v>semillasdeamor2@hotmail.com; fsa.direccion@gmail.com</v>
          </cell>
          <cell r="N212" t="str">
            <v>Internado RD</v>
          </cell>
          <cell r="O212" t="str">
            <v>No Aplica</v>
          </cell>
          <cell r="P212" t="str">
            <v>Consumo SPA</v>
          </cell>
          <cell r="Q212" t="str">
            <v>11-1397-2018</v>
          </cell>
          <cell r="R212">
            <v>100</v>
          </cell>
          <cell r="S212">
            <v>43435</v>
          </cell>
          <cell r="T212">
            <v>43769</v>
          </cell>
          <cell r="U212">
            <v>1499726100</v>
          </cell>
          <cell r="V212" t="str">
            <v>Mary Paola Vanegas Rodriguez</v>
          </cell>
        </row>
        <row r="213">
          <cell r="B213" t="str">
            <v>11-170-212</v>
          </cell>
          <cell r="C213" t="str">
            <v>Bogotá</v>
          </cell>
          <cell r="D213" t="str">
            <v>Fundación Hogares Claret</v>
          </cell>
          <cell r="E213" t="str">
            <v>800098983-8</v>
          </cell>
          <cell r="F213" t="str">
            <v>Gabriel Antonio Mejia Montoya / Apoderado Alberto Guzman Sarmiento</v>
          </cell>
          <cell r="G213" t="str">
            <v>Semillas De Vida Acogida</v>
          </cell>
          <cell r="H213" t="str">
            <v>Carrera 68 I No. 37 A - 06 Sur Barrio Carvajal</v>
          </cell>
          <cell r="I213" t="str">
            <v>Bogotá, D.C.</v>
          </cell>
          <cell r="J213" t="str">
            <v>Regional</v>
          </cell>
          <cell r="K213" t="str">
            <v>3800730 - 3404251 - 2870947</v>
          </cell>
          <cell r="L213">
            <v>3136605057</v>
          </cell>
          <cell r="M213" t="str">
            <v>casaclaretbogota@gmail.com
luis.reyes@fundacionhogaresclaret.org
claretacogida@yahoo.es
diana.romero@fundacionhogaresclaret.org</v>
          </cell>
          <cell r="N213" t="str">
            <v>Internado RD</v>
          </cell>
          <cell r="O213" t="str">
            <v>No Aplica</v>
          </cell>
          <cell r="P213" t="str">
            <v>Consumo SPA</v>
          </cell>
          <cell r="Q213" t="str">
            <v>11-1399-2018</v>
          </cell>
          <cell r="R213">
            <v>136</v>
          </cell>
          <cell r="S213">
            <v>43435</v>
          </cell>
          <cell r="T213">
            <v>43769</v>
          </cell>
          <cell r="U213">
            <v>2039627496</v>
          </cell>
          <cell r="V213" t="str">
            <v>Mary Paola Vanegas Rodriguez</v>
          </cell>
        </row>
        <row r="214">
          <cell r="B214" t="str">
            <v>11-149-213</v>
          </cell>
          <cell r="C214" t="str">
            <v>Bogotá</v>
          </cell>
          <cell r="D214" t="str">
            <v>Fundación Educar Colombia – EDUCOL</v>
          </cell>
          <cell r="E214" t="str">
            <v>900321661-0</v>
          </cell>
          <cell r="F214" t="str">
            <v>Julian Ochoa Alzate</v>
          </cell>
          <cell r="G214">
            <v>0</v>
          </cell>
          <cell r="H214" t="str">
            <v>Calle 18 A Sur No. 12 G -66 Barrio Ciudad Jardin</v>
          </cell>
          <cell r="I214" t="str">
            <v>Bogotá, D.C.</v>
          </cell>
          <cell r="J214" t="str">
            <v>Regional</v>
          </cell>
          <cell r="K214">
            <v>7498328</v>
          </cell>
          <cell r="L214" t="str">
            <v>3144913955 - 3162773954</v>
          </cell>
          <cell r="M214" t="str">
            <v>jochoa@funeducol.edu.co, educolcp@funeducol.edu.co</v>
          </cell>
          <cell r="N214" t="str">
            <v>Internado RD</v>
          </cell>
          <cell r="O214" t="str">
            <v>No Aplica</v>
          </cell>
          <cell r="P214" t="str">
            <v>Consumo SPA</v>
          </cell>
          <cell r="Q214" t="str">
            <v>11-1406-2018</v>
          </cell>
          <cell r="R214">
            <v>62</v>
          </cell>
          <cell r="S214">
            <v>43435</v>
          </cell>
          <cell r="T214">
            <v>43769</v>
          </cell>
          <cell r="U214">
            <v>929830182</v>
          </cell>
          <cell r="V214" t="str">
            <v>Mary Paola Vanegas Rodriguez</v>
          </cell>
        </row>
        <row r="215">
          <cell r="B215" t="str">
            <v>11-298-214</v>
          </cell>
          <cell r="C215" t="str">
            <v>Bogotá</v>
          </cell>
          <cell r="D215" t="str">
            <v>Organización Pro Niñez Indefensa - OPNI</v>
          </cell>
          <cell r="E215" t="str">
            <v>860036764-4</v>
          </cell>
          <cell r="F215" t="str">
            <v>Marina Villamizar Rincon</v>
          </cell>
          <cell r="G215" t="str">
            <v>Acogida</v>
          </cell>
          <cell r="H215" t="str">
            <v>Calle 12 B No. 22 - 38 Barrio Ricaurte</v>
          </cell>
          <cell r="I215" t="str">
            <v>Bogotá, D.C.</v>
          </cell>
          <cell r="J215" t="str">
            <v>Regional</v>
          </cell>
          <cell r="K215" t="str">
            <v>6016450 - 2771060</v>
          </cell>
          <cell r="L215">
            <v>3115227994</v>
          </cell>
          <cell r="M215" t="str">
            <v>asociacionopni@hotmail.com</v>
          </cell>
          <cell r="N215" t="str">
            <v>Internado RD</v>
          </cell>
          <cell r="O215" t="str">
            <v>No Aplica</v>
          </cell>
          <cell r="P215" t="str">
            <v>Calle</v>
          </cell>
          <cell r="Q215" t="str">
            <v>11-1331-2018</v>
          </cell>
          <cell r="R215">
            <v>77</v>
          </cell>
          <cell r="S215">
            <v>43435</v>
          </cell>
          <cell r="T215">
            <v>43769</v>
          </cell>
          <cell r="U215">
            <v>1154789097</v>
          </cell>
          <cell r="V215" t="str">
            <v>Mary Paola Vanegas Rodriguez</v>
          </cell>
        </row>
        <row r="216">
          <cell r="B216" t="str">
            <v>11-5-215</v>
          </cell>
          <cell r="C216" t="str">
            <v>Bogotá</v>
          </cell>
          <cell r="D216" t="str">
            <v>Albergue Infantil Mama Yolanda</v>
          </cell>
          <cell r="E216" t="str">
            <v>860009262-4</v>
          </cell>
          <cell r="F216" t="str">
            <v>Francisco Rofriguez Orestegui</v>
          </cell>
          <cell r="G216" t="str">
            <v>Mandalay</v>
          </cell>
          <cell r="H216" t="str">
            <v>Calle 3 N° 78c-08 Mandalay</v>
          </cell>
          <cell r="I216" t="str">
            <v>Bogotá, D.C.</v>
          </cell>
          <cell r="J216" t="str">
            <v>Regional</v>
          </cell>
          <cell r="K216">
            <v>0</v>
          </cell>
          <cell r="L216">
            <v>3112589672</v>
          </cell>
          <cell r="M216" t="str">
            <v xml:space="preserve">direccion@funmamayolanda.org;tecnicofunmamayolanda@gmail.com
</v>
          </cell>
          <cell r="N216" t="str">
            <v>Internado RD</v>
          </cell>
          <cell r="O216" t="str">
            <v>No Aplica</v>
          </cell>
          <cell r="P216" t="str">
            <v>Calle</v>
          </cell>
          <cell r="Q216" t="str">
            <v>11-1408-2018</v>
          </cell>
          <cell r="R216">
            <v>50</v>
          </cell>
          <cell r="S216">
            <v>43435</v>
          </cell>
          <cell r="T216">
            <v>43769</v>
          </cell>
          <cell r="U216">
            <v>749863050</v>
          </cell>
          <cell r="V216" t="str">
            <v>Mary Paola Vanegas Rodriguez</v>
          </cell>
        </row>
        <row r="217">
          <cell r="B217" t="str">
            <v>11-5-216</v>
          </cell>
          <cell r="C217" t="str">
            <v>Bogotá</v>
          </cell>
          <cell r="D217" t="str">
            <v>Albergue Infantil Mama Yolanda</v>
          </cell>
          <cell r="E217" t="str">
            <v>860009262-4</v>
          </cell>
          <cell r="F217" t="str">
            <v>Francisco Rofriguez Orestegui</v>
          </cell>
          <cell r="G217" t="str">
            <v>Los Sauces</v>
          </cell>
          <cell r="H217" t="str">
            <v>Calle 27 B Sur No. 37-06 Los Sauces</v>
          </cell>
          <cell r="I217" t="str">
            <v>Bogotá, D.C.</v>
          </cell>
          <cell r="J217" t="str">
            <v>Regional</v>
          </cell>
          <cell r="K217">
            <v>0</v>
          </cell>
          <cell r="L217">
            <v>0</v>
          </cell>
          <cell r="M217" t="str">
            <v>coordfunmamayolanda@gmail.com aimyinternado@gmail.com</v>
          </cell>
          <cell r="N217" t="str">
            <v>Internado RD</v>
          </cell>
          <cell r="O217" t="str">
            <v>No Aplica</v>
          </cell>
          <cell r="P217" t="str">
            <v>Calle</v>
          </cell>
          <cell r="Q217" t="str">
            <v>11-1408-2018</v>
          </cell>
          <cell r="R217">
            <v>0</v>
          </cell>
          <cell r="S217">
            <v>43435</v>
          </cell>
          <cell r="T217">
            <v>43769</v>
          </cell>
          <cell r="U217">
            <v>0</v>
          </cell>
          <cell r="V217" t="str">
            <v>Mary Paola Vanegas Rodriguez</v>
          </cell>
        </row>
        <row r="218">
          <cell r="B218" t="str">
            <v>11-249-217</v>
          </cell>
          <cell r="C218" t="str">
            <v>Bogotá</v>
          </cell>
          <cell r="D218" t="str">
            <v>Fundación Significarte</v>
          </cell>
          <cell r="E218" t="str">
            <v>901034401-5</v>
          </cell>
          <cell r="F218" t="str">
            <v>Isaira Patricia Espita Petro</v>
          </cell>
          <cell r="G218">
            <v>0</v>
          </cell>
          <cell r="H218" t="str">
            <v>Calle 55 No.36-10 Nicolas De Federman</v>
          </cell>
          <cell r="I218" t="str">
            <v>Bogotá, D.C.</v>
          </cell>
          <cell r="J218" t="str">
            <v>Regional</v>
          </cell>
          <cell r="K218">
            <v>0</v>
          </cell>
          <cell r="L218">
            <v>3017225702</v>
          </cell>
          <cell r="M218" t="str">
            <v>fsignificarte@gmail.com</v>
          </cell>
          <cell r="N218" t="str">
            <v>Internado RD</v>
          </cell>
          <cell r="O218" t="str">
            <v>No Aplica</v>
          </cell>
          <cell r="P218" t="str">
            <v>Gestantes</v>
          </cell>
          <cell r="Q218" t="str">
            <v>11-1428-2018</v>
          </cell>
          <cell r="R218">
            <v>38</v>
          </cell>
          <cell r="S218">
            <v>43435</v>
          </cell>
          <cell r="T218">
            <v>43769</v>
          </cell>
          <cell r="U218">
            <v>576542460</v>
          </cell>
          <cell r="V218" t="str">
            <v>Erika Alexandra Valencia Ospina</v>
          </cell>
        </row>
        <row r="219">
          <cell r="B219" t="str">
            <v>11-17-218</v>
          </cell>
          <cell r="C219" t="str">
            <v>Bogotá</v>
          </cell>
          <cell r="D219" t="str">
            <v>Asociación Cristiana Nuevo Nacimiento</v>
          </cell>
          <cell r="E219" t="str">
            <v>800250954-5</v>
          </cell>
          <cell r="F219" t="str">
            <v>Isabel Hoyos Collazos</v>
          </cell>
          <cell r="G219" t="str">
            <v>Nuevo Nacimiento - Sede A</v>
          </cell>
          <cell r="H219" t="str">
            <v>Calle 57 no.30-30 Barrio Nicolas De Federman</v>
          </cell>
          <cell r="I219" t="str">
            <v>Bogotá, D.C.</v>
          </cell>
          <cell r="J219" t="str">
            <v>Regional</v>
          </cell>
          <cell r="K219">
            <v>4327857</v>
          </cell>
          <cell r="L219">
            <v>3108844210</v>
          </cell>
          <cell r="M219" t="str">
            <v>acnninternado01@gmail.com</v>
          </cell>
          <cell r="N219" t="str">
            <v>Internado RD</v>
          </cell>
          <cell r="O219" t="str">
            <v>No Aplica</v>
          </cell>
          <cell r="P219" t="str">
            <v>Gestantes</v>
          </cell>
          <cell r="Q219" t="str">
            <v>11-1429-2018</v>
          </cell>
          <cell r="R219">
            <v>117</v>
          </cell>
          <cell r="S219">
            <v>43435</v>
          </cell>
          <cell r="T219">
            <v>43769</v>
          </cell>
          <cell r="U219">
            <v>1775143890</v>
          </cell>
          <cell r="V219" t="str">
            <v>Erika Alexandra Valencia Ospina</v>
          </cell>
        </row>
        <row r="220">
          <cell r="B220" t="str">
            <v>11-17-219</v>
          </cell>
          <cell r="C220" t="str">
            <v>Bogotá</v>
          </cell>
          <cell r="D220" t="str">
            <v>Asociación Cristiana Nuevo Nacimiento</v>
          </cell>
          <cell r="E220" t="str">
            <v>800250954-5</v>
          </cell>
          <cell r="F220" t="str">
            <v>Isabel Hoyos Collazos</v>
          </cell>
          <cell r="G220" t="str">
            <v>Nuevo Nacimiento - Sede B</v>
          </cell>
          <cell r="H220" t="str">
            <v>Calle 57 Bis No. 35-06 Barrio Nicolas De Federman</v>
          </cell>
          <cell r="I220" t="str">
            <v>Bogotá, D.C.</v>
          </cell>
          <cell r="J220" t="str">
            <v>Regional</v>
          </cell>
          <cell r="K220">
            <v>0</v>
          </cell>
          <cell r="L220">
            <v>0</v>
          </cell>
          <cell r="M220" t="str">
            <v>acnninternado01@gmail.com</v>
          </cell>
          <cell r="N220" t="str">
            <v>Internado RD</v>
          </cell>
          <cell r="O220" t="str">
            <v>No Aplica</v>
          </cell>
          <cell r="P220" t="str">
            <v>Gestantes</v>
          </cell>
          <cell r="Q220" t="str">
            <v>11-1429-2018</v>
          </cell>
          <cell r="R220">
            <v>0</v>
          </cell>
          <cell r="S220">
            <v>43435</v>
          </cell>
          <cell r="T220">
            <v>43769</v>
          </cell>
          <cell r="U220">
            <v>0</v>
          </cell>
          <cell r="V220" t="str">
            <v>Erika Alexandra Valencia Ospina</v>
          </cell>
        </row>
        <row r="221">
          <cell r="B221" t="str">
            <v>11-17-220</v>
          </cell>
          <cell r="C221" t="str">
            <v>Bogotá</v>
          </cell>
          <cell r="D221" t="str">
            <v>Asociación Cristiana Nuevo Nacimiento</v>
          </cell>
          <cell r="E221" t="str">
            <v>800250954-5</v>
          </cell>
          <cell r="F221" t="str">
            <v>Isabel Hoyos Collazos</v>
          </cell>
          <cell r="G221" t="str">
            <v>Nuevo Nacimiento - Sede C</v>
          </cell>
          <cell r="H221" t="str">
            <v>Calle 57 Numero 30-35 Barrio Nicolas De Federman</v>
          </cell>
          <cell r="I221" t="str">
            <v>Bogotá, D.C.</v>
          </cell>
          <cell r="J221" t="str">
            <v>Regional</v>
          </cell>
          <cell r="K221">
            <v>0</v>
          </cell>
          <cell r="L221">
            <v>0</v>
          </cell>
          <cell r="M221" t="str">
            <v>acnninternado01@gmail.com</v>
          </cell>
          <cell r="N221" t="str">
            <v>Internado RD</v>
          </cell>
          <cell r="O221" t="str">
            <v>No Aplica</v>
          </cell>
          <cell r="P221" t="str">
            <v>Gestantes</v>
          </cell>
          <cell r="Q221" t="str">
            <v>11-1429-2018</v>
          </cell>
          <cell r="R221">
            <v>0</v>
          </cell>
          <cell r="S221">
            <v>43435</v>
          </cell>
          <cell r="T221">
            <v>43769</v>
          </cell>
          <cell r="U221">
            <v>0</v>
          </cell>
          <cell r="V221" t="str">
            <v>Erika Alexandra Valencia Ospina</v>
          </cell>
        </row>
        <row r="222">
          <cell r="B222" t="str">
            <v>11-190-221</v>
          </cell>
          <cell r="C222" t="str">
            <v>Bogotá</v>
          </cell>
          <cell r="D222" t="str">
            <v>Fundación Misión Integral ser</v>
          </cell>
          <cell r="E222" t="str">
            <v>900978162-7</v>
          </cell>
          <cell r="F222" t="str">
            <v>Susana Lucia Vargas Becerra</v>
          </cell>
          <cell r="G222">
            <v>0</v>
          </cell>
          <cell r="H222" t="str">
            <v>Carrera 96 D Bis No.22 G-19</v>
          </cell>
          <cell r="I222" t="str">
            <v>Bogotá, D.C.</v>
          </cell>
          <cell r="J222" t="str">
            <v>Regional</v>
          </cell>
          <cell r="K222">
            <v>3083625</v>
          </cell>
          <cell r="L222">
            <v>3213042094</v>
          </cell>
          <cell r="M222" t="str">
            <v>fmisionintegralser@gmail.com</v>
          </cell>
          <cell r="N222" t="str">
            <v>Internado RD</v>
          </cell>
          <cell r="O222" t="str">
            <v>No Aplica</v>
          </cell>
          <cell r="P222" t="str">
            <v>Gestantes</v>
          </cell>
          <cell r="Q222" t="str">
            <v>11-1405-2018</v>
          </cell>
          <cell r="R222">
            <v>33</v>
          </cell>
          <cell r="S222">
            <v>43435</v>
          </cell>
          <cell r="T222">
            <v>43769</v>
          </cell>
          <cell r="U222">
            <v>500681610</v>
          </cell>
          <cell r="V222" t="str">
            <v>Erika Alexandra Valencia Ospina</v>
          </cell>
        </row>
        <row r="223">
          <cell r="B223" t="str">
            <v>11-228-222</v>
          </cell>
          <cell r="C223" t="str">
            <v>Bogotá</v>
          </cell>
          <cell r="D223" t="str">
            <v>Fundación Pilar &amp; Gracia</v>
          </cell>
          <cell r="E223" t="str">
            <v>900977848-6</v>
          </cell>
          <cell r="F223" t="str">
            <v>Maria Del Pilar Suarez Pinzon</v>
          </cell>
          <cell r="G223">
            <v>0</v>
          </cell>
          <cell r="H223" t="str">
            <v>Carrera 75 D No. 146 C-40 Barrio Casa Blanca Suba</v>
          </cell>
          <cell r="I223" t="str">
            <v>Bogotá, D.C.</v>
          </cell>
          <cell r="J223" t="str">
            <v>Regional</v>
          </cell>
          <cell r="K223">
            <v>3462306</v>
          </cell>
          <cell r="L223">
            <v>3142765462</v>
          </cell>
          <cell r="M223" t="str">
            <v>fundacionpilar@gmail.com</v>
          </cell>
          <cell r="N223" t="str">
            <v>Internado RD</v>
          </cell>
          <cell r="O223" t="str">
            <v>No Aplica</v>
          </cell>
          <cell r="P223" t="str">
            <v>Gestantes</v>
          </cell>
          <cell r="Q223" t="str">
            <v>11-1404-2018</v>
          </cell>
          <cell r="R223">
            <v>41</v>
          </cell>
          <cell r="S223">
            <v>43435</v>
          </cell>
          <cell r="T223">
            <v>43769</v>
          </cell>
          <cell r="U223">
            <v>622058970</v>
          </cell>
          <cell r="V223" t="str">
            <v>Erika Alexandra Valencia Ospina</v>
          </cell>
        </row>
        <row r="224">
          <cell r="B224" t="str">
            <v>11-218-223</v>
          </cell>
          <cell r="C224" t="str">
            <v>Bogotá</v>
          </cell>
          <cell r="D224" t="str">
            <v>Fundación Para La Asistencia De La Niñez Abandonada - FANA</v>
          </cell>
          <cell r="E224" t="str">
            <v>860032186-9</v>
          </cell>
          <cell r="F224" t="str">
            <v>Elena Martinez Pineda / Suplente - Maria Francisca Teresa Camargo De Maldonado</v>
          </cell>
          <cell r="G224">
            <v>0</v>
          </cell>
          <cell r="H224" t="str">
            <v>Carrera 96 No.156 B-18 Barrio El Salitre</v>
          </cell>
          <cell r="I224" t="str">
            <v>Bogotá, D.C.</v>
          </cell>
          <cell r="J224" t="str">
            <v>Regional</v>
          </cell>
          <cell r="K224">
            <v>0</v>
          </cell>
          <cell r="L224">
            <v>3002423696</v>
          </cell>
          <cell r="M224" t="str">
            <v>dir.restab@fundacionfana.org</v>
          </cell>
          <cell r="N224" t="str">
            <v>Internado RD</v>
          </cell>
          <cell r="O224" t="str">
            <v>No Aplica</v>
          </cell>
          <cell r="P224" t="str">
            <v>Vulneración</v>
          </cell>
          <cell r="Q224" t="str">
            <v>11-1390-2018</v>
          </cell>
          <cell r="R224">
            <v>87</v>
          </cell>
          <cell r="S224">
            <v>43435</v>
          </cell>
          <cell r="T224">
            <v>43769</v>
          </cell>
          <cell r="U224">
            <v>1415683053</v>
          </cell>
          <cell r="V224" t="str">
            <v>Erika Alexandra Valencia Ospina</v>
          </cell>
        </row>
        <row r="225">
          <cell r="B225" t="str">
            <v>11-133-224</v>
          </cell>
          <cell r="C225" t="str">
            <v>Bogotá</v>
          </cell>
          <cell r="D225" t="str">
            <v>Fundación Centro Para El Reintegro Y Atención Del Niño - CRAN</v>
          </cell>
          <cell r="E225" t="str">
            <v>860067294-7</v>
          </cell>
          <cell r="F225" t="str">
            <v>Ximena Lleras Puga</v>
          </cell>
          <cell r="G225">
            <v>0</v>
          </cell>
          <cell r="H225" t="str">
            <v>Transversal 77 No.162 - 06 Barrio Suba Casa Blanca</v>
          </cell>
          <cell r="I225" t="str">
            <v>Bogotá, D.C.</v>
          </cell>
          <cell r="J225" t="str">
            <v>Regional</v>
          </cell>
          <cell r="K225">
            <v>0</v>
          </cell>
          <cell r="L225">
            <v>3114209943</v>
          </cell>
          <cell r="M225" t="str">
            <v>liderhi@cran.org.co</v>
          </cell>
          <cell r="N225" t="str">
            <v>Internado RD</v>
          </cell>
          <cell r="O225" t="str">
            <v>No Aplica</v>
          </cell>
          <cell r="P225" t="str">
            <v>Vulneración</v>
          </cell>
          <cell r="Q225" t="str">
            <v>11-1330-2018</v>
          </cell>
          <cell r="R225">
            <v>72</v>
          </cell>
          <cell r="S225">
            <v>43435</v>
          </cell>
          <cell r="T225">
            <v>43769</v>
          </cell>
          <cell r="U225">
            <v>1171599768</v>
          </cell>
          <cell r="V225" t="str">
            <v>Erika Alexandra Valencia Ospina</v>
          </cell>
        </row>
        <row r="226">
          <cell r="B226" t="str">
            <v>11-45-225</v>
          </cell>
          <cell r="C226" t="str">
            <v>Bogotá</v>
          </cell>
          <cell r="D226" t="str">
            <v>Casa De La Madre Y El Niño</v>
          </cell>
          <cell r="E226" t="str">
            <v>860007398-8</v>
          </cell>
          <cell r="F226" t="str">
            <v>Barbara Susana De Dolores Escobar De Vargas</v>
          </cell>
          <cell r="G226">
            <v>0</v>
          </cell>
          <cell r="H226" t="str">
            <v>Calle 48 No. 28-30</v>
          </cell>
          <cell r="I226" t="str">
            <v>Bogotá, D.C.</v>
          </cell>
          <cell r="J226" t="str">
            <v>Regional</v>
          </cell>
          <cell r="K226">
            <v>0</v>
          </cell>
          <cell r="L226">
            <v>3124482964</v>
          </cell>
          <cell r="M226" t="str">
            <v>coordinacion.ninos@la-casa.org</v>
          </cell>
          <cell r="N226" t="str">
            <v>Internado RD</v>
          </cell>
          <cell r="O226" t="str">
            <v>No Aplica</v>
          </cell>
          <cell r="P226" t="str">
            <v>Vulneración</v>
          </cell>
          <cell r="Q226" t="str">
            <v>11-1342-2018</v>
          </cell>
          <cell r="R226">
            <v>122</v>
          </cell>
          <cell r="S226">
            <v>43435</v>
          </cell>
          <cell r="T226">
            <v>43769</v>
          </cell>
          <cell r="U226">
            <v>1985210718</v>
          </cell>
          <cell r="V226" t="str">
            <v>Erika Alexandra Valencia Ospina</v>
          </cell>
        </row>
        <row r="227">
          <cell r="B227" t="str">
            <v>11-197-226</v>
          </cell>
          <cell r="C227" t="str">
            <v>Bogotá</v>
          </cell>
          <cell r="D227" t="str">
            <v>Fundación Niños De Los Andes</v>
          </cell>
          <cell r="E227" t="str">
            <v>800036578-2</v>
          </cell>
          <cell r="F227" t="str">
            <v>Diana Jeannette Zamudio Garzón</v>
          </cell>
          <cell r="G227" t="str">
            <v>Nuevo Amanecer</v>
          </cell>
          <cell r="H227" t="str">
            <v>Carrera7 No. 237-54 Barrio Torca</v>
          </cell>
          <cell r="I227" t="str">
            <v>Bogotá, D.C.</v>
          </cell>
          <cell r="J227" t="str">
            <v>Regional</v>
          </cell>
          <cell r="K227" t="str">
            <v>6677537 - 6780655</v>
          </cell>
          <cell r="L227" t="str">
            <v>3144449889 - 3114584142 - 3142406119</v>
          </cell>
          <cell r="M227" t="str">
            <v>coordinacionna@ninandes.org; luzmyvargasp@gmail.com</v>
          </cell>
          <cell r="N227" t="str">
            <v>Internado RD</v>
          </cell>
          <cell r="O227" t="str">
            <v>No Aplica</v>
          </cell>
          <cell r="P227" t="str">
            <v>Vulneración</v>
          </cell>
          <cell r="Q227" t="str">
            <v>11-1403-2018</v>
          </cell>
          <cell r="R227">
            <v>62</v>
          </cell>
          <cell r="S227">
            <v>43435</v>
          </cell>
          <cell r="T227">
            <v>43769</v>
          </cell>
          <cell r="U227">
            <v>929830182</v>
          </cell>
          <cell r="V227" t="str">
            <v>Mary Paola Vanegas Rodriguez</v>
          </cell>
        </row>
        <row r="228">
          <cell r="B228" t="str">
            <v>11-197-227</v>
          </cell>
          <cell r="C228" t="str">
            <v>Bogotá</v>
          </cell>
          <cell r="D228" t="str">
            <v>Fundación Niños De Los Andes</v>
          </cell>
          <cell r="E228" t="str">
            <v>800036578-2</v>
          </cell>
          <cell r="F228" t="str">
            <v>Diana Jeannette Zamudio Garzón</v>
          </cell>
          <cell r="G228" t="str">
            <v>San Patrick</v>
          </cell>
          <cell r="H228" t="str">
            <v>Carrera 70 D No. 49 - 72 Normandia</v>
          </cell>
          <cell r="I228" t="str">
            <v>Bogotá, D.C.</v>
          </cell>
          <cell r="J228" t="str">
            <v>Regional</v>
          </cell>
          <cell r="K228" t="str">
            <v xml:space="preserve">4048072
</v>
          </cell>
          <cell r="L228">
            <v>3163991701</v>
          </cell>
          <cell r="M228" t="str">
            <v>stpatrick@ninandes.org</v>
          </cell>
          <cell r="N228" t="str">
            <v>Internado RD</v>
          </cell>
          <cell r="O228" t="str">
            <v>No Aplica</v>
          </cell>
          <cell r="P228" t="str">
            <v>Vulneración</v>
          </cell>
          <cell r="Q228" t="str">
            <v>11-1382-2018</v>
          </cell>
          <cell r="R228">
            <v>30</v>
          </cell>
          <cell r="S228">
            <v>43435</v>
          </cell>
          <cell r="T228">
            <v>43769</v>
          </cell>
          <cell r="U228">
            <v>449917830</v>
          </cell>
          <cell r="V228" t="str">
            <v>Mary Paola Vanegas Rodriguez</v>
          </cell>
        </row>
        <row r="229">
          <cell r="B229" t="str">
            <v>11-296-228</v>
          </cell>
          <cell r="C229" t="str">
            <v>Bogotá</v>
          </cell>
          <cell r="D229" t="str">
            <v>Orden De Los Clérigos Regulares Somascos</v>
          </cell>
          <cell r="E229" t="str">
            <v>860027139-2</v>
          </cell>
          <cell r="F229" t="str">
            <v>Gil Maria Ariza Tirado</v>
          </cell>
          <cell r="G229" t="str">
            <v>San Jeronimo Miani Rionegro</v>
          </cell>
          <cell r="H229" t="str">
            <v>Carrera 60 No. 94 B-06 Barrio Ríonegro</v>
          </cell>
          <cell r="I229" t="str">
            <v>Bogotá, D.C.</v>
          </cell>
          <cell r="J229" t="str">
            <v>Regional</v>
          </cell>
          <cell r="K229">
            <v>6711365</v>
          </cell>
          <cell r="L229">
            <v>3132955731</v>
          </cell>
          <cell r="M229" t="str">
            <v>yamile.forerop@gmail.com</v>
          </cell>
          <cell r="N229" t="str">
            <v>Internado RD</v>
          </cell>
          <cell r="O229" t="str">
            <v>No Aplica</v>
          </cell>
          <cell r="P229" t="str">
            <v>Vulneración</v>
          </cell>
          <cell r="Q229" t="str">
            <v>11-1384-2018</v>
          </cell>
          <cell r="R229">
            <v>50</v>
          </cell>
          <cell r="S229">
            <v>43435</v>
          </cell>
          <cell r="T229">
            <v>43769</v>
          </cell>
          <cell r="U229">
            <v>749863050</v>
          </cell>
          <cell r="V229" t="str">
            <v>Mary Paola Vanegas Rodriguez</v>
          </cell>
        </row>
        <row r="230">
          <cell r="B230" t="str">
            <v>11-296-229</v>
          </cell>
          <cell r="C230" t="str">
            <v>Bogotá</v>
          </cell>
          <cell r="D230" t="str">
            <v>Orden De Los Clérigos Regulares Somascos</v>
          </cell>
          <cell r="E230" t="str">
            <v>860027139-2</v>
          </cell>
          <cell r="F230" t="str">
            <v>Gil Maria Ariza Tirado</v>
          </cell>
          <cell r="G230" t="str">
            <v>San Jeronimo Miani Gilmar</v>
          </cell>
          <cell r="H230" t="str">
            <v>Carrera 60 No. 162 – 03 Barrio Gilmar</v>
          </cell>
          <cell r="I230" t="str">
            <v>Bogotá, D.C.</v>
          </cell>
          <cell r="J230" t="str">
            <v>Regional</v>
          </cell>
          <cell r="K230">
            <v>6711365</v>
          </cell>
          <cell r="L230">
            <v>3208377205</v>
          </cell>
          <cell r="M230" t="str">
            <v>pgilariza@hotmail.com</v>
          </cell>
          <cell r="N230" t="str">
            <v>Internado RD</v>
          </cell>
          <cell r="O230" t="str">
            <v>No Aplica</v>
          </cell>
          <cell r="P230" t="str">
            <v>Vulneración</v>
          </cell>
          <cell r="Q230" t="str">
            <v>11-1384-2018</v>
          </cell>
          <cell r="R230">
            <v>0</v>
          </cell>
          <cell r="S230">
            <v>43435</v>
          </cell>
          <cell r="T230">
            <v>43769</v>
          </cell>
          <cell r="U230">
            <v>0</v>
          </cell>
          <cell r="V230" t="str">
            <v>Mary Paola Vanegas Rodriguez</v>
          </cell>
        </row>
        <row r="231">
          <cell r="B231" t="str">
            <v>11-45-230</v>
          </cell>
          <cell r="C231" t="str">
            <v>Bogotá</v>
          </cell>
          <cell r="D231" t="str">
            <v>Casa De La Madre Y El Niño</v>
          </cell>
          <cell r="E231" t="str">
            <v>860007398-8</v>
          </cell>
          <cell r="F231" t="str">
            <v>Barbara Susana De Dolores Escobar De Vargas</v>
          </cell>
          <cell r="G231">
            <v>0</v>
          </cell>
          <cell r="H231" t="str">
            <v>Carrera 65 No. 98 – 31 Los Andes</v>
          </cell>
          <cell r="I231" t="str">
            <v>Bogotá, D.C.</v>
          </cell>
          <cell r="J231" t="str">
            <v>Regional</v>
          </cell>
          <cell r="K231">
            <v>4572776</v>
          </cell>
          <cell r="L231">
            <v>3103001418</v>
          </cell>
          <cell r="M231" t="str">
            <v>direccion.suenos@la-casa.org</v>
          </cell>
          <cell r="N231" t="str">
            <v>Internado RD</v>
          </cell>
          <cell r="O231" t="str">
            <v>No Aplica</v>
          </cell>
          <cell r="P231" t="str">
            <v>Vulneración</v>
          </cell>
          <cell r="Q231" t="str">
            <v>11-1341-2018</v>
          </cell>
          <cell r="R231">
            <v>28</v>
          </cell>
          <cell r="S231">
            <v>43435</v>
          </cell>
          <cell r="T231">
            <v>43769</v>
          </cell>
          <cell r="U231">
            <v>419923308</v>
          </cell>
          <cell r="V231" t="str">
            <v>Erika Alexandra Valencia Ospina</v>
          </cell>
        </row>
        <row r="232">
          <cell r="B232" t="str">
            <v>11-120-231</v>
          </cell>
          <cell r="C232" t="str">
            <v>Bogotá</v>
          </cell>
          <cell r="D232" t="str">
            <v>Fundación Ayuda A La Infancia Hogares Bambi Bogotá</v>
          </cell>
          <cell r="E232" t="str">
            <v>800035174-6</v>
          </cell>
          <cell r="F232" t="str">
            <v>Diana Cristina Palacio Buenaventura</v>
          </cell>
          <cell r="G232">
            <v>0</v>
          </cell>
          <cell r="H232" t="str">
            <v>Transversal 5 Q No. 48 J 24 Sur Barrio Callejon De Santa Barbara</v>
          </cell>
          <cell r="I232" t="str">
            <v>Bogotá, D.C.</v>
          </cell>
          <cell r="J232" t="str">
            <v>Regional</v>
          </cell>
          <cell r="K232">
            <v>2797150</v>
          </cell>
          <cell r="L232" t="str">
            <v>3124482125 - 3125004412</v>
          </cell>
          <cell r="M232" t="str">
            <v>hogarbambi@gmail.com</v>
          </cell>
          <cell r="N232" t="str">
            <v>Internado RD</v>
          </cell>
          <cell r="O232" t="str">
            <v>No Aplica</v>
          </cell>
          <cell r="P232" t="str">
            <v>Vulneración</v>
          </cell>
          <cell r="Q232" t="str">
            <v>11-1431-2018</v>
          </cell>
          <cell r="R232">
            <v>28</v>
          </cell>
          <cell r="S232">
            <v>43435</v>
          </cell>
          <cell r="T232">
            <v>43769</v>
          </cell>
          <cell r="U232">
            <v>419923308</v>
          </cell>
          <cell r="V232" t="str">
            <v>Mary Paola Vanegas Rodriguez</v>
          </cell>
        </row>
        <row r="233">
          <cell r="B233" t="str">
            <v>11-169-232</v>
          </cell>
          <cell r="C233" t="str">
            <v>Bogotá</v>
          </cell>
          <cell r="D233" t="str">
            <v>Fundación Hogar San Mauricio</v>
          </cell>
          <cell r="E233" t="str">
            <v>860515777-5</v>
          </cell>
          <cell r="F233" t="str">
            <v>Gloria Londoño De Cajiao</v>
          </cell>
          <cell r="G233">
            <v>0</v>
          </cell>
          <cell r="H233" t="str">
            <v>Carrera 80 N° 172 A 90 San Jose De Bavaria</v>
          </cell>
          <cell r="I233" t="str">
            <v>Bogotá, D.C.</v>
          </cell>
          <cell r="J233" t="str">
            <v>Regional</v>
          </cell>
          <cell r="K233">
            <v>6709850</v>
          </cell>
          <cell r="L233">
            <v>3114969478</v>
          </cell>
          <cell r="M233" t="str">
            <v>hogar@sanmauricio.org coordinacionpss@sanmauricio.org</v>
          </cell>
          <cell r="N233" t="str">
            <v>Internado RD</v>
          </cell>
          <cell r="O233" t="str">
            <v>No Aplica</v>
          </cell>
          <cell r="P233" t="str">
            <v>Vulneración</v>
          </cell>
          <cell r="Q233" t="str">
            <v>11-1332-2018</v>
          </cell>
          <cell r="R233">
            <v>160</v>
          </cell>
          <cell r="S233">
            <v>43435</v>
          </cell>
          <cell r="T233">
            <v>43769</v>
          </cell>
          <cell r="U233">
            <v>2399561760</v>
          </cell>
          <cell r="V233" t="str">
            <v>Mary Paola Vanegas Rodriguez</v>
          </cell>
        </row>
        <row r="234">
          <cell r="B234" t="str">
            <v>11-274-233</v>
          </cell>
          <cell r="C234" t="str">
            <v>Bogotá</v>
          </cell>
          <cell r="D234" t="str">
            <v>Hogares Club Michin</v>
          </cell>
          <cell r="E234" t="str">
            <v>860020370-6</v>
          </cell>
          <cell r="F234" t="str">
            <v>Cecilia Del Pilar Escobar De Posada</v>
          </cell>
          <cell r="G234" t="str">
            <v>Casa Tea Weiss</v>
          </cell>
          <cell r="H234" t="str">
            <v>Calle 72 A N°72 A-06 Barrio Santa Maria Del Lago</v>
          </cell>
          <cell r="I234" t="str">
            <v>Bogotá, D.C.</v>
          </cell>
          <cell r="J234" t="str">
            <v>Regional</v>
          </cell>
          <cell r="K234">
            <v>7290524</v>
          </cell>
          <cell r="L234">
            <v>0</v>
          </cell>
          <cell r="M234" t="str">
            <v>michin@hogaresclubmichin.com pmoreno@hogaresclubmichin.com 
 pescobar@hogaresclubmichin.com rguana@hogaresclubmichin.com</v>
          </cell>
          <cell r="N234" t="str">
            <v>Internado RD</v>
          </cell>
          <cell r="O234" t="str">
            <v>No Aplica</v>
          </cell>
          <cell r="P234" t="str">
            <v>Vulneración</v>
          </cell>
          <cell r="Q234" t="str">
            <v>11-1385-2018</v>
          </cell>
          <cell r="R234">
            <v>180</v>
          </cell>
          <cell r="S234">
            <v>43435</v>
          </cell>
          <cell r="T234">
            <v>43769</v>
          </cell>
          <cell r="U234">
            <v>2699506980</v>
          </cell>
          <cell r="V234" t="str">
            <v>Mary Paola Vanegas Rodriguez</v>
          </cell>
        </row>
        <row r="235">
          <cell r="B235" t="str">
            <v>11-274-234</v>
          </cell>
          <cell r="C235" t="str">
            <v>Bogotá</v>
          </cell>
          <cell r="D235" t="str">
            <v>Hogares Club Michin</v>
          </cell>
          <cell r="E235" t="str">
            <v>860020370-6</v>
          </cell>
          <cell r="F235" t="str">
            <v>Cecilia Del Pilar Escobar De Posada</v>
          </cell>
          <cell r="G235" t="str">
            <v>Casa Effie Wetton</v>
          </cell>
          <cell r="H235" t="str">
            <v>Carrera 75 N°72-31 Barrio Santa Maria Del Lago</v>
          </cell>
          <cell r="I235" t="str">
            <v>Bogotá, D.C.</v>
          </cell>
          <cell r="J235" t="str">
            <v>Regional</v>
          </cell>
          <cell r="K235">
            <v>7732634</v>
          </cell>
          <cell r="L235">
            <v>0</v>
          </cell>
          <cell r="M235" t="str">
            <v>michin@hogaresclubmichin.com pmoreno@hogaresclubmichin.com 
 pescobar@hogaresclubmichin.com rguana@hogaresclubmichin.com</v>
          </cell>
          <cell r="N235" t="str">
            <v>Internado RD</v>
          </cell>
          <cell r="O235" t="str">
            <v>No Aplica</v>
          </cell>
          <cell r="P235" t="str">
            <v>Vulneración</v>
          </cell>
          <cell r="Q235" t="str">
            <v>11-1385-2018</v>
          </cell>
          <cell r="R235">
            <v>0</v>
          </cell>
          <cell r="S235">
            <v>43435</v>
          </cell>
          <cell r="T235">
            <v>43769</v>
          </cell>
          <cell r="U235">
            <v>0</v>
          </cell>
          <cell r="V235" t="str">
            <v>Mary Paola Vanegas Rodriguez</v>
          </cell>
        </row>
        <row r="236">
          <cell r="B236" t="str">
            <v>11-274-235</v>
          </cell>
          <cell r="C236" t="str">
            <v>Bogotá</v>
          </cell>
          <cell r="D236" t="str">
            <v>Hogares Club Michin</v>
          </cell>
          <cell r="E236" t="str">
            <v>860020370-6</v>
          </cell>
          <cell r="F236" t="str">
            <v>Cecilia Del Pilar Escobar De Posada</v>
          </cell>
          <cell r="G236" t="str">
            <v>Casa Brita Engel</v>
          </cell>
          <cell r="H236" t="str">
            <v>Calle 72 A N°74 A-27 Barrio Santa Maria Del Lago</v>
          </cell>
          <cell r="I236" t="str">
            <v>Bogotá, D.C.</v>
          </cell>
          <cell r="J236" t="str">
            <v>Regional</v>
          </cell>
          <cell r="K236">
            <v>1290914</v>
          </cell>
          <cell r="L236">
            <v>0</v>
          </cell>
          <cell r="M236" t="str">
            <v>michin@hogaresclubmichin.com pmoreno@hogaresclubmichin.com 
 pescobar@hogaresclubmichin.com rguana@hogaresclubmichin.com</v>
          </cell>
          <cell r="N236" t="str">
            <v>Internado RD</v>
          </cell>
          <cell r="O236" t="str">
            <v>No Aplica</v>
          </cell>
          <cell r="P236" t="str">
            <v>Vulneración</v>
          </cell>
          <cell r="Q236" t="str">
            <v>11-1385-2018</v>
          </cell>
          <cell r="R236">
            <v>0</v>
          </cell>
          <cell r="S236">
            <v>43435</v>
          </cell>
          <cell r="T236">
            <v>43769</v>
          </cell>
          <cell r="U236">
            <v>0</v>
          </cell>
          <cell r="V236" t="str">
            <v>Mary Paola Vanegas Rodriguez</v>
          </cell>
        </row>
        <row r="237">
          <cell r="B237" t="str">
            <v>11-274-236</v>
          </cell>
          <cell r="C237" t="str">
            <v>Bogotá</v>
          </cell>
          <cell r="D237" t="str">
            <v>Hogares Club Michin</v>
          </cell>
          <cell r="E237" t="str">
            <v>860020370-6</v>
          </cell>
          <cell r="F237" t="str">
            <v>Cecilia Del Pilar Escobar De Posada</v>
          </cell>
          <cell r="G237" t="str">
            <v>Casa Sofia Tamayo</v>
          </cell>
          <cell r="H237" t="str">
            <v>Carrera 72 Bis N° 75 A-04 Barrio Santa Maria Del Lago</v>
          </cell>
          <cell r="I237" t="str">
            <v>Bogotá, D.C.</v>
          </cell>
          <cell r="J237" t="str">
            <v>Regional</v>
          </cell>
          <cell r="K237">
            <v>7225963</v>
          </cell>
          <cell r="L237">
            <v>0</v>
          </cell>
          <cell r="M237" t="str">
            <v>michin@hogaresclubmichin.com pmoreno@hogaresclubmichin.com 
 pescobar@hogaresclubmichin.com rguana@hogaresclubmichin.com</v>
          </cell>
          <cell r="N237" t="str">
            <v>Internado RD</v>
          </cell>
          <cell r="O237" t="str">
            <v>No Aplica</v>
          </cell>
          <cell r="P237" t="str">
            <v>Vulneración</v>
          </cell>
          <cell r="Q237" t="str">
            <v>11-1385-2018</v>
          </cell>
          <cell r="R237">
            <v>0</v>
          </cell>
          <cell r="S237">
            <v>43435</v>
          </cell>
          <cell r="T237">
            <v>43769</v>
          </cell>
          <cell r="U237">
            <v>0</v>
          </cell>
          <cell r="V237" t="str">
            <v>Mary Paola Vanegas Rodriguez</v>
          </cell>
        </row>
        <row r="238">
          <cell r="B238" t="str">
            <v>11-274-237</v>
          </cell>
          <cell r="C238" t="str">
            <v>Bogotá</v>
          </cell>
          <cell r="D238" t="str">
            <v>Hogares Club Michin</v>
          </cell>
          <cell r="E238" t="str">
            <v>860020370-6</v>
          </cell>
          <cell r="F238" t="str">
            <v>Cecilia Del Pilar Escobar De Posada</v>
          </cell>
          <cell r="G238" t="str">
            <v>Casa Genia Buverte</v>
          </cell>
          <cell r="H238" t="str">
            <v>Calle 72 A N°73 A - 62 Barrio Santa Maria Del Lago</v>
          </cell>
          <cell r="I238" t="str">
            <v>Bogotá, D.C.</v>
          </cell>
          <cell r="J238" t="str">
            <v>Regional</v>
          </cell>
          <cell r="K238">
            <v>7292792</v>
          </cell>
          <cell r="L238">
            <v>0</v>
          </cell>
          <cell r="M238" t="str">
            <v>michin@hogaresclubmichin.com pmoreno@hogaresclubmichin.com 
 pescobar@hogaresclubmichin.com rguana@hogaresclubmichin.com</v>
          </cell>
          <cell r="N238" t="str">
            <v>Internado RD</v>
          </cell>
          <cell r="O238" t="str">
            <v>No Aplica</v>
          </cell>
          <cell r="P238" t="str">
            <v>Vulneración</v>
          </cell>
          <cell r="Q238" t="str">
            <v>11-1385-2018</v>
          </cell>
          <cell r="R238">
            <v>0</v>
          </cell>
          <cell r="S238">
            <v>43435</v>
          </cell>
          <cell r="T238">
            <v>43769</v>
          </cell>
          <cell r="U238">
            <v>0</v>
          </cell>
          <cell r="V238" t="str">
            <v>Mary Paola Vanegas Rodriguez</v>
          </cell>
        </row>
        <row r="239">
          <cell r="B239" t="str">
            <v>11-274-238</v>
          </cell>
          <cell r="C239" t="str">
            <v>Bogotá</v>
          </cell>
          <cell r="D239" t="str">
            <v>Hogares Club Michin</v>
          </cell>
          <cell r="E239" t="str">
            <v>860020370-6</v>
          </cell>
          <cell r="F239" t="str">
            <v>Cecilia Del Pilar Escobar De Posada</v>
          </cell>
          <cell r="G239" t="str">
            <v>Casa Esther Julia</v>
          </cell>
          <cell r="H239" t="str">
            <v>Calle 72 A N° 72 A - 65 Barrio Santa Maria Del Lago</v>
          </cell>
          <cell r="I239" t="str">
            <v>Bogotá, D.C.</v>
          </cell>
          <cell r="J239" t="str">
            <v>Regional</v>
          </cell>
          <cell r="K239">
            <v>7290460</v>
          </cell>
          <cell r="L239">
            <v>0</v>
          </cell>
          <cell r="M239" t="str">
            <v>michin@hogaresclubmichin.com pmoreno@hogaresclubmichin.com 
 pescobar@hogaresclubmichin.com rguana@hogaresclubmichin.com</v>
          </cell>
          <cell r="N239" t="str">
            <v>Internado RD</v>
          </cell>
          <cell r="O239" t="str">
            <v>No Aplica</v>
          </cell>
          <cell r="P239" t="str">
            <v>Vulneración</v>
          </cell>
          <cell r="Q239" t="str">
            <v>11-1385-2018</v>
          </cell>
          <cell r="R239">
            <v>0</v>
          </cell>
          <cell r="S239">
            <v>43435</v>
          </cell>
          <cell r="T239">
            <v>43769</v>
          </cell>
          <cell r="U239">
            <v>0</v>
          </cell>
          <cell r="V239" t="str">
            <v>Mary Paola Vanegas Rodriguez</v>
          </cell>
        </row>
        <row r="240">
          <cell r="B240" t="str">
            <v>11-274-239</v>
          </cell>
          <cell r="C240" t="str">
            <v>Bogotá</v>
          </cell>
          <cell r="D240" t="str">
            <v>Hogares Club Michin</v>
          </cell>
          <cell r="E240" t="str">
            <v>860020370-6</v>
          </cell>
          <cell r="F240" t="str">
            <v>Cecilia Del Pilar Escobar De Posada</v>
          </cell>
          <cell r="G240" t="str">
            <v>Casa Angela</v>
          </cell>
          <cell r="H240" t="str">
            <v>Calle 72 A N°73 A- 45 Barrio Santa Maria Del Lago</v>
          </cell>
          <cell r="I240" t="str">
            <v>Bogotá, D.C.</v>
          </cell>
          <cell r="J240" t="str">
            <v>Regional</v>
          </cell>
          <cell r="K240">
            <v>7658095</v>
          </cell>
          <cell r="L240">
            <v>0</v>
          </cell>
          <cell r="M240" t="str">
            <v>michin@hogaresclubmichin.com pmoreno@hogaresclubmichin.com 
 pescobar@hogaresclubmichin.com rguana@hogaresclubmichin.com</v>
          </cell>
          <cell r="N240" t="str">
            <v>Internado RD</v>
          </cell>
          <cell r="O240" t="str">
            <v>No Aplica</v>
          </cell>
          <cell r="P240" t="str">
            <v>Vulneración</v>
          </cell>
          <cell r="Q240" t="str">
            <v>11-1385-2018</v>
          </cell>
          <cell r="R240">
            <v>0</v>
          </cell>
          <cell r="S240">
            <v>43435</v>
          </cell>
          <cell r="T240">
            <v>43769</v>
          </cell>
          <cell r="U240">
            <v>0</v>
          </cell>
          <cell r="V240" t="str">
            <v>Mary Paola Vanegas Rodriguez</v>
          </cell>
        </row>
        <row r="241">
          <cell r="B241" t="str">
            <v>11-274-240</v>
          </cell>
          <cell r="C241" t="str">
            <v>Bogotá</v>
          </cell>
          <cell r="D241" t="str">
            <v>Hogares Club Michin</v>
          </cell>
          <cell r="E241" t="str">
            <v>860020370-6</v>
          </cell>
          <cell r="F241" t="str">
            <v>Cecilia Del Pilar Escobar De Posada</v>
          </cell>
          <cell r="G241" t="str">
            <v>Casa Sarita</v>
          </cell>
          <cell r="H241" t="str">
            <v>Calle 72 A N°72 A - 43 Barrio Santa Maria Del Lago</v>
          </cell>
          <cell r="I241" t="str">
            <v>Bogotá, D.C.</v>
          </cell>
          <cell r="J241" t="str">
            <v>Regional</v>
          </cell>
          <cell r="K241">
            <v>7812298</v>
          </cell>
          <cell r="L241">
            <v>0</v>
          </cell>
          <cell r="M241" t="str">
            <v>michin@hogaresclubmichin.com pmoreno@hogaresclubmichin.com 
 pescobar@hogaresclubmichin.com rguana@hogaresclubmichin.com</v>
          </cell>
          <cell r="N241" t="str">
            <v>Internado RD</v>
          </cell>
          <cell r="O241" t="str">
            <v>No Aplica</v>
          </cell>
          <cell r="P241" t="str">
            <v>Vulneración</v>
          </cell>
          <cell r="Q241" t="str">
            <v>11-1385-2018</v>
          </cell>
          <cell r="R241">
            <v>0</v>
          </cell>
          <cell r="S241">
            <v>43435</v>
          </cell>
          <cell r="T241">
            <v>43769</v>
          </cell>
          <cell r="U241">
            <v>0</v>
          </cell>
          <cell r="V241" t="str">
            <v>Mary Paola Vanegas Rodriguez</v>
          </cell>
        </row>
        <row r="242">
          <cell r="B242" t="str">
            <v>11-274-241</v>
          </cell>
          <cell r="C242" t="str">
            <v>Bogotá</v>
          </cell>
          <cell r="D242" t="str">
            <v>Hogares Club Michin</v>
          </cell>
          <cell r="E242" t="str">
            <v>860020370-6</v>
          </cell>
          <cell r="F242" t="str">
            <v>Cecilia Del Pilar Escobar De Posada</v>
          </cell>
          <cell r="G242" t="str">
            <v>Consultorios</v>
          </cell>
          <cell r="H242" t="str">
            <v>Calle 74 A No. 72 A-21 Barrio Santa Maria Del Lago</v>
          </cell>
          <cell r="I242" t="str">
            <v>Bogotá, D.C.</v>
          </cell>
          <cell r="J242" t="str">
            <v>Regional</v>
          </cell>
          <cell r="K242" t="str">
            <v>2362903 - 6231565 - 4911176 - 4909503</v>
          </cell>
          <cell r="L242">
            <v>0</v>
          </cell>
          <cell r="M242" t="str">
            <v>michin@hogaresclubmichin.com pmoreno@hogaresclubmichin.com 
 pescobar@hogaresclubmichin.com rguana@hogaresclubmichin.com</v>
          </cell>
          <cell r="N242" t="str">
            <v>Internado RD</v>
          </cell>
          <cell r="O242" t="str">
            <v>No Aplica</v>
          </cell>
          <cell r="P242" t="str">
            <v>Vulneración</v>
          </cell>
          <cell r="Q242" t="str">
            <v>11-1385-2018</v>
          </cell>
          <cell r="R242">
            <v>0</v>
          </cell>
          <cell r="S242">
            <v>43435</v>
          </cell>
          <cell r="T242">
            <v>43769</v>
          </cell>
          <cell r="U242">
            <v>0</v>
          </cell>
          <cell r="V242" t="str">
            <v>Mary Paola Vanegas Rodriguez</v>
          </cell>
        </row>
        <row r="243">
          <cell r="B243" t="str">
            <v>11-76-242</v>
          </cell>
          <cell r="C243" t="str">
            <v>Bogotá</v>
          </cell>
          <cell r="D243" t="str">
            <v>Congregación Siervas de Cristo Sacerdote - Sagrada Familia</v>
          </cell>
          <cell r="E243" t="str">
            <v>860007314-1</v>
          </cell>
          <cell r="F243" t="str">
            <v>Maria Raquel Escalante Castañeda / Apoderada Hna. Ana Stella Sorza Acosta</v>
          </cell>
          <cell r="G243">
            <v>0</v>
          </cell>
          <cell r="H243" t="str">
            <v>Carrera 8 No. 1 D-25 Barrio Las Cruces</v>
          </cell>
          <cell r="I243" t="str">
            <v>Bogotá, D.C.</v>
          </cell>
          <cell r="J243" t="str">
            <v>Regional</v>
          </cell>
          <cell r="K243" t="str">
            <v>2336423 - 2800282</v>
          </cell>
          <cell r="L243" t="str">
            <v>3118347996 - 3214956391</v>
          </cell>
          <cell r="M243" t="str">
            <v xml:space="preserve">hogarsagradafam@gmail.com
</v>
          </cell>
          <cell r="N243" t="str">
            <v>Internado RD</v>
          </cell>
          <cell r="O243" t="str">
            <v>No Aplica</v>
          </cell>
          <cell r="P243" t="str">
            <v>Vulneración</v>
          </cell>
          <cell r="Q243" t="str">
            <v>11-1372-2018</v>
          </cell>
          <cell r="R243">
            <v>95</v>
          </cell>
          <cell r="S243">
            <v>43435</v>
          </cell>
          <cell r="T243">
            <v>43769</v>
          </cell>
          <cell r="U243">
            <v>1424739795</v>
          </cell>
          <cell r="V243" t="str">
            <v>Mary Paola Vanegas Rodriguez</v>
          </cell>
        </row>
        <row r="244">
          <cell r="B244" t="str">
            <v>11-182-243</v>
          </cell>
          <cell r="C244" t="str">
            <v>Bogotá</v>
          </cell>
          <cell r="D244" t="str">
            <v>Fundación La Esperanza De Amaly</v>
          </cell>
          <cell r="E244" t="str">
            <v>900307312-7</v>
          </cell>
          <cell r="F244" t="str">
            <v>Patricia Del Carmen Gonzalez Aguirre</v>
          </cell>
          <cell r="G244">
            <v>0</v>
          </cell>
          <cell r="H244" t="str">
            <v>Calle 22 L No. 96 H – 45 Fontibón</v>
          </cell>
          <cell r="I244" t="str">
            <v>Bogotá, D.C.</v>
          </cell>
          <cell r="J244" t="str">
            <v>Regional</v>
          </cell>
          <cell r="K244">
            <v>4216836</v>
          </cell>
          <cell r="L244">
            <v>3186594441</v>
          </cell>
          <cell r="M244" t="str">
            <v>fundamaly@gmail.com</v>
          </cell>
          <cell r="N244" t="str">
            <v>Internado RD</v>
          </cell>
          <cell r="O244" t="str">
            <v>No Aplica</v>
          </cell>
          <cell r="P244" t="str">
            <v>Vulneración</v>
          </cell>
          <cell r="Q244" t="str">
            <v>11-1386-2018</v>
          </cell>
          <cell r="R244">
            <v>100</v>
          </cell>
          <cell r="S244">
            <v>43435</v>
          </cell>
          <cell r="T244">
            <v>43769</v>
          </cell>
          <cell r="U244">
            <v>1499726100</v>
          </cell>
          <cell r="V244" t="str">
            <v>Mary Paola Vanegas Rodriguez</v>
          </cell>
        </row>
        <row r="245">
          <cell r="B245" t="str">
            <v>11-182-244</v>
          </cell>
          <cell r="C245" t="str">
            <v>Bogotá</v>
          </cell>
          <cell r="D245" t="str">
            <v>Fundación La Esperanza De Amaly</v>
          </cell>
          <cell r="E245" t="str">
            <v>900307312-7</v>
          </cell>
          <cell r="F245" t="str">
            <v>Patricia Del Carmen Gonzalez Aguirre</v>
          </cell>
          <cell r="G245">
            <v>0</v>
          </cell>
          <cell r="H245" t="str">
            <v>Calle 23 G Bis No. 96 G 29 Fontibón</v>
          </cell>
          <cell r="I245" t="str">
            <v>Bogotá, D.C.</v>
          </cell>
          <cell r="J245" t="str">
            <v>Regional</v>
          </cell>
          <cell r="K245">
            <v>0</v>
          </cell>
          <cell r="L245">
            <v>3176464404</v>
          </cell>
          <cell r="M245" t="str">
            <v>fundamaly@gmail.com</v>
          </cell>
          <cell r="N245" t="str">
            <v>Internado RD</v>
          </cell>
          <cell r="O245" t="str">
            <v>No Aplica</v>
          </cell>
          <cell r="P245" t="str">
            <v>Vulneración</v>
          </cell>
          <cell r="Q245" t="str">
            <v>11-1386-2018</v>
          </cell>
          <cell r="R245">
            <v>0</v>
          </cell>
          <cell r="S245">
            <v>43435</v>
          </cell>
          <cell r="T245">
            <v>43769</v>
          </cell>
          <cell r="U245">
            <v>0</v>
          </cell>
          <cell r="V245" t="str">
            <v>Mary Paola Vanegas Rodriguez</v>
          </cell>
        </row>
        <row r="246">
          <cell r="B246" t="str">
            <v>11-84-245</v>
          </cell>
          <cell r="C246" t="str">
            <v>Bogotá</v>
          </cell>
          <cell r="D246" t="str">
            <v>Corporación Amor Por Colombia</v>
          </cell>
          <cell r="E246" t="str">
            <v>830085547-2</v>
          </cell>
          <cell r="F246" t="str">
            <v>Magnolia Celis Torres</v>
          </cell>
          <cell r="G246">
            <v>0</v>
          </cell>
          <cell r="H246" t="str">
            <v>Calle 78 N° 62 12 Simón Bolivar</v>
          </cell>
          <cell r="I246" t="str">
            <v>Bogotá, D.C.</v>
          </cell>
          <cell r="J246" t="str">
            <v>Regional</v>
          </cell>
          <cell r="K246">
            <v>2318390</v>
          </cell>
          <cell r="L246">
            <v>3223662560</v>
          </cell>
          <cell r="M246" t="str">
            <v>coordinacion.hm@axc.com.co 
direccion@axc.com.co- amorxcolombia@hotmail.com</v>
          </cell>
          <cell r="N246" t="str">
            <v>Internado RD</v>
          </cell>
          <cell r="O246" t="str">
            <v>No Aplica</v>
          </cell>
          <cell r="P246" t="str">
            <v>Vulneración</v>
          </cell>
          <cell r="Q246" t="str">
            <v>11-1393-2018</v>
          </cell>
          <cell r="R246">
            <v>80</v>
          </cell>
          <cell r="S246">
            <v>43435</v>
          </cell>
          <cell r="T246">
            <v>43769</v>
          </cell>
          <cell r="U246">
            <v>1199780880</v>
          </cell>
          <cell r="V246" t="str">
            <v>Mary Paola Vanegas Rodriguez</v>
          </cell>
        </row>
        <row r="247">
          <cell r="B247" t="str">
            <v>11-186-246</v>
          </cell>
          <cell r="C247" t="str">
            <v>Bogotá</v>
          </cell>
          <cell r="D247" t="str">
            <v>Fundación Laudes</v>
          </cell>
          <cell r="E247" t="str">
            <v>900098908-8</v>
          </cell>
          <cell r="F247" t="str">
            <v>Adriana Barbosa Malaver</v>
          </cell>
          <cell r="G247" t="str">
            <v>Nicolas</v>
          </cell>
          <cell r="H247" t="str">
            <v>Calle 62 N°37-69 Barrio Nicolás De Federman</v>
          </cell>
          <cell r="I247" t="str">
            <v>Bogotá, D.C.</v>
          </cell>
          <cell r="J247" t="str">
            <v>Regional</v>
          </cell>
          <cell r="K247">
            <v>2049221</v>
          </cell>
          <cell r="L247">
            <v>3208392988</v>
          </cell>
          <cell r="M247" t="str">
            <v>laudessantaisabel@gmail.com</v>
          </cell>
          <cell r="N247" t="str">
            <v>Internado RD</v>
          </cell>
          <cell r="O247" t="str">
            <v>No Aplica</v>
          </cell>
          <cell r="P247" t="str">
            <v>Vulneración</v>
          </cell>
          <cell r="Q247" t="str">
            <v>11-1380-2018</v>
          </cell>
          <cell r="R247">
            <v>169</v>
          </cell>
          <cell r="S247">
            <v>43435</v>
          </cell>
          <cell r="T247">
            <v>43769</v>
          </cell>
          <cell r="U247">
            <v>2534537109</v>
          </cell>
          <cell r="V247" t="str">
            <v>Mary Paola Vanegas Rodriguez</v>
          </cell>
        </row>
        <row r="248">
          <cell r="B248" t="str">
            <v>11-186-247</v>
          </cell>
          <cell r="C248" t="str">
            <v>Bogotá</v>
          </cell>
          <cell r="D248" t="str">
            <v>Fundación Laudes</v>
          </cell>
          <cell r="E248" t="str">
            <v>900098908-8</v>
          </cell>
          <cell r="F248" t="str">
            <v>Adriana Barbosa Malaver</v>
          </cell>
          <cell r="G248" t="str">
            <v>Marsella</v>
          </cell>
          <cell r="H248" t="str">
            <v>Calle 6 B No. 71 D -14 Barrio Marsella</v>
          </cell>
          <cell r="I248" t="str">
            <v>Bogotá, D.C.</v>
          </cell>
          <cell r="J248" t="str">
            <v>Regional</v>
          </cell>
          <cell r="K248">
            <v>0</v>
          </cell>
          <cell r="L248">
            <v>0</v>
          </cell>
          <cell r="M248" t="str">
            <v>laudessantaisabel@gmail.com</v>
          </cell>
          <cell r="N248" t="str">
            <v>Internado RD</v>
          </cell>
          <cell r="O248" t="str">
            <v>No Aplica</v>
          </cell>
          <cell r="P248" t="str">
            <v>Vulneración</v>
          </cell>
          <cell r="Q248" t="str">
            <v>11-1380-2018</v>
          </cell>
          <cell r="R248">
            <v>0</v>
          </cell>
          <cell r="S248">
            <v>43435</v>
          </cell>
          <cell r="T248">
            <v>43769</v>
          </cell>
          <cell r="U248">
            <v>0</v>
          </cell>
          <cell r="V248" t="str">
            <v>Mary Paola Vanegas Rodriguez</v>
          </cell>
        </row>
        <row r="249">
          <cell r="B249" t="str">
            <v>11-186-248</v>
          </cell>
          <cell r="C249" t="str">
            <v>Bogotá</v>
          </cell>
          <cell r="D249" t="str">
            <v>Fundación Laudes</v>
          </cell>
          <cell r="E249" t="str">
            <v>900098908-8</v>
          </cell>
          <cell r="F249" t="str">
            <v>Adriana Barbosa Malaver</v>
          </cell>
          <cell r="G249" t="str">
            <v>Santa Isabel</v>
          </cell>
          <cell r="H249" t="str">
            <v>Carrera 26 No. 1h - 62 Barrio Santa Isabel</v>
          </cell>
          <cell r="I249" t="str">
            <v>Bogotá, D.C.</v>
          </cell>
          <cell r="J249" t="str">
            <v>Regional</v>
          </cell>
          <cell r="K249">
            <v>3049221</v>
          </cell>
          <cell r="L249">
            <v>0</v>
          </cell>
          <cell r="M249" t="str">
            <v>laudessantaisabel@gmail.com</v>
          </cell>
          <cell r="N249" t="str">
            <v>Internado RD</v>
          </cell>
          <cell r="O249" t="str">
            <v>No Aplica</v>
          </cell>
          <cell r="P249" t="str">
            <v>Vulneración</v>
          </cell>
          <cell r="Q249" t="str">
            <v>11-1380-2018</v>
          </cell>
          <cell r="R249">
            <v>0</v>
          </cell>
          <cell r="S249">
            <v>43435</v>
          </cell>
          <cell r="T249">
            <v>43769</v>
          </cell>
          <cell r="U249">
            <v>0</v>
          </cell>
          <cell r="V249" t="str">
            <v>Mary Paola Vanegas Rodriguez</v>
          </cell>
        </row>
        <row r="250">
          <cell r="B250" t="str">
            <v>11-149-249</v>
          </cell>
          <cell r="C250" t="str">
            <v>Bogotá</v>
          </cell>
          <cell r="D250" t="str">
            <v>Fundación Educar Colombia – EDUCOL</v>
          </cell>
          <cell r="E250" t="str">
            <v>900321661-0</v>
          </cell>
          <cell r="F250" t="str">
            <v>Julian Ochoa Alzate</v>
          </cell>
          <cell r="G250">
            <v>0</v>
          </cell>
          <cell r="H250" t="str">
            <v>Carrera 67 No. 12 A - 32 Barrio Salazar Gómez</v>
          </cell>
          <cell r="I250" t="str">
            <v>Bogotá, D.C.</v>
          </cell>
          <cell r="J250" t="str">
            <v>Regional</v>
          </cell>
          <cell r="K250">
            <v>7498328</v>
          </cell>
          <cell r="L250" t="str">
            <v>3144913955 - 3106186720</v>
          </cell>
          <cell r="M250" t="str">
            <v>jochoa@funeducol.edu.co
icbf@funeducol.edu.co</v>
          </cell>
          <cell r="N250" t="str">
            <v>Internado RD</v>
          </cell>
          <cell r="O250" t="str">
            <v>No Aplica</v>
          </cell>
          <cell r="P250" t="str">
            <v>Vulneración</v>
          </cell>
          <cell r="Q250" t="str">
            <v>11-1379-2018</v>
          </cell>
          <cell r="R250">
            <v>46</v>
          </cell>
          <cell r="S250">
            <v>43435</v>
          </cell>
          <cell r="T250">
            <v>43769</v>
          </cell>
          <cell r="U250">
            <v>689874006</v>
          </cell>
          <cell r="V250" t="str">
            <v>Mary Paola Vanegas Rodriguez</v>
          </cell>
        </row>
        <row r="251">
          <cell r="B251" t="str">
            <v>11-105-250</v>
          </cell>
          <cell r="C251" t="str">
            <v>Bogotá</v>
          </cell>
          <cell r="D251" t="str">
            <v>Corporación Sarai</v>
          </cell>
          <cell r="E251" t="str">
            <v>900652101-8</v>
          </cell>
          <cell r="F251" t="str">
            <v>Hugo Ivan Olaya Ruiz</v>
          </cell>
          <cell r="G251">
            <v>0</v>
          </cell>
          <cell r="H251" t="str">
            <v>Calle 25 F No. 73 B 55 Barrio Modelia</v>
          </cell>
          <cell r="I251" t="str">
            <v>Bogotá, D.C.</v>
          </cell>
          <cell r="J251" t="str">
            <v>Regional</v>
          </cell>
          <cell r="K251">
            <v>9261737</v>
          </cell>
          <cell r="L251">
            <v>3057164729</v>
          </cell>
          <cell r="M251" t="str">
            <v>scorporacion@yahoo.com.co</v>
          </cell>
          <cell r="N251" t="str">
            <v>Internado RD</v>
          </cell>
          <cell r="O251" t="str">
            <v>No Aplica</v>
          </cell>
          <cell r="P251" t="str">
            <v>Vulneración</v>
          </cell>
          <cell r="Q251" t="str">
            <v>11-1378-2018</v>
          </cell>
          <cell r="R251">
            <v>52</v>
          </cell>
          <cell r="S251">
            <v>43435</v>
          </cell>
          <cell r="T251">
            <v>43769</v>
          </cell>
          <cell r="U251">
            <v>779857572</v>
          </cell>
          <cell r="V251" t="str">
            <v>Mary Paola Vanegas Rodriguez</v>
          </cell>
        </row>
        <row r="252">
          <cell r="B252" t="str">
            <v>11-287-251</v>
          </cell>
          <cell r="C252" t="str">
            <v>Bogotá</v>
          </cell>
          <cell r="D252" t="str">
            <v>Instituto Para Niños Ciegos Fundación Juan Antonio Pardo Ospina</v>
          </cell>
          <cell r="E252" t="str">
            <v>860021935-1</v>
          </cell>
          <cell r="F252" t="str">
            <v>Alonso Ahmed Jaramillo Contreras</v>
          </cell>
          <cell r="G252">
            <v>0</v>
          </cell>
          <cell r="H252" t="str">
            <v>Carrera 12 Este #11-30 Sur B. San Cristóbal</v>
          </cell>
          <cell r="I252" t="str">
            <v>Bogotá, D.C.</v>
          </cell>
          <cell r="J252" t="str">
            <v>Regional</v>
          </cell>
          <cell r="K252" t="str">
            <v>5607407 - 2897302</v>
          </cell>
          <cell r="L252">
            <v>3176443966</v>
          </cell>
          <cell r="M252" t="str">
            <v>ninosciego@hotmail.com; admo.ninosciego@gmai.com; cproteccion@outlook.com; administracion.institutoparaninosciegos.org</v>
          </cell>
          <cell r="N252" t="str">
            <v>Externado RD</v>
          </cell>
          <cell r="O252" t="str">
            <v>Jornada Completa</v>
          </cell>
          <cell r="P252" t="str">
            <v>Discapacidad</v>
          </cell>
          <cell r="Q252" t="str">
            <v>11-1333-2018</v>
          </cell>
          <cell r="R252">
            <v>7</v>
          </cell>
          <cell r="S252">
            <v>43435</v>
          </cell>
          <cell r="T252">
            <v>43769</v>
          </cell>
          <cell r="U252">
            <v>82520655</v>
          </cell>
          <cell r="V252" t="str">
            <v>Ross Mery Rodriguez</v>
          </cell>
        </row>
        <row r="253">
          <cell r="B253" t="str">
            <v>11-136-252</v>
          </cell>
          <cell r="C253" t="str">
            <v>Bogotá</v>
          </cell>
          <cell r="D253" t="str">
            <v>Fundación Cristiana Emanuel - FUCREM</v>
          </cell>
          <cell r="E253" t="str">
            <v>900349345-1</v>
          </cell>
          <cell r="F253" t="str">
            <v>Clara Stella Roncancio Castillo</v>
          </cell>
          <cell r="G253">
            <v>0</v>
          </cell>
          <cell r="H253" t="str">
            <v>Carrera 98 No. 18-29 Barrio Fontibón</v>
          </cell>
          <cell r="I253" t="str">
            <v>Bogotá, D.C.</v>
          </cell>
          <cell r="J253" t="str">
            <v>Regional</v>
          </cell>
          <cell r="K253" t="str">
            <v>6616797 - 4214127</v>
          </cell>
          <cell r="L253">
            <v>3214108012</v>
          </cell>
          <cell r="M253" t="str">
            <v>fucrem@gmail.com / direccionfucrem@gmail.com</v>
          </cell>
          <cell r="N253" t="str">
            <v>Externado RD</v>
          </cell>
          <cell r="O253" t="str">
            <v>Jornada Completa</v>
          </cell>
          <cell r="P253" t="str">
            <v>Discapacidad</v>
          </cell>
          <cell r="Q253" t="str">
            <v>11-1335-2018</v>
          </cell>
          <cell r="R253">
            <v>62</v>
          </cell>
          <cell r="S253">
            <v>43435</v>
          </cell>
          <cell r="T253">
            <v>43769</v>
          </cell>
          <cell r="U253">
            <v>589433250</v>
          </cell>
          <cell r="V253" t="str">
            <v>Ross Mery Rodriguez</v>
          </cell>
        </row>
        <row r="254">
          <cell r="B254" t="str">
            <v>11-234-253</v>
          </cell>
          <cell r="C254" t="str">
            <v>Bogotá</v>
          </cell>
          <cell r="D254" t="str">
            <v>Fundación Rehabilitación Integral - FRINE</v>
          </cell>
          <cell r="E254" t="str">
            <v>860354345-5</v>
          </cell>
          <cell r="F254" t="str">
            <v>Fanny Chica Ramirez</v>
          </cell>
          <cell r="G254">
            <v>0</v>
          </cell>
          <cell r="H254" t="str">
            <v>Calle 44 No 17-45</v>
          </cell>
          <cell r="I254" t="str">
            <v>Bogotá, D.C.</v>
          </cell>
          <cell r="J254" t="str">
            <v>Regional</v>
          </cell>
          <cell r="K254" t="str">
            <v>3231443- 3231444</v>
          </cell>
          <cell r="L254">
            <v>0</v>
          </cell>
          <cell r="M254" t="str">
            <v>fundacionfrine@hotmail.com</v>
          </cell>
          <cell r="N254" t="str">
            <v>Externado RD</v>
          </cell>
          <cell r="O254" t="str">
            <v>Jornada Completa</v>
          </cell>
          <cell r="P254" t="str">
            <v>Discapacidad</v>
          </cell>
          <cell r="Q254" t="str">
            <v>11-1336-2018</v>
          </cell>
          <cell r="R254">
            <v>61</v>
          </cell>
          <cell r="S254">
            <v>43435</v>
          </cell>
          <cell r="T254">
            <v>43769</v>
          </cell>
          <cell r="U254">
            <v>719108565</v>
          </cell>
          <cell r="V254" t="str">
            <v>Ross Mery Rodriguez</v>
          </cell>
        </row>
        <row r="255">
          <cell r="B255" t="str">
            <v>11-3-254</v>
          </cell>
          <cell r="C255" t="str">
            <v>Bogotá</v>
          </cell>
          <cell r="D255" t="str">
            <v>Aconir Asociación Colombiana Pro Niño Retardo Mental</v>
          </cell>
          <cell r="E255" t="str">
            <v>800036522-0</v>
          </cell>
          <cell r="F255" t="str">
            <v>Carmen Elvira Garcia De Perez</v>
          </cell>
          <cell r="G255">
            <v>0</v>
          </cell>
          <cell r="H255" t="str">
            <v>Calle 153 No 106 A-88</v>
          </cell>
          <cell r="I255" t="str">
            <v>Bogotá, D.C.</v>
          </cell>
          <cell r="J255" t="str">
            <v>Regional</v>
          </cell>
          <cell r="K255">
            <v>6815848</v>
          </cell>
          <cell r="L255">
            <v>3002164448</v>
          </cell>
          <cell r="M255" t="str">
            <v>aaconir@hotmail.com</v>
          </cell>
          <cell r="N255" t="str">
            <v>Externado RD</v>
          </cell>
          <cell r="O255" t="str">
            <v>Jornada Completa</v>
          </cell>
          <cell r="P255" t="str">
            <v>Discapacidad</v>
          </cell>
          <cell r="Q255" t="str">
            <v>11-1334-2018</v>
          </cell>
          <cell r="R255">
            <v>74</v>
          </cell>
          <cell r="S255">
            <v>43435</v>
          </cell>
          <cell r="T255">
            <v>43769</v>
          </cell>
          <cell r="U255">
            <v>872361210</v>
          </cell>
          <cell r="V255" t="str">
            <v>Ross Mery Rodriguez</v>
          </cell>
        </row>
        <row r="256">
          <cell r="B256" t="str">
            <v>11-28-255</v>
          </cell>
          <cell r="C256" t="str">
            <v>Bogotá</v>
          </cell>
          <cell r="D256" t="str">
            <v>Asociación Hogar Para El Niño Especial - AHPNE</v>
          </cell>
          <cell r="E256" t="str">
            <v>860090041-7</v>
          </cell>
          <cell r="F256" t="str">
            <v>Edith Cecilia Ordoñez De Oliveros</v>
          </cell>
          <cell r="G256">
            <v>0</v>
          </cell>
          <cell r="H256" t="str">
            <v>Carrera 75 No. 3a-62</v>
          </cell>
          <cell r="I256" t="str">
            <v>Bogotá, D.C.</v>
          </cell>
          <cell r="J256" t="str">
            <v>Regional</v>
          </cell>
          <cell r="K256">
            <v>2738916</v>
          </cell>
          <cell r="L256" t="str">
            <v>3108812315 - 3138533856 - 3108812315 - 3138533844</v>
          </cell>
          <cell r="M256" t="str">
            <v>ahpne25cc@yahoo.com</v>
          </cell>
          <cell r="N256" t="str">
            <v>Externado RD</v>
          </cell>
          <cell r="O256" t="str">
            <v>Jornada Completa</v>
          </cell>
          <cell r="P256" t="str">
            <v>Discapacidad</v>
          </cell>
          <cell r="Q256" t="str">
            <v>11-1337-2018</v>
          </cell>
          <cell r="R256">
            <v>49</v>
          </cell>
          <cell r="S256">
            <v>43435</v>
          </cell>
          <cell r="T256">
            <v>43769</v>
          </cell>
          <cell r="U256">
            <v>577644585</v>
          </cell>
          <cell r="V256" t="str">
            <v>Ross Mery Rodriguez</v>
          </cell>
        </row>
        <row r="257">
          <cell r="B257" t="str">
            <v>11-145-256</v>
          </cell>
          <cell r="C257" t="str">
            <v>Bogotá</v>
          </cell>
          <cell r="D257" t="str">
            <v>Fundación De Rehabilitación Para La Población Con Discapacidad Física Y Mental Amanecer</v>
          </cell>
          <cell r="E257" t="str">
            <v>830147304-7</v>
          </cell>
          <cell r="F257" t="str">
            <v>Teresita Cubillos Ruiz</v>
          </cell>
          <cell r="G257">
            <v>0</v>
          </cell>
          <cell r="H257" t="str">
            <v>Carrera 100 N° 24 B- 17 / 25 Barrio San Jose De Fontibon</v>
          </cell>
          <cell r="I257" t="str">
            <v>Bogotá, D.C.</v>
          </cell>
          <cell r="J257" t="str">
            <v>Regional</v>
          </cell>
          <cell r="K257" t="str">
            <v>7579678 - 6944791</v>
          </cell>
          <cell r="L257">
            <v>314446437</v>
          </cell>
          <cell r="M257" t="str">
            <v>fundacion_amanecer@hotmail.com</v>
          </cell>
          <cell r="N257" t="str">
            <v>Externado RD</v>
          </cell>
          <cell r="O257" t="str">
            <v>Jornada Completa</v>
          </cell>
          <cell r="P257" t="str">
            <v>Discapacidad</v>
          </cell>
          <cell r="Q257" t="str">
            <v>11-1349-2018</v>
          </cell>
          <cell r="R257">
            <v>47</v>
          </cell>
          <cell r="S257">
            <v>43435</v>
          </cell>
          <cell r="T257">
            <v>43769</v>
          </cell>
          <cell r="U257">
            <v>554067255</v>
          </cell>
          <cell r="V257" t="str">
            <v>Ross Mery Rodriguez</v>
          </cell>
        </row>
        <row r="258">
          <cell r="B258" t="str">
            <v>11-157-257</v>
          </cell>
          <cell r="C258" t="str">
            <v>Bogotá</v>
          </cell>
          <cell r="D258" t="str">
            <v>Fundación Fe</v>
          </cell>
          <cell r="E258" t="str">
            <v>860029566-3</v>
          </cell>
          <cell r="F258" t="str">
            <v>Sandra Liliana Galan Navarro</v>
          </cell>
          <cell r="G258">
            <v>0</v>
          </cell>
          <cell r="H258" t="str">
            <v>Carrera 59 B # 129-45</v>
          </cell>
          <cell r="I258" t="str">
            <v>Bogotá, D.C.</v>
          </cell>
          <cell r="J258" t="str">
            <v>Regional</v>
          </cell>
          <cell r="K258" t="str">
            <v>6240507 - 2876600</v>
          </cell>
          <cell r="L258">
            <v>0</v>
          </cell>
          <cell r="M258" t="str">
            <v>fundacionfe@fundacionfe.org /claudia.florez@fundacionfe.org</v>
          </cell>
          <cell r="N258" t="str">
            <v>Externado RD</v>
          </cell>
          <cell r="O258" t="str">
            <v>Jornada Completa</v>
          </cell>
          <cell r="P258" t="str">
            <v>Discapacidad</v>
          </cell>
          <cell r="Q258" t="str">
            <v>11-1348-2018</v>
          </cell>
          <cell r="R258">
            <v>90</v>
          </cell>
          <cell r="S258">
            <v>43435</v>
          </cell>
          <cell r="T258">
            <v>43769</v>
          </cell>
          <cell r="U258">
            <v>1060979850</v>
          </cell>
          <cell r="V258" t="str">
            <v>Ross Mery Rodriguez</v>
          </cell>
        </row>
        <row r="259">
          <cell r="B259" t="str">
            <v>11-118-258</v>
          </cell>
          <cell r="C259" t="str">
            <v>Bogotá</v>
          </cell>
          <cell r="D259" t="str">
            <v>Fundación Aprender</v>
          </cell>
          <cell r="E259" t="str">
            <v>830122807-1</v>
          </cell>
          <cell r="F259" t="str">
            <v>Sol Mireya Cardenas Jimenez</v>
          </cell>
          <cell r="G259">
            <v>0</v>
          </cell>
          <cell r="H259" t="str">
            <v>Carrera 71 # 53 52</v>
          </cell>
          <cell r="I259" t="str">
            <v>Bogotá, D.C.</v>
          </cell>
          <cell r="J259" t="str">
            <v>Regional</v>
          </cell>
          <cell r="K259">
            <v>4104480</v>
          </cell>
          <cell r="L259">
            <v>0</v>
          </cell>
          <cell r="M259" t="str">
            <v>fundacionaprender@yahoo.com</v>
          </cell>
          <cell r="N259" t="str">
            <v>Externado RD</v>
          </cell>
          <cell r="O259" t="str">
            <v>Jornada Completa</v>
          </cell>
          <cell r="P259" t="str">
            <v>Discapacidad</v>
          </cell>
          <cell r="Q259" t="str">
            <v>11-1347-2018</v>
          </cell>
          <cell r="R259">
            <v>25</v>
          </cell>
          <cell r="S259">
            <v>43435</v>
          </cell>
          <cell r="T259">
            <v>43769</v>
          </cell>
          <cell r="U259">
            <v>294716625</v>
          </cell>
          <cell r="V259" t="str">
            <v>Ross Mery Rodriguez</v>
          </cell>
        </row>
        <row r="260">
          <cell r="B260" t="str">
            <v>11-84-259</v>
          </cell>
          <cell r="C260" t="str">
            <v>Bogotá</v>
          </cell>
          <cell r="D260" t="str">
            <v>Corporación Amor Por Colombia</v>
          </cell>
          <cell r="E260" t="str">
            <v>830085547-2</v>
          </cell>
          <cell r="F260" t="str">
            <v>Magnolia Celis Torres</v>
          </cell>
          <cell r="G260" t="str">
            <v>Nuestra Señora De Las Lajas</v>
          </cell>
          <cell r="H260" t="str">
            <v>Carrera 59 B No. 129b-61</v>
          </cell>
          <cell r="I260" t="str">
            <v>Bogotá, D.C.</v>
          </cell>
          <cell r="J260" t="str">
            <v>Regional</v>
          </cell>
          <cell r="K260" t="str">
            <v>2318390 - 4696978</v>
          </cell>
          <cell r="L260">
            <v>3204688063</v>
          </cell>
          <cell r="M260" t="str">
            <v>amorxcolombia@hotmail.com</v>
          </cell>
          <cell r="N260" t="str">
            <v>Internado RD</v>
          </cell>
          <cell r="O260" t="str">
            <v>No Aplica</v>
          </cell>
          <cell r="P260" t="str">
            <v>Discapacidad</v>
          </cell>
          <cell r="Q260" t="str">
            <v>11-1424-2018</v>
          </cell>
          <cell r="R260">
            <v>81</v>
          </cell>
          <cell r="S260">
            <v>43435</v>
          </cell>
          <cell r="T260">
            <v>43769</v>
          </cell>
          <cell r="U260">
            <v>2014612641</v>
          </cell>
          <cell r="V260" t="str">
            <v>Ross Mery Rodriguez</v>
          </cell>
        </row>
        <row r="261">
          <cell r="B261" t="str">
            <v>11-11-260</v>
          </cell>
          <cell r="C261" t="str">
            <v>Bogotá</v>
          </cell>
          <cell r="D261" t="str">
            <v>Asociación Colombiana De Padres Con Hijos Especiales - ACPHES</v>
          </cell>
          <cell r="E261" t="str">
            <v>800054299-9</v>
          </cell>
          <cell r="F261" t="str">
            <v>Jenny Gomez Castelblanco</v>
          </cell>
          <cell r="G261">
            <v>0</v>
          </cell>
          <cell r="H261" t="str">
            <v>Calle 186 No.7a-57</v>
          </cell>
          <cell r="I261" t="str">
            <v>Bogotá, D.C.</v>
          </cell>
          <cell r="J261" t="str">
            <v>Regional</v>
          </cell>
          <cell r="K261" t="str">
            <v>6788009 - 6721353 - 2745284</v>
          </cell>
          <cell r="L261">
            <v>0</v>
          </cell>
          <cell r="M261" t="str">
            <v>acphes@acphes.org</v>
          </cell>
          <cell r="N261" t="str">
            <v>Internado RD</v>
          </cell>
          <cell r="O261" t="str">
            <v>No Aplica</v>
          </cell>
          <cell r="P261" t="str">
            <v>Discapacidad</v>
          </cell>
          <cell r="Q261" t="str">
            <v>11-1430-2018</v>
          </cell>
          <cell r="R261">
            <v>25</v>
          </cell>
          <cell r="S261">
            <v>43435</v>
          </cell>
          <cell r="T261">
            <v>43769</v>
          </cell>
          <cell r="U261">
            <v>621794025</v>
          </cell>
          <cell r="V261" t="str">
            <v>Ross Mery Rodriguez</v>
          </cell>
        </row>
        <row r="262">
          <cell r="B262" t="str">
            <v>11-134-261</v>
          </cell>
          <cell r="C262" t="str">
            <v>Bogotá</v>
          </cell>
          <cell r="D262" t="str">
            <v>Fundación Centro Terapéutico Infantil - CETI</v>
          </cell>
          <cell r="E262" t="str">
            <v>860354445-9</v>
          </cell>
          <cell r="F262" t="str">
            <v>Gladys Sáenz Suarez</v>
          </cell>
          <cell r="G262">
            <v>0</v>
          </cell>
          <cell r="H262" t="str">
            <v>Calle 67 No. 28a-35 Barrio 7 De Agosto</v>
          </cell>
          <cell r="I262" t="str">
            <v>Bogotá, D.C.</v>
          </cell>
          <cell r="J262" t="str">
            <v>Regional</v>
          </cell>
          <cell r="K262" t="str">
            <v>2505351 - 2509099</v>
          </cell>
          <cell r="L262">
            <v>0</v>
          </cell>
          <cell r="M262" t="str">
            <v>funceti@hotmail.com</v>
          </cell>
          <cell r="N262" t="str">
            <v>Internado RD</v>
          </cell>
          <cell r="O262" t="str">
            <v>No Aplica</v>
          </cell>
          <cell r="P262" t="str">
            <v>Discapacidad</v>
          </cell>
          <cell r="Q262" t="str">
            <v>11-1421-2018</v>
          </cell>
          <cell r="R262">
            <v>30</v>
          </cell>
          <cell r="S262">
            <v>43435</v>
          </cell>
          <cell r="T262">
            <v>43769</v>
          </cell>
          <cell r="U262">
            <v>516145920</v>
          </cell>
          <cell r="V262" t="str">
            <v>Ross Mery Rodriguez</v>
          </cell>
        </row>
        <row r="263">
          <cell r="B263" t="str">
            <v>11-28-262</v>
          </cell>
          <cell r="C263" t="str">
            <v>Bogotá</v>
          </cell>
          <cell r="D263" t="str">
            <v>Asociación Hogar Para El Niño Especial - AHPNE</v>
          </cell>
          <cell r="E263" t="str">
            <v>860090041-7</v>
          </cell>
          <cell r="F263" t="str">
            <v>Edith Cecilia Ordoñez De Oliveros</v>
          </cell>
          <cell r="G263" t="str">
            <v>Ahpne Villa Luz</v>
          </cell>
          <cell r="H263" t="str">
            <v>Finca El Trebol – Via Guaymaral</v>
          </cell>
          <cell r="I263" t="str">
            <v>Bogotá, D.C.</v>
          </cell>
          <cell r="J263" t="str">
            <v>Regional</v>
          </cell>
          <cell r="K263">
            <v>2738916</v>
          </cell>
          <cell r="L263" t="str">
            <v>3138533844 - 3108812315</v>
          </cell>
          <cell r="M263" t="str">
            <v>ahpne25cc@yahoo.com</v>
          </cell>
          <cell r="N263" t="str">
            <v>Internado RD</v>
          </cell>
          <cell r="O263" t="str">
            <v>No Aplica</v>
          </cell>
          <cell r="P263" t="str">
            <v>Discapacidad</v>
          </cell>
          <cell r="Q263" t="str">
            <v>11-1420-2018</v>
          </cell>
          <cell r="R263">
            <v>0</v>
          </cell>
          <cell r="S263">
            <v>43435</v>
          </cell>
          <cell r="T263">
            <v>43769</v>
          </cell>
          <cell r="U263">
            <v>0</v>
          </cell>
          <cell r="V263" t="str">
            <v>Ross Mery Rodriguez</v>
          </cell>
        </row>
        <row r="264">
          <cell r="B264" t="str">
            <v>11-180-263</v>
          </cell>
          <cell r="C264" t="str">
            <v>Bogotá</v>
          </cell>
          <cell r="D264" t="str">
            <v>Fundación Kids First Foundation Colombia</v>
          </cell>
          <cell r="E264" t="str">
            <v>900657322-1</v>
          </cell>
          <cell r="F264" t="str">
            <v>David Jose Muñoz Scopell</v>
          </cell>
          <cell r="G264">
            <v>0</v>
          </cell>
          <cell r="H264" t="str">
            <v>Calle 56 No. 36 A – 56/68 Barrio Nicolás De Federman</v>
          </cell>
          <cell r="I264" t="str">
            <v>Bogotá, D.C.</v>
          </cell>
          <cell r="J264" t="str">
            <v>Regional</v>
          </cell>
          <cell r="K264">
            <v>8051066</v>
          </cell>
          <cell r="L264">
            <v>3013394549</v>
          </cell>
          <cell r="M264" t="str">
            <v>kffesmeralda@kidsff.org</v>
          </cell>
          <cell r="N264" t="str">
            <v>Internado RD</v>
          </cell>
          <cell r="O264" t="str">
            <v>No Aplica</v>
          </cell>
          <cell r="P264" t="str">
            <v>Discapacidad</v>
          </cell>
          <cell r="Q264" t="str">
            <v>11-1419-2018</v>
          </cell>
          <cell r="R264">
            <v>60</v>
          </cell>
          <cell r="S264">
            <v>43435</v>
          </cell>
          <cell r="T264">
            <v>43769</v>
          </cell>
          <cell r="U264">
            <v>1032291840</v>
          </cell>
          <cell r="V264" t="str">
            <v>Ross Mery Rodriguez</v>
          </cell>
        </row>
        <row r="265">
          <cell r="B265" t="str">
            <v>11-145-264</v>
          </cell>
          <cell r="C265" t="str">
            <v>Bogotá</v>
          </cell>
          <cell r="D265" t="str">
            <v>Fundación De Rehabilitación Para La Población Con Discapacidad Física Y Mental Amanecer</v>
          </cell>
          <cell r="E265" t="str">
            <v>830147304-7</v>
          </cell>
          <cell r="F265" t="str">
            <v>Teresita Cubillos Ruiz</v>
          </cell>
          <cell r="G265">
            <v>0</v>
          </cell>
          <cell r="H265" t="str">
            <v>Carrera 100 N° 24 B- 17 / 25 Barrio San Jose De Fontibon</v>
          </cell>
          <cell r="I265" t="str">
            <v>Bogotá, D.C.</v>
          </cell>
          <cell r="J265" t="str">
            <v>Regional</v>
          </cell>
          <cell r="K265">
            <v>7579678</v>
          </cell>
          <cell r="L265">
            <v>3144447038</v>
          </cell>
          <cell r="M265" t="str">
            <v>fundacion_amanecer@hotmail.com</v>
          </cell>
          <cell r="N265" t="str">
            <v>Internado RD</v>
          </cell>
          <cell r="O265" t="str">
            <v>No Aplica</v>
          </cell>
          <cell r="P265" t="str">
            <v>Discapacidad</v>
          </cell>
          <cell r="Q265" t="str">
            <v>11-1411-2018</v>
          </cell>
          <cell r="R265">
            <v>51</v>
          </cell>
          <cell r="S265">
            <v>43435</v>
          </cell>
          <cell r="T265">
            <v>43769</v>
          </cell>
          <cell r="U265">
            <v>877448064</v>
          </cell>
          <cell r="V265" t="str">
            <v>Ross Mery Rodriguez</v>
          </cell>
        </row>
        <row r="266">
          <cell r="B266" t="str">
            <v>11-230-265</v>
          </cell>
          <cell r="C266" t="str">
            <v>Bogotá</v>
          </cell>
          <cell r="D266" t="str">
            <v>Fundación Proyecto Unión</v>
          </cell>
          <cell r="E266" t="str">
            <v>830137451-9</v>
          </cell>
          <cell r="F266" t="str">
            <v>Jose Fernando Quintero Hernandez</v>
          </cell>
          <cell r="G266" t="str">
            <v>Hogar Santa Rita De Cascia</v>
          </cell>
          <cell r="H266" t="str">
            <v>Carrera 5 No. 67-74</v>
          </cell>
          <cell r="I266" t="str">
            <v>Bogotá, D.C.</v>
          </cell>
          <cell r="J266" t="str">
            <v>Regional</v>
          </cell>
          <cell r="K266" t="str">
            <v>2716236 - 2170277 - 3480845</v>
          </cell>
          <cell r="L266">
            <v>0</v>
          </cell>
          <cell r="M266" t="str">
            <v>proyectounion_colombia@yahoo.es</v>
          </cell>
          <cell r="N266" t="str">
            <v>Internado RD</v>
          </cell>
          <cell r="O266" t="str">
            <v>No Aplica</v>
          </cell>
          <cell r="P266" t="str">
            <v>Discapacidad</v>
          </cell>
          <cell r="Q266" t="str">
            <v>11-1413-2018</v>
          </cell>
          <cell r="R266">
            <v>62</v>
          </cell>
          <cell r="S266">
            <v>43435</v>
          </cell>
          <cell r="T266">
            <v>43769</v>
          </cell>
          <cell r="U266">
            <v>1066701568</v>
          </cell>
          <cell r="V266" t="str">
            <v>Ross Mery Rodriguez</v>
          </cell>
        </row>
        <row r="267">
          <cell r="B267" t="str">
            <v>11-287-266</v>
          </cell>
          <cell r="C267" t="str">
            <v>Bogotá</v>
          </cell>
          <cell r="D267" t="str">
            <v>Instituto Para Niños Ciegos Fundación Juan Antonio Pardo Ospina</v>
          </cell>
          <cell r="E267" t="str">
            <v>860021935-1</v>
          </cell>
          <cell r="F267" t="str">
            <v>Alonso Ahmed Jaramillo Contreras</v>
          </cell>
          <cell r="G267">
            <v>0</v>
          </cell>
          <cell r="H267" t="str">
            <v>Carrera 12 Este #11-30 Sur B. San Cristóbal</v>
          </cell>
          <cell r="I267" t="str">
            <v>Bogotá, D.C.</v>
          </cell>
          <cell r="J267" t="str">
            <v>Regional</v>
          </cell>
          <cell r="K267" t="str">
            <v>5607407 - 2897302</v>
          </cell>
          <cell r="L267">
            <v>3176443966</v>
          </cell>
          <cell r="M267" t="str">
            <v>ninosciego@hotmail.com; admo.ninosciego@gmai.com; cproteccion@outlook.com; administracion.institutoparaninosciegos.org</v>
          </cell>
          <cell r="N267" t="str">
            <v>Internado RD</v>
          </cell>
          <cell r="O267" t="str">
            <v>No Aplica</v>
          </cell>
          <cell r="P267" t="str">
            <v>Discapacidad</v>
          </cell>
          <cell r="Q267" t="str">
            <v>11-1412-2018</v>
          </cell>
          <cell r="R267">
            <v>81</v>
          </cell>
          <cell r="S267">
            <v>43435</v>
          </cell>
          <cell r="T267">
            <v>43769</v>
          </cell>
          <cell r="U267">
            <v>1393593984</v>
          </cell>
          <cell r="V267" t="str">
            <v>Ross Mery Rodriguez</v>
          </cell>
        </row>
        <row r="268">
          <cell r="B268" t="str">
            <v>11-63-267</v>
          </cell>
          <cell r="C268" t="str">
            <v>Bogotá</v>
          </cell>
          <cell r="D268" t="str">
            <v>Centro MYA</v>
          </cell>
          <cell r="E268" t="str">
            <v>860020533-1</v>
          </cell>
          <cell r="F268" t="str">
            <v>Letty Buitrago González</v>
          </cell>
          <cell r="G268" t="str">
            <v>San José De Bavaria</v>
          </cell>
          <cell r="H268" t="str">
            <v>Carrera. 67 No. 180-15 - San Jose De Bavaria</v>
          </cell>
          <cell r="I268" t="str">
            <v>Bogotá, D.C.</v>
          </cell>
          <cell r="J268" t="str">
            <v>Regional</v>
          </cell>
          <cell r="K268" t="str">
            <v>6711070 - 8606587</v>
          </cell>
          <cell r="L268" t="str">
            <v>3203470404 - 3143575168</v>
          </cell>
          <cell r="M268" t="str">
            <v>centromya@centromya.org</v>
          </cell>
          <cell r="N268" t="str">
            <v>Internado RD</v>
          </cell>
          <cell r="O268" t="str">
            <v>No Aplica</v>
          </cell>
          <cell r="P268" t="str">
            <v>Discapacidad</v>
          </cell>
          <cell r="Q268" t="str">
            <v>11-1418-2018</v>
          </cell>
          <cell r="R268">
            <v>129</v>
          </cell>
          <cell r="S268">
            <v>43435</v>
          </cell>
          <cell r="T268">
            <v>43769</v>
          </cell>
          <cell r="U268">
            <v>2219427456</v>
          </cell>
          <cell r="V268" t="str">
            <v>Ross Mery Rodriguez</v>
          </cell>
        </row>
        <row r="269">
          <cell r="B269" t="str">
            <v>11-29-268</v>
          </cell>
          <cell r="C269" t="str">
            <v>Bogotá</v>
          </cell>
          <cell r="D269" t="str">
            <v>Asociación Hogares Luz Y Vida</v>
          </cell>
          <cell r="E269" t="str">
            <v>800199818-4</v>
          </cell>
          <cell r="F269" t="str">
            <v>Valeriana Isabel Garcia Martin</v>
          </cell>
          <cell r="G269" t="str">
            <v>Sede Casa San José</v>
          </cell>
          <cell r="H269" t="str">
            <v>Carrera 1 A No. 6 C – 55 Sur Barrio Buenos Aires</v>
          </cell>
          <cell r="I269" t="str">
            <v>Bogotá, D.C.</v>
          </cell>
          <cell r="J269" t="str">
            <v>Regional</v>
          </cell>
          <cell r="K269">
            <v>5659683</v>
          </cell>
          <cell r="L269">
            <v>3112370627</v>
          </cell>
          <cell r="M269" t="str">
            <v>hogaresluzyvida@hotmail.com</v>
          </cell>
          <cell r="N269" t="str">
            <v>Internado RD</v>
          </cell>
          <cell r="O269" t="str">
            <v>No Aplica</v>
          </cell>
          <cell r="P269" t="str">
            <v>Discapacidad</v>
          </cell>
          <cell r="Q269" t="str">
            <v>11-1417-2018</v>
          </cell>
          <cell r="R269">
            <v>126</v>
          </cell>
          <cell r="S269">
            <v>43435</v>
          </cell>
          <cell r="T269">
            <v>43769</v>
          </cell>
          <cell r="U269">
            <v>2167812864</v>
          </cell>
          <cell r="V269" t="str">
            <v>Ross Mery Rodriguez</v>
          </cell>
        </row>
        <row r="270">
          <cell r="B270" t="str">
            <v>11-29-269</v>
          </cell>
          <cell r="C270" t="str">
            <v>Bogotá</v>
          </cell>
          <cell r="D270" t="str">
            <v>Asociación Hogares Luz Y Vida</v>
          </cell>
          <cell r="E270" t="str">
            <v>800199818-4</v>
          </cell>
          <cell r="F270" t="str">
            <v>Valeriana Isabel Garcia Martin</v>
          </cell>
          <cell r="G270" t="str">
            <v>Sede Casa Tía Chary</v>
          </cell>
          <cell r="H270" t="str">
            <v>Carrera 5 Bis No. 12 – 78 Sur Barrio Santa Ana</v>
          </cell>
          <cell r="I270" t="str">
            <v>Bogotá, D.C.</v>
          </cell>
          <cell r="J270" t="str">
            <v>Regional</v>
          </cell>
          <cell r="K270">
            <v>5659683</v>
          </cell>
          <cell r="L270">
            <v>3112370627</v>
          </cell>
          <cell r="M270" t="str">
            <v>hogaresluzyvida@hotmail.com</v>
          </cell>
          <cell r="N270" t="str">
            <v>Internado RD</v>
          </cell>
          <cell r="O270" t="str">
            <v>No Aplica</v>
          </cell>
          <cell r="P270" t="str">
            <v>Discapacidad</v>
          </cell>
          <cell r="Q270" t="str">
            <v>11-1417-2018</v>
          </cell>
          <cell r="R270">
            <v>0</v>
          </cell>
          <cell r="S270">
            <v>43435</v>
          </cell>
          <cell r="T270">
            <v>43769</v>
          </cell>
          <cell r="U270">
            <v>0</v>
          </cell>
          <cell r="V270" t="str">
            <v>Ross Mery Rodriguez</v>
          </cell>
        </row>
        <row r="271">
          <cell r="B271" t="str">
            <v>11-29-270</v>
          </cell>
          <cell r="C271" t="str">
            <v>Bogotá</v>
          </cell>
          <cell r="D271" t="str">
            <v>Asociación Hogares Luz Y Vida</v>
          </cell>
          <cell r="E271" t="str">
            <v>800199818-4</v>
          </cell>
          <cell r="F271" t="str">
            <v>Valeriana Isabel Garcia Martin</v>
          </cell>
          <cell r="G271" t="str">
            <v>Sede Casa Tío Sergio</v>
          </cell>
          <cell r="H271" t="str">
            <v>Calle 8 Sur No. 5 – 59</v>
          </cell>
          <cell r="I271" t="str">
            <v>Bogotá, D.C.</v>
          </cell>
          <cell r="J271" t="str">
            <v>Regional</v>
          </cell>
          <cell r="K271">
            <v>5659683</v>
          </cell>
          <cell r="L271">
            <v>3112370627</v>
          </cell>
          <cell r="M271" t="str">
            <v>hogaresluzyvida@hotmail.com</v>
          </cell>
          <cell r="N271" t="str">
            <v>Internado RD</v>
          </cell>
          <cell r="O271" t="str">
            <v>No Aplica</v>
          </cell>
          <cell r="P271" t="str">
            <v>Discapacidad</v>
          </cell>
          <cell r="Q271" t="str">
            <v>11-1417-2018</v>
          </cell>
          <cell r="R271">
            <v>0</v>
          </cell>
          <cell r="S271">
            <v>43435</v>
          </cell>
          <cell r="T271">
            <v>43769</v>
          </cell>
          <cell r="U271">
            <v>0</v>
          </cell>
          <cell r="V271" t="str">
            <v>Ross Mery Rodriguez</v>
          </cell>
        </row>
        <row r="272">
          <cell r="B272" t="str">
            <v>11-9-271</v>
          </cell>
          <cell r="C272" t="str">
            <v>Bogotá</v>
          </cell>
          <cell r="D272" t="str">
            <v>Asociación Centro De Educación Especial, Rehabilitación Y Capacitación - RENACER</v>
          </cell>
          <cell r="E272" t="str">
            <v>800016990-9</v>
          </cell>
          <cell r="F272" t="str">
            <v>Jose Ernesto Chaparro Sarmiento</v>
          </cell>
          <cell r="G272">
            <v>0</v>
          </cell>
          <cell r="H272" t="str">
            <v>Calle 33 No. 19 – 25 Barrio Teusaquillo</v>
          </cell>
          <cell r="I272" t="str">
            <v>Bogotá, D.C.</v>
          </cell>
          <cell r="J272" t="str">
            <v>Regional</v>
          </cell>
          <cell r="K272" t="str">
            <v>4807256 - 2854007 - 6055323</v>
          </cell>
          <cell r="L272" t="str">
            <v>3123716031 - 3102310016</v>
          </cell>
          <cell r="M272" t="str">
            <v>insrenacer2@hotmail.com / centrodeeducacionespecialrenacer@yahoo.com</v>
          </cell>
          <cell r="N272" t="str">
            <v>Internado RD</v>
          </cell>
          <cell r="O272" t="str">
            <v>No Aplica</v>
          </cell>
          <cell r="P272" t="str">
            <v>Discapacidad</v>
          </cell>
          <cell r="Q272" t="str">
            <v>11-1409-2018</v>
          </cell>
          <cell r="R272">
            <v>46</v>
          </cell>
          <cell r="S272">
            <v>43435</v>
          </cell>
          <cell r="T272">
            <v>43769</v>
          </cell>
          <cell r="U272">
            <v>791423744</v>
          </cell>
          <cell r="V272" t="str">
            <v>Ross Mery Rodriguez</v>
          </cell>
        </row>
        <row r="273">
          <cell r="B273" t="str">
            <v>11-9-272</v>
          </cell>
          <cell r="C273" t="str">
            <v>Bogotá</v>
          </cell>
          <cell r="D273" t="str">
            <v>Asociación Centro De Educación Especial, Rehabilitación Y Capacitación - RENACER</v>
          </cell>
          <cell r="E273" t="str">
            <v>800016990-9</v>
          </cell>
          <cell r="F273" t="str">
            <v>Jose Ernesto Chaparro Sarmiento</v>
          </cell>
          <cell r="G273">
            <v>0</v>
          </cell>
          <cell r="H273" t="str">
            <v>Calle 33 No. 19 – 36 Barrio Teusaquillo</v>
          </cell>
          <cell r="I273" t="str">
            <v>Bogotá, D.C.</v>
          </cell>
          <cell r="J273" t="str">
            <v>Regional</v>
          </cell>
          <cell r="K273" t="str">
            <v>4807256 - 2854007 - 6055323</v>
          </cell>
          <cell r="L273" t="str">
            <v>3123716031 - 3102310016</v>
          </cell>
          <cell r="M273" t="str">
            <v>insrenacer2@hotmail.com / centrodeeducacionespecialrenacer@yahoo.com</v>
          </cell>
          <cell r="N273" t="str">
            <v>Internado RD</v>
          </cell>
          <cell r="O273" t="str">
            <v>No Aplica</v>
          </cell>
          <cell r="P273" t="str">
            <v>Discapacidad</v>
          </cell>
          <cell r="Q273" t="str">
            <v>11-1409-2018</v>
          </cell>
          <cell r="R273">
            <v>0</v>
          </cell>
          <cell r="S273">
            <v>43435</v>
          </cell>
          <cell r="T273">
            <v>43769</v>
          </cell>
          <cell r="U273">
            <v>0</v>
          </cell>
          <cell r="V273" t="str">
            <v>Ross Mery Rodriguez</v>
          </cell>
        </row>
        <row r="274">
          <cell r="B274" t="str">
            <v>11-11-273</v>
          </cell>
          <cell r="C274" t="str">
            <v>Bogotá</v>
          </cell>
          <cell r="D274" t="str">
            <v>Asociación Colombiana De Padres Con Hijos Especiales - ACPHES</v>
          </cell>
          <cell r="E274" t="str">
            <v>800054299-9</v>
          </cell>
          <cell r="F274" t="str">
            <v>Jenny Gomez Castelblanco</v>
          </cell>
          <cell r="G274">
            <v>0</v>
          </cell>
          <cell r="H274" t="str">
            <v>Cale 186 No.7a-57</v>
          </cell>
          <cell r="I274" t="str">
            <v>Bogotá, D.C.</v>
          </cell>
          <cell r="J274" t="str">
            <v>Regional</v>
          </cell>
          <cell r="K274" t="str">
            <v>6788009 - 6721353 - 2745284</v>
          </cell>
          <cell r="L274">
            <v>0</v>
          </cell>
          <cell r="M274" t="str">
            <v>acphes@acphes.org</v>
          </cell>
          <cell r="N274" t="str">
            <v>Internado RD</v>
          </cell>
          <cell r="O274" t="str">
            <v>No Aplica</v>
          </cell>
          <cell r="P274" t="str">
            <v>Discapacidad</v>
          </cell>
          <cell r="Q274" t="str">
            <v>11-1432-2018</v>
          </cell>
          <cell r="R274">
            <v>54</v>
          </cell>
          <cell r="S274">
            <v>43435</v>
          </cell>
          <cell r="T274">
            <v>43769</v>
          </cell>
          <cell r="U274">
            <v>929062656</v>
          </cell>
          <cell r="V274" t="str">
            <v>Ross Mery Rodriguez</v>
          </cell>
        </row>
        <row r="275">
          <cell r="B275" t="str">
            <v>11-15-274</v>
          </cell>
          <cell r="C275" t="str">
            <v>Bogotá</v>
          </cell>
          <cell r="D275" t="str">
            <v>Asociación Cristiana De Jóvenes De Bogotá Y Cundinamarca ACJ Y MCA</v>
          </cell>
          <cell r="E275" t="str">
            <v>860018862-1</v>
          </cell>
          <cell r="F275" t="str">
            <v>Gloria Cecilia Hidalgo Franco</v>
          </cell>
          <cell r="G275" t="str">
            <v>Centro De Formacion Juvenil</v>
          </cell>
          <cell r="H275" t="str">
            <v>Carrera 31 B N° 1 H – 68  Santa Matilde</v>
          </cell>
          <cell r="I275" t="str">
            <v>Bogotá, D.C.</v>
          </cell>
          <cell r="J275" t="str">
            <v>Centro De Atencion Especializado Puente Aranda</v>
          </cell>
          <cell r="K275">
            <v>0</v>
          </cell>
          <cell r="L275">
            <v>3212134603</v>
          </cell>
          <cell r="M275" t="str">
            <v>acjpsc@ymcabogota.org</v>
          </cell>
          <cell r="N275" t="str">
            <v>Libertad Vigilada – Asistida</v>
          </cell>
          <cell r="O275" t="str">
            <v>No Aplica</v>
          </cell>
          <cell r="P275" t="str">
            <v>SRPA</v>
          </cell>
          <cell r="Q275" t="str">
            <v>11-1375-2018</v>
          </cell>
          <cell r="R275">
            <v>163</v>
          </cell>
          <cell r="S275">
            <v>43435</v>
          </cell>
          <cell r="T275">
            <v>43769</v>
          </cell>
          <cell r="U275">
            <v>775527594</v>
          </cell>
          <cell r="V275" t="str">
            <v>Dayana Araque Lopez</v>
          </cell>
        </row>
        <row r="276">
          <cell r="B276" t="str">
            <v>11-15-275</v>
          </cell>
          <cell r="C276" t="str">
            <v>Bogotá</v>
          </cell>
          <cell r="D276" t="str">
            <v>Asociación Cristiana De Jóvenes De Bogotá Y Cundinamarca ACJ Y MCA</v>
          </cell>
          <cell r="E276" t="str">
            <v>860018862-1</v>
          </cell>
          <cell r="F276" t="str">
            <v>Gloria Cecilia Hidalgo Franco</v>
          </cell>
          <cell r="G276" t="str">
            <v>Centro De Formacion Juvenil</v>
          </cell>
          <cell r="H276" t="str">
            <v>Transversal 28b No. 37-33 Barrio La Soledad</v>
          </cell>
          <cell r="I276" t="str">
            <v>Bogotá, D.C.</v>
          </cell>
          <cell r="J276" t="str">
            <v>Centro De Atencion Especializado Puente Aranda</v>
          </cell>
          <cell r="K276" t="str">
            <v>2212620 - 2212078</v>
          </cell>
          <cell r="L276">
            <v>3212134603</v>
          </cell>
          <cell r="M276" t="str">
            <v>acjlibertadvigilada@ymcabogota.org</v>
          </cell>
          <cell r="N276" t="str">
            <v>Prestación de Servicios Sociales a la Comunidad</v>
          </cell>
          <cell r="O276" t="str">
            <v>No Aplica</v>
          </cell>
          <cell r="P276" t="str">
            <v>SRPA</v>
          </cell>
          <cell r="Q276" t="str">
            <v>11-1376-2018</v>
          </cell>
          <cell r="R276">
            <v>163</v>
          </cell>
          <cell r="S276">
            <v>43435</v>
          </cell>
          <cell r="T276">
            <v>43769</v>
          </cell>
          <cell r="U276">
            <v>534179688</v>
          </cell>
          <cell r="V276" t="str">
            <v>Dayana Araque Lopez</v>
          </cell>
        </row>
        <row r="277">
          <cell r="B277" t="str">
            <v>11-75-276</v>
          </cell>
          <cell r="C277" t="str">
            <v>Bogotá</v>
          </cell>
          <cell r="D277" t="str">
            <v>Congregación Religiosos Terciarios Capuchinos Nuestra Señora De Los Dolores</v>
          </cell>
          <cell r="E277" t="str">
            <v>860005068-3</v>
          </cell>
          <cell r="F277" t="str">
            <v>Carlos Enrique Cardona Quiceno</v>
          </cell>
          <cell r="G277" t="str">
            <v>Cae- Belen</v>
          </cell>
          <cell r="H277" t="str">
            <v>Calle 7 N° 0-11</v>
          </cell>
          <cell r="I277" t="str">
            <v>Bogotá, D.C.</v>
          </cell>
          <cell r="J277" t="str">
            <v>Centro De Atencion Especializado Puente Aranda</v>
          </cell>
          <cell r="K277">
            <v>7042691</v>
          </cell>
          <cell r="L277">
            <v>3136519514</v>
          </cell>
          <cell r="M277" t="str">
            <v>rtcbelencae@gmail.com</v>
          </cell>
          <cell r="N277" t="str">
            <v>Centro De Atención Especializada</v>
          </cell>
          <cell r="O277" t="str">
            <v>No Aplica</v>
          </cell>
          <cell r="P277" t="str">
            <v>SRPA</v>
          </cell>
          <cell r="Q277" t="str">
            <v>11-1441-2018</v>
          </cell>
          <cell r="R277">
            <v>50</v>
          </cell>
          <cell r="S277">
            <v>43435</v>
          </cell>
          <cell r="T277">
            <v>43769</v>
          </cell>
          <cell r="U277">
            <v>1109673480</v>
          </cell>
          <cell r="V277" t="str">
            <v>Dayana Araque Lopez</v>
          </cell>
        </row>
        <row r="278">
          <cell r="B278" t="str">
            <v>11-75-277</v>
          </cell>
          <cell r="C278" t="str">
            <v>Bogotá</v>
          </cell>
          <cell r="D278" t="str">
            <v>Congregación Religiosos Terciarios Capuchinos Nuestra Señora De Los Dolores</v>
          </cell>
          <cell r="E278" t="str">
            <v>860005068-3</v>
          </cell>
          <cell r="F278" t="str">
            <v>Carlos Enrique Cardona Quiceno</v>
          </cell>
          <cell r="G278" t="str">
            <v>Club Amigo Trinidad Galan- Venecia</v>
          </cell>
          <cell r="H278" t="str">
            <v>Diagonal 47 Sur # 52 A-04 Puerta 1</v>
          </cell>
          <cell r="I278" t="str">
            <v>Bogotá, D.C.</v>
          </cell>
          <cell r="J278" t="str">
            <v>Centro De Atencion Especializado Puente Aranda</v>
          </cell>
          <cell r="K278">
            <v>7106570</v>
          </cell>
          <cell r="L278">
            <v>3115135482</v>
          </cell>
          <cell r="M278" t="str">
            <v>clubamigotrinidadg@hotmail.com</v>
          </cell>
          <cell r="N278" t="str">
            <v>Libertad Vigilada – Asistida</v>
          </cell>
          <cell r="O278" t="str">
            <v>No Aplica</v>
          </cell>
          <cell r="P278" t="str">
            <v>SRPA</v>
          </cell>
          <cell r="Q278" t="str">
            <v>11-1374-2018</v>
          </cell>
          <cell r="R278">
            <v>213</v>
          </cell>
          <cell r="S278">
            <v>43435</v>
          </cell>
          <cell r="T278">
            <v>43769</v>
          </cell>
          <cell r="U278">
            <v>1013419494</v>
          </cell>
          <cell r="V278" t="str">
            <v>Dayana Araque Lopez</v>
          </cell>
        </row>
        <row r="279">
          <cell r="B279" t="str">
            <v>11-75-278</v>
          </cell>
          <cell r="C279" t="str">
            <v>Bogotá</v>
          </cell>
          <cell r="D279" t="str">
            <v>Congregación Religiosos Terciarios Capuchinos Nuestra Señora De Los Dolores</v>
          </cell>
          <cell r="E279" t="str">
            <v>860005068-3</v>
          </cell>
          <cell r="F279" t="str">
            <v>Carlos Enrique Cardona Quiceno</v>
          </cell>
          <cell r="G279" t="str">
            <v>Club Amigo Casa Taller</v>
          </cell>
          <cell r="H279" t="str">
            <v>Cra 32a No. 9a-10 Sur Barrio Ciudad Montes</v>
          </cell>
          <cell r="I279" t="str">
            <v>Bogotá, D.C.</v>
          </cell>
          <cell r="J279" t="str">
            <v>Centro De Atencion Especializado Puente Aranda</v>
          </cell>
          <cell r="K279" t="str">
            <v>7136600 - 2021387</v>
          </cell>
          <cell r="L279" t="str">
            <v>3112068923 - 3146203019</v>
          </cell>
          <cell r="M279" t="str">
            <v>clubamigocasataller@gmail.com</v>
          </cell>
          <cell r="N279" t="str">
            <v>Externado RAJ</v>
          </cell>
          <cell r="O279" t="str">
            <v>Media Jornada</v>
          </cell>
          <cell r="P279" t="str">
            <v>RAJ</v>
          </cell>
          <cell r="Q279" t="str">
            <v>11-1414-2018</v>
          </cell>
          <cell r="R279">
            <v>100</v>
          </cell>
          <cell r="S279">
            <v>43435</v>
          </cell>
          <cell r="T279">
            <v>43769</v>
          </cell>
          <cell r="U279">
            <v>573609900</v>
          </cell>
          <cell r="V279" t="str">
            <v>Dayana Araque Lopez</v>
          </cell>
        </row>
        <row r="280">
          <cell r="B280" t="str">
            <v>11-75-279</v>
          </cell>
          <cell r="C280" t="str">
            <v>Bogotá</v>
          </cell>
          <cell r="D280" t="str">
            <v>Congregación Religiosos Terciarios Capuchinos Nuestra Señora De Los Dolores</v>
          </cell>
          <cell r="E280" t="str">
            <v>860005068-3</v>
          </cell>
          <cell r="F280" t="str">
            <v>Carlos Enrique Cardona Quiceno</v>
          </cell>
          <cell r="G280" t="str">
            <v>Club Amigo Avenida 68</v>
          </cell>
          <cell r="H280" t="str">
            <v>Avenida 68 No.67f-56</v>
          </cell>
          <cell r="I280" t="str">
            <v>Bogotá, D.C.</v>
          </cell>
          <cell r="J280" t="str">
            <v>Centro De Atencion Especializado Puente Aranda</v>
          </cell>
          <cell r="K280">
            <v>6311096</v>
          </cell>
          <cell r="L280">
            <v>3176266597</v>
          </cell>
          <cell r="M280" t="str">
            <v>clubamigo.av68@gmail.com</v>
          </cell>
          <cell r="N280" t="str">
            <v>Semicerrado Externado</v>
          </cell>
          <cell r="O280" t="str">
            <v>Media Jornada</v>
          </cell>
          <cell r="P280" t="str">
            <v>SRPA</v>
          </cell>
          <cell r="Q280" t="str">
            <v>11-1373-2018</v>
          </cell>
          <cell r="R280">
            <v>100</v>
          </cell>
          <cell r="S280">
            <v>43435</v>
          </cell>
          <cell r="T280">
            <v>43769</v>
          </cell>
          <cell r="U280">
            <v>573609900</v>
          </cell>
          <cell r="V280" t="str">
            <v>Dayana Araque Lopez</v>
          </cell>
        </row>
        <row r="281">
          <cell r="B281" t="str">
            <v>11-289-280</v>
          </cell>
          <cell r="C281" t="str">
            <v>Bogotá</v>
          </cell>
          <cell r="D281" t="str">
            <v>Instituto Psicoeducativo De Colombia - IPSICOL</v>
          </cell>
          <cell r="E281" t="str">
            <v>890983904-1</v>
          </cell>
          <cell r="F281" t="str">
            <v>Adalberto Gomez Suarez</v>
          </cell>
          <cell r="G281" t="str">
            <v>Cipla</v>
          </cell>
          <cell r="H281" t="str">
            <v>Carrera 30 No.11-85</v>
          </cell>
          <cell r="I281" t="str">
            <v>Bogotá, D.C.</v>
          </cell>
          <cell r="J281" t="str">
            <v>Centro De Atencion Especializado Puente Aranda</v>
          </cell>
          <cell r="K281">
            <v>0</v>
          </cell>
          <cell r="L281" t="str">
            <v>3136547863 - 3112974055</v>
          </cell>
          <cell r="M281" t="str">
            <v>ipsicolprevetivobogota@yahoo.com</v>
          </cell>
          <cell r="N281" t="str">
            <v>Centro De Internamiento Preventivo</v>
          </cell>
          <cell r="O281" t="str">
            <v>No Aplica</v>
          </cell>
          <cell r="P281" t="str">
            <v>SRPA</v>
          </cell>
          <cell r="Q281" t="str">
            <v>11-1437-2018</v>
          </cell>
          <cell r="R281">
            <v>150</v>
          </cell>
          <cell r="S281">
            <v>43435</v>
          </cell>
          <cell r="T281">
            <v>43769</v>
          </cell>
          <cell r="U281">
            <v>3321775732</v>
          </cell>
          <cell r="V281" t="str">
            <v>Dayana Araque Lopez</v>
          </cell>
        </row>
        <row r="282">
          <cell r="B282" t="str">
            <v>11-289-281</v>
          </cell>
          <cell r="C282" t="str">
            <v>Bogotá</v>
          </cell>
          <cell r="D282" t="str">
            <v>Instituto Psicoeducativo De Colombia - IPSICOL</v>
          </cell>
          <cell r="E282" t="str">
            <v>890983904-1</v>
          </cell>
          <cell r="F282" t="str">
            <v>Adalberto Gomez Suarez</v>
          </cell>
          <cell r="G282" t="str">
            <v>Cree- Jovenes</v>
          </cell>
          <cell r="H282" t="str">
            <v>Carrera 33 No. 58-20 Sur</v>
          </cell>
          <cell r="I282" t="str">
            <v>Bogotá, D.C.</v>
          </cell>
          <cell r="J282" t="str">
            <v>Centro De Atencion Especializado Puente Aranda</v>
          </cell>
          <cell r="K282">
            <v>7412256</v>
          </cell>
          <cell r="L282" t="str">
            <v>3173008179 - 3144652921</v>
          </cell>
          <cell r="M282" t="str">
            <v>ipsicolcreejovenes@yahoo.com</v>
          </cell>
          <cell r="N282" t="str">
            <v>Centro De Atención Especializada</v>
          </cell>
          <cell r="O282" t="str">
            <v>No Aplica</v>
          </cell>
          <cell r="P282" t="str">
            <v>SRPA</v>
          </cell>
          <cell r="Q282" t="str">
            <v>11-1436-2018</v>
          </cell>
          <cell r="R282">
            <v>104</v>
          </cell>
          <cell r="S282">
            <v>43435</v>
          </cell>
          <cell r="T282">
            <v>43503</v>
          </cell>
          <cell r="U282">
            <v>453934728</v>
          </cell>
          <cell r="V282" t="str">
            <v>Dayana Araque Lopez</v>
          </cell>
        </row>
        <row r="283">
          <cell r="B283" t="str">
            <v>11-289-282</v>
          </cell>
          <cell r="C283" t="str">
            <v>Bogotá</v>
          </cell>
          <cell r="D283" t="str">
            <v>Instituto Psicoeducativo De Colombia - IPSICOL</v>
          </cell>
          <cell r="E283" t="str">
            <v>890983904-1</v>
          </cell>
          <cell r="F283" t="str">
            <v>Adalberto Gomez Suarez</v>
          </cell>
          <cell r="G283" t="str">
            <v>Cetra Sede 1</v>
          </cell>
          <cell r="H283" t="str">
            <v>Carrera 30 No. 11-85</v>
          </cell>
          <cell r="I283" t="str">
            <v>Bogotá, D.C.</v>
          </cell>
          <cell r="J283" t="str">
            <v>Centro De Atencion Especializado Puente Aranda</v>
          </cell>
          <cell r="K283">
            <v>0</v>
          </cell>
          <cell r="L283">
            <v>3112974055</v>
          </cell>
          <cell r="M283" t="str">
            <v>ipsicolcetrabogota@gmail.com</v>
          </cell>
          <cell r="N283" t="str">
            <v>Centro Transitorio</v>
          </cell>
          <cell r="O283" t="str">
            <v>No Aplica</v>
          </cell>
          <cell r="P283" t="str">
            <v>SRPA</v>
          </cell>
          <cell r="Q283" t="str">
            <v>11-1401-2018</v>
          </cell>
          <cell r="R283">
            <v>47</v>
          </cell>
          <cell r="S283">
            <v>43435</v>
          </cell>
          <cell r="T283">
            <v>43769</v>
          </cell>
          <cell r="U283">
            <v>949787280</v>
          </cell>
          <cell r="V283" t="str">
            <v>Dayana Araque Lopez</v>
          </cell>
        </row>
        <row r="284">
          <cell r="B284" t="str">
            <v>11-289-283</v>
          </cell>
          <cell r="C284" t="str">
            <v>Bogotá</v>
          </cell>
          <cell r="D284" t="str">
            <v>Instituto Psicoeducativo De Colombia - IPSICOL</v>
          </cell>
          <cell r="E284" t="str">
            <v>890983904-1</v>
          </cell>
          <cell r="F284" t="str">
            <v>Adalberto Gomez Suarez</v>
          </cell>
          <cell r="G284" t="str">
            <v>Cetra Sede 2</v>
          </cell>
          <cell r="H284" t="str">
            <v>Calle 12 No 32 - 28</v>
          </cell>
          <cell r="I284" t="str">
            <v>Bogotá, D.C.</v>
          </cell>
          <cell r="J284" t="str">
            <v>Centro De Atencion Especializado Puente Aranda</v>
          </cell>
          <cell r="K284">
            <v>0</v>
          </cell>
          <cell r="L284">
            <v>3112974055</v>
          </cell>
          <cell r="M284" t="str">
            <v>ipsicolcetrabogota@gmail.com</v>
          </cell>
          <cell r="N284" t="str">
            <v>Centro Transitorio</v>
          </cell>
          <cell r="O284" t="str">
            <v>No Aplica</v>
          </cell>
          <cell r="P284" t="str">
            <v>SRPA</v>
          </cell>
          <cell r="Q284" t="str">
            <v>11-1401-2018</v>
          </cell>
          <cell r="R284">
            <v>0</v>
          </cell>
          <cell r="S284">
            <v>43435</v>
          </cell>
          <cell r="T284">
            <v>43769</v>
          </cell>
          <cell r="U284">
            <v>0</v>
          </cell>
          <cell r="V284" t="str">
            <v>Dayana Araque Lopez</v>
          </cell>
        </row>
        <row r="285">
          <cell r="B285" t="str">
            <v>11-289-284</v>
          </cell>
          <cell r="C285" t="str">
            <v>Bogotá</v>
          </cell>
          <cell r="D285" t="str">
            <v>Instituto Psicoeducativo De Colombia - IPSICOL</v>
          </cell>
          <cell r="E285" t="str">
            <v>890983904-1</v>
          </cell>
          <cell r="F285" t="str">
            <v>Adalberto Gomez Suarez</v>
          </cell>
          <cell r="G285" t="str">
            <v>Hofla</v>
          </cell>
          <cell r="H285" t="str">
            <v>Carrera 51 No 58 - 20 Sur</v>
          </cell>
          <cell r="I285" t="str">
            <v>Bogotá, D.C.</v>
          </cell>
          <cell r="J285" t="str">
            <v>Centro De Atencion Especializado Puente Aranda</v>
          </cell>
          <cell r="K285">
            <v>0</v>
          </cell>
          <cell r="L285" t="str">
            <v>3143337516 - 3175729260</v>
          </cell>
          <cell r="M285" t="str">
            <v>ipsicolhogarfemenino@yahoo.com</v>
          </cell>
          <cell r="N285" t="str">
            <v>Centro De Atención Especializada</v>
          </cell>
          <cell r="O285" t="str">
            <v>No Aplica</v>
          </cell>
          <cell r="P285" t="str">
            <v>SRPA</v>
          </cell>
          <cell r="Q285" t="str">
            <v>11-1439-2018</v>
          </cell>
          <cell r="R285">
            <v>27</v>
          </cell>
          <cell r="S285">
            <v>43435</v>
          </cell>
          <cell r="T285">
            <v>43769</v>
          </cell>
          <cell r="U285">
            <v>599223833</v>
          </cell>
          <cell r="V285" t="str">
            <v>Dayana Araque Lopez</v>
          </cell>
        </row>
        <row r="286">
          <cell r="B286" t="str">
            <v>11-289-285</v>
          </cell>
          <cell r="C286" t="str">
            <v>Bogotá</v>
          </cell>
          <cell r="D286" t="str">
            <v>Instituto Psicoeducativo De Colombia - IPSICOL</v>
          </cell>
          <cell r="E286" t="str">
            <v>890983904-1</v>
          </cell>
          <cell r="F286" t="str">
            <v>Adalberto Gomez Suarez</v>
          </cell>
          <cell r="G286" t="str">
            <v>Hofla</v>
          </cell>
          <cell r="H286" t="str">
            <v>Carrera 51 No 58 - 20 Sur</v>
          </cell>
          <cell r="I286" t="str">
            <v>Bogotá, D.C.</v>
          </cell>
          <cell r="J286" t="str">
            <v>Centro De Atencion Especializado Puente Aranda</v>
          </cell>
          <cell r="K286">
            <v>0</v>
          </cell>
          <cell r="L286" t="str">
            <v>3143337516 - 3175729260</v>
          </cell>
          <cell r="M286" t="str">
            <v>ipsicolhogarfemenino@yahoo.com</v>
          </cell>
          <cell r="N286" t="str">
            <v>Centro De Internamiento Preventivo</v>
          </cell>
          <cell r="O286" t="str">
            <v>No Aplica</v>
          </cell>
          <cell r="P286" t="str">
            <v>SRPA</v>
          </cell>
          <cell r="Q286" t="str">
            <v>11-1438-2018</v>
          </cell>
          <cell r="R286">
            <v>23</v>
          </cell>
          <cell r="S286">
            <v>43435</v>
          </cell>
          <cell r="T286">
            <v>43769</v>
          </cell>
          <cell r="U286">
            <v>509339074</v>
          </cell>
          <cell r="V286" t="str">
            <v>Dayana Araque Lopez</v>
          </cell>
        </row>
        <row r="287">
          <cell r="B287" t="str">
            <v>11-154-286</v>
          </cell>
          <cell r="C287" t="str">
            <v>Bogotá</v>
          </cell>
          <cell r="D287" t="str">
            <v>Fundación Familia Entorno Individuo - FEI</v>
          </cell>
          <cell r="E287" t="str">
            <v>900001876-4</v>
          </cell>
          <cell r="F287" t="str">
            <v>Jeisson Paul Cardona</v>
          </cell>
          <cell r="G287" t="str">
            <v>Efir Adolescentes</v>
          </cell>
          <cell r="H287" t="str">
            <v>Diagonal 58 Sur No. 29-18 Barrio Villa Ximena</v>
          </cell>
          <cell r="I287" t="str">
            <v>Bogotá, D.C.</v>
          </cell>
          <cell r="J287" t="str">
            <v>Centro De Atencion Especializado Puente Aranda</v>
          </cell>
          <cell r="K287">
            <v>0</v>
          </cell>
          <cell r="L287" t="str">
            <v>3212147019 - 3164234978</v>
          </cell>
          <cell r="M287" t="str">
            <v>fundacionfeisrpa.bogota@gmail.com</v>
          </cell>
          <cell r="N287" t="str">
            <v>Centro De Atención Especializada</v>
          </cell>
          <cell r="O287" t="str">
            <v>No Aplica</v>
          </cell>
          <cell r="P287" t="str">
            <v>SRPA</v>
          </cell>
          <cell r="Q287" t="str">
            <v>11-0372-2019</v>
          </cell>
          <cell r="R287">
            <v>246</v>
          </cell>
          <cell r="S287">
            <v>43481</v>
          </cell>
          <cell r="T287">
            <v>43769</v>
          </cell>
          <cell r="U287">
            <v>4629522216</v>
          </cell>
          <cell r="V287" t="str">
            <v>Dayana Araque Lopez</v>
          </cell>
        </row>
        <row r="288">
          <cell r="B288" t="str">
            <v>11-75-287</v>
          </cell>
          <cell r="C288" t="str">
            <v>Bogotá</v>
          </cell>
          <cell r="D288" t="str">
            <v>Congregación Religiosos Terciarios Capuchinos Nuestra Señora De Los Dolores</v>
          </cell>
          <cell r="E288" t="str">
            <v>860005068-3</v>
          </cell>
          <cell r="F288" t="str">
            <v>Carlos Enrique Cardona Quiceno / Hector Anibal Gil Correa - Repres. Legal Suplente</v>
          </cell>
          <cell r="G288" t="str">
            <v>Centro De Orientacion Juvenil Luis Amigo Cajica</v>
          </cell>
          <cell r="H288" t="str">
            <v>Kilometro 2 Via Tabio - Cajicá</v>
          </cell>
          <cell r="I288" t="str">
            <v>Cajicá</v>
          </cell>
          <cell r="J288" t="str">
            <v>Regional</v>
          </cell>
          <cell r="K288" t="str">
            <v>8660281 - 8552592 - 8662594 - 8662594</v>
          </cell>
          <cell r="L288">
            <v>3175136135</v>
          </cell>
          <cell r="M288" t="str">
            <v>cajicaamigo@gmail.com, coordinacioncojla@gmail.com;
kardexluisamigo@gmail.com</v>
          </cell>
          <cell r="N288" t="str">
            <v>Internado RD</v>
          </cell>
          <cell r="O288" t="str">
            <v>No Aplica</v>
          </cell>
          <cell r="P288" t="str">
            <v>Consumo SPA</v>
          </cell>
          <cell r="Q288" t="str">
            <v>11-1395-2018</v>
          </cell>
          <cell r="R288">
            <v>153</v>
          </cell>
          <cell r="S288">
            <v>43435</v>
          </cell>
          <cell r="T288">
            <v>43769</v>
          </cell>
          <cell r="U288">
            <v>2294580933</v>
          </cell>
          <cell r="V288" t="str">
            <v>Mary Paola Vanegas Rodriguez</v>
          </cell>
        </row>
        <row r="289">
          <cell r="B289" t="str">
            <v>11-75-288</v>
          </cell>
          <cell r="C289" t="str">
            <v>Bogotá</v>
          </cell>
          <cell r="D289" t="str">
            <v>Congregación Religiosos Terciarios Capuchinos Nuestra Señora De Los Dolores</v>
          </cell>
          <cell r="E289" t="str">
            <v>860005068-3</v>
          </cell>
          <cell r="F289" t="str">
            <v>Carlos Enrique Cardona Quiceno</v>
          </cell>
          <cell r="G289" t="str">
            <v>Centro De Orientacion Juvenil Luis Amigo Cajica</v>
          </cell>
          <cell r="H289" t="str">
            <v>Kilometro 2 Via Tabio</v>
          </cell>
          <cell r="I289" t="str">
            <v>Cajicá</v>
          </cell>
          <cell r="J289" t="str">
            <v>Centro De Atencion Especializado Puente Aranda</v>
          </cell>
          <cell r="K289">
            <v>8660281</v>
          </cell>
          <cell r="L289">
            <v>3175136135</v>
          </cell>
          <cell r="M289" t="str">
            <v>cajicaamigo@gmail.com, coordinacioncojla@gmail.com</v>
          </cell>
          <cell r="N289" t="str">
            <v>Internado RAJ</v>
          </cell>
          <cell r="O289" t="str">
            <v>No Aplica</v>
          </cell>
          <cell r="P289" t="str">
            <v>RAJ</v>
          </cell>
          <cell r="Q289" t="str">
            <v>11-1391-2018</v>
          </cell>
          <cell r="R289">
            <v>160</v>
          </cell>
          <cell r="S289">
            <v>43435</v>
          </cell>
          <cell r="T289">
            <v>43769</v>
          </cell>
          <cell r="U289">
            <v>2743229280</v>
          </cell>
          <cell r="V289" t="str">
            <v>Dayana Araque Lopez</v>
          </cell>
        </row>
        <row r="290">
          <cell r="B290" t="str">
            <v>11-75-289</v>
          </cell>
          <cell r="C290" t="str">
            <v>Bogotá</v>
          </cell>
          <cell r="D290" t="str">
            <v>Congregación Religiosos Terciarios Capuchinos Nuestra Señora De Los Dolores</v>
          </cell>
          <cell r="E290" t="str">
            <v>860005068-3</v>
          </cell>
          <cell r="F290" t="str">
            <v>Carlos Enrique Cardona Quiceno</v>
          </cell>
          <cell r="G290" t="str">
            <v>Centro De Orientacion Juvenil Luis Amigo Cajica</v>
          </cell>
          <cell r="H290" t="str">
            <v>Kilometro 2 Via Tabio</v>
          </cell>
          <cell r="I290" t="str">
            <v>Cajicá</v>
          </cell>
          <cell r="J290" t="str">
            <v>Centro De Atencion Especializado Puente Aranda</v>
          </cell>
          <cell r="K290">
            <v>8660281</v>
          </cell>
          <cell r="L290">
            <v>3175136135</v>
          </cell>
          <cell r="M290" t="str">
            <v>cajicaamigo@gmail.com, coordinacioncojla@gmail.com</v>
          </cell>
          <cell r="N290" t="str">
            <v>Centro de Emergencia RAJ</v>
          </cell>
          <cell r="O290" t="str">
            <v>No Aplica</v>
          </cell>
          <cell r="P290" t="str">
            <v>RAJ</v>
          </cell>
          <cell r="Q290" t="str">
            <v>11-1402-2018</v>
          </cell>
          <cell r="R290">
            <v>30</v>
          </cell>
          <cell r="S290">
            <v>43435</v>
          </cell>
          <cell r="T290">
            <v>43769</v>
          </cell>
          <cell r="U290">
            <v>591900570</v>
          </cell>
          <cell r="V290" t="str">
            <v>Dayana Araque Lopez</v>
          </cell>
        </row>
        <row r="291">
          <cell r="B291" t="str">
            <v>11-188-290</v>
          </cell>
          <cell r="C291" t="str">
            <v>Bogotá</v>
          </cell>
          <cell r="D291" t="str">
            <v>Fundación Maria Madre De Los Niños</v>
          </cell>
          <cell r="E291" t="str">
            <v>900423931-2</v>
          </cell>
          <cell r="F291" t="str">
            <v>Luz Myriam Vargas Puerto</v>
          </cell>
          <cell r="G291">
            <v>0</v>
          </cell>
          <cell r="H291" t="str">
            <v>Finca San José Vereda Fonquetá</v>
          </cell>
          <cell r="I291" t="str">
            <v>Chía</v>
          </cell>
          <cell r="J291" t="str">
            <v>Regional</v>
          </cell>
          <cell r="K291">
            <v>8629920</v>
          </cell>
          <cell r="L291" t="str">
            <v>3114584142 - 3142406119</v>
          </cell>
          <cell r="M291" t="str">
            <v>luzmyvargasp@gmail.com</v>
          </cell>
          <cell r="N291" t="str">
            <v>Internado RD</v>
          </cell>
          <cell r="O291" t="str">
            <v>No Aplica</v>
          </cell>
          <cell r="P291" t="str">
            <v>Vulneración</v>
          </cell>
          <cell r="Q291" t="str">
            <v>11-1394-2018</v>
          </cell>
          <cell r="R291">
            <v>90</v>
          </cell>
          <cell r="S291">
            <v>43435</v>
          </cell>
          <cell r="T291">
            <v>43769</v>
          </cell>
          <cell r="U291">
            <v>1349753490</v>
          </cell>
          <cell r="V291" t="str">
            <v>Mary Paola Vanegas Rodriguez</v>
          </cell>
        </row>
        <row r="292">
          <cell r="B292" t="str">
            <v>11-28-291</v>
          </cell>
          <cell r="C292" t="str">
            <v>Bogotá</v>
          </cell>
          <cell r="D292" t="str">
            <v>Asociación Hogar Para El Niño Especial - AHPNE</v>
          </cell>
          <cell r="E292" t="str">
            <v>860090041-7</v>
          </cell>
          <cell r="F292" t="str">
            <v>Edith Cecilia Ordoñez De Oliveros</v>
          </cell>
          <cell r="G292" t="str">
            <v>Villa Esperanza</v>
          </cell>
          <cell r="H292" t="str">
            <v>Vereda Cerca De Piedra - Finca El Carmen</v>
          </cell>
          <cell r="I292" t="str">
            <v>Chía</v>
          </cell>
          <cell r="J292" t="str">
            <v>Regional</v>
          </cell>
          <cell r="K292" t="str">
            <v>2655235 - 8624335 - 8859058</v>
          </cell>
          <cell r="L292">
            <v>3144708650</v>
          </cell>
          <cell r="M292" t="str">
            <v>ahpne25cc@yahoo.com</v>
          </cell>
          <cell r="N292" t="str">
            <v>Internado RD</v>
          </cell>
          <cell r="O292" t="str">
            <v>No Aplica</v>
          </cell>
          <cell r="P292" t="str">
            <v>Discapacidad</v>
          </cell>
          <cell r="Q292" t="str">
            <v>11-1427-2018</v>
          </cell>
          <cell r="R292">
            <v>70</v>
          </cell>
          <cell r="S292">
            <v>43435</v>
          </cell>
          <cell r="T292">
            <v>43769</v>
          </cell>
          <cell r="U292">
            <v>1741023270</v>
          </cell>
          <cell r="V292" t="str">
            <v>Ross Mery Rodriguez</v>
          </cell>
        </row>
        <row r="293">
          <cell r="B293" t="str">
            <v>11-75-292</v>
          </cell>
          <cell r="C293" t="str">
            <v>Bogotá</v>
          </cell>
          <cell r="D293" t="str">
            <v>Congregación Religiosos Terciarios Capuchinos Nuestra Señora De Los Dolores</v>
          </cell>
          <cell r="E293" t="str">
            <v>860005068-3</v>
          </cell>
          <cell r="F293" t="str">
            <v>Carlos Enrique Cardona Quiceno / Hector Anibal Gil Correa - Repres. Legal Suplente</v>
          </cell>
          <cell r="G293" t="str">
            <v>San Gregorio Cota</v>
          </cell>
          <cell r="H293" t="str">
            <v>Kilometro 2 Vía Siberia</v>
          </cell>
          <cell r="I293" t="str">
            <v>Cota</v>
          </cell>
          <cell r="J293" t="str">
            <v>Regional</v>
          </cell>
          <cell r="K293" t="str">
            <v>8767353 - 8776458</v>
          </cell>
          <cell r="L293">
            <v>3115134247</v>
          </cell>
          <cell r="M293" t="str">
            <v>sangregorioj@etb.net.co sangregorioj@hotmail.com</v>
          </cell>
          <cell r="N293" t="str">
            <v>Internado RD</v>
          </cell>
          <cell r="O293" t="str">
            <v>No Aplica</v>
          </cell>
          <cell r="P293" t="str">
            <v>Consumo SPA</v>
          </cell>
          <cell r="Q293" t="str">
            <v>11-1398-2018</v>
          </cell>
          <cell r="R293">
            <v>228</v>
          </cell>
          <cell r="S293">
            <v>43435</v>
          </cell>
          <cell r="T293">
            <v>43769</v>
          </cell>
          <cell r="U293">
            <v>3419375508</v>
          </cell>
          <cell r="V293" t="str">
            <v>Mary Paola Vanegas Rodriguez</v>
          </cell>
        </row>
        <row r="294">
          <cell r="B294" t="str">
            <v>11-215-293</v>
          </cell>
          <cell r="C294" t="str">
            <v>Bogotá</v>
          </cell>
          <cell r="D294" t="str">
            <v>Fundación Para El Niño Sordo - ICAL</v>
          </cell>
          <cell r="E294" t="str">
            <v>860021072-0</v>
          </cell>
          <cell r="F294" t="str">
            <v>Martha Patricia Ferreira Cortes</v>
          </cell>
          <cell r="G294">
            <v>0</v>
          </cell>
          <cell r="H294" t="str">
            <v>Vereda Bojaca Finca La Fe</v>
          </cell>
          <cell r="I294" t="str">
            <v>Fusagasugá</v>
          </cell>
          <cell r="J294" t="str">
            <v>Regional</v>
          </cell>
          <cell r="K294" t="str">
            <v>2135040 - 8626502 - 8709722 - 8626562</v>
          </cell>
          <cell r="L294" t="str">
            <v>3142198433 - 3214682189</v>
          </cell>
          <cell r="M294" t="str">
            <v>johannnap.proteccion@icalcolombia.org</v>
          </cell>
          <cell r="N294" t="str">
            <v>Externado RD</v>
          </cell>
          <cell r="O294" t="str">
            <v>Jornada Completa</v>
          </cell>
          <cell r="P294" t="str">
            <v>Discapacidad</v>
          </cell>
          <cell r="Q294" t="str">
            <v>11-1338-2018</v>
          </cell>
          <cell r="R294">
            <v>52</v>
          </cell>
          <cell r="S294">
            <v>43435</v>
          </cell>
          <cell r="T294">
            <v>43769</v>
          </cell>
          <cell r="U294">
            <v>613010580</v>
          </cell>
          <cell r="V294" t="str">
            <v>Ross Mery Rodriguez</v>
          </cell>
        </row>
        <row r="295">
          <cell r="B295" t="str">
            <v>11-128-294</v>
          </cell>
          <cell r="C295" t="str">
            <v>Bogotá</v>
          </cell>
          <cell r="D295" t="str">
            <v>Fundación Centro De Estimulación Nivelación Y Desarrollo - CEDESNID</v>
          </cell>
          <cell r="E295" t="str">
            <v>860071892-7</v>
          </cell>
          <cell r="F295" t="str">
            <v>Camilo Alberto Arenas</v>
          </cell>
          <cell r="G295" t="str">
            <v>Sede Esperanza</v>
          </cell>
          <cell r="H295" t="str">
            <v>Calle 7 N° 8-35</v>
          </cell>
          <cell r="I295" t="str">
            <v>Fusagasugá</v>
          </cell>
          <cell r="J295" t="str">
            <v>Regional</v>
          </cell>
          <cell r="K295" t="str">
            <v>3683599 - 3683597 EXT. 102</v>
          </cell>
          <cell r="L295">
            <v>0</v>
          </cell>
          <cell r="M295" t="str">
            <v>contacto@cedesnid.org.co</v>
          </cell>
          <cell r="N295" t="str">
            <v>Internado RD</v>
          </cell>
          <cell r="O295" t="str">
            <v>No Aplica</v>
          </cell>
          <cell r="P295" t="str">
            <v>Discapacidad</v>
          </cell>
          <cell r="Q295" t="str">
            <v>11-1423-2018</v>
          </cell>
          <cell r="R295">
            <v>81</v>
          </cell>
          <cell r="S295">
            <v>43435</v>
          </cell>
          <cell r="T295">
            <v>43769</v>
          </cell>
          <cell r="U295">
            <v>2014612641</v>
          </cell>
          <cell r="V295" t="str">
            <v>Ross Mery Rodriguez</v>
          </cell>
        </row>
        <row r="296">
          <cell r="B296" t="str">
            <v>11-128-295</v>
          </cell>
          <cell r="C296" t="str">
            <v>Bogotá</v>
          </cell>
          <cell r="D296" t="str">
            <v>Fundación Centro De Estimulación Nivelación Y Desarrollo - CEDESNID</v>
          </cell>
          <cell r="E296" t="str">
            <v>860071892-7</v>
          </cell>
          <cell r="F296" t="str">
            <v>Camilo Alberto Arenas</v>
          </cell>
          <cell r="G296" t="str">
            <v>Sede Alegria</v>
          </cell>
          <cell r="H296" t="str">
            <v>Vereda La Puerta Villa Calasanz</v>
          </cell>
          <cell r="I296" t="str">
            <v>Fusagasugá</v>
          </cell>
          <cell r="J296" t="str">
            <v>Regional</v>
          </cell>
          <cell r="K296" t="str">
            <v>3683599 - 3683597 EXT. 102</v>
          </cell>
          <cell r="L296">
            <v>0</v>
          </cell>
          <cell r="M296" t="str">
            <v>contacto@cedesnid.org.co</v>
          </cell>
          <cell r="N296" t="str">
            <v>Internado RD</v>
          </cell>
          <cell r="O296" t="str">
            <v>No Aplica</v>
          </cell>
          <cell r="P296" t="str">
            <v>Discapacidad</v>
          </cell>
          <cell r="Q296" t="str">
            <v>11-1423-2018</v>
          </cell>
          <cell r="R296">
            <v>0</v>
          </cell>
          <cell r="S296">
            <v>43435</v>
          </cell>
          <cell r="T296">
            <v>43769</v>
          </cell>
          <cell r="U296">
            <v>0</v>
          </cell>
          <cell r="V296" t="str">
            <v>Ross Mery Rodriguez</v>
          </cell>
        </row>
        <row r="297">
          <cell r="B297" t="str">
            <v>11-128-296</v>
          </cell>
          <cell r="C297" t="str">
            <v>Bogotá</v>
          </cell>
          <cell r="D297" t="str">
            <v>Fundación Centro De Estimulación Nivelación Y Desarrollo - CEDESNID</v>
          </cell>
          <cell r="E297" t="str">
            <v>860071892-7</v>
          </cell>
          <cell r="F297" t="str">
            <v>Camilo Alberto Arenas</v>
          </cell>
          <cell r="G297" t="str">
            <v>Sede Pinos</v>
          </cell>
          <cell r="H297" t="str">
            <v>Vereda Guayabal - Finca Los Pinos</v>
          </cell>
          <cell r="I297" t="str">
            <v>Fusagasugá</v>
          </cell>
          <cell r="J297" t="str">
            <v>Regional</v>
          </cell>
          <cell r="K297" t="str">
            <v>3683599 - 3683597 EXT. 102</v>
          </cell>
          <cell r="L297">
            <v>0</v>
          </cell>
          <cell r="M297" t="str">
            <v>contacto@cedesnid.org.co</v>
          </cell>
          <cell r="N297" t="str">
            <v>Internado RD</v>
          </cell>
          <cell r="O297" t="str">
            <v>No Aplica</v>
          </cell>
          <cell r="P297" t="str">
            <v>Discapacidad</v>
          </cell>
          <cell r="Q297" t="str">
            <v>11-1423-2018</v>
          </cell>
          <cell r="R297">
            <v>0</v>
          </cell>
          <cell r="S297">
            <v>43435</v>
          </cell>
          <cell r="T297">
            <v>43769</v>
          </cell>
          <cell r="U297">
            <v>0</v>
          </cell>
          <cell r="V297" t="str">
            <v>Ross Mery Rodriguez</v>
          </cell>
        </row>
        <row r="298">
          <cell r="B298" t="str">
            <v>11-128-297</v>
          </cell>
          <cell r="C298" t="str">
            <v>Bogotá</v>
          </cell>
          <cell r="D298" t="str">
            <v>Fundación Centro De Estimulación Nivelación Y Desarrollo - CEDESNID</v>
          </cell>
          <cell r="E298" t="str">
            <v>860071892-7</v>
          </cell>
          <cell r="F298" t="str">
            <v>Camilo Alberto Arenas</v>
          </cell>
          <cell r="G298" t="str">
            <v>Sede Tulipanes</v>
          </cell>
          <cell r="H298" t="str">
            <v>Kilometro 65- Av. Los Cerezos Finca Los Tulipanes - Corregimiento Chinauta</v>
          </cell>
          <cell r="I298" t="str">
            <v>Fusagasugá</v>
          </cell>
          <cell r="J298" t="str">
            <v>Regional</v>
          </cell>
          <cell r="K298" t="str">
            <v>3683599 - 3683597 EXT. 102</v>
          </cell>
          <cell r="L298">
            <v>0</v>
          </cell>
          <cell r="M298" t="str">
            <v>contacto@cedesnid.org.co</v>
          </cell>
          <cell r="N298" t="str">
            <v>Internado RD</v>
          </cell>
          <cell r="O298" t="str">
            <v>No Aplica</v>
          </cell>
          <cell r="P298" t="str">
            <v>Discapacidad</v>
          </cell>
          <cell r="Q298" t="str">
            <v>11-1423-2018</v>
          </cell>
          <cell r="R298">
            <v>0</v>
          </cell>
          <cell r="S298">
            <v>43435</v>
          </cell>
          <cell r="T298">
            <v>43769</v>
          </cell>
          <cell r="U298">
            <v>0</v>
          </cell>
          <cell r="V298" t="str">
            <v>Ross Mery Rodriguez</v>
          </cell>
        </row>
        <row r="299">
          <cell r="B299" t="str">
            <v>11-128-298</v>
          </cell>
          <cell r="C299" t="str">
            <v>Bogotá</v>
          </cell>
          <cell r="D299" t="str">
            <v>Fundación Centro De Estimulación Nivelación Y Desarrollo - CEDESNID</v>
          </cell>
          <cell r="E299" t="str">
            <v>860071892-7</v>
          </cell>
          <cell r="F299" t="str">
            <v>Camilo Alberto Arenas</v>
          </cell>
          <cell r="G299">
            <v>0</v>
          </cell>
          <cell r="H299" t="str">
            <v>Vereda Cucharal, Sector Q/sabaneta, Finca Villa Maritza</v>
          </cell>
          <cell r="I299" t="str">
            <v>Fusagasugá</v>
          </cell>
          <cell r="J299" t="str">
            <v>Regional</v>
          </cell>
          <cell r="K299" t="str">
            <v>3683599 EXT.110</v>
          </cell>
          <cell r="L299">
            <v>0</v>
          </cell>
          <cell r="M299" t="str">
            <v>patricianemoga@cedesnid.org.co</v>
          </cell>
          <cell r="N299" t="str">
            <v>Internado RD</v>
          </cell>
          <cell r="O299" t="str">
            <v>No Aplica</v>
          </cell>
          <cell r="P299" t="str">
            <v>Discapacidad</v>
          </cell>
          <cell r="Q299" t="str">
            <v>11-1407-2018</v>
          </cell>
          <cell r="R299">
            <v>108</v>
          </cell>
          <cell r="S299">
            <v>43435</v>
          </cell>
          <cell r="T299">
            <v>43769</v>
          </cell>
          <cell r="U299">
            <v>1858125312</v>
          </cell>
          <cell r="V299" t="str">
            <v>Ross Mery Rodriguez</v>
          </cell>
        </row>
        <row r="300">
          <cell r="B300" t="str">
            <v>11-298-299</v>
          </cell>
          <cell r="C300" t="str">
            <v>Bogotá</v>
          </cell>
          <cell r="D300" t="str">
            <v>Organización Pro Niñez Indefensa - OPNI</v>
          </cell>
          <cell r="E300" t="str">
            <v>860036764-4</v>
          </cell>
          <cell r="F300" t="str">
            <v>Marina Villamizar Rincon</v>
          </cell>
          <cell r="G300">
            <v>0</v>
          </cell>
          <cell r="H300" t="str">
            <v>Vereda Pastor Ospina, Finca El Rastrojo Via Sueva</v>
          </cell>
          <cell r="I300" t="str">
            <v>Gachetá</v>
          </cell>
          <cell r="J300" t="str">
            <v>Regional</v>
          </cell>
          <cell r="K300">
            <v>0</v>
          </cell>
          <cell r="L300">
            <v>3102421622</v>
          </cell>
          <cell r="M300" t="str">
            <v>asociacionopni@hotmail.com</v>
          </cell>
          <cell r="N300" t="str">
            <v>Internado RD</v>
          </cell>
          <cell r="O300" t="str">
            <v>No Aplica</v>
          </cell>
          <cell r="P300" t="str">
            <v>Calle</v>
          </cell>
          <cell r="Q300" t="str">
            <v>11-1331-2018</v>
          </cell>
          <cell r="R300">
            <v>0</v>
          </cell>
          <cell r="S300">
            <v>43435</v>
          </cell>
          <cell r="T300">
            <v>43769</v>
          </cell>
          <cell r="U300">
            <v>0</v>
          </cell>
          <cell r="V300" t="str">
            <v>Mary Paola Vanegas Rodriguez</v>
          </cell>
        </row>
        <row r="301">
          <cell r="B301" t="str">
            <v>11-130-300</v>
          </cell>
          <cell r="C301" t="str">
            <v>Bogotá</v>
          </cell>
          <cell r="D301" t="str">
            <v>Fundación Centro De Rehabilitación Del Niño Especial – CERES</v>
          </cell>
          <cell r="E301" t="str">
            <v>808000024-8</v>
          </cell>
          <cell r="F301" t="str">
            <v>Fabiola Matiz Ruge</v>
          </cell>
          <cell r="G301">
            <v>0</v>
          </cell>
          <cell r="H301" t="str">
            <v>Vereda Guabinal Plan, Carretera Girardot – Tocaima, Kilómetro 5 A 400 Metros De La Vía, Costado Norte</v>
          </cell>
          <cell r="I301" t="str">
            <v>Girardot</v>
          </cell>
          <cell r="J301" t="str">
            <v>Regional</v>
          </cell>
          <cell r="K301" t="str">
            <v>2216780 - 4672400</v>
          </cell>
          <cell r="L301" t="str">
            <v>3208336728 - 3152576872</v>
          </cell>
          <cell r="M301" t="str">
            <v>ceresadmon@yahoo.es</v>
          </cell>
          <cell r="N301" t="str">
            <v>Internado RD</v>
          </cell>
          <cell r="O301" t="str">
            <v>No Aplica</v>
          </cell>
          <cell r="P301" t="str">
            <v>Discapacidad</v>
          </cell>
          <cell r="Q301" t="str">
            <v>11-1422-2018</v>
          </cell>
          <cell r="R301">
            <v>129</v>
          </cell>
          <cell r="S301">
            <v>43435</v>
          </cell>
          <cell r="T301">
            <v>43769</v>
          </cell>
          <cell r="U301">
            <v>2219427456</v>
          </cell>
          <cell r="V301" t="str">
            <v>Ross Mery Rodriguez</v>
          </cell>
        </row>
        <row r="302">
          <cell r="B302" t="str">
            <v>11-34-301</v>
          </cell>
          <cell r="C302" t="str">
            <v>Bogotá</v>
          </cell>
          <cell r="D302" t="str">
            <v>Asociación Nuevo Futuro De Colombia</v>
          </cell>
          <cell r="E302" t="str">
            <v>800230540-4</v>
          </cell>
          <cell r="F302" t="str">
            <v>Clemencia Castillo De Polidura / Apoderada Maria Victoria Jaramillo Villegas</v>
          </cell>
          <cell r="G302" t="str">
            <v>Casa Universitaria Masculina - Sede Psicología</v>
          </cell>
          <cell r="H302" t="str">
            <v>Calle 9 N° 8 - 23 Barrio Alto De La Virgen – Vereda El Salitre Finca Mariquita</v>
          </cell>
          <cell r="I302" t="str">
            <v>La Calera</v>
          </cell>
          <cell r="J302" t="str">
            <v>Regional</v>
          </cell>
          <cell r="K302">
            <v>0</v>
          </cell>
          <cell r="L302">
            <v>0</v>
          </cell>
          <cell r="M302" t="str">
            <v>nuevofuturolacalera@hotmail.com</v>
          </cell>
          <cell r="N302" t="str">
            <v>Casa Universitaria</v>
          </cell>
          <cell r="O302" t="str">
            <v>No Aplica</v>
          </cell>
          <cell r="P302" t="str">
            <v>Vida Independiente</v>
          </cell>
          <cell r="Q302" t="str">
            <v>11-1416-2018</v>
          </cell>
          <cell r="R302">
            <v>0</v>
          </cell>
          <cell r="S302">
            <v>43435</v>
          </cell>
          <cell r="T302">
            <v>43769</v>
          </cell>
          <cell r="U302">
            <v>0</v>
          </cell>
          <cell r="V302" t="str">
            <v>Mary Paola Vanegas Rodriguez</v>
          </cell>
        </row>
        <row r="303">
          <cell r="B303" t="str">
            <v>11-34-302</v>
          </cell>
          <cell r="C303" t="str">
            <v>Bogotá</v>
          </cell>
          <cell r="D303" t="str">
            <v>Asociación Nuevo Futuro De Colombia</v>
          </cell>
          <cell r="E303" t="str">
            <v>800230540-4</v>
          </cell>
          <cell r="F303" t="str">
            <v>Clemencia Castillo De Polidura / Apoderada Jenny Patricia De La Pava Santos</v>
          </cell>
          <cell r="G303" t="str">
            <v>Salitre 1</v>
          </cell>
          <cell r="H303" t="str">
            <v>Vereda El Salitre Finca La Mariquita</v>
          </cell>
          <cell r="I303" t="str">
            <v>La Calera</v>
          </cell>
          <cell r="J303" t="str">
            <v>Regional</v>
          </cell>
          <cell r="K303">
            <v>8603095</v>
          </cell>
          <cell r="L303" t="str">
            <v>3143956875 - 3115445867</v>
          </cell>
          <cell r="M303" t="str">
            <v>nuevofuturolacalera@hotmail.com</v>
          </cell>
          <cell r="N303" t="str">
            <v>Internado RD</v>
          </cell>
          <cell r="O303" t="str">
            <v>No Aplica</v>
          </cell>
          <cell r="P303" t="str">
            <v>Vulneración</v>
          </cell>
          <cell r="Q303" t="str">
            <v>11-1383-2018</v>
          </cell>
          <cell r="R303">
            <v>90</v>
          </cell>
          <cell r="S303">
            <v>43435</v>
          </cell>
          <cell r="T303">
            <v>43769</v>
          </cell>
          <cell r="U303">
            <v>1349753490</v>
          </cell>
          <cell r="V303" t="str">
            <v>Mary Paola Vanegas Rodriguez</v>
          </cell>
        </row>
        <row r="304">
          <cell r="B304" t="str">
            <v>11-34-303</v>
          </cell>
          <cell r="C304" t="str">
            <v>Bogotá</v>
          </cell>
          <cell r="D304" t="str">
            <v>Asociación Nuevo Futuro De Colombia</v>
          </cell>
          <cell r="E304" t="str">
            <v>800230540-4</v>
          </cell>
          <cell r="F304" t="str">
            <v>Clemencia Castillo De Polidura / Apoderada Jenny Patricia De La Pava Santos</v>
          </cell>
          <cell r="G304" t="str">
            <v>Salitre 2</v>
          </cell>
          <cell r="H304" t="str">
            <v>Vereda El Salitre Finca La Mariquita</v>
          </cell>
          <cell r="I304" t="str">
            <v>La Calera</v>
          </cell>
          <cell r="J304" t="str">
            <v>Regional</v>
          </cell>
          <cell r="K304">
            <v>6215112</v>
          </cell>
          <cell r="L304">
            <v>0</v>
          </cell>
          <cell r="M304" t="str">
            <v>nuevofuturolacalera@hotmail.com</v>
          </cell>
          <cell r="N304" t="str">
            <v>Internado RD</v>
          </cell>
          <cell r="O304" t="str">
            <v>No Aplica</v>
          </cell>
          <cell r="P304" t="str">
            <v>Vulneración</v>
          </cell>
          <cell r="Q304" t="str">
            <v>11-1383-2018</v>
          </cell>
          <cell r="R304">
            <v>0</v>
          </cell>
          <cell r="S304">
            <v>43435</v>
          </cell>
          <cell r="T304">
            <v>43769</v>
          </cell>
          <cell r="U304">
            <v>0</v>
          </cell>
          <cell r="V304" t="str">
            <v>Mary Paola Vanegas Rodriguez</v>
          </cell>
        </row>
        <row r="305">
          <cell r="B305" t="str">
            <v>11-34-304</v>
          </cell>
          <cell r="C305" t="str">
            <v>Bogotá</v>
          </cell>
          <cell r="D305" t="str">
            <v>Asociación Nuevo Futuro De Colombia</v>
          </cell>
          <cell r="E305" t="str">
            <v>800230540-4</v>
          </cell>
          <cell r="F305" t="str">
            <v>Clemencia Castillo De Polidura / Apoderada Jenny Patricia De La Pava Santos</v>
          </cell>
          <cell r="G305" t="str">
            <v>Salitre Hogar Esmeraldita</v>
          </cell>
          <cell r="H305" t="str">
            <v>Vereda San Jose Finca El Recuerdo</v>
          </cell>
          <cell r="I305" t="str">
            <v>La Calera</v>
          </cell>
          <cell r="J305" t="str">
            <v>Regional</v>
          </cell>
          <cell r="K305">
            <v>8601253</v>
          </cell>
          <cell r="L305">
            <v>0</v>
          </cell>
          <cell r="M305" t="str">
            <v>nuevofuturolacalera@hotmail.com</v>
          </cell>
          <cell r="N305" t="str">
            <v>Internado RD</v>
          </cell>
          <cell r="O305" t="str">
            <v>No Aplica</v>
          </cell>
          <cell r="P305" t="str">
            <v>Vulneración</v>
          </cell>
          <cell r="Q305" t="str">
            <v>11-1383-2018</v>
          </cell>
          <cell r="R305">
            <v>0</v>
          </cell>
          <cell r="S305">
            <v>43435</v>
          </cell>
          <cell r="T305">
            <v>43769</v>
          </cell>
          <cell r="U305">
            <v>0</v>
          </cell>
          <cell r="V305" t="str">
            <v>Mary Paola Vanegas Rodriguez</v>
          </cell>
        </row>
        <row r="306">
          <cell r="B306" t="str">
            <v>11-34-305</v>
          </cell>
          <cell r="C306" t="str">
            <v>Bogotá</v>
          </cell>
          <cell r="D306" t="str">
            <v>Asociación Nuevo Futuro De Colombia</v>
          </cell>
          <cell r="E306" t="str">
            <v>800230540-4</v>
          </cell>
          <cell r="F306" t="str">
            <v>Clemencia Castillo De Polidura / Apoderada Jenny Patricia De La Pava Santos</v>
          </cell>
          <cell r="G306" t="str">
            <v>Hogar Edén</v>
          </cell>
          <cell r="H306" t="str">
            <v>Vereda El Salitre Finca El Jadel</v>
          </cell>
          <cell r="I306" t="str">
            <v>La Calera</v>
          </cell>
          <cell r="J306" t="str">
            <v>Regional</v>
          </cell>
          <cell r="K306">
            <v>8600438</v>
          </cell>
          <cell r="L306">
            <v>0</v>
          </cell>
          <cell r="M306" t="str">
            <v>nuevofuturolacalera@hotmail.com</v>
          </cell>
          <cell r="N306" t="str">
            <v>Internado RD</v>
          </cell>
          <cell r="O306" t="str">
            <v>No Aplica</v>
          </cell>
          <cell r="P306" t="str">
            <v>Vulneración</v>
          </cell>
          <cell r="Q306" t="str">
            <v>11-1383-2018</v>
          </cell>
          <cell r="R306">
            <v>0</v>
          </cell>
          <cell r="S306">
            <v>43435</v>
          </cell>
          <cell r="T306">
            <v>43769</v>
          </cell>
          <cell r="U306">
            <v>0</v>
          </cell>
          <cell r="V306" t="str">
            <v>Mary Paola Vanegas Rodriguez</v>
          </cell>
        </row>
        <row r="307">
          <cell r="B307" t="str">
            <v>11-34-306</v>
          </cell>
          <cell r="C307" t="str">
            <v>Bogotá</v>
          </cell>
          <cell r="D307" t="str">
            <v>Asociación Nuevo Futuro De Colombia</v>
          </cell>
          <cell r="E307" t="str">
            <v>800230540-4</v>
          </cell>
          <cell r="F307" t="str">
            <v>Clemencia Castillo De Polidura / Apoderada Jenny Patricia De La Pava Santos</v>
          </cell>
          <cell r="G307" t="str">
            <v>Hogar Calera</v>
          </cell>
          <cell r="H307" t="str">
            <v>Carrera 9 No. 8 – 23 Villa 70 Alto De La Virgen</v>
          </cell>
          <cell r="I307" t="str">
            <v>La Calera</v>
          </cell>
          <cell r="J307" t="str">
            <v>Regional</v>
          </cell>
          <cell r="K307">
            <v>8603848</v>
          </cell>
          <cell r="L307">
            <v>0</v>
          </cell>
          <cell r="M307" t="str">
            <v>nuevofuturolacalera@hotmail.com</v>
          </cell>
          <cell r="N307" t="str">
            <v>Internado RD</v>
          </cell>
          <cell r="O307" t="str">
            <v>No Aplica</v>
          </cell>
          <cell r="P307" t="str">
            <v>Vulneración</v>
          </cell>
          <cell r="Q307" t="str">
            <v>11-1383-2018</v>
          </cell>
          <cell r="R307">
            <v>0</v>
          </cell>
          <cell r="S307">
            <v>43435</v>
          </cell>
          <cell r="T307">
            <v>43769</v>
          </cell>
          <cell r="U307">
            <v>0</v>
          </cell>
          <cell r="V307" t="str">
            <v>Mary Paola Vanegas Rodriguez</v>
          </cell>
        </row>
        <row r="308">
          <cell r="B308" t="str">
            <v>11-34-307</v>
          </cell>
          <cell r="C308" t="str">
            <v>Bogotá</v>
          </cell>
          <cell r="D308" t="str">
            <v>Asociación Nuevo Futuro De Colombia</v>
          </cell>
          <cell r="E308" t="str">
            <v>800230540-4</v>
          </cell>
          <cell r="F308" t="str">
            <v>Clemencia Castillo De Polidura / Apoderada Jenny Patricia De La Pava Santos</v>
          </cell>
          <cell r="G308" t="str">
            <v>Centro Interactivo Florever</v>
          </cell>
          <cell r="H308" t="str">
            <v>Carrera 9 No. 8 – 23 Villa 70 Alto De La Virgen</v>
          </cell>
          <cell r="I308" t="str">
            <v>La Calera</v>
          </cell>
          <cell r="J308" t="str">
            <v>Regional</v>
          </cell>
          <cell r="K308">
            <v>6215123</v>
          </cell>
          <cell r="L308">
            <v>0</v>
          </cell>
          <cell r="M308" t="str">
            <v>nuevofuturolacalera@hotmail.com</v>
          </cell>
          <cell r="N308" t="str">
            <v>Internado RD</v>
          </cell>
          <cell r="O308" t="str">
            <v>No Aplica</v>
          </cell>
          <cell r="P308" t="str">
            <v>Vulneración</v>
          </cell>
          <cell r="Q308" t="str">
            <v>11-1383-2018</v>
          </cell>
          <cell r="R308">
            <v>0</v>
          </cell>
          <cell r="S308">
            <v>43435</v>
          </cell>
          <cell r="T308">
            <v>43769</v>
          </cell>
          <cell r="U308">
            <v>0</v>
          </cell>
          <cell r="V308" t="str">
            <v>Mary Paola Vanegas Rodriguez</v>
          </cell>
        </row>
        <row r="309">
          <cell r="B309" t="str">
            <v>11-34-308</v>
          </cell>
          <cell r="C309" t="str">
            <v>Bogotá</v>
          </cell>
          <cell r="D309" t="str">
            <v>Asociación Nuevo Futuro De Colombia</v>
          </cell>
          <cell r="E309" t="str">
            <v>800230540-4</v>
          </cell>
          <cell r="F309" t="str">
            <v>Clemencia Castillo De Polidura / Apoderada Jenny Patricia De La Pava Santos</v>
          </cell>
          <cell r="G309" t="str">
            <v>Hogar Polo</v>
          </cell>
          <cell r="H309" t="str">
            <v>Carrera 9 No. 9-59 Villa 70 Alto De La Virgen</v>
          </cell>
          <cell r="I309" t="str">
            <v>La Calera</v>
          </cell>
          <cell r="J309" t="str">
            <v>Regional</v>
          </cell>
          <cell r="K309">
            <v>6780655</v>
          </cell>
          <cell r="L309">
            <v>0</v>
          </cell>
          <cell r="M309" t="str">
            <v>nuevofuturolacalera@hotmail.com</v>
          </cell>
          <cell r="N309" t="str">
            <v>Internado RD</v>
          </cell>
          <cell r="O309" t="str">
            <v>No Aplica</v>
          </cell>
          <cell r="P309" t="str">
            <v>Vulneración</v>
          </cell>
          <cell r="Q309" t="str">
            <v>11-1383-2018</v>
          </cell>
          <cell r="R309">
            <v>0</v>
          </cell>
          <cell r="S309">
            <v>43435</v>
          </cell>
          <cell r="T309">
            <v>43769</v>
          </cell>
          <cell r="U309">
            <v>0</v>
          </cell>
          <cell r="V309" t="str">
            <v>Mary Paola Vanegas Rodriguez</v>
          </cell>
        </row>
        <row r="310">
          <cell r="B310" t="str">
            <v>11-63-309</v>
          </cell>
          <cell r="C310" t="str">
            <v>Bogotá</v>
          </cell>
          <cell r="D310" t="str">
            <v>Centro MYA</v>
          </cell>
          <cell r="E310" t="str">
            <v>860020533-1</v>
          </cell>
          <cell r="F310" t="str">
            <v>Letty Buitrago González</v>
          </cell>
          <cell r="G310" t="str">
            <v>Finca Mirador De Los Angeles - La Calera</v>
          </cell>
          <cell r="H310" t="str">
            <v>Sede Finca Mirador De Los Angeles - Vereda El Marquéz</v>
          </cell>
          <cell r="I310" t="str">
            <v>La Calera</v>
          </cell>
          <cell r="J310" t="str">
            <v>Regional</v>
          </cell>
          <cell r="K310" t="str">
            <v>6711070 - 8606587</v>
          </cell>
          <cell r="L310" t="str">
            <v>3203470404 - 3143575168</v>
          </cell>
          <cell r="M310" t="str">
            <v>centromya@centromya.org</v>
          </cell>
          <cell r="N310" t="str">
            <v>Internado RD</v>
          </cell>
          <cell r="O310" t="str">
            <v>No Aplica</v>
          </cell>
          <cell r="P310" t="str">
            <v>Discapacidad</v>
          </cell>
          <cell r="Q310" t="str">
            <v>11-1418-2018</v>
          </cell>
          <cell r="R310">
            <v>0</v>
          </cell>
          <cell r="S310">
            <v>43435</v>
          </cell>
          <cell r="T310">
            <v>43769</v>
          </cell>
          <cell r="U310">
            <v>0</v>
          </cell>
          <cell r="V310" t="str">
            <v>Ross Mery Rodriguez</v>
          </cell>
        </row>
        <row r="311">
          <cell r="B311" t="str">
            <v>11-75-310</v>
          </cell>
          <cell r="C311" t="str">
            <v>Bogotá</v>
          </cell>
          <cell r="D311" t="str">
            <v>Congregación Religiosos Terciarios Capuchinos Nuestra Señora De Los Dolores</v>
          </cell>
          <cell r="E311" t="str">
            <v>860005068-3</v>
          </cell>
          <cell r="F311" t="str">
            <v>Carlos Enrique Cardona Quiceno / Hector Anibal Gil Correa - Repres. Legal Suplente</v>
          </cell>
          <cell r="G311" t="str">
            <v>Junior Masculino - Cotecol</v>
          </cell>
          <cell r="H311" t="str">
            <v>Calle 21 No 5 – 74 Barrio San Pedro</v>
          </cell>
          <cell r="I311" t="str">
            <v>Madrid</v>
          </cell>
          <cell r="J311" t="str">
            <v>Regional</v>
          </cell>
          <cell r="K311" t="str">
            <v>8265357 - 8265299</v>
          </cell>
          <cell r="L311" t="str">
            <v>3113677116 - 3168776215</v>
          </cell>
          <cell r="M311" t="str">
            <v>cotecol.madridtece@gmail.com</v>
          </cell>
          <cell r="N311" t="str">
            <v>Internado RD</v>
          </cell>
          <cell r="O311" t="str">
            <v>No Aplica</v>
          </cell>
          <cell r="P311" t="str">
            <v>Consumo SPA</v>
          </cell>
          <cell r="Q311" t="str">
            <v>11-1396-2018</v>
          </cell>
          <cell r="R311">
            <v>51</v>
          </cell>
          <cell r="S311">
            <v>43435</v>
          </cell>
          <cell r="T311">
            <v>43769</v>
          </cell>
          <cell r="U311">
            <v>764860311</v>
          </cell>
          <cell r="V311" t="str">
            <v>Mary Paola Vanegas Rodriguez</v>
          </cell>
        </row>
        <row r="312">
          <cell r="B312" t="str">
            <v>11-75-311</v>
          </cell>
          <cell r="C312" t="str">
            <v>Bogotá</v>
          </cell>
          <cell r="D312" t="str">
            <v>Congregación Religiosos Terciarios Capuchinos Nuestra Señora De Los Dolores</v>
          </cell>
          <cell r="E312" t="str">
            <v>860005068-3</v>
          </cell>
          <cell r="F312" t="str">
            <v>Carlos Enrique Cardona Quiceno / Hector Anibal Gil Correa - Repres. Legal Suplente</v>
          </cell>
          <cell r="G312">
            <v>0</v>
          </cell>
          <cell r="H312" t="str">
            <v>Kilometro 24 Via Bogotá - Facatativa</v>
          </cell>
          <cell r="I312" t="str">
            <v>Madrid</v>
          </cell>
          <cell r="J312" t="str">
            <v>Regional</v>
          </cell>
          <cell r="K312">
            <v>0</v>
          </cell>
          <cell r="L312" t="str">
            <v>3168340425 - 3168755504 - 3173669653 - 3113677164</v>
          </cell>
          <cell r="M312" t="str">
            <v>ciudadelaamigoniana@gmail.com</v>
          </cell>
          <cell r="N312" t="str">
            <v>Internado RD</v>
          </cell>
          <cell r="O312" t="str">
            <v>No Aplica</v>
          </cell>
          <cell r="P312" t="str">
            <v>Consumo SPA</v>
          </cell>
          <cell r="Q312" t="str">
            <v>11-1410-2018</v>
          </cell>
          <cell r="R312">
            <v>200</v>
          </cell>
          <cell r="S312">
            <v>43435</v>
          </cell>
          <cell r="T312">
            <v>43769</v>
          </cell>
          <cell r="U312">
            <v>2999452200</v>
          </cell>
          <cell r="V312" t="str">
            <v>Mary Paola Vanegas Rodriguez</v>
          </cell>
        </row>
        <row r="313">
          <cell r="B313" t="str">
            <v>11-28-312</v>
          </cell>
          <cell r="C313" t="str">
            <v>Bogotá</v>
          </cell>
          <cell r="D313" t="str">
            <v>Asociación Hogar Para El Niño Especial - AHPNE</v>
          </cell>
          <cell r="E313" t="str">
            <v>860090041-7</v>
          </cell>
          <cell r="F313" t="str">
            <v>Edith Cecilia Ordoñez De Oliveros</v>
          </cell>
          <cell r="G313" t="str">
            <v>Villa Luna</v>
          </cell>
          <cell r="H313" t="str">
            <v>Kilometro 44 Vía La Vega- Vereda Arrayan Alto Finca El Guayabalito</v>
          </cell>
          <cell r="I313" t="str">
            <v>San Francisco</v>
          </cell>
          <cell r="J313" t="str">
            <v>Regional</v>
          </cell>
          <cell r="K313" t="str">
            <v>2655235 - 8624335</v>
          </cell>
          <cell r="L313" t="str">
            <v>3134708648 - 3108812315</v>
          </cell>
          <cell r="M313" t="str">
            <v>ahpne25cc@yahoo.com</v>
          </cell>
          <cell r="N313" t="str">
            <v>Internado RD</v>
          </cell>
          <cell r="O313" t="str">
            <v>No Aplica</v>
          </cell>
          <cell r="P313" t="str">
            <v>Discapacidad</v>
          </cell>
          <cell r="Q313" t="str">
            <v>11-1425-2018</v>
          </cell>
          <cell r="R313">
            <v>135</v>
          </cell>
          <cell r="S313">
            <v>43435</v>
          </cell>
          <cell r="T313">
            <v>43769</v>
          </cell>
          <cell r="U313">
            <v>3357687735</v>
          </cell>
          <cell r="V313" t="str">
            <v>Ross Mery Rodriguez</v>
          </cell>
        </row>
        <row r="314">
          <cell r="B314" t="str">
            <v>11-28-313</v>
          </cell>
          <cell r="C314" t="str">
            <v>Bogotá</v>
          </cell>
          <cell r="D314" t="str">
            <v>Asociación Hogar Para El Niño Especial - AHPNE</v>
          </cell>
          <cell r="E314" t="str">
            <v>860090041-7</v>
          </cell>
          <cell r="F314" t="str">
            <v>Edith Cecilia Ordoñez De Oliveros</v>
          </cell>
          <cell r="G314" t="str">
            <v>Ahpne Villa Tata</v>
          </cell>
          <cell r="H314" t="str">
            <v>Sede Villa Tata Kilometro 44 Via La Vega, Vereda El Arrayan Alto, Finca El Guayabalito</v>
          </cell>
          <cell r="I314" t="str">
            <v>San Francisco</v>
          </cell>
          <cell r="J314" t="str">
            <v>Regional</v>
          </cell>
          <cell r="K314">
            <v>2738916</v>
          </cell>
          <cell r="L314" t="str">
            <v>3138533844 - 3108812315</v>
          </cell>
          <cell r="M314" t="str">
            <v>ahpne25cc@yahoo.com</v>
          </cell>
          <cell r="N314" t="str">
            <v>Internado RD</v>
          </cell>
          <cell r="O314" t="str">
            <v>No Aplica</v>
          </cell>
          <cell r="P314" t="str">
            <v>Discapacidad</v>
          </cell>
          <cell r="Q314" t="str">
            <v>11-1420-2018</v>
          </cell>
          <cell r="R314">
            <v>218</v>
          </cell>
          <cell r="S314">
            <v>43435</v>
          </cell>
          <cell r="T314">
            <v>43769</v>
          </cell>
          <cell r="U314">
            <v>3750660352</v>
          </cell>
          <cell r="V314" t="str">
            <v>Ross Mery Rodriguez</v>
          </cell>
        </row>
        <row r="315">
          <cell r="B315" t="str">
            <v>11-170-314</v>
          </cell>
          <cell r="C315" t="str">
            <v>Bogotá</v>
          </cell>
          <cell r="D315" t="str">
            <v>Fundación Hogares Claret</v>
          </cell>
          <cell r="E315" t="str">
            <v>800098983-8</v>
          </cell>
          <cell r="F315" t="str">
            <v>Gabriel Antonio Mejia Montoya / Apoderado Alberto Guzman Sarmiento</v>
          </cell>
          <cell r="G315" t="str">
            <v>Semillas De Vida Sasaima</v>
          </cell>
          <cell r="H315" t="str">
            <v>Vereda San Bernardo, Finca Los Naranjos</v>
          </cell>
          <cell r="I315" t="str">
            <v>Sasaima</v>
          </cell>
          <cell r="J315" t="str">
            <v>Regional</v>
          </cell>
          <cell r="K315">
            <v>0</v>
          </cell>
          <cell r="L315">
            <v>0</v>
          </cell>
          <cell r="M315" t="str">
            <v>claretsemillasdevida@yahoo.es</v>
          </cell>
          <cell r="N315" t="str">
            <v>Internado RD</v>
          </cell>
          <cell r="O315" t="str">
            <v>No Aplica</v>
          </cell>
          <cell r="P315" t="str">
            <v>Consumo SPA</v>
          </cell>
          <cell r="Q315" t="str">
            <v>11-1399-2018</v>
          </cell>
          <cell r="R315">
            <v>0</v>
          </cell>
          <cell r="S315">
            <v>43435</v>
          </cell>
          <cell r="T315">
            <v>43769</v>
          </cell>
          <cell r="U315">
            <v>0</v>
          </cell>
          <cell r="V315" t="str">
            <v>Mary Paola Vanegas Rodriguez</v>
          </cell>
        </row>
        <row r="316">
          <cell r="B316" t="str">
            <v>11-29-315</v>
          </cell>
          <cell r="C316" t="str">
            <v>Bogotá</v>
          </cell>
          <cell r="D316" t="str">
            <v>Asociación Hogares Luz Y Vida</v>
          </cell>
          <cell r="E316" t="str">
            <v>800199818-4</v>
          </cell>
          <cell r="F316" t="str">
            <v>Valeriana Isabel Garcia Martin</v>
          </cell>
          <cell r="G316" t="str">
            <v>Sede Vereda El Mojón</v>
          </cell>
          <cell r="H316" t="str">
            <v>Finca El Por Fin Nuestra Señora</v>
          </cell>
          <cell r="I316" t="str">
            <v>Sasaima</v>
          </cell>
          <cell r="J316" t="str">
            <v>Regional</v>
          </cell>
          <cell r="K316">
            <v>5659683</v>
          </cell>
          <cell r="L316">
            <v>3112370627</v>
          </cell>
          <cell r="M316" t="str">
            <v>hogaresluzyvida@hotmail.com</v>
          </cell>
          <cell r="N316" t="str">
            <v>Internado RD</v>
          </cell>
          <cell r="O316" t="str">
            <v>No Aplica</v>
          </cell>
          <cell r="P316" t="str">
            <v>Discapacidad</v>
          </cell>
          <cell r="Q316" t="str">
            <v>11-1417-2018</v>
          </cell>
          <cell r="R316">
            <v>0</v>
          </cell>
          <cell r="S316">
            <v>43435</v>
          </cell>
          <cell r="T316">
            <v>43769</v>
          </cell>
          <cell r="U316">
            <v>0</v>
          </cell>
          <cell r="V316" t="str">
            <v>Ross Mery Rodriguez</v>
          </cell>
        </row>
        <row r="317">
          <cell r="B317" t="str">
            <v>11-75-316</v>
          </cell>
          <cell r="C317" t="str">
            <v>Bogotá</v>
          </cell>
          <cell r="D317" t="str">
            <v>Congregación Religiosos Terciarios Capuchinos Nuestra Señora De Los Dolores</v>
          </cell>
          <cell r="E317" t="str">
            <v>860005068-3</v>
          </cell>
          <cell r="F317" t="str">
            <v>Carlos Enrique Cardona Quiceno</v>
          </cell>
          <cell r="G317" t="str">
            <v>Centro Amigoniano San Francisco De Asis Sasaima Masculino</v>
          </cell>
          <cell r="H317" t="str">
            <v>Kilometro 65 Via Sasaima Vereda Santa Ana Finca El Triangulo</v>
          </cell>
          <cell r="I317" t="str">
            <v>Sasaima</v>
          </cell>
          <cell r="J317" t="str">
            <v>Centro De Atencion Especializado Puente Aranda</v>
          </cell>
          <cell r="K317">
            <v>0</v>
          </cell>
          <cell r="L317" t="str">
            <v>3182817873 - 3142937366</v>
          </cell>
          <cell r="M317" t="str">
            <v>amigonianosanfrancisco@hotmail.com</v>
          </cell>
          <cell r="N317" t="str">
            <v>Internado RAJ</v>
          </cell>
          <cell r="O317" t="str">
            <v>No Aplica</v>
          </cell>
          <cell r="P317" t="str">
            <v>RAJ</v>
          </cell>
          <cell r="Q317" t="str">
            <v>11-1400-2018</v>
          </cell>
          <cell r="R317">
            <v>89</v>
          </cell>
          <cell r="S317">
            <v>43435</v>
          </cell>
          <cell r="T317">
            <v>43769</v>
          </cell>
          <cell r="U317">
            <v>1525921287</v>
          </cell>
          <cell r="V317" t="str">
            <v>Dayana Araque Lopez</v>
          </cell>
        </row>
        <row r="318">
          <cell r="B318" t="str">
            <v>13-6-317</v>
          </cell>
          <cell r="C318" t="str">
            <v>Bolívar</v>
          </cell>
          <cell r="D318" t="str">
            <v>Aldeas Infantiles SOS Colombia</v>
          </cell>
          <cell r="E318" t="str">
            <v>860024041-6</v>
          </cell>
          <cell r="F318" t="str">
            <v>Angela Maria Monica Biviana Rosales Rodriguez</v>
          </cell>
          <cell r="G318">
            <v>0</v>
          </cell>
          <cell r="H318" t="str">
            <v>Barrio Los Almendros Manzana E Lote 16</v>
          </cell>
          <cell r="I318" t="str">
            <v>Cartagena</v>
          </cell>
          <cell r="J318" t="str">
            <v>Industrial De la Bahía</v>
          </cell>
          <cell r="K318">
            <v>6670155</v>
          </cell>
          <cell r="L318">
            <v>3183509389</v>
          </cell>
          <cell r="M318" t="str">
            <v>sandra.bracamonte@aldeasinfantiles.org.co</v>
          </cell>
          <cell r="N318" t="str">
            <v>Casa Hogar RD</v>
          </cell>
          <cell r="O318" t="str">
            <v>No Aplica</v>
          </cell>
          <cell r="P318" t="str">
            <v>Vulneración</v>
          </cell>
          <cell r="Q318" t="str">
            <v>0522-2018</v>
          </cell>
          <cell r="R318">
            <v>24</v>
          </cell>
          <cell r="S318">
            <v>43435</v>
          </cell>
          <cell r="T318">
            <v>43769</v>
          </cell>
          <cell r="U318">
            <v>269030928</v>
          </cell>
          <cell r="V318" t="str">
            <v>Libia Espinosa</v>
          </cell>
        </row>
        <row r="319">
          <cell r="B319" t="str">
            <v>13-6-318</v>
          </cell>
          <cell r="C319" t="str">
            <v>Bolívar</v>
          </cell>
          <cell r="D319" t="str">
            <v>Aldeas Infantiles SOS Colombia</v>
          </cell>
          <cell r="E319" t="str">
            <v>860024041-6</v>
          </cell>
          <cell r="F319" t="str">
            <v>Angela Maria Monica Biviana Rosales Rodriguez</v>
          </cell>
          <cell r="G319">
            <v>0</v>
          </cell>
          <cell r="H319" t="str">
            <v>Barrio Los Almendros Manzana E Lote 16</v>
          </cell>
          <cell r="I319" t="str">
            <v>Cartagena</v>
          </cell>
          <cell r="J319" t="str">
            <v>Industrial De la Bahía</v>
          </cell>
          <cell r="K319">
            <v>6670155</v>
          </cell>
          <cell r="L319">
            <v>3183509389</v>
          </cell>
          <cell r="M319" t="str">
            <v>sandra.bracamonte@aldeasinfantiles.org.co</v>
          </cell>
          <cell r="N319" t="str">
            <v>Hogar Sustituto Entidad RD</v>
          </cell>
          <cell r="O319" t="str">
            <v>No Aplica</v>
          </cell>
          <cell r="P319" t="str">
            <v>Vulneración</v>
          </cell>
          <cell r="Q319" t="str">
            <v>0530-2018</v>
          </cell>
          <cell r="R319">
            <v>250</v>
          </cell>
          <cell r="S319">
            <v>43435</v>
          </cell>
          <cell r="T319">
            <v>43769</v>
          </cell>
          <cell r="U319">
            <v>3169551250</v>
          </cell>
          <cell r="V319" t="str">
            <v>Farib Juan Narvaez</v>
          </cell>
        </row>
        <row r="320">
          <cell r="B320" t="str">
            <v>13-36-319</v>
          </cell>
          <cell r="C320" t="str">
            <v>Bolívar</v>
          </cell>
          <cell r="D320" t="str">
            <v>Asociación Para La Reeducación De Los Menores Del Departamento De Bolivar - ASOMENORES</v>
          </cell>
          <cell r="E320" t="str">
            <v>800153753-6</v>
          </cell>
          <cell r="F320" t="str">
            <v>Lucy Lascarroo Lascarro</v>
          </cell>
          <cell r="G320" t="str">
            <v>Sede Zaragocilla</v>
          </cell>
          <cell r="H320" t="str">
            <v>Barrio Zaragocilla Calle 29 No. 28 - 41</v>
          </cell>
          <cell r="I320" t="str">
            <v>Cartagena</v>
          </cell>
          <cell r="J320" t="str">
            <v>Turbaco</v>
          </cell>
          <cell r="K320">
            <v>6698659</v>
          </cell>
          <cell r="L320">
            <v>3008172560</v>
          </cell>
          <cell r="M320" t="str">
            <v>asomenores2011@hotmail.com</v>
          </cell>
          <cell r="N320" t="str">
            <v>Centro Transitorio</v>
          </cell>
          <cell r="O320" t="str">
            <v>No Aplica</v>
          </cell>
          <cell r="P320" t="str">
            <v>SRPA</v>
          </cell>
          <cell r="Q320" t="str">
            <v>0526-2018</v>
          </cell>
          <cell r="R320">
            <v>2</v>
          </cell>
          <cell r="S320">
            <v>43435</v>
          </cell>
          <cell r="T320">
            <v>43564</v>
          </cell>
          <cell r="U320">
            <v>15869728</v>
          </cell>
          <cell r="V320" t="str">
            <v>Neis Pardo</v>
          </cell>
        </row>
        <row r="321">
          <cell r="B321" t="str">
            <v>13-36-320</v>
          </cell>
          <cell r="C321" t="str">
            <v>Bolívar</v>
          </cell>
          <cell r="D321" t="str">
            <v>Asociación Para La Reeducación De Los Menores Del Departamento De Bolivar - ASOMENORES</v>
          </cell>
          <cell r="E321" t="str">
            <v>800153753-6</v>
          </cell>
          <cell r="F321" t="str">
            <v>Lucy Lascarroo Lascarro</v>
          </cell>
          <cell r="G321" t="str">
            <v>Sede Zaragocilla</v>
          </cell>
          <cell r="H321" t="str">
            <v>Barrio Zaragocilla Calle 29 No. 28 - 41</v>
          </cell>
          <cell r="I321" t="str">
            <v>Cartagena</v>
          </cell>
          <cell r="J321" t="str">
            <v>Turbaco</v>
          </cell>
          <cell r="K321">
            <v>6698659</v>
          </cell>
          <cell r="L321">
            <v>3008172560</v>
          </cell>
          <cell r="M321" t="str">
            <v>asomenores2011@hotmail.com</v>
          </cell>
          <cell r="N321" t="str">
            <v>Intervención de Apoyo RAJ</v>
          </cell>
          <cell r="O321" t="str">
            <v>No Aplica</v>
          </cell>
          <cell r="P321" t="str">
            <v>RAJ</v>
          </cell>
          <cell r="Q321" t="str">
            <v>0527-2018</v>
          </cell>
          <cell r="R321">
            <v>25</v>
          </cell>
          <cell r="S321">
            <v>43435</v>
          </cell>
          <cell r="T321">
            <v>43564</v>
          </cell>
          <cell r="U321">
            <v>35695774</v>
          </cell>
          <cell r="V321" t="str">
            <v>Neis Pardo</v>
          </cell>
        </row>
        <row r="322">
          <cell r="B322" t="str">
            <v>13-36-321</v>
          </cell>
          <cell r="C322" t="str">
            <v>Bolívar</v>
          </cell>
          <cell r="D322" t="str">
            <v>Asociación Para La Reeducación De Los Menores Del Departamento De Bolivar - ASOMENORES</v>
          </cell>
          <cell r="E322" t="str">
            <v>800153753-6</v>
          </cell>
          <cell r="F322" t="str">
            <v>Lucy Lascarroo Lascarro</v>
          </cell>
          <cell r="G322" t="str">
            <v>Sede Zaragocilla</v>
          </cell>
          <cell r="H322" t="str">
            <v>Barrio Zaragocilla Calle 29 No. 28 - 41</v>
          </cell>
          <cell r="I322" t="str">
            <v>Cartagena</v>
          </cell>
          <cell r="J322" t="str">
            <v>Turbaco</v>
          </cell>
          <cell r="K322">
            <v>6698659</v>
          </cell>
          <cell r="L322">
            <v>3008172560</v>
          </cell>
          <cell r="M322" t="str">
            <v>asomenores2011@hotmail.com</v>
          </cell>
          <cell r="N322" t="str">
            <v>Libertad Vigilada – Asistida</v>
          </cell>
          <cell r="O322" t="str">
            <v>No Aplica</v>
          </cell>
          <cell r="P322" t="str">
            <v>SRPA</v>
          </cell>
          <cell r="Q322" t="str">
            <v>0528-2018</v>
          </cell>
          <cell r="R322">
            <v>50</v>
          </cell>
          <cell r="S322">
            <v>43435</v>
          </cell>
          <cell r="T322">
            <v>43564</v>
          </cell>
          <cell r="U322">
            <v>93409435</v>
          </cell>
          <cell r="V322" t="str">
            <v>Neis Pardo</v>
          </cell>
        </row>
        <row r="323">
          <cell r="B323" t="str">
            <v>13-92-322</v>
          </cell>
          <cell r="C323" t="str">
            <v>Bolívar</v>
          </cell>
          <cell r="D323" t="str">
            <v>Corporación Gestión Y Acción Por Colombia - CORGESTACOL</v>
          </cell>
          <cell r="E323" t="str">
            <v>806003168-6</v>
          </cell>
          <cell r="F323" t="str">
            <v>Euclides Alcala Acuña</v>
          </cell>
          <cell r="G323" t="str">
            <v>Hogar Saber Vivir Sede 1</v>
          </cell>
          <cell r="H323" t="str">
            <v>Barrio Blas De Leso Manzana 25 Lote 9 3ra Etapa</v>
          </cell>
          <cell r="I323" t="str">
            <v>Cartagena</v>
          </cell>
          <cell r="J323" t="str">
            <v>Industrial De la Bahía</v>
          </cell>
          <cell r="K323">
            <v>6611066</v>
          </cell>
          <cell r="L323">
            <v>3156514676</v>
          </cell>
          <cell r="M323" t="str">
            <v>corgestacol168@hotmail.com</v>
          </cell>
          <cell r="N323" t="str">
            <v>Internado RD</v>
          </cell>
          <cell r="O323" t="str">
            <v>No Aplica</v>
          </cell>
          <cell r="P323" t="str">
            <v>Vulneración</v>
          </cell>
          <cell r="Q323" t="str">
            <v>0517-2018</v>
          </cell>
          <cell r="R323">
            <v>28</v>
          </cell>
          <cell r="S323">
            <v>43435</v>
          </cell>
          <cell r="T323">
            <v>43769</v>
          </cell>
          <cell r="U323">
            <v>749863050</v>
          </cell>
          <cell r="V323" t="str">
            <v>Libia Espinosa</v>
          </cell>
        </row>
        <row r="324">
          <cell r="B324" t="str">
            <v>13-92-323</v>
          </cell>
          <cell r="C324" t="str">
            <v>Bolívar</v>
          </cell>
          <cell r="D324" t="str">
            <v>Corporación Gestión Y Acción Por Colombia - CORGESTACOL</v>
          </cell>
          <cell r="E324" t="str">
            <v>806003168-6</v>
          </cell>
          <cell r="F324" t="str">
            <v>Euclides Alcala Acuña</v>
          </cell>
          <cell r="G324" t="str">
            <v>Hogar Saber Vivir Sede 2</v>
          </cell>
          <cell r="H324" t="str">
            <v>Barrio Blas De Leso Manzana 27 Lote 3 3ra Etapa</v>
          </cell>
          <cell r="I324" t="str">
            <v>Cartagena</v>
          </cell>
          <cell r="J324" t="str">
            <v>Industrial De la Bahía</v>
          </cell>
          <cell r="K324">
            <v>6611066</v>
          </cell>
          <cell r="L324">
            <v>3156514676</v>
          </cell>
          <cell r="M324" t="str">
            <v>corgestacol168@hotmail.com</v>
          </cell>
          <cell r="N324" t="str">
            <v>Internado RD</v>
          </cell>
          <cell r="O324" t="str">
            <v>No Aplica</v>
          </cell>
          <cell r="P324" t="str">
            <v>Vulneración</v>
          </cell>
          <cell r="Q324" t="str">
            <v>0517-2018</v>
          </cell>
          <cell r="R324">
            <v>22</v>
          </cell>
          <cell r="S324">
            <v>43435</v>
          </cell>
          <cell r="T324">
            <v>43769</v>
          </cell>
          <cell r="U324">
            <v>0</v>
          </cell>
          <cell r="V324" t="str">
            <v>Libia Espinosa</v>
          </cell>
        </row>
        <row r="325">
          <cell r="B325" t="str">
            <v>13-94-324</v>
          </cell>
          <cell r="C325" t="str">
            <v>Bolívar</v>
          </cell>
          <cell r="D325" t="str">
            <v>Corporación Hogares Crea De Colombia</v>
          </cell>
          <cell r="E325" t="str">
            <v>800080212-9</v>
          </cell>
          <cell r="F325" t="str">
            <v>Miguel Desmoineaux Romero</v>
          </cell>
          <cell r="G325" t="str">
            <v>Hogares Crea</v>
          </cell>
          <cell r="H325" t="str">
            <v>Barrio Torices Carrera 14 No. 49 - 17</v>
          </cell>
          <cell r="I325" t="str">
            <v>Cartagena</v>
          </cell>
          <cell r="J325" t="str">
            <v>Historico y Del Caribe Norte</v>
          </cell>
          <cell r="K325">
            <v>6665787</v>
          </cell>
          <cell r="L325">
            <v>0</v>
          </cell>
          <cell r="M325" t="str">
            <v>mdr@med.com.co</v>
          </cell>
          <cell r="N325" t="str">
            <v>Internado RD</v>
          </cell>
          <cell r="O325" t="str">
            <v>No Aplica</v>
          </cell>
          <cell r="P325" t="str">
            <v>Consumo SPA</v>
          </cell>
          <cell r="Q325" t="str">
            <v>0511-2018</v>
          </cell>
          <cell r="R325">
            <v>20</v>
          </cell>
          <cell r="S325">
            <v>43435</v>
          </cell>
          <cell r="T325">
            <v>43769</v>
          </cell>
          <cell r="U325">
            <v>299945220</v>
          </cell>
          <cell r="V325" t="str">
            <v>Ivon Esquivia</v>
          </cell>
        </row>
        <row r="326">
          <cell r="B326" t="str">
            <v>13-114-325</v>
          </cell>
          <cell r="C326" t="str">
            <v>Bolívar</v>
          </cell>
          <cell r="D326" t="str">
            <v>Fundación Aluna</v>
          </cell>
          <cell r="E326" t="str">
            <v>806014972-9</v>
          </cell>
          <cell r="F326" t="str">
            <v>Ursula Schlappi</v>
          </cell>
          <cell r="G326" t="str">
            <v>Aluna</v>
          </cell>
          <cell r="H326" t="str">
            <v>Barrio Chile Diagonal 26 No. 47 - 49</v>
          </cell>
          <cell r="I326" t="str">
            <v>Cartagena</v>
          </cell>
          <cell r="J326" t="str">
            <v>Historico y Del Caribe Norte</v>
          </cell>
          <cell r="K326">
            <v>6746444</v>
          </cell>
          <cell r="L326">
            <v>3205492104</v>
          </cell>
          <cell r="M326" t="str">
            <v>luna@aluna.org.co</v>
          </cell>
          <cell r="N326" t="str">
            <v>Externado RD</v>
          </cell>
          <cell r="O326" t="str">
            <v>Media Jornada</v>
          </cell>
          <cell r="P326" t="str">
            <v>Discapacidad</v>
          </cell>
          <cell r="Q326" t="str">
            <v>0510-2018</v>
          </cell>
          <cell r="R326">
            <v>295</v>
          </cell>
          <cell r="S326">
            <v>43435</v>
          </cell>
          <cell r="T326">
            <v>43769</v>
          </cell>
          <cell r="U326">
            <v>2562374130</v>
          </cell>
          <cell r="V326" t="str">
            <v>Ivon Esquivia</v>
          </cell>
        </row>
        <row r="327">
          <cell r="B327" t="str">
            <v>13-125-326</v>
          </cell>
          <cell r="C327" t="str">
            <v>Bolívar</v>
          </cell>
          <cell r="D327" t="str">
            <v>Fundación Casa Del Niño IPS</v>
          </cell>
          <cell r="E327" t="str">
            <v>806008935-1</v>
          </cell>
          <cell r="F327" t="str">
            <v>Nestor Rafael De Oro Lora</v>
          </cell>
          <cell r="G327">
            <v>0</v>
          </cell>
          <cell r="H327" t="str">
            <v>Urbanización Santa Lucia Manzana A Lote 8</v>
          </cell>
          <cell r="I327" t="str">
            <v>Cartagena</v>
          </cell>
          <cell r="J327" t="str">
            <v>Industrial De la Bahía</v>
          </cell>
          <cell r="K327">
            <v>6890738</v>
          </cell>
          <cell r="L327">
            <v>0</v>
          </cell>
          <cell r="M327" t="str">
            <v>funcaninoips@gmail.com</v>
          </cell>
          <cell r="N327" t="str">
            <v>Hogar Sustituto Entidad RD</v>
          </cell>
          <cell r="O327" t="str">
            <v>No Aplica</v>
          </cell>
          <cell r="P327" t="str">
            <v>Discapacidad</v>
          </cell>
          <cell r="Q327" t="str">
            <v>0529-2018</v>
          </cell>
          <cell r="R327">
            <v>100</v>
          </cell>
          <cell r="S327">
            <v>43435</v>
          </cell>
          <cell r="T327">
            <v>43769</v>
          </cell>
          <cell r="U327">
            <v>1681525600</v>
          </cell>
          <cell r="V327" t="str">
            <v>Farib Juan Narvaez</v>
          </cell>
        </row>
        <row r="328">
          <cell r="B328" t="str">
            <v>13-147-327</v>
          </cell>
          <cell r="C328" t="str">
            <v>Bolívar</v>
          </cell>
          <cell r="D328" t="str">
            <v>Fundación Dignitas</v>
          </cell>
          <cell r="E328" t="str">
            <v>900843968-6</v>
          </cell>
          <cell r="F328" t="str">
            <v>Quellys Rodriguez Zuñiga</v>
          </cell>
          <cell r="G328" t="str">
            <v>Daniel Lemaitre</v>
          </cell>
          <cell r="H328" t="str">
            <v>Daniel Lemaitre Carrera 17 No. 71 - 25</v>
          </cell>
          <cell r="I328" t="str">
            <v>Cartagena</v>
          </cell>
          <cell r="J328" t="str">
            <v>Historico y Del Caribe Norte</v>
          </cell>
          <cell r="K328">
            <v>0</v>
          </cell>
          <cell r="L328">
            <v>3145944383</v>
          </cell>
          <cell r="M328" t="str">
            <v>fdignitas@gmail.com</v>
          </cell>
          <cell r="N328" t="str">
            <v>Intervención de Apoyo - Apoyo Psicosocial RD</v>
          </cell>
          <cell r="O328" t="str">
            <v>No Aplica</v>
          </cell>
          <cell r="P328" t="str">
            <v>Violencia Sexual</v>
          </cell>
          <cell r="Q328" t="str">
            <v>0513-2018</v>
          </cell>
          <cell r="R328">
            <v>35</v>
          </cell>
          <cell r="S328">
            <v>43435</v>
          </cell>
          <cell r="T328">
            <v>43769</v>
          </cell>
          <cell r="U328">
            <v>93587585</v>
          </cell>
          <cell r="V328" t="str">
            <v>Ivon Esquivia</v>
          </cell>
        </row>
        <row r="329">
          <cell r="B329" t="str">
            <v>13-147-328</v>
          </cell>
          <cell r="C329" t="str">
            <v>Bolívar</v>
          </cell>
          <cell r="D329" t="str">
            <v>Fundación Dignitas</v>
          </cell>
          <cell r="E329" t="str">
            <v>900843968-6</v>
          </cell>
          <cell r="F329" t="str">
            <v>Quellys Rodriguez Zuñiga</v>
          </cell>
          <cell r="G329" t="str">
            <v>Villa Estrella</v>
          </cell>
          <cell r="H329" t="str">
            <v>Barrio Vailla Estrella Tranversal 54 No. 60-863</v>
          </cell>
          <cell r="I329" t="str">
            <v>Cartagena</v>
          </cell>
          <cell r="J329" t="str">
            <v>Virgen y Turistico</v>
          </cell>
          <cell r="K329">
            <v>6648259</v>
          </cell>
          <cell r="L329">
            <v>3145944383</v>
          </cell>
          <cell r="M329" t="str">
            <v>fdignitas@gmail.com</v>
          </cell>
          <cell r="N329" t="str">
            <v>Intervención de Apoyo - Apoyo Psicológico Especializado RD</v>
          </cell>
          <cell r="O329" t="str">
            <v>No Aplica</v>
          </cell>
          <cell r="P329" t="str">
            <v>Vulneración</v>
          </cell>
          <cell r="Q329" t="str">
            <v>0534-2018</v>
          </cell>
          <cell r="R329" t="str">
            <v>628 sesiones</v>
          </cell>
          <cell r="S329">
            <v>43435</v>
          </cell>
          <cell r="T329">
            <v>43769</v>
          </cell>
          <cell r="U329">
            <v>451096796</v>
          </cell>
          <cell r="V329" t="str">
            <v>Eva Alvarez</v>
          </cell>
        </row>
        <row r="330">
          <cell r="B330" t="str">
            <v>13-163-329</v>
          </cell>
          <cell r="C330" t="str">
            <v>Bolívar</v>
          </cell>
          <cell r="D330" t="str">
            <v>Fundación Hijos De Bolívar</v>
          </cell>
          <cell r="E330" t="str">
            <v>800197044-1</v>
          </cell>
          <cell r="F330" t="str">
            <v>Adelaida Manosalva Gonzalez</v>
          </cell>
          <cell r="G330" t="str">
            <v>Sede Sagrada Familia</v>
          </cell>
          <cell r="H330" t="str">
            <v>Barrio El Recreo Calle 7a No. 68 -78</v>
          </cell>
          <cell r="I330" t="str">
            <v>Cartagena</v>
          </cell>
          <cell r="J330" t="str">
            <v>Industrial De la Bahía</v>
          </cell>
          <cell r="K330">
            <v>6613766</v>
          </cell>
          <cell r="L330">
            <v>3014278534</v>
          </cell>
          <cell r="M330" t="str">
            <v>hijosdebolivar-proteccion@oultook.es</v>
          </cell>
          <cell r="N330" t="str">
            <v>Internado RD</v>
          </cell>
          <cell r="O330" t="str">
            <v>No Aplica</v>
          </cell>
          <cell r="P330" t="str">
            <v>Vulneración</v>
          </cell>
          <cell r="Q330" t="str">
            <v>0518-2018</v>
          </cell>
          <cell r="R330">
            <v>17</v>
          </cell>
          <cell r="S330">
            <v>43435</v>
          </cell>
          <cell r="T330">
            <v>43769</v>
          </cell>
          <cell r="U330">
            <v>749863050</v>
          </cell>
          <cell r="V330" t="str">
            <v>Libia Espinosa</v>
          </cell>
        </row>
        <row r="331">
          <cell r="B331" t="str">
            <v>13-163-330</v>
          </cell>
          <cell r="C331" t="str">
            <v>Bolívar</v>
          </cell>
          <cell r="D331" t="str">
            <v>Fundación Hijos De Bolívar</v>
          </cell>
          <cell r="E331" t="str">
            <v>800197044-1</v>
          </cell>
          <cell r="F331" t="str">
            <v>Adelaida Manosalva Gonzalez</v>
          </cell>
          <cell r="G331" t="str">
            <v>Sede Casa De Dios</v>
          </cell>
          <cell r="H331" t="str">
            <v>Barrio Piedra De Bolivar Calle 30d No 30-55</v>
          </cell>
          <cell r="I331" t="str">
            <v>Cartagena</v>
          </cell>
          <cell r="J331" t="str">
            <v>Industrial De la Bahía</v>
          </cell>
          <cell r="K331">
            <v>6613766</v>
          </cell>
          <cell r="L331">
            <v>3014278534</v>
          </cell>
          <cell r="M331" t="str">
            <v>hijosdebolivar-proteccion@oultook.es</v>
          </cell>
          <cell r="N331" t="str">
            <v>Internado RD</v>
          </cell>
          <cell r="O331" t="str">
            <v>No Aplica</v>
          </cell>
          <cell r="P331" t="str">
            <v>Vulneración</v>
          </cell>
          <cell r="Q331" t="str">
            <v>0518-2018</v>
          </cell>
          <cell r="R331">
            <v>33</v>
          </cell>
          <cell r="S331">
            <v>43435</v>
          </cell>
          <cell r="T331">
            <v>43769</v>
          </cell>
          <cell r="U331">
            <v>0</v>
          </cell>
          <cell r="V331" t="str">
            <v>Libia Espinosa</v>
          </cell>
        </row>
        <row r="332">
          <cell r="B332" t="str">
            <v>13-163-331</v>
          </cell>
          <cell r="C332" t="str">
            <v>Bolívar</v>
          </cell>
          <cell r="D332" t="str">
            <v>Fundación Hijos De Bolívar</v>
          </cell>
          <cell r="E332" t="str">
            <v>800197044-1</v>
          </cell>
          <cell r="F332" t="str">
            <v>Adelaida Manosalva Gonzalez</v>
          </cell>
          <cell r="G332" t="str">
            <v>Sede Inmaculada Concepcion</v>
          </cell>
          <cell r="H332" t="str">
            <v>Barrio La Concepción Calle 3 No. 70 - 20</v>
          </cell>
          <cell r="I332" t="str">
            <v>Cartagena</v>
          </cell>
          <cell r="J332" t="str">
            <v>Industrial De la Bahía</v>
          </cell>
          <cell r="K332">
            <v>0</v>
          </cell>
          <cell r="L332">
            <v>3017246577</v>
          </cell>
          <cell r="M332" t="str">
            <v>hijosdebolivar-proteccion@oultook.es</v>
          </cell>
          <cell r="N332" t="str">
            <v>Internado RD</v>
          </cell>
          <cell r="O332" t="str">
            <v>No Aplica</v>
          </cell>
          <cell r="P332" t="str">
            <v>Gestantes</v>
          </cell>
          <cell r="Q332" t="str">
            <v>0520-2018</v>
          </cell>
          <cell r="R332">
            <v>21</v>
          </cell>
          <cell r="S332">
            <v>43435</v>
          </cell>
          <cell r="T332">
            <v>43769</v>
          </cell>
          <cell r="U332">
            <v>318615570</v>
          </cell>
          <cell r="V332" t="str">
            <v>Libia Espinosa</v>
          </cell>
        </row>
        <row r="333">
          <cell r="B333" t="str">
            <v>13-174-332</v>
          </cell>
          <cell r="C333" t="str">
            <v>Bolívar</v>
          </cell>
          <cell r="D333" t="str">
            <v>Fundación Instituto De Habilitación Integral El Rosario</v>
          </cell>
          <cell r="E333" t="str">
            <v>890480249-4</v>
          </cell>
          <cell r="F333" t="str">
            <v>Amarilis Del Carmen Barrios Hernandez</v>
          </cell>
          <cell r="G333">
            <v>0</v>
          </cell>
          <cell r="H333" t="str">
            <v>Barrio San Fernando Carrera 81 No. 22 - 229</v>
          </cell>
          <cell r="I333" t="str">
            <v>Cartagena</v>
          </cell>
          <cell r="J333" t="str">
            <v>Industrial De la Bahía</v>
          </cell>
          <cell r="K333">
            <v>6619305</v>
          </cell>
          <cell r="L333">
            <v>3007212357</v>
          </cell>
          <cell r="M333" t="str">
            <v>fundacionelrosario@hotmail.com</v>
          </cell>
          <cell r="N333" t="str">
            <v>Externado RD</v>
          </cell>
          <cell r="O333" t="str">
            <v>Media Jornada</v>
          </cell>
          <cell r="P333" t="str">
            <v>Discapacidad</v>
          </cell>
          <cell r="Q333" t="str">
            <v>0523-2018</v>
          </cell>
          <cell r="R333">
            <v>185</v>
          </cell>
          <cell r="S333">
            <v>43435</v>
          </cell>
          <cell r="T333">
            <v>43769</v>
          </cell>
          <cell r="U333">
            <v>1606912590</v>
          </cell>
          <cell r="V333" t="str">
            <v>Libia Espinosa</v>
          </cell>
        </row>
        <row r="334">
          <cell r="B334" t="str">
            <v>13-235-333</v>
          </cell>
          <cell r="C334" t="str">
            <v>Bolívar</v>
          </cell>
          <cell r="D334" t="str">
            <v>Fundación Renacer</v>
          </cell>
          <cell r="E334" t="str">
            <v>800230838-3</v>
          </cell>
          <cell r="F334" t="str">
            <v>Luz Estella Cardenas Ovalle</v>
          </cell>
          <cell r="G334" t="str">
            <v>Barrio España</v>
          </cell>
          <cell r="H334" t="str">
            <v>Barrio España Carrera 45 Calle 26d - 74</v>
          </cell>
          <cell r="I334" t="str">
            <v>Cartagena</v>
          </cell>
          <cell r="J334" t="str">
            <v>Historico y Del Caribe Norte</v>
          </cell>
          <cell r="K334">
            <v>6747709</v>
          </cell>
          <cell r="L334">
            <v>3112363592</v>
          </cell>
          <cell r="M334" t="str">
            <v>funrenacercgta@hotmail.com</v>
          </cell>
          <cell r="N334" t="str">
            <v>Internado RD</v>
          </cell>
          <cell r="O334" t="str">
            <v>No Aplica</v>
          </cell>
          <cell r="P334" t="str">
            <v>Violencia Sexual</v>
          </cell>
          <cell r="Q334" t="str">
            <v>0514-2018</v>
          </cell>
          <cell r="R334">
            <v>50</v>
          </cell>
          <cell r="S334">
            <v>43435</v>
          </cell>
          <cell r="T334">
            <v>43769</v>
          </cell>
          <cell r="U334">
            <v>729411700</v>
          </cell>
          <cell r="V334" t="str">
            <v>Ivon Esquivia</v>
          </cell>
        </row>
        <row r="335">
          <cell r="B335" t="str">
            <v>13-235-334</v>
          </cell>
          <cell r="C335" t="str">
            <v>Bolívar</v>
          </cell>
          <cell r="D335" t="str">
            <v>Fundación Renacer</v>
          </cell>
          <cell r="E335" t="str">
            <v>800230838-3</v>
          </cell>
          <cell r="F335" t="str">
            <v>Luz Estella Cardenas Ovalle</v>
          </cell>
          <cell r="G335" t="str">
            <v>Barrio Bruselas</v>
          </cell>
          <cell r="H335" t="str">
            <v>Barrio Brusela Calle Simón Bossa No. 25 - 27</v>
          </cell>
          <cell r="I335" t="str">
            <v>Cartagena</v>
          </cell>
          <cell r="J335" t="str">
            <v>Historico y Del Caribe Norte</v>
          </cell>
          <cell r="K335">
            <v>6699430</v>
          </cell>
          <cell r="L335">
            <v>3118010838</v>
          </cell>
          <cell r="M335" t="str">
            <v>funrenacercgta@hotmail.com</v>
          </cell>
          <cell r="N335" t="str">
            <v>Externado RD</v>
          </cell>
          <cell r="O335" t="str">
            <v>Media Jornada</v>
          </cell>
          <cell r="P335" t="str">
            <v>Vulneración</v>
          </cell>
          <cell r="Q335" t="str">
            <v>0515-2018</v>
          </cell>
          <cell r="R335">
            <v>80</v>
          </cell>
          <cell r="S335">
            <v>43435</v>
          </cell>
          <cell r="T335">
            <v>43769</v>
          </cell>
          <cell r="U335">
            <v>438464590</v>
          </cell>
          <cell r="V335" t="str">
            <v>Ivon Esquivia</v>
          </cell>
        </row>
        <row r="336">
          <cell r="B336" t="str">
            <v>13-244-335</v>
          </cell>
          <cell r="C336" t="str">
            <v>Bolívar</v>
          </cell>
          <cell r="D336" t="str">
            <v>Fundación Semillas De Esperanza</v>
          </cell>
          <cell r="E336" t="str">
            <v>806005728-1</v>
          </cell>
          <cell r="F336" t="str">
            <v>Martha Guitierrez Ianuzzi</v>
          </cell>
          <cell r="G336">
            <v>0</v>
          </cell>
          <cell r="H336" t="str">
            <v>Barrio Torices Calle 48 No. 14 - 38</v>
          </cell>
          <cell r="I336" t="str">
            <v>Cartagena</v>
          </cell>
          <cell r="J336" t="str">
            <v>Historico y Del Caribe Norte</v>
          </cell>
          <cell r="K336">
            <v>0</v>
          </cell>
          <cell r="L336">
            <v>3008149846</v>
          </cell>
          <cell r="M336" t="str">
            <v>fundasem.cartagena@gmail.com</v>
          </cell>
          <cell r="N336" t="str">
            <v>Externado RD</v>
          </cell>
          <cell r="O336" t="str">
            <v>Media Jornada</v>
          </cell>
          <cell r="P336" t="str">
            <v>Trabajo Infantil</v>
          </cell>
          <cell r="Q336" t="str">
            <v>0512-2018</v>
          </cell>
          <cell r="R336">
            <v>50</v>
          </cell>
          <cell r="S336">
            <v>43435</v>
          </cell>
          <cell r="T336">
            <v>43769</v>
          </cell>
          <cell r="U336">
            <v>274040350</v>
          </cell>
          <cell r="V336" t="str">
            <v>Ivon Esquivia</v>
          </cell>
        </row>
        <row r="337">
          <cell r="B337" t="str">
            <v>13-257-336</v>
          </cell>
          <cell r="C337" t="str">
            <v>Bolívar</v>
          </cell>
          <cell r="D337" t="str">
            <v>Fundación Talid</v>
          </cell>
          <cell r="E337" t="str">
            <v>806011246-6</v>
          </cell>
          <cell r="F337" t="str">
            <v>Raul Antonio Varela Contreras</v>
          </cell>
          <cell r="G337">
            <v>0</v>
          </cell>
          <cell r="H337" t="str">
            <v>Barrio Torices Calle 43 No. 17 - 53</v>
          </cell>
          <cell r="I337" t="str">
            <v>Cartagena</v>
          </cell>
          <cell r="J337" t="str">
            <v>Historico y Del Caribe Norte</v>
          </cell>
          <cell r="K337">
            <v>6435858</v>
          </cell>
          <cell r="L337">
            <v>0</v>
          </cell>
          <cell r="M337" t="str">
            <v>fundatalid@gmail.com</v>
          </cell>
          <cell r="N337" t="str">
            <v>Externado RAJ</v>
          </cell>
          <cell r="O337" t="str">
            <v>Jornada Completa</v>
          </cell>
          <cell r="P337" t="str">
            <v>RAJ</v>
          </cell>
          <cell r="Q337" t="str">
            <v>0516-2018</v>
          </cell>
          <cell r="R337">
            <v>25</v>
          </cell>
          <cell r="S337">
            <v>43435</v>
          </cell>
          <cell r="T337">
            <v>43769</v>
          </cell>
          <cell r="U337">
            <v>243055600</v>
          </cell>
          <cell r="V337" t="str">
            <v>Ivon Esquivia</v>
          </cell>
        </row>
        <row r="338">
          <cell r="B338" t="str">
            <v>13-96-337</v>
          </cell>
          <cell r="C338" t="str">
            <v>Bolívar</v>
          </cell>
          <cell r="D338" t="str">
            <v>Corporación Jóvenes Y Mañana</v>
          </cell>
          <cell r="E338" t="str">
            <v>806007865-1</v>
          </cell>
          <cell r="F338" t="str">
            <v>Teresita Payares</v>
          </cell>
          <cell r="G338">
            <v>0</v>
          </cell>
          <cell r="H338" t="str">
            <v>Barrio Santander Carrera 44 no. 24 - 39</v>
          </cell>
          <cell r="I338" t="str">
            <v>El Carmen De Bolívar</v>
          </cell>
          <cell r="J338" t="str">
            <v>El Carmen de Bolivar</v>
          </cell>
          <cell r="K338">
            <v>0</v>
          </cell>
          <cell r="L338">
            <v>3015780324</v>
          </cell>
          <cell r="M338" t="str">
            <v>tere272@hotmail.com</v>
          </cell>
          <cell r="N338" t="str">
            <v>Externado RD</v>
          </cell>
          <cell r="O338" t="str">
            <v>Media Jornada</v>
          </cell>
          <cell r="P338" t="str">
            <v>Vulneración</v>
          </cell>
          <cell r="Q338" t="str">
            <v>0540-2018</v>
          </cell>
          <cell r="R338">
            <v>40</v>
          </cell>
          <cell r="S338">
            <v>43435</v>
          </cell>
          <cell r="T338">
            <v>43769</v>
          </cell>
          <cell r="U338">
            <v>219232280</v>
          </cell>
          <cell r="V338" t="str">
            <v>Edigna Guzman</v>
          </cell>
        </row>
        <row r="339">
          <cell r="B339" t="str">
            <v>13-96-338</v>
          </cell>
          <cell r="C339" t="str">
            <v>Bolívar</v>
          </cell>
          <cell r="D339" t="str">
            <v>Corporación Jóvenes Y Mañana</v>
          </cell>
          <cell r="E339" t="str">
            <v>806007865-1</v>
          </cell>
          <cell r="F339" t="str">
            <v>Teresita Payares</v>
          </cell>
          <cell r="G339">
            <v>0</v>
          </cell>
          <cell r="H339" t="str">
            <v>Barrio El Carmen Calle 24 No. 44 - 49</v>
          </cell>
          <cell r="I339" t="str">
            <v>El Carmen De Bolívar</v>
          </cell>
          <cell r="J339" t="str">
            <v>El Carmen de Bolivar</v>
          </cell>
          <cell r="K339">
            <v>0</v>
          </cell>
          <cell r="L339">
            <v>3015780324</v>
          </cell>
          <cell r="M339" t="str">
            <v>tere272@hotmail.com</v>
          </cell>
          <cell r="N339" t="str">
            <v>Externado RD</v>
          </cell>
          <cell r="O339" t="str">
            <v>Media Jornada</v>
          </cell>
          <cell r="P339" t="str">
            <v>Trabajo Infantil</v>
          </cell>
          <cell r="Q339" t="str">
            <v>0538-2018</v>
          </cell>
          <cell r="R339">
            <v>50</v>
          </cell>
          <cell r="S339">
            <v>43435</v>
          </cell>
          <cell r="T339">
            <v>43769</v>
          </cell>
          <cell r="U339">
            <v>274040350</v>
          </cell>
          <cell r="V339" t="str">
            <v>Edigna Guzman</v>
          </cell>
        </row>
        <row r="340">
          <cell r="B340" t="str">
            <v>13-96-339</v>
          </cell>
          <cell r="C340" t="str">
            <v>Bolívar</v>
          </cell>
          <cell r="D340" t="str">
            <v>Corporación Jóvenes Y Mañana</v>
          </cell>
          <cell r="E340" t="str">
            <v>806007865-1</v>
          </cell>
          <cell r="F340" t="str">
            <v>Teresita Payares</v>
          </cell>
          <cell r="G340">
            <v>0</v>
          </cell>
          <cell r="H340" t="str">
            <v>Barrio Monte Carlos Carrera 14b No. 10e - 65</v>
          </cell>
          <cell r="I340" t="str">
            <v>Magangué</v>
          </cell>
          <cell r="J340" t="str">
            <v>Magangué</v>
          </cell>
          <cell r="K340">
            <v>6877449</v>
          </cell>
          <cell r="L340">
            <v>3015780324</v>
          </cell>
          <cell r="M340" t="str">
            <v>corpointervencion@gmail.com</v>
          </cell>
          <cell r="N340" t="str">
            <v>Intervención de Apoyo - Apoyo Psicosocial RD</v>
          </cell>
          <cell r="O340" t="str">
            <v>No Aplica</v>
          </cell>
          <cell r="P340" t="str">
            <v>Violencia Sexual</v>
          </cell>
          <cell r="Q340" t="str">
            <v>0539-2018</v>
          </cell>
          <cell r="R340">
            <v>20</v>
          </cell>
          <cell r="S340">
            <v>43435</v>
          </cell>
          <cell r="T340">
            <v>43769</v>
          </cell>
          <cell r="U340">
            <v>53478620</v>
          </cell>
          <cell r="V340" t="str">
            <v>Cristian Lopez</v>
          </cell>
        </row>
        <row r="341">
          <cell r="B341" t="str">
            <v>13-96-340</v>
          </cell>
          <cell r="C341" t="str">
            <v>Bolívar</v>
          </cell>
          <cell r="D341" t="str">
            <v>Corporación Jóvenes Y Mañana</v>
          </cell>
          <cell r="E341" t="str">
            <v>806007865-1</v>
          </cell>
          <cell r="F341" t="str">
            <v>Teresita Payares</v>
          </cell>
          <cell r="G341">
            <v>0</v>
          </cell>
          <cell r="H341" t="str">
            <v>Barrio Monte Carlos Carrera 14b No. 10e - 65</v>
          </cell>
          <cell r="I341" t="str">
            <v>Magangué</v>
          </cell>
          <cell r="J341" t="str">
            <v>Magangué</v>
          </cell>
          <cell r="K341">
            <v>6877449</v>
          </cell>
          <cell r="L341">
            <v>3015780324</v>
          </cell>
          <cell r="M341" t="str">
            <v>tere272@hotmail.com</v>
          </cell>
          <cell r="N341" t="str">
            <v>Intervención de Apoyo - Apoyo Psicosocial RD</v>
          </cell>
          <cell r="O341" t="str">
            <v>No Aplica</v>
          </cell>
          <cell r="P341" t="str">
            <v>Vulneración</v>
          </cell>
          <cell r="Q341" t="str">
            <v>0532-2018</v>
          </cell>
          <cell r="R341">
            <v>55</v>
          </cell>
          <cell r="S341">
            <v>43435</v>
          </cell>
          <cell r="T341">
            <v>43769</v>
          </cell>
          <cell r="U341">
            <v>301444385</v>
          </cell>
          <cell r="V341" t="str">
            <v>Cristian Lopez</v>
          </cell>
        </row>
        <row r="342">
          <cell r="B342" t="str">
            <v>13-161-341</v>
          </cell>
          <cell r="C342" t="str">
            <v>Bolívar</v>
          </cell>
          <cell r="D342" t="str">
            <v>Fundación Gilber Santiago Una Esperanza De Vida</v>
          </cell>
          <cell r="E342" t="str">
            <v>900312547-0</v>
          </cell>
          <cell r="F342" t="str">
            <v>Lucy Del Carmen Ordoñez Mendoza</v>
          </cell>
          <cell r="G342">
            <v>0</v>
          </cell>
          <cell r="H342" t="str">
            <v>Barrio San Jose Carrera 15 No. 16a - 14</v>
          </cell>
          <cell r="I342" t="str">
            <v>Magangué</v>
          </cell>
          <cell r="J342" t="str">
            <v>Magangué</v>
          </cell>
          <cell r="K342">
            <v>0</v>
          </cell>
          <cell r="L342">
            <v>3008172560</v>
          </cell>
          <cell r="M342" t="str">
            <v>fundagilsanti@hotmail.com</v>
          </cell>
          <cell r="N342" t="str">
            <v>Externado RD</v>
          </cell>
          <cell r="O342" t="str">
            <v>Media Jornada</v>
          </cell>
          <cell r="P342" t="str">
            <v>Discapacidad</v>
          </cell>
          <cell r="Q342" t="str">
            <v>0531-2018</v>
          </cell>
          <cell r="R342">
            <v>50</v>
          </cell>
          <cell r="S342">
            <v>43435</v>
          </cell>
          <cell r="T342">
            <v>43769</v>
          </cell>
          <cell r="U342">
            <v>434300700</v>
          </cell>
          <cell r="V342" t="str">
            <v>Cristian Lopez</v>
          </cell>
        </row>
        <row r="343">
          <cell r="B343" t="str">
            <v>13-244-342</v>
          </cell>
          <cell r="C343" t="str">
            <v>Bolívar</v>
          </cell>
          <cell r="D343" t="str">
            <v>Fundación Semillas De Esperanza</v>
          </cell>
          <cell r="E343" t="str">
            <v>806005728-1</v>
          </cell>
          <cell r="F343" t="str">
            <v>Martha Guitierrez Ianuzzi</v>
          </cell>
          <cell r="G343">
            <v>0</v>
          </cell>
          <cell r="H343" t="str">
            <v>Barrio Santa Rita Calle 14 No. 25 - 77</v>
          </cell>
          <cell r="I343" t="str">
            <v>Magangué</v>
          </cell>
          <cell r="J343" t="str">
            <v>Magangué</v>
          </cell>
          <cell r="K343">
            <v>0</v>
          </cell>
          <cell r="L343">
            <v>3008149846</v>
          </cell>
          <cell r="M343" t="str">
            <v>fundasem.magangue@gmail.com</v>
          </cell>
          <cell r="N343" t="str">
            <v>Externado RD</v>
          </cell>
          <cell r="O343" t="str">
            <v>Media Jornada</v>
          </cell>
          <cell r="P343" t="str">
            <v>Trabajo Infantil</v>
          </cell>
          <cell r="Q343" t="str">
            <v>0533-2018</v>
          </cell>
          <cell r="R343">
            <v>45</v>
          </cell>
          <cell r="S343">
            <v>43435</v>
          </cell>
          <cell r="T343">
            <v>43769</v>
          </cell>
          <cell r="U343">
            <v>246636315</v>
          </cell>
          <cell r="V343" t="str">
            <v>Cristian Lopez</v>
          </cell>
        </row>
        <row r="344">
          <cell r="B344" t="str">
            <v>13-125-343</v>
          </cell>
          <cell r="C344" t="str">
            <v>Bolívar</v>
          </cell>
          <cell r="D344" t="str">
            <v>Fundación Casa Del Niño IPS</v>
          </cell>
          <cell r="E344" t="str">
            <v>806008935-1</v>
          </cell>
          <cell r="F344" t="str">
            <v>Nestor Rafael De Oro Lora</v>
          </cell>
          <cell r="G344">
            <v>0</v>
          </cell>
          <cell r="H344" t="str">
            <v>Barrio La Bodega Carrera 11 No. 7 - 12</v>
          </cell>
          <cell r="I344" t="str">
            <v>San Juan Nepomuceno</v>
          </cell>
          <cell r="J344" t="str">
            <v>El Carmen de Bolivar</v>
          </cell>
          <cell r="K344">
            <v>6891699</v>
          </cell>
          <cell r="L344">
            <v>3107186340</v>
          </cell>
          <cell r="M344" t="str">
            <v>funcaninoips@gmail.com</v>
          </cell>
          <cell r="N344" t="str">
            <v>Internado RD</v>
          </cell>
          <cell r="O344" t="str">
            <v>No Aplica</v>
          </cell>
          <cell r="P344" t="str">
            <v>Discapacidad</v>
          </cell>
          <cell r="Q344" t="str">
            <v>0536-2018</v>
          </cell>
          <cell r="R344">
            <v>30</v>
          </cell>
          <cell r="S344">
            <v>43435</v>
          </cell>
          <cell r="T344">
            <v>43769</v>
          </cell>
          <cell r="U344">
            <v>516145920</v>
          </cell>
          <cell r="V344" t="str">
            <v>Edigna Guzman</v>
          </cell>
        </row>
        <row r="345">
          <cell r="B345" t="str">
            <v>13-125-344</v>
          </cell>
          <cell r="C345" t="str">
            <v>Bolívar</v>
          </cell>
          <cell r="D345" t="str">
            <v>Fundación Casa Del Niño IPS</v>
          </cell>
          <cell r="E345" t="str">
            <v>806008935-1</v>
          </cell>
          <cell r="F345" t="str">
            <v>Nestor Rafael De Oro Lora</v>
          </cell>
          <cell r="G345">
            <v>0</v>
          </cell>
          <cell r="H345" t="str">
            <v>Barrio La Bodega Carrera 11 No. 7 - 12</v>
          </cell>
          <cell r="I345" t="str">
            <v>San Juan Nepomuceno</v>
          </cell>
          <cell r="J345" t="str">
            <v>El Carmen de Bolivar</v>
          </cell>
          <cell r="K345">
            <v>6891699</v>
          </cell>
          <cell r="L345">
            <v>3107186340</v>
          </cell>
          <cell r="M345" t="str">
            <v>funcaninoips@gmail.com</v>
          </cell>
          <cell r="N345" t="str">
            <v>Externado RD</v>
          </cell>
          <cell r="O345" t="str">
            <v>Media Jornada</v>
          </cell>
          <cell r="P345" t="str">
            <v>Discapacidad</v>
          </cell>
          <cell r="Q345" t="str">
            <v>0537-2018</v>
          </cell>
          <cell r="R345">
            <v>90</v>
          </cell>
          <cell r="S345">
            <v>43435</v>
          </cell>
          <cell r="T345">
            <v>43769</v>
          </cell>
          <cell r="U345">
            <v>781741260</v>
          </cell>
          <cell r="V345" t="str">
            <v>Edigna Guzman</v>
          </cell>
        </row>
        <row r="346">
          <cell r="B346" t="str">
            <v>13-36-345</v>
          </cell>
          <cell r="C346" t="str">
            <v>Bolívar</v>
          </cell>
          <cell r="D346" t="str">
            <v>Asociación Para La Reeducación De Los Menores Del Departamento De Bolivar - ASOMENORES</v>
          </cell>
          <cell r="E346" t="str">
            <v>800153753-6</v>
          </cell>
          <cell r="F346" t="str">
            <v>Lucy Lascarroo Lascarro</v>
          </cell>
          <cell r="G346" t="str">
            <v>Sede Turbaco</v>
          </cell>
          <cell r="H346" t="str">
            <v>Urbanización La Granja Carrera 15 No. 22-284</v>
          </cell>
          <cell r="I346" t="str">
            <v>Turbaco</v>
          </cell>
          <cell r="J346" t="str">
            <v>Turbaco</v>
          </cell>
          <cell r="K346">
            <v>6556955</v>
          </cell>
          <cell r="L346">
            <v>3008172560</v>
          </cell>
          <cell r="M346" t="str">
            <v>asomenores2011@hotmail.com</v>
          </cell>
          <cell r="N346" t="str">
            <v>Centro De Internamiento Preventivo</v>
          </cell>
          <cell r="O346" t="str">
            <v>No Aplica</v>
          </cell>
          <cell r="P346" t="str">
            <v>SRPA</v>
          </cell>
          <cell r="Q346" t="str">
            <v>0525-2018</v>
          </cell>
          <cell r="R346">
            <v>36</v>
          </cell>
          <cell r="S346">
            <v>43435</v>
          </cell>
          <cell r="T346">
            <v>43564</v>
          </cell>
          <cell r="U346">
            <v>306507856</v>
          </cell>
          <cell r="V346" t="str">
            <v>Neis Pardo</v>
          </cell>
        </row>
        <row r="347">
          <cell r="B347" t="str">
            <v>13-36-346</v>
          </cell>
          <cell r="C347" t="str">
            <v>Bolívar</v>
          </cell>
          <cell r="D347" t="str">
            <v>Asociación Para La Reeducación De Los Menores Del Departamento De Bolivar - ASOMENORES</v>
          </cell>
          <cell r="E347" t="str">
            <v>800153753-6</v>
          </cell>
          <cell r="F347" t="str">
            <v>Lucy Lascarroo Lascarro</v>
          </cell>
          <cell r="G347" t="str">
            <v>Sede Turbaco</v>
          </cell>
          <cell r="H347" t="str">
            <v>Urbanización La Granja Carrera 15 No. 22-284</v>
          </cell>
          <cell r="I347" t="str">
            <v>Turbaco</v>
          </cell>
          <cell r="J347" t="str">
            <v>Turbaco</v>
          </cell>
          <cell r="K347">
            <v>6556955</v>
          </cell>
          <cell r="L347">
            <v>3008172560</v>
          </cell>
          <cell r="M347" t="str">
            <v>asomenores2011@hotmail.com</v>
          </cell>
          <cell r="N347" t="str">
            <v>Centro De Atención Especializada</v>
          </cell>
          <cell r="O347" t="str">
            <v>No Aplica</v>
          </cell>
          <cell r="P347" t="str">
            <v>SRPA</v>
          </cell>
          <cell r="Q347" t="str">
            <v>0524-2018</v>
          </cell>
          <cell r="R347">
            <v>116</v>
          </cell>
          <cell r="S347">
            <v>43435</v>
          </cell>
          <cell r="T347">
            <v>43564</v>
          </cell>
          <cell r="U347">
            <v>989891649</v>
          </cell>
          <cell r="V347" t="str">
            <v>Neis Pardo</v>
          </cell>
        </row>
        <row r="348">
          <cell r="B348" t="str">
            <v>13-92-347</v>
          </cell>
          <cell r="C348" t="str">
            <v>Bolívar</v>
          </cell>
          <cell r="D348" t="str">
            <v>Corporación Gestión Y Acción Por Colombia - CORGESTACOL</v>
          </cell>
          <cell r="E348" t="str">
            <v>806003168-6</v>
          </cell>
          <cell r="F348" t="str">
            <v>Euclides Alcala Acuña</v>
          </cell>
          <cell r="G348" t="str">
            <v>Sede Turbaco</v>
          </cell>
          <cell r="H348" t="str">
            <v>Sector Loma De Piedra Finca No 30 - Mi Delirio</v>
          </cell>
          <cell r="I348" t="str">
            <v>Turbaco</v>
          </cell>
          <cell r="J348" t="str">
            <v>Turbaco</v>
          </cell>
          <cell r="K348">
            <v>0</v>
          </cell>
          <cell r="L348">
            <v>3156514676</v>
          </cell>
          <cell r="M348" t="str">
            <v>corgestacol.mental@hotmail.com</v>
          </cell>
          <cell r="N348" t="str">
            <v>Internado RD</v>
          </cell>
          <cell r="O348" t="str">
            <v>No Aplica</v>
          </cell>
          <cell r="P348" t="str">
            <v>Discapacidad</v>
          </cell>
          <cell r="Q348" t="str">
            <v>0535-2018</v>
          </cell>
          <cell r="R348">
            <v>89</v>
          </cell>
          <cell r="S348">
            <v>43435</v>
          </cell>
          <cell r="T348">
            <v>43769</v>
          </cell>
          <cell r="U348">
            <v>2213586729</v>
          </cell>
          <cell r="V348" t="str">
            <v>Neis Pardo</v>
          </cell>
        </row>
        <row r="349">
          <cell r="B349" t="str">
            <v>13-148-348</v>
          </cell>
          <cell r="C349" t="str">
            <v>Bolívar</v>
          </cell>
          <cell r="D349" t="str">
            <v>Fundación Dones De Misericordia</v>
          </cell>
          <cell r="E349" t="str">
            <v>900036694-1</v>
          </cell>
          <cell r="F349" t="str">
            <v>Arlena Hoyos Cañavera</v>
          </cell>
          <cell r="G349">
            <v>0</v>
          </cell>
          <cell r="H349" t="str">
            <v>Plan Parejo Sector Altamira Carrera 17 #35-58 Lote 104b</v>
          </cell>
          <cell r="I349" t="str">
            <v>Turbaco</v>
          </cell>
          <cell r="J349" t="str">
            <v>Turbaco</v>
          </cell>
          <cell r="K349">
            <v>0</v>
          </cell>
          <cell r="L349">
            <v>3002078622</v>
          </cell>
          <cell r="M349" t="str">
            <v>coordinacioncasa@donesde misericordia.org</v>
          </cell>
          <cell r="N349" t="str">
            <v>Internado RD</v>
          </cell>
          <cell r="O349" t="str">
            <v>No Aplica</v>
          </cell>
          <cell r="P349" t="str">
            <v>Calle</v>
          </cell>
          <cell r="Q349" t="str">
            <v>0519-2018</v>
          </cell>
          <cell r="R349">
            <v>25</v>
          </cell>
          <cell r="S349">
            <v>43435</v>
          </cell>
          <cell r="T349">
            <v>43769</v>
          </cell>
          <cell r="U349">
            <v>374931525</v>
          </cell>
          <cell r="V349" t="str">
            <v>Neis Pardo</v>
          </cell>
        </row>
        <row r="350">
          <cell r="B350" t="str">
            <v>13-257-349</v>
          </cell>
          <cell r="C350" t="str">
            <v>Bolívar</v>
          </cell>
          <cell r="D350" t="str">
            <v>Fundación Talid</v>
          </cell>
          <cell r="E350" t="str">
            <v>806011246-6</v>
          </cell>
          <cell r="F350" t="str">
            <v>Raul Antonio Varela Contreras</v>
          </cell>
          <cell r="G350">
            <v>0</v>
          </cell>
          <cell r="H350" t="str">
            <v>Plan Parejo Sector El Valle Carrera 29 No. 2 - 75</v>
          </cell>
          <cell r="I350" t="str">
            <v>Turbaco</v>
          </cell>
          <cell r="J350" t="str">
            <v>Turbaco</v>
          </cell>
          <cell r="K350">
            <v>0</v>
          </cell>
          <cell r="L350">
            <v>3157314122</v>
          </cell>
          <cell r="M350" t="str">
            <v>fundatalid@gmail.com</v>
          </cell>
          <cell r="N350" t="str">
            <v>Internado RAJ</v>
          </cell>
          <cell r="O350" t="str">
            <v>No Aplica</v>
          </cell>
          <cell r="P350" t="str">
            <v>RAJ</v>
          </cell>
          <cell r="Q350" t="str">
            <v>0521-2018</v>
          </cell>
          <cell r="R350">
            <v>25</v>
          </cell>
          <cell r="S350">
            <v>43435</v>
          </cell>
          <cell r="T350">
            <v>43769</v>
          </cell>
          <cell r="U350">
            <v>428629575</v>
          </cell>
          <cell r="V350" t="str">
            <v>Neis Pardo</v>
          </cell>
        </row>
        <row r="351">
          <cell r="B351" t="str">
            <v>15-7-350</v>
          </cell>
          <cell r="C351" t="str">
            <v>Boyacá</v>
          </cell>
          <cell r="D351" t="str">
            <v>Amparo Juvenil De Chiquinquirá</v>
          </cell>
          <cell r="E351" t="str">
            <v>891800889-6</v>
          </cell>
          <cell r="F351" t="str">
            <v>Miguel Angel Arias Peña</v>
          </cell>
          <cell r="G351">
            <v>0</v>
          </cell>
          <cell r="H351" t="str">
            <v>Calle 28 # 11-03 Barrio Coeducadores</v>
          </cell>
          <cell r="I351" t="str">
            <v>Chiquinquirá</v>
          </cell>
          <cell r="J351" t="str">
            <v>Chiquinquirá</v>
          </cell>
          <cell r="K351">
            <v>7262081</v>
          </cell>
          <cell r="L351">
            <v>3138152613</v>
          </cell>
          <cell r="M351" t="str">
            <v>amparojuvenil73@yahoo.es</v>
          </cell>
          <cell r="N351" t="str">
            <v>Internado RD</v>
          </cell>
          <cell r="O351" t="str">
            <v>No Aplica</v>
          </cell>
          <cell r="P351" t="str">
            <v>Vulneración</v>
          </cell>
          <cell r="Q351">
            <v>337</v>
          </cell>
          <cell r="R351">
            <v>30</v>
          </cell>
          <cell r="S351">
            <v>43435</v>
          </cell>
          <cell r="T351">
            <v>43769</v>
          </cell>
          <cell r="U351">
            <v>449917830</v>
          </cell>
          <cell r="V351" t="str">
            <v>Magda Andrea Tavera</v>
          </cell>
        </row>
        <row r="352">
          <cell r="B352" t="str">
            <v>15-139-351</v>
          </cell>
          <cell r="C352" t="str">
            <v>Boyacá</v>
          </cell>
          <cell r="D352" t="str">
            <v>Fundación De Asociados Pro Discapacitados - ASPRODIS</v>
          </cell>
          <cell r="E352" t="str">
            <v>891801502-6</v>
          </cell>
          <cell r="F352" t="str">
            <v>Blanca Inés Samudio Garzón</v>
          </cell>
          <cell r="G352" t="str">
            <v>Asprodis</v>
          </cell>
          <cell r="H352" t="str">
            <v>Carrera 10 N° 1 -180 Sur</v>
          </cell>
          <cell r="I352" t="str">
            <v>Chiquinquirá</v>
          </cell>
          <cell r="J352" t="str">
            <v>Chiquinquirá</v>
          </cell>
          <cell r="K352">
            <v>7262631</v>
          </cell>
          <cell r="L352" t="str">
            <v>310349 5594</v>
          </cell>
          <cell r="M352" t="str">
            <v>asproint@yahoo.es</v>
          </cell>
          <cell r="N352" t="str">
            <v>Internado RD</v>
          </cell>
          <cell r="O352" t="str">
            <v>No Aplica</v>
          </cell>
          <cell r="P352" t="str">
            <v>Discapacidad</v>
          </cell>
          <cell r="Q352">
            <v>341</v>
          </cell>
          <cell r="R352">
            <v>70</v>
          </cell>
          <cell r="S352">
            <v>43435</v>
          </cell>
          <cell r="T352">
            <v>43769</v>
          </cell>
          <cell r="U352">
            <v>1204340480</v>
          </cell>
          <cell r="V352" t="str">
            <v>Betty Gonzalez Sanabria</v>
          </cell>
        </row>
        <row r="353">
          <cell r="B353" t="str">
            <v>15-13-352</v>
          </cell>
          <cell r="C353" t="str">
            <v>Boyacá</v>
          </cell>
          <cell r="D353" t="str">
            <v>Asociación Creemos En Ti</v>
          </cell>
          <cell r="E353" t="str">
            <v>830051999-1</v>
          </cell>
          <cell r="F353" t="str">
            <v>Monica Patricia Vejarano Velandia</v>
          </cell>
          <cell r="G353">
            <v>0</v>
          </cell>
          <cell r="H353" t="str">
            <v>Calle 17 # 7-34 Local 206</v>
          </cell>
          <cell r="I353" t="str">
            <v>Chiquinquirá</v>
          </cell>
          <cell r="J353" t="str">
            <v>Chiquinquirá</v>
          </cell>
          <cell r="K353">
            <v>7260510</v>
          </cell>
          <cell r="L353">
            <v>3182883484</v>
          </cell>
          <cell r="M353" t="str">
            <v>boyaca@asocreemosenti.org</v>
          </cell>
          <cell r="N353" t="str">
            <v>Intervención de Apoyo - Apoyo Psicológico Especializado RD</v>
          </cell>
          <cell r="O353" t="str">
            <v>No Aplica</v>
          </cell>
          <cell r="P353" t="str">
            <v>Violencia Sexual</v>
          </cell>
          <cell r="Q353">
            <v>349</v>
          </cell>
          <cell r="R353" t="str">
            <v>144 sesiones</v>
          </cell>
          <cell r="S353">
            <v>43438</v>
          </cell>
          <cell r="T353">
            <v>43769</v>
          </cell>
          <cell r="U353">
            <v>103436208</v>
          </cell>
          <cell r="V353" t="str">
            <v>Carlos Andrés Bonilla Paez</v>
          </cell>
        </row>
        <row r="354">
          <cell r="B354" t="str">
            <v>15-223-353</v>
          </cell>
          <cell r="C354" t="str">
            <v>Boyacá</v>
          </cell>
          <cell r="D354" t="str">
            <v>Fundación Para La Rehabilitación Y Educación Especial Superar</v>
          </cell>
          <cell r="E354" t="str">
            <v>800148589-4</v>
          </cell>
          <cell r="F354" t="str">
            <v>Flor Alba Gutierrez Gutierrez</v>
          </cell>
          <cell r="G354" t="str">
            <v>Superar</v>
          </cell>
          <cell r="H354" t="str">
            <v>Carrera 24#11-51</v>
          </cell>
          <cell r="I354" t="str">
            <v>Duitama</v>
          </cell>
          <cell r="J354" t="str">
            <v>Duitama</v>
          </cell>
          <cell r="K354">
            <v>7621443</v>
          </cell>
          <cell r="L354">
            <v>3133923063</v>
          </cell>
          <cell r="M354" t="str">
            <v>fundacionsuperar@gmail.com</v>
          </cell>
          <cell r="N354" t="str">
            <v>Externado RD</v>
          </cell>
          <cell r="O354" t="str">
            <v>Jornada Completa</v>
          </cell>
          <cell r="P354" t="str">
            <v>Discapacidad</v>
          </cell>
          <cell r="Q354">
            <v>352</v>
          </cell>
          <cell r="R354">
            <v>41</v>
          </cell>
          <cell r="S354">
            <v>43437</v>
          </cell>
          <cell r="T354">
            <v>43769</v>
          </cell>
          <cell r="U354">
            <v>354025532</v>
          </cell>
          <cell r="V354" t="str">
            <v>Fredy Alexander Lizarazo Sequera</v>
          </cell>
        </row>
        <row r="355">
          <cell r="B355" t="str">
            <v>15-13-354</v>
          </cell>
          <cell r="C355" t="str">
            <v>Boyacá</v>
          </cell>
          <cell r="D355" t="str">
            <v>Asociación Creemos En Ti</v>
          </cell>
          <cell r="E355" t="str">
            <v>830051999-1</v>
          </cell>
          <cell r="F355" t="str">
            <v>Monica Patricia Vejarano Velandia</v>
          </cell>
          <cell r="G355" t="str">
            <v>Unidad Administrativa</v>
          </cell>
          <cell r="H355" t="str">
            <v>Calle 17 #7-24 Piso 2</v>
          </cell>
          <cell r="I355" t="str">
            <v>Duitama</v>
          </cell>
          <cell r="J355" t="str">
            <v>Duitama</v>
          </cell>
          <cell r="K355">
            <v>7653817</v>
          </cell>
          <cell r="L355">
            <v>3182883658</v>
          </cell>
          <cell r="M355" t="str">
            <v>boyaca@asocreemosenti.org</v>
          </cell>
          <cell r="N355" t="str">
            <v>Intervención de Apoyo - Apoyo Psicológico Especializado RD</v>
          </cell>
          <cell r="O355" t="str">
            <v>No Aplica</v>
          </cell>
          <cell r="P355" t="str">
            <v>Violencia Sexual</v>
          </cell>
          <cell r="Q355">
            <v>349</v>
          </cell>
          <cell r="R355" t="str">
            <v>320 sesiones</v>
          </cell>
          <cell r="S355">
            <v>43438</v>
          </cell>
          <cell r="T355">
            <v>43769</v>
          </cell>
          <cell r="U355">
            <v>229858240</v>
          </cell>
          <cell r="V355" t="str">
            <v>Carlos Andrés Bonilla Paez</v>
          </cell>
        </row>
        <row r="356">
          <cell r="B356" t="str">
            <v>15-75-355</v>
          </cell>
          <cell r="C356" t="str">
            <v>Boyacá</v>
          </cell>
          <cell r="D356" t="str">
            <v>Congregación Religiosos Terciarios Capuchinos Nuestra Señora De Los Dolores</v>
          </cell>
          <cell r="E356" t="str">
            <v>860005068-3</v>
          </cell>
          <cell r="F356" t="str">
            <v>Wilson Alexander Restrepo Gutiérrez</v>
          </cell>
          <cell r="G356" t="str">
            <v>Internado Fray Luis Amigó</v>
          </cell>
          <cell r="H356" t="str">
            <v>Calle 18 Nº 1-98 Norte Barrio La Gruta</v>
          </cell>
          <cell r="I356" t="str">
            <v>Duitama</v>
          </cell>
          <cell r="J356" t="str">
            <v>Duitama</v>
          </cell>
          <cell r="K356">
            <v>7651905</v>
          </cell>
          <cell r="L356">
            <v>3173315277</v>
          </cell>
          <cell r="M356" t="str">
            <v>frayluisamigoduitama@gmail.com</v>
          </cell>
          <cell r="N356" t="str">
            <v>Internado RAJ</v>
          </cell>
          <cell r="O356" t="str">
            <v>No Aplica</v>
          </cell>
          <cell r="P356" t="str">
            <v>RAJ</v>
          </cell>
          <cell r="Q356">
            <v>344</v>
          </cell>
          <cell r="R356">
            <v>50</v>
          </cell>
          <cell r="S356">
            <v>43435</v>
          </cell>
          <cell r="T356">
            <v>43769</v>
          </cell>
          <cell r="U356">
            <v>857259150</v>
          </cell>
          <cell r="V356" t="str">
            <v>Fredy Alexander Lizarazo Sequera</v>
          </cell>
        </row>
        <row r="357">
          <cell r="B357" t="str">
            <v>15-75-356</v>
          </cell>
          <cell r="C357" t="str">
            <v>Boyacá</v>
          </cell>
          <cell r="D357" t="str">
            <v>Congregación Religiosos Terciarios Capuchinos Nuestra Señora De Los Dolores</v>
          </cell>
          <cell r="E357" t="str">
            <v>860005068-3</v>
          </cell>
          <cell r="F357" t="str">
            <v>Wilson Alexander Restrepo Gutiérrez</v>
          </cell>
          <cell r="G357" t="str">
            <v>Centro Juvenil Amigoniano</v>
          </cell>
          <cell r="H357" t="str">
            <v>Calle 13 17-41</v>
          </cell>
          <cell r="I357" t="str">
            <v>Duitama</v>
          </cell>
          <cell r="J357" t="str">
            <v>Duitama</v>
          </cell>
          <cell r="K357">
            <v>7409697</v>
          </cell>
          <cell r="L357">
            <v>3173315277</v>
          </cell>
          <cell r="M357" t="str">
            <v>cjaboytunja@gmail.com</v>
          </cell>
          <cell r="N357" t="str">
            <v>Centro Transitorio</v>
          </cell>
          <cell r="O357" t="str">
            <v>No Aplica</v>
          </cell>
          <cell r="P357" t="str">
            <v>SRPA</v>
          </cell>
          <cell r="Q357">
            <v>156</v>
          </cell>
          <cell r="R357">
            <v>3</v>
          </cell>
          <cell r="S357">
            <v>43497</v>
          </cell>
          <cell r="T357">
            <v>43769</v>
          </cell>
          <cell r="U357">
            <v>49733730</v>
          </cell>
          <cell r="V357" t="str">
            <v>Fredy Alexander Lizarazo Sequera</v>
          </cell>
        </row>
        <row r="358">
          <cell r="B358" t="str">
            <v>15-13-357</v>
          </cell>
          <cell r="C358" t="str">
            <v>Boyacá</v>
          </cell>
          <cell r="D358" t="str">
            <v>Asociación Creemos En Ti</v>
          </cell>
          <cell r="E358" t="str">
            <v>830051999-1</v>
          </cell>
          <cell r="F358" t="str">
            <v>Monica Patricia Vejarano Velandia</v>
          </cell>
          <cell r="G358">
            <v>0</v>
          </cell>
          <cell r="H358" t="str">
            <v>Calle 7 A # 6-78</v>
          </cell>
          <cell r="I358" t="str">
            <v>Garagoa</v>
          </cell>
          <cell r="J358" t="str">
            <v>Garagoa</v>
          </cell>
          <cell r="K358">
            <v>2680705</v>
          </cell>
          <cell r="L358">
            <v>3114648769</v>
          </cell>
          <cell r="M358" t="str">
            <v>boyaca@asocreemosenti.org</v>
          </cell>
          <cell r="N358" t="str">
            <v>Intervención de Apoyo - Apoyo Psicológico Especializado RD</v>
          </cell>
          <cell r="O358" t="str">
            <v>No Aplica</v>
          </cell>
          <cell r="P358" t="str">
            <v>Violencia Sexual</v>
          </cell>
          <cell r="Q358">
            <v>349</v>
          </cell>
          <cell r="R358" t="str">
            <v>128 sesiones</v>
          </cell>
          <cell r="S358">
            <v>43438</v>
          </cell>
          <cell r="T358">
            <v>43769</v>
          </cell>
          <cell r="U358">
            <v>91943296</v>
          </cell>
          <cell r="V358" t="str">
            <v>Carlos Andrés Bonilla Paez</v>
          </cell>
        </row>
        <row r="359">
          <cell r="B359" t="str">
            <v>15-13-358</v>
          </cell>
          <cell r="C359" t="str">
            <v>Boyacá</v>
          </cell>
          <cell r="D359" t="str">
            <v>Asociación Creemos En Ti</v>
          </cell>
          <cell r="E359" t="str">
            <v>830051999-1</v>
          </cell>
          <cell r="F359" t="str">
            <v>Monica Patricia Vejarano Velandia</v>
          </cell>
          <cell r="G359">
            <v>0</v>
          </cell>
          <cell r="H359" t="str">
            <v>Carrera 4 # 21-42</v>
          </cell>
          <cell r="I359" t="str">
            <v>Puerto Boyacá</v>
          </cell>
          <cell r="J359" t="str">
            <v>Puerto Boyacá</v>
          </cell>
          <cell r="K359">
            <v>2680705</v>
          </cell>
          <cell r="L359">
            <v>3114648769</v>
          </cell>
          <cell r="M359" t="str">
            <v>boyaca@asocreemosenti.org</v>
          </cell>
          <cell r="N359" t="str">
            <v>Intervención de Apoyo - Apoyo Psicológico Especializado RD</v>
          </cell>
          <cell r="O359" t="str">
            <v>No Aplica</v>
          </cell>
          <cell r="P359" t="str">
            <v>Violencia Sexual</v>
          </cell>
          <cell r="Q359">
            <v>349</v>
          </cell>
          <cell r="R359" t="str">
            <v>184 sesiones</v>
          </cell>
          <cell r="S359">
            <v>43438</v>
          </cell>
          <cell r="T359">
            <v>43769</v>
          </cell>
          <cell r="U359">
            <v>132168488</v>
          </cell>
          <cell r="V359" t="str">
            <v>Carlos Andrés Bonilla Paez</v>
          </cell>
        </row>
        <row r="360">
          <cell r="B360" t="str">
            <v>15-121-359</v>
          </cell>
          <cell r="C360" t="str">
            <v>Boyacá</v>
          </cell>
          <cell r="D360" t="str">
            <v>Fundación Baudilio Acero</v>
          </cell>
          <cell r="E360" t="str">
            <v>891855180-1</v>
          </cell>
          <cell r="F360" t="str">
            <v>Florangela Chaparro Viuda De López</v>
          </cell>
          <cell r="G360">
            <v>0</v>
          </cell>
          <cell r="H360" t="str">
            <v>Carrera 11 Calle 2 Sur</v>
          </cell>
          <cell r="I360" t="str">
            <v>Sogamoso</v>
          </cell>
          <cell r="J360" t="str">
            <v>Sogamoso</v>
          </cell>
          <cell r="K360">
            <v>7703478</v>
          </cell>
          <cell r="L360" t="str">
            <v>3115143263 - 3142797139</v>
          </cell>
          <cell r="M360" t="str">
            <v>fundacionfbasog@gmail.com</v>
          </cell>
          <cell r="N360" t="str">
            <v>Internado RD</v>
          </cell>
          <cell r="O360" t="str">
            <v>No Aplica</v>
          </cell>
          <cell r="P360" t="str">
            <v>Vulneración</v>
          </cell>
          <cell r="Q360">
            <v>338</v>
          </cell>
          <cell r="R360">
            <v>30</v>
          </cell>
          <cell r="S360">
            <v>43435</v>
          </cell>
          <cell r="T360">
            <v>43769</v>
          </cell>
          <cell r="U360">
            <v>449917830</v>
          </cell>
          <cell r="V360" t="str">
            <v>Magdalena Zea</v>
          </cell>
        </row>
        <row r="361">
          <cell r="B361" t="str">
            <v>15-19-360</v>
          </cell>
          <cell r="C361" t="str">
            <v>Boyacá</v>
          </cell>
          <cell r="D361" t="str">
            <v>Asociación De Capacitación Infantil De Sugamuxi - ACISUG</v>
          </cell>
          <cell r="E361" t="str">
            <v>891855570-9</v>
          </cell>
          <cell r="F361" t="str">
            <v>Clara Inés Noy Guayanes</v>
          </cell>
          <cell r="G361" t="str">
            <v>Acisug</v>
          </cell>
          <cell r="H361" t="str">
            <v>Carrera 7 N° 8-79</v>
          </cell>
          <cell r="I361" t="str">
            <v>Sogamoso</v>
          </cell>
          <cell r="J361" t="str">
            <v>Sogamoso</v>
          </cell>
          <cell r="K361">
            <v>7723564</v>
          </cell>
          <cell r="L361">
            <v>3102406594</v>
          </cell>
          <cell r="M361" t="str">
            <v>acisug76@yahoo.com</v>
          </cell>
          <cell r="N361" t="str">
            <v>Externado RD</v>
          </cell>
          <cell r="O361" t="str">
            <v>Media Jornada</v>
          </cell>
          <cell r="P361" t="str">
            <v>Discapacidad</v>
          </cell>
          <cell r="Q361">
            <v>355</v>
          </cell>
          <cell r="R361">
            <v>37</v>
          </cell>
          <cell r="S361">
            <v>43438</v>
          </cell>
          <cell r="T361">
            <v>43769</v>
          </cell>
          <cell r="U361">
            <v>319486455</v>
          </cell>
          <cell r="V361" t="str">
            <v>Magda Rocio Morantes</v>
          </cell>
        </row>
        <row r="362">
          <cell r="B362" t="str">
            <v>15-13-361</v>
          </cell>
          <cell r="C362" t="str">
            <v>Boyacá</v>
          </cell>
          <cell r="D362" t="str">
            <v>Asociación Creemos En Ti</v>
          </cell>
          <cell r="E362" t="str">
            <v>830051999-1</v>
          </cell>
          <cell r="F362" t="str">
            <v>Monica Patricia Vejarano Velandia</v>
          </cell>
          <cell r="G362">
            <v>0</v>
          </cell>
          <cell r="H362" t="str">
            <v>Calle 11 # 9-18</v>
          </cell>
          <cell r="I362" t="str">
            <v>Sogamoso</v>
          </cell>
          <cell r="J362" t="str">
            <v>Sogamoso</v>
          </cell>
          <cell r="K362">
            <v>7701718</v>
          </cell>
          <cell r="L362">
            <v>3114648769</v>
          </cell>
          <cell r="M362" t="str">
            <v>boyaca@asocreemosenti.org</v>
          </cell>
          <cell r="N362" t="str">
            <v>Intervención de Apoyo - Apoyo Psicológico Especializado RD</v>
          </cell>
          <cell r="O362" t="str">
            <v>No Aplica</v>
          </cell>
          <cell r="P362" t="str">
            <v>Violencia Sexual</v>
          </cell>
          <cell r="Q362">
            <v>349</v>
          </cell>
          <cell r="R362" t="str">
            <v>288 sesiones</v>
          </cell>
          <cell r="S362">
            <v>43438</v>
          </cell>
          <cell r="T362">
            <v>43769</v>
          </cell>
          <cell r="U362">
            <v>206872416</v>
          </cell>
          <cell r="V362" t="str">
            <v>Carlos Andrés Bonilla Paez</v>
          </cell>
        </row>
        <row r="363">
          <cell r="B363" t="str">
            <v>15-50-362</v>
          </cell>
          <cell r="C363" t="str">
            <v>Boyacá</v>
          </cell>
          <cell r="D363" t="str">
            <v>Casa Hogar Madre Elisa Siervas De La Madre De Dios</v>
          </cell>
          <cell r="E363" t="str">
            <v>891801167-1</v>
          </cell>
          <cell r="F363" t="str">
            <v>Maria Eugenia Silva Builes</v>
          </cell>
          <cell r="G363" t="str">
            <v>Casa Hogar Madre Elisa</v>
          </cell>
          <cell r="H363" t="str">
            <v>Calle 21 N° 11-08</v>
          </cell>
          <cell r="I363" t="str">
            <v>Tunja</v>
          </cell>
          <cell r="J363" t="str">
            <v>Tunja 2</v>
          </cell>
          <cell r="K363">
            <v>7423387</v>
          </cell>
          <cell r="L363">
            <v>3118547603</v>
          </cell>
          <cell r="M363" t="str">
            <v>hogarmadreelisa@hotmail.com</v>
          </cell>
          <cell r="N363" t="str">
            <v>Internado RD</v>
          </cell>
          <cell r="O363" t="str">
            <v>No Aplica</v>
          </cell>
          <cell r="P363" t="str">
            <v>Vulneración</v>
          </cell>
          <cell r="Q363">
            <v>339</v>
          </cell>
          <cell r="R363">
            <v>30</v>
          </cell>
          <cell r="S363">
            <v>43435</v>
          </cell>
          <cell r="T363">
            <v>43769</v>
          </cell>
          <cell r="U363">
            <v>449917830</v>
          </cell>
          <cell r="V363" t="str">
            <v>Nubia Inés Salcedo Rodriguez</v>
          </cell>
        </row>
        <row r="364">
          <cell r="B364" t="str">
            <v>15-296-363</v>
          </cell>
          <cell r="C364" t="str">
            <v>Boyacá</v>
          </cell>
          <cell r="D364" t="str">
            <v>Orden De Los Clérigos Regulares Somascos</v>
          </cell>
          <cell r="E364" t="str">
            <v>860027139-2</v>
          </cell>
          <cell r="F364" t="str">
            <v>Jenaro Antonio Espitia</v>
          </cell>
          <cell r="G364" t="str">
            <v>Hogar Sán Jerónimo</v>
          </cell>
          <cell r="H364" t="str">
            <v>Carrera 11 N° 13 - 99 Barrio El Bosque</v>
          </cell>
          <cell r="I364" t="str">
            <v>Tunja</v>
          </cell>
          <cell r="J364" t="str">
            <v>Tunja 2</v>
          </cell>
          <cell r="K364">
            <v>7430378</v>
          </cell>
          <cell r="L364" t="str">
            <v>3138720565 - 3138200053</v>
          </cell>
          <cell r="M364" t="str">
            <v>hogarsanjeronimo@yahoo.es</v>
          </cell>
          <cell r="N364" t="str">
            <v>Externado RD</v>
          </cell>
          <cell r="O364" t="str">
            <v>Jornada Completa</v>
          </cell>
          <cell r="P364" t="str">
            <v>Vulneración</v>
          </cell>
          <cell r="Q364">
            <v>350</v>
          </cell>
          <cell r="R364">
            <v>40</v>
          </cell>
          <cell r="S364">
            <v>43437</v>
          </cell>
          <cell r="T364">
            <v>43769</v>
          </cell>
          <cell r="U364">
            <v>315111781</v>
          </cell>
          <cell r="V364" t="str">
            <v>Flor Alba Farfán Rojas</v>
          </cell>
        </row>
        <row r="365">
          <cell r="B365" t="str">
            <v>15-296-364</v>
          </cell>
          <cell r="C365" t="str">
            <v>Boyacá</v>
          </cell>
          <cell r="D365" t="str">
            <v>Orden De Los Clérigos Regulares Somascos</v>
          </cell>
          <cell r="E365" t="str">
            <v>860027139-2</v>
          </cell>
          <cell r="F365" t="str">
            <v>Jenaro Antonio Espitia</v>
          </cell>
          <cell r="G365" t="str">
            <v>Centro Juvenil Emiliani</v>
          </cell>
          <cell r="H365" t="str">
            <v>Carrera 3 # 59 -82 Barrio Santa Ana</v>
          </cell>
          <cell r="I365" t="str">
            <v>Tunja</v>
          </cell>
          <cell r="J365" t="str">
            <v>Tunja 2</v>
          </cell>
          <cell r="K365">
            <v>0</v>
          </cell>
          <cell r="L365" t="str">
            <v>3132954451 - 3103221235</v>
          </cell>
          <cell r="M365" t="str">
            <v>somascostunja@gmail.com</v>
          </cell>
          <cell r="N365" t="str">
            <v>Internado RD</v>
          </cell>
          <cell r="O365" t="str">
            <v>No Aplica</v>
          </cell>
          <cell r="P365" t="str">
            <v>Vulneración</v>
          </cell>
          <cell r="Q365">
            <v>336</v>
          </cell>
          <cell r="R365">
            <v>40</v>
          </cell>
          <cell r="S365">
            <v>43435</v>
          </cell>
          <cell r="T365">
            <v>43769</v>
          </cell>
          <cell r="U365">
            <v>599890440</v>
          </cell>
          <cell r="V365" t="str">
            <v>Gina Lorena Lizarazo Sanchez</v>
          </cell>
        </row>
        <row r="366">
          <cell r="B366" t="str">
            <v>15-115-365</v>
          </cell>
          <cell r="C366" t="str">
            <v>Boyacá</v>
          </cell>
          <cell r="D366" t="str">
            <v>Fundación Amparo De Niños</v>
          </cell>
          <cell r="E366" t="str">
            <v>891800277-9</v>
          </cell>
          <cell r="F366" t="str">
            <v>Sor Rosalía Díaz Torres</v>
          </cell>
          <cell r="G366" t="str">
            <v>Amparo De Niños</v>
          </cell>
          <cell r="H366" t="str">
            <v>Avenida Circunvalar Entre Calles 17 Y 18 Este</v>
          </cell>
          <cell r="I366" t="str">
            <v>Tunja</v>
          </cell>
          <cell r="J366" t="str">
            <v>Tunja 2</v>
          </cell>
          <cell r="K366">
            <v>0</v>
          </cell>
          <cell r="L366">
            <v>3124784752</v>
          </cell>
          <cell r="M366" t="str">
            <v>psicosocialamparo@hotmail.com</v>
          </cell>
          <cell r="N366" t="str">
            <v>Internado RD</v>
          </cell>
          <cell r="O366" t="str">
            <v>No Aplica</v>
          </cell>
          <cell r="P366" t="str">
            <v>Gestantes</v>
          </cell>
          <cell r="Q366">
            <v>340</v>
          </cell>
          <cell r="R366">
            <v>34</v>
          </cell>
          <cell r="S366">
            <v>43435</v>
          </cell>
          <cell r="T366">
            <v>43769</v>
          </cell>
          <cell r="U366">
            <v>515853780</v>
          </cell>
          <cell r="V366" t="str">
            <v>Sonia Viviana Calixto Botia</v>
          </cell>
        </row>
        <row r="367">
          <cell r="B367" t="str">
            <v>15-115-366</v>
          </cell>
          <cell r="C367" t="str">
            <v>Boyacá</v>
          </cell>
          <cell r="D367" t="str">
            <v>Fundación Amparo De Niños</v>
          </cell>
          <cell r="E367" t="str">
            <v>891800277-9</v>
          </cell>
          <cell r="F367" t="str">
            <v>Sor Rosalía Díaz Torres</v>
          </cell>
          <cell r="G367" t="str">
            <v>Amparo De Niños</v>
          </cell>
          <cell r="H367" t="str">
            <v>Avenida Circunvalar Entre Calles 17 Y 18 Este</v>
          </cell>
          <cell r="I367" t="str">
            <v>Tunja</v>
          </cell>
          <cell r="J367" t="str">
            <v>Tunja 2</v>
          </cell>
          <cell r="K367">
            <v>0</v>
          </cell>
          <cell r="L367">
            <v>3124784752</v>
          </cell>
          <cell r="M367" t="str">
            <v>amparodelnino@hotmail.com</v>
          </cell>
          <cell r="N367" t="str">
            <v>Externado RD</v>
          </cell>
          <cell r="O367" t="str">
            <v>Jornada Completa</v>
          </cell>
          <cell r="P367" t="str">
            <v>Vulneración</v>
          </cell>
          <cell r="Q367">
            <v>353</v>
          </cell>
          <cell r="R367">
            <v>15</v>
          </cell>
          <cell r="S367">
            <v>43437</v>
          </cell>
          <cell r="T367">
            <v>43769</v>
          </cell>
          <cell r="U367">
            <v>118166918</v>
          </cell>
          <cell r="V367" t="str">
            <v>Edwin Yesid Corredor Corredor</v>
          </cell>
        </row>
        <row r="368">
          <cell r="B368" t="str">
            <v>15-115-367</v>
          </cell>
          <cell r="C368" t="str">
            <v>Boyacá</v>
          </cell>
          <cell r="D368" t="str">
            <v>Fundación Amparo De Niños</v>
          </cell>
          <cell r="E368" t="str">
            <v>891800277-9</v>
          </cell>
          <cell r="F368" t="str">
            <v>Sor Rosalía Díaz Torres</v>
          </cell>
          <cell r="G368" t="str">
            <v>Amparo De Niños</v>
          </cell>
          <cell r="H368" t="str">
            <v>Avenida Circunvalar Entre Calles 17 Y 18 Este</v>
          </cell>
          <cell r="I368" t="str">
            <v>Tunja</v>
          </cell>
          <cell r="J368" t="str">
            <v>Tunja 2</v>
          </cell>
          <cell r="K368">
            <v>0</v>
          </cell>
          <cell r="L368">
            <v>3124784752</v>
          </cell>
          <cell r="M368" t="str">
            <v>amparodelnino@hotmail.com</v>
          </cell>
          <cell r="N368" t="str">
            <v>Externado RD</v>
          </cell>
          <cell r="O368" t="str">
            <v>Media Jornada</v>
          </cell>
          <cell r="P368" t="str">
            <v>Vulneración</v>
          </cell>
          <cell r="Q368">
            <v>351</v>
          </cell>
          <cell r="R368">
            <v>100</v>
          </cell>
          <cell r="S368">
            <v>43437</v>
          </cell>
          <cell r="T368">
            <v>43769</v>
          </cell>
          <cell r="U368">
            <v>544847187</v>
          </cell>
          <cell r="V368" t="str">
            <v>Luz Esperanza Fagua</v>
          </cell>
        </row>
        <row r="369">
          <cell r="B369" t="str">
            <v>15-177-368</v>
          </cell>
          <cell r="C369" t="str">
            <v>Boyacá</v>
          </cell>
          <cell r="D369" t="str">
            <v>Fundación Investigación, Tecnología, Educación Y Desarrollo Regional Integral Y Sostenible - ITEDRIS</v>
          </cell>
          <cell r="E369" t="str">
            <v>820003363-7</v>
          </cell>
          <cell r="F369" t="str">
            <v>Padre Tiberio Galán Avila</v>
          </cell>
          <cell r="G369" t="str">
            <v>Itedris</v>
          </cell>
          <cell r="H369" t="str">
            <v>Carrera 5 N° 9-08, Barrio Obrero</v>
          </cell>
          <cell r="I369" t="str">
            <v>Tunja</v>
          </cell>
          <cell r="J369" t="str">
            <v>Regional</v>
          </cell>
          <cell r="K369">
            <v>0</v>
          </cell>
          <cell r="L369" t="str">
            <v>3204481204 - 3106086974</v>
          </cell>
          <cell r="M369" t="str">
            <v>hogarsustitutoitedris@gmail.com</v>
          </cell>
          <cell r="N369" t="str">
            <v>Hogar Sustituto Entidad RD</v>
          </cell>
          <cell r="O369" t="str">
            <v>No Aplica</v>
          </cell>
          <cell r="P369" t="str">
            <v>Vulneración / Discapacidad</v>
          </cell>
          <cell r="Q369">
            <v>347</v>
          </cell>
          <cell r="R369">
            <v>410</v>
          </cell>
          <cell r="S369">
            <v>43437</v>
          </cell>
          <cell r="T369">
            <v>43769</v>
          </cell>
          <cell r="U369">
            <v>5653139660</v>
          </cell>
          <cell r="V369" t="str">
            <v>Nelcy Consuelo Niño Niño</v>
          </cell>
        </row>
        <row r="370">
          <cell r="B370" t="str">
            <v>15-177-369</v>
          </cell>
          <cell r="C370" t="str">
            <v>Boyacá</v>
          </cell>
          <cell r="D370" t="str">
            <v>Fundación Investigación, Tecnología, Educación Y Desarrollo Regional Integral Y Sostenible - ITEDRIS</v>
          </cell>
          <cell r="E370" t="str">
            <v>820003363-7</v>
          </cell>
          <cell r="F370" t="str">
            <v>Padre Tiberio Galán Avila</v>
          </cell>
          <cell r="G370" t="str">
            <v>Itedris</v>
          </cell>
          <cell r="H370" t="str">
            <v>Carrera 5 N° 9-08, Barrio Obrero</v>
          </cell>
          <cell r="I370" t="str">
            <v>Tunja</v>
          </cell>
          <cell r="J370" t="str">
            <v>Tunja 2</v>
          </cell>
          <cell r="K370">
            <v>7423396</v>
          </cell>
          <cell r="L370" t="str">
            <v>3176809476 - 3134699469</v>
          </cell>
          <cell r="M370" t="str">
            <v>centrodeemergenciaitedris@gmail.com</v>
          </cell>
          <cell r="N370" t="str">
            <v>Centro de Emergencia RD</v>
          </cell>
          <cell r="O370" t="str">
            <v>No Aplica</v>
          </cell>
          <cell r="P370" t="str">
            <v>Vulneración</v>
          </cell>
          <cell r="Q370">
            <v>348</v>
          </cell>
          <cell r="R370">
            <v>50</v>
          </cell>
          <cell r="S370">
            <v>43437</v>
          </cell>
          <cell r="T370">
            <v>43769</v>
          </cell>
          <cell r="U370">
            <v>898210650</v>
          </cell>
          <cell r="V370" t="str">
            <v>Sandra Milena Reyes</v>
          </cell>
        </row>
        <row r="371">
          <cell r="B371" t="str">
            <v>15-13-370</v>
          </cell>
          <cell r="C371" t="str">
            <v>Boyacá</v>
          </cell>
          <cell r="D371" t="str">
            <v>Asociación Creemos En Ti</v>
          </cell>
          <cell r="E371" t="str">
            <v>830051999-1</v>
          </cell>
          <cell r="F371" t="str">
            <v>Monica Patricia Vejarano Velandia</v>
          </cell>
          <cell r="G371">
            <v>0</v>
          </cell>
          <cell r="H371" t="str">
            <v>Carrera 11 # 21-37 Oficina 302</v>
          </cell>
          <cell r="I371" t="str">
            <v>Tunja</v>
          </cell>
          <cell r="J371" t="str">
            <v>Tunja</v>
          </cell>
          <cell r="K371">
            <v>7411550</v>
          </cell>
          <cell r="L371">
            <v>3182883566</v>
          </cell>
          <cell r="M371" t="str">
            <v>boyaca@asocreemosenti.org</v>
          </cell>
          <cell r="N371" t="str">
            <v>Intervención de Apoyo - Apoyo Psicológico Especializado RD</v>
          </cell>
          <cell r="O371" t="str">
            <v>No Aplica</v>
          </cell>
          <cell r="P371" t="str">
            <v>Violencia Sexual</v>
          </cell>
          <cell r="Q371">
            <v>349</v>
          </cell>
          <cell r="R371" t="str">
            <v>420 sesiones</v>
          </cell>
          <cell r="S371">
            <v>43438</v>
          </cell>
          <cell r="T371">
            <v>43769</v>
          </cell>
          <cell r="U371">
            <v>301688940</v>
          </cell>
          <cell r="V371" t="str">
            <v>Carlos Andrés Bonilla Paez</v>
          </cell>
        </row>
        <row r="372">
          <cell r="B372" t="str">
            <v>15-75-371</v>
          </cell>
          <cell r="C372" t="str">
            <v>Boyacá</v>
          </cell>
          <cell r="D372" t="str">
            <v>Congregación Religiosos Terciarios Capuchinos Nuestra Señora De Los Dolores</v>
          </cell>
          <cell r="E372" t="str">
            <v>860005068-3</v>
          </cell>
          <cell r="F372" t="str">
            <v>Wilson Alexander Restrepo Gutiérrez</v>
          </cell>
          <cell r="G372" t="str">
            <v>Club San Francisco De Asis</v>
          </cell>
          <cell r="H372" t="str">
            <v>Carrera 12 23-79 Barrio Asis</v>
          </cell>
          <cell r="I372" t="str">
            <v>Tunja</v>
          </cell>
          <cell r="J372" t="str">
            <v>Tunja 2</v>
          </cell>
          <cell r="K372">
            <v>7409697</v>
          </cell>
          <cell r="L372">
            <v>3125803575</v>
          </cell>
          <cell r="M372" t="str">
            <v>cjaboytunja@gmail.com</v>
          </cell>
          <cell r="N372" t="str">
            <v>Libertad Vigilada – Asistida</v>
          </cell>
          <cell r="O372" t="str">
            <v>No Aplica</v>
          </cell>
          <cell r="P372" t="str">
            <v>SRPA</v>
          </cell>
          <cell r="Q372">
            <v>343</v>
          </cell>
          <cell r="R372">
            <v>50</v>
          </cell>
          <cell r="S372">
            <v>43435</v>
          </cell>
          <cell r="T372">
            <v>43769</v>
          </cell>
          <cell r="U372">
            <v>548645856</v>
          </cell>
          <cell r="V372" t="str">
            <v>Angelica Esperanza Zambrano</v>
          </cell>
        </row>
        <row r="373">
          <cell r="B373" t="str">
            <v>15-75-372</v>
          </cell>
          <cell r="C373" t="str">
            <v>Boyacá</v>
          </cell>
          <cell r="D373" t="str">
            <v>Congregación Religiosos Terciarios Capuchinos Nuestra Señora De Los Dolores</v>
          </cell>
          <cell r="E373" t="str">
            <v>860005068-3</v>
          </cell>
          <cell r="F373" t="str">
            <v>Wilson Alexander Restrepo Gutiérrez</v>
          </cell>
          <cell r="G373" t="str">
            <v>Internado Luis Amigo Tunja</v>
          </cell>
          <cell r="H373" t="str">
            <v>Carrera 12 61-13 Barrio Asis</v>
          </cell>
          <cell r="I373" t="str">
            <v>Tunja</v>
          </cell>
          <cell r="J373" t="str">
            <v>Tunja 2</v>
          </cell>
          <cell r="K373">
            <v>7409697</v>
          </cell>
          <cell r="L373">
            <v>3125803575</v>
          </cell>
          <cell r="M373" t="str">
            <v>cjaboytunja@gmail.com</v>
          </cell>
          <cell r="N373" t="str">
            <v>Internado RAJ</v>
          </cell>
          <cell r="O373" t="str">
            <v>No Aplica</v>
          </cell>
          <cell r="P373" t="str">
            <v>RAJ</v>
          </cell>
          <cell r="Q373">
            <v>345</v>
          </cell>
          <cell r="R373">
            <v>32</v>
          </cell>
          <cell r="S373">
            <v>43435</v>
          </cell>
          <cell r="T373">
            <v>43769</v>
          </cell>
          <cell r="U373">
            <v>548645856</v>
          </cell>
          <cell r="V373" t="str">
            <v>Angelica Esperanza Zambrano</v>
          </cell>
        </row>
        <row r="374">
          <cell r="B374" t="str">
            <v>15-75-373</v>
          </cell>
          <cell r="C374" t="str">
            <v>Boyacá</v>
          </cell>
          <cell r="D374" t="str">
            <v>Congregación Religiosos Terciarios Capuchinos Nuestra Señora De Los Dolores</v>
          </cell>
          <cell r="E374" t="str">
            <v>860005068-3</v>
          </cell>
          <cell r="F374" t="str">
            <v>Wilson Alexander Restrepo Gutiérrez</v>
          </cell>
          <cell r="G374" t="str">
            <v>Centro Juvenil Amigoniano</v>
          </cell>
          <cell r="H374" t="str">
            <v>Carrera 14 3 - 17 Barrio Libertador</v>
          </cell>
          <cell r="I374" t="str">
            <v>Tunja</v>
          </cell>
          <cell r="J374" t="str">
            <v>Tunja 2</v>
          </cell>
          <cell r="K374">
            <v>7409697</v>
          </cell>
          <cell r="L374">
            <v>3204458982</v>
          </cell>
          <cell r="M374" t="str">
            <v>cjaboytunja@gmail.com</v>
          </cell>
          <cell r="N374" t="str">
            <v>Centro De Atención Especializada</v>
          </cell>
          <cell r="O374" t="str">
            <v>No Aplica</v>
          </cell>
          <cell r="P374" t="str">
            <v>SRPA</v>
          </cell>
          <cell r="Q374">
            <v>346</v>
          </cell>
          <cell r="R374">
            <v>87</v>
          </cell>
          <cell r="S374">
            <v>43435</v>
          </cell>
          <cell r="T374">
            <v>43769</v>
          </cell>
          <cell r="U374">
            <v>1890766650</v>
          </cell>
          <cell r="V374" t="str">
            <v>Sandra Patricia Ardila Castañeda</v>
          </cell>
        </row>
        <row r="375">
          <cell r="B375" t="str">
            <v>15-75-374</v>
          </cell>
          <cell r="C375" t="str">
            <v>Boyacá</v>
          </cell>
          <cell r="D375" t="str">
            <v>Congregación Religiosos Terciarios Capuchinos Nuestra Señora De Los Dolores</v>
          </cell>
          <cell r="E375" t="str">
            <v>860005068-3</v>
          </cell>
          <cell r="F375" t="str">
            <v>Wilson Alexander Restrepo Gutiérrez</v>
          </cell>
          <cell r="G375" t="str">
            <v>Centro Juvenil Amigoniano</v>
          </cell>
          <cell r="H375" t="str">
            <v>Carrera 14 3 - 17 Barrio Libertador</v>
          </cell>
          <cell r="I375" t="str">
            <v>Tunja</v>
          </cell>
          <cell r="J375" t="str">
            <v>Tunja 2</v>
          </cell>
          <cell r="K375">
            <v>7409697</v>
          </cell>
          <cell r="L375">
            <v>3204458982</v>
          </cell>
          <cell r="M375" t="str">
            <v>cjaboytunja@gmail.com</v>
          </cell>
          <cell r="N375" t="str">
            <v>Centro De Internamiento Preventivo</v>
          </cell>
          <cell r="O375" t="str">
            <v>No Aplica</v>
          </cell>
          <cell r="P375" t="str">
            <v>SRPA</v>
          </cell>
          <cell r="Q375">
            <v>342</v>
          </cell>
          <cell r="R375">
            <v>14</v>
          </cell>
          <cell r="S375">
            <v>43435</v>
          </cell>
          <cell r="T375">
            <v>43769</v>
          </cell>
          <cell r="U375">
            <v>303568132</v>
          </cell>
          <cell r="V375" t="str">
            <v>Sandra Patricia Ardila Castañeda</v>
          </cell>
        </row>
        <row r="376">
          <cell r="B376" t="str">
            <v>15-75-375</v>
          </cell>
          <cell r="C376" t="str">
            <v>Boyacá</v>
          </cell>
          <cell r="D376" t="str">
            <v>Congregación Religiosos Terciarios Capuchinos Nuestra Señora De Los Dolores</v>
          </cell>
          <cell r="E376" t="str">
            <v>860005068-3</v>
          </cell>
          <cell r="F376" t="str">
            <v>Wilson Alexander Restrepo Gutiérrez</v>
          </cell>
          <cell r="G376" t="str">
            <v>Centro Juvenil Amigoniano</v>
          </cell>
          <cell r="H376" t="str">
            <v>Carrera 9 14b-61</v>
          </cell>
          <cell r="I376" t="str">
            <v>Tunja</v>
          </cell>
          <cell r="J376" t="str">
            <v>Tunja 2</v>
          </cell>
          <cell r="K376">
            <v>7409697</v>
          </cell>
          <cell r="L376">
            <v>3204458982</v>
          </cell>
          <cell r="M376" t="str">
            <v>cjaboytunja@gmail.com</v>
          </cell>
          <cell r="N376" t="str">
            <v>Centro Transitorio</v>
          </cell>
          <cell r="O376" t="str">
            <v>No Aplica</v>
          </cell>
          <cell r="P376" t="str">
            <v>SRPA</v>
          </cell>
          <cell r="Q376">
            <v>155</v>
          </cell>
          <cell r="R376">
            <v>5</v>
          </cell>
          <cell r="S376">
            <v>43497</v>
          </cell>
          <cell r="T376">
            <v>43769</v>
          </cell>
          <cell r="U376">
            <v>82889550</v>
          </cell>
          <cell r="V376" t="str">
            <v>Teresa De Jesús Sandoval Palencia</v>
          </cell>
        </row>
        <row r="377">
          <cell r="B377" t="str">
            <v>17-247-376</v>
          </cell>
          <cell r="C377" t="str">
            <v>Caldas</v>
          </cell>
          <cell r="D377" t="str">
            <v>Fundación Seres</v>
          </cell>
          <cell r="E377" t="str">
            <v>900122706-1</v>
          </cell>
          <cell r="F377" t="str">
            <v>Diego Alonso Montoya Gomez</v>
          </cell>
          <cell r="G377" t="str">
            <v>Sede Operativa Externado Media Jornada</v>
          </cell>
          <cell r="H377" t="str">
            <v>Carrera 3 E No 10- 57 Sector la Variante</v>
          </cell>
          <cell r="I377" t="str">
            <v>Anserma</v>
          </cell>
          <cell r="J377" t="str">
            <v>Occidente</v>
          </cell>
          <cell r="K377">
            <v>8537055</v>
          </cell>
          <cell r="L377">
            <v>3216465349</v>
          </cell>
          <cell r="M377" t="str">
            <v>direccion@seresfundacion.org</v>
          </cell>
          <cell r="N377" t="str">
            <v>Externado RD</v>
          </cell>
          <cell r="O377" t="str">
            <v>Media Jornada</v>
          </cell>
          <cell r="P377" t="str">
            <v>Discapacidad</v>
          </cell>
          <cell r="Q377" t="str">
            <v>17-0313-2018</v>
          </cell>
          <cell r="R377">
            <v>50</v>
          </cell>
          <cell r="S377">
            <v>43435</v>
          </cell>
          <cell r="T377">
            <v>43769</v>
          </cell>
          <cell r="U377">
            <v>434300700</v>
          </cell>
          <cell r="V377" t="str">
            <v>Carmen Consuelo Delgado Motato</v>
          </cell>
        </row>
        <row r="378">
          <cell r="B378" t="str">
            <v>17-268-377</v>
          </cell>
          <cell r="C378" t="str">
            <v>Caldas</v>
          </cell>
          <cell r="D378" t="str">
            <v>Hogar Infantil Niña Maria</v>
          </cell>
          <cell r="E378" t="str">
            <v>890804969-1</v>
          </cell>
          <cell r="F378" t="str">
            <v>Sandra Bibiana Qunitero Guevara</v>
          </cell>
          <cell r="G378" t="str">
            <v>Los Delfines</v>
          </cell>
          <cell r="H378" t="str">
            <v>Carrera 5 No 12 - 47 Barrio Occidente</v>
          </cell>
          <cell r="I378" t="str">
            <v>Anserma</v>
          </cell>
          <cell r="J378" t="str">
            <v>Occidente</v>
          </cell>
          <cell r="K378">
            <v>8536024</v>
          </cell>
          <cell r="L378">
            <v>3146351875</v>
          </cell>
          <cell r="M378" t="str">
            <v>hinm.@hotamil.es- hinm.losdelfines@hotmail.com</v>
          </cell>
          <cell r="N378" t="str">
            <v>Externado RD</v>
          </cell>
          <cell r="O378" t="str">
            <v>Media Jornada</v>
          </cell>
          <cell r="P378" t="str">
            <v>Vulneración</v>
          </cell>
          <cell r="Q378" t="str">
            <v>17-0286-2018</v>
          </cell>
          <cell r="R378">
            <v>70</v>
          </cell>
          <cell r="S378">
            <v>43435</v>
          </cell>
          <cell r="T378">
            <v>43769</v>
          </cell>
          <cell r="U378">
            <v>383656490</v>
          </cell>
          <cell r="V378" t="str">
            <v>Carmen Consuelo Delgado Motato</v>
          </cell>
        </row>
        <row r="379">
          <cell r="B379" t="str">
            <v>17-32-378</v>
          </cell>
          <cell r="C379" t="str">
            <v>Caldas</v>
          </cell>
          <cell r="D379" t="str">
            <v>Asociación Mundos Hermanos ONG</v>
          </cell>
          <cell r="E379" t="str">
            <v>800251628-3</v>
          </cell>
          <cell r="F379" t="str">
            <v>Diana Patricia González Cardona</v>
          </cell>
          <cell r="G379" t="str">
            <v>Sede la Nubia</v>
          </cell>
          <cell r="H379" t="str">
            <v>Carrera 16 N° 5A-21</v>
          </cell>
          <cell r="I379" t="str">
            <v>Chinchina</v>
          </cell>
          <cell r="J379" t="str">
            <v>Del Café</v>
          </cell>
          <cell r="K379">
            <v>8501570</v>
          </cell>
          <cell r="L379">
            <v>0</v>
          </cell>
          <cell r="M379" t="str">
            <v>contacto@mundoshermanos.org</v>
          </cell>
          <cell r="N379" t="str">
            <v>Intervención de Apoyo - Apoyo Psicosocial RD</v>
          </cell>
          <cell r="O379" t="str">
            <v>No Aplica</v>
          </cell>
          <cell r="P379" t="str">
            <v>Vulneración</v>
          </cell>
          <cell r="Q379" t="str">
            <v>17-0288-2018</v>
          </cell>
          <cell r="R379">
            <v>40</v>
          </cell>
          <cell r="S379">
            <v>43435</v>
          </cell>
          <cell r="T379">
            <v>43769</v>
          </cell>
          <cell r="U379">
            <v>142540600</v>
          </cell>
          <cell r="V379" t="str">
            <v>Diana Janeth Tabares López</v>
          </cell>
        </row>
        <row r="380">
          <cell r="B380" t="str">
            <v>17-32-379</v>
          </cell>
          <cell r="C380" t="str">
            <v>Caldas</v>
          </cell>
          <cell r="D380" t="str">
            <v>Asociación Mundos Hermanos ONG</v>
          </cell>
          <cell r="E380" t="str">
            <v>800251628-3</v>
          </cell>
          <cell r="F380" t="str">
            <v>Diana Patricia González Cardona</v>
          </cell>
          <cell r="G380" t="str">
            <v>Sede la Nubia</v>
          </cell>
          <cell r="H380" t="str">
            <v>Carrera 16 N° 5A-21</v>
          </cell>
          <cell r="I380" t="str">
            <v>Chinchina</v>
          </cell>
          <cell r="J380" t="str">
            <v>Del Café</v>
          </cell>
          <cell r="K380">
            <v>8501570</v>
          </cell>
          <cell r="L380">
            <v>0</v>
          </cell>
          <cell r="M380" t="str">
            <v>contacto@mundoshermanos.org</v>
          </cell>
          <cell r="N380" t="str">
            <v>Libertad Vigilada – Asistida</v>
          </cell>
          <cell r="O380" t="str">
            <v>No Aplica</v>
          </cell>
          <cell r="P380" t="str">
            <v>SRPA</v>
          </cell>
          <cell r="Q380" t="str">
            <v>17-0283-2018</v>
          </cell>
          <cell r="R380">
            <v>5</v>
          </cell>
          <cell r="S380">
            <v>43435</v>
          </cell>
          <cell r="T380">
            <v>43769</v>
          </cell>
          <cell r="U380">
            <v>23789190</v>
          </cell>
          <cell r="V380" t="str">
            <v>Diana Janeth Tabares López</v>
          </cell>
        </row>
        <row r="381">
          <cell r="B381" t="str">
            <v>17-32-380</v>
          </cell>
          <cell r="C381" t="str">
            <v>Caldas</v>
          </cell>
          <cell r="D381" t="str">
            <v>Asociación Mundos Hermanos ONG</v>
          </cell>
          <cell r="E381" t="str">
            <v>800251628-3</v>
          </cell>
          <cell r="F381" t="str">
            <v>Diana Patricia González Cardona</v>
          </cell>
          <cell r="G381" t="str">
            <v>Guayabal</v>
          </cell>
          <cell r="H381" t="str">
            <v>Finca Mundos Hermanos - Vereda Guayabal</v>
          </cell>
          <cell r="I381" t="str">
            <v>Chinchina</v>
          </cell>
          <cell r="J381" t="str">
            <v>Del Café</v>
          </cell>
          <cell r="K381">
            <v>0</v>
          </cell>
          <cell r="L381">
            <v>3215689982</v>
          </cell>
          <cell r="M381" t="str">
            <v>contacto@mundoshermanos.org</v>
          </cell>
          <cell r="N381" t="str">
            <v>Internado RD</v>
          </cell>
          <cell r="O381" t="str">
            <v>No Aplica</v>
          </cell>
          <cell r="P381" t="str">
            <v>Vulneración</v>
          </cell>
          <cell r="Q381" t="str">
            <v>17-0284-2018</v>
          </cell>
          <cell r="R381">
            <v>87</v>
          </cell>
          <cell r="S381">
            <v>43435</v>
          </cell>
          <cell r="T381">
            <v>43769</v>
          </cell>
          <cell r="U381">
            <v>1304761707</v>
          </cell>
          <cell r="V381" t="str">
            <v>Diana Janeth Tabares López</v>
          </cell>
        </row>
        <row r="382">
          <cell r="B382" t="str">
            <v>17-72-381</v>
          </cell>
          <cell r="C382" t="str">
            <v>Caldas</v>
          </cell>
          <cell r="D382" t="str">
            <v>Comunidad Terapéutica Semillas De Amor</v>
          </cell>
          <cell r="E382" t="str">
            <v>900354788-9</v>
          </cell>
          <cell r="F382" t="str">
            <v>Luz Stella Montoya Martinez</v>
          </cell>
          <cell r="G382" t="str">
            <v>Sede operativa Chinchinà</v>
          </cell>
          <cell r="H382" t="str">
            <v>Calle 15 # 8 - 15 Barrio Obrero</v>
          </cell>
          <cell r="I382" t="str">
            <v>Chinchina</v>
          </cell>
          <cell r="J382" t="str">
            <v>Del Café</v>
          </cell>
          <cell r="K382">
            <v>0</v>
          </cell>
          <cell r="L382">
            <v>3174393693</v>
          </cell>
          <cell r="M382" t="str">
            <v>luzstellam79@hotmail.com</v>
          </cell>
          <cell r="N382" t="str">
            <v>Intervención de Apoyo - Apoyo Psicológico Especializado RD</v>
          </cell>
          <cell r="O382" t="str">
            <v>No Aplica</v>
          </cell>
          <cell r="P382" t="str">
            <v>Vulneración</v>
          </cell>
          <cell r="Q382" t="str">
            <v>17-0300-2018</v>
          </cell>
          <cell r="R382" t="str">
            <v>144 sesiones</v>
          </cell>
          <cell r="S382">
            <v>43435</v>
          </cell>
          <cell r="T382">
            <v>43769</v>
          </cell>
          <cell r="U382">
            <v>0</v>
          </cell>
          <cell r="V382" t="str">
            <v>María del Pilar Alvarez Echeverri</v>
          </cell>
        </row>
        <row r="383">
          <cell r="B383" t="str">
            <v>17-56-382</v>
          </cell>
          <cell r="C383" t="str">
            <v>Caldas</v>
          </cell>
          <cell r="D383" t="str">
            <v>Centro De Desarrollo Comunitario Versalles</v>
          </cell>
          <cell r="E383" t="str">
            <v>800180234-1</v>
          </cell>
          <cell r="F383" t="str">
            <v>Luis Eduardo Arango Álvarez</v>
          </cell>
          <cell r="G383" t="str">
            <v>Sede Operativa Filadelfia</v>
          </cell>
          <cell r="H383" t="str">
            <v>Carrera 4 # 5 - 57</v>
          </cell>
          <cell r="I383" t="str">
            <v>Filadelfia</v>
          </cell>
          <cell r="J383" t="str">
            <v>Manizales 2</v>
          </cell>
          <cell r="K383">
            <v>0</v>
          </cell>
          <cell r="L383">
            <v>3235958966</v>
          </cell>
          <cell r="M383" t="str">
            <v>centroversalles@gmail.com</v>
          </cell>
          <cell r="N383" t="str">
            <v>Intervención de Apoyo - Apoyo Psicosocial RD</v>
          </cell>
          <cell r="O383" t="str">
            <v>No Aplica</v>
          </cell>
          <cell r="P383" t="str">
            <v>Vulneración</v>
          </cell>
          <cell r="Q383" t="str">
            <v>17-0307-2018</v>
          </cell>
          <cell r="R383">
            <v>340</v>
          </cell>
          <cell r="S383">
            <v>43435</v>
          </cell>
          <cell r="T383">
            <v>43769</v>
          </cell>
          <cell r="U383">
            <v>1211595100</v>
          </cell>
          <cell r="V383" t="str">
            <v>Carmen Consuelo Delgado Motato</v>
          </cell>
        </row>
        <row r="384">
          <cell r="B384" t="str">
            <v>17-72-383</v>
          </cell>
          <cell r="C384" t="str">
            <v>Caldas</v>
          </cell>
          <cell r="D384" t="str">
            <v>Comunidad Terapéutica Semillas De Amor</v>
          </cell>
          <cell r="E384" t="str">
            <v>900354788-9</v>
          </cell>
          <cell r="F384" t="str">
            <v>Luz Stella Montoya Martinez</v>
          </cell>
          <cell r="G384" t="str">
            <v>Sede operativa La Dorada</v>
          </cell>
          <cell r="H384" t="str">
            <v>Carrera 6 # 15-33</v>
          </cell>
          <cell r="I384" t="str">
            <v>La Dorada</v>
          </cell>
          <cell r="J384" t="str">
            <v>Oriente</v>
          </cell>
          <cell r="K384">
            <v>0</v>
          </cell>
          <cell r="L384">
            <v>3175107747</v>
          </cell>
          <cell r="M384" t="str">
            <v>luzstellam79@hotmail.com</v>
          </cell>
          <cell r="N384" t="str">
            <v>Intervención de Apoyo - Apoyo Psicológico Especializado RD</v>
          </cell>
          <cell r="O384" t="str">
            <v>No Aplica</v>
          </cell>
          <cell r="P384" t="str">
            <v>Violencia Sexual</v>
          </cell>
          <cell r="Q384" t="str">
            <v>17-0300-2018</v>
          </cell>
          <cell r="R384" t="str">
            <v>144 sesiones</v>
          </cell>
          <cell r="S384">
            <v>43435</v>
          </cell>
          <cell r="T384">
            <v>43769</v>
          </cell>
          <cell r="U384">
            <v>0</v>
          </cell>
          <cell r="V384" t="str">
            <v>María del Pilar Alvarez Echeverri</v>
          </cell>
        </row>
        <row r="385">
          <cell r="B385" t="str">
            <v>17-199-384</v>
          </cell>
          <cell r="C385" t="str">
            <v>Caldas</v>
          </cell>
          <cell r="D385" t="str">
            <v>Fundación Niños Del Sol</v>
          </cell>
          <cell r="E385" t="str">
            <v>860033863-1</v>
          </cell>
          <cell r="F385" t="str">
            <v>Sandra Patricia Gallego Ayala</v>
          </cell>
          <cell r="G385" t="str">
            <v>Intermax (Internado Masculino)</v>
          </cell>
          <cell r="H385" t="str">
            <v>Carrera 8 N° 6 – 02 Barrio La Magdalena</v>
          </cell>
          <cell r="I385" t="str">
            <v>La Dorada</v>
          </cell>
          <cell r="J385" t="str">
            <v>Oriente</v>
          </cell>
          <cell r="K385" t="str">
            <v>8573013 - 8391183</v>
          </cell>
          <cell r="L385">
            <v>0</v>
          </cell>
          <cell r="M385" t="str">
            <v>fundacion.ninos.del.sol@hotmail.com</v>
          </cell>
          <cell r="N385" t="str">
            <v>Internado RD</v>
          </cell>
          <cell r="O385" t="str">
            <v>No Aplica</v>
          </cell>
          <cell r="P385" t="str">
            <v>Vulneración</v>
          </cell>
          <cell r="Q385" t="str">
            <v>17-0292-2018</v>
          </cell>
          <cell r="R385">
            <v>74</v>
          </cell>
          <cell r="S385">
            <v>43435</v>
          </cell>
          <cell r="T385">
            <v>43769</v>
          </cell>
          <cell r="U385">
            <v>1109797314</v>
          </cell>
          <cell r="V385" t="str">
            <v>Carmen Consuelo Delgado Motato</v>
          </cell>
        </row>
        <row r="386">
          <cell r="B386" t="str">
            <v>17-199-385</v>
          </cell>
          <cell r="C386" t="str">
            <v>Caldas</v>
          </cell>
          <cell r="D386" t="str">
            <v>Fundación Niños Del Sol</v>
          </cell>
          <cell r="E386" t="str">
            <v>860033863-1</v>
          </cell>
          <cell r="F386" t="str">
            <v>Sandra Patricia Gallego Ayala</v>
          </cell>
          <cell r="G386" t="str">
            <v>Estrellitas de Amor (Internado Femenino)</v>
          </cell>
          <cell r="H386" t="str">
            <v>Carrera 5 N° 4 – 40 Barrio Los Alpes</v>
          </cell>
          <cell r="I386" t="str">
            <v>La Dorada</v>
          </cell>
          <cell r="J386" t="str">
            <v>Oriente</v>
          </cell>
          <cell r="K386" t="str">
            <v>8573013 - 8391183</v>
          </cell>
          <cell r="L386">
            <v>0</v>
          </cell>
          <cell r="M386" t="str">
            <v>fundacion.ninos.del.sol@hotmail.com</v>
          </cell>
          <cell r="N386" t="str">
            <v>Internado RD</v>
          </cell>
          <cell r="O386" t="str">
            <v>No Aplica</v>
          </cell>
          <cell r="P386" t="str">
            <v>Vulneración</v>
          </cell>
          <cell r="Q386" t="str">
            <v>17-0292-2018</v>
          </cell>
          <cell r="R386">
            <v>0</v>
          </cell>
          <cell r="S386">
            <v>43435</v>
          </cell>
          <cell r="T386">
            <v>43769</v>
          </cell>
          <cell r="U386">
            <v>0</v>
          </cell>
          <cell r="V386" t="str">
            <v>Carmen Consuelo Delgado Motato</v>
          </cell>
        </row>
        <row r="387">
          <cell r="B387" t="str">
            <v>17-199-386</v>
          </cell>
          <cell r="C387" t="str">
            <v>Caldas</v>
          </cell>
          <cell r="D387" t="str">
            <v>Fundación Niños Del Sol</v>
          </cell>
          <cell r="E387" t="str">
            <v>860033863-1</v>
          </cell>
          <cell r="F387" t="str">
            <v>Sandra Patricia Gallego Ayala</v>
          </cell>
          <cell r="G387" t="str">
            <v>Sede Operativa Intervención de Apoyo RAJ</v>
          </cell>
          <cell r="H387" t="str">
            <v>Calle 7a # 6a - 71</v>
          </cell>
          <cell r="I387" t="str">
            <v>La Dorada</v>
          </cell>
          <cell r="J387" t="str">
            <v>Oriente</v>
          </cell>
          <cell r="K387">
            <v>8391183</v>
          </cell>
          <cell r="L387">
            <v>0</v>
          </cell>
          <cell r="M387" t="str">
            <v>fundacion.ninos.del.sol@hotmail.com</v>
          </cell>
          <cell r="N387" t="str">
            <v>Intervención de Apoyo RAJ</v>
          </cell>
          <cell r="O387" t="str">
            <v>No Aplica</v>
          </cell>
          <cell r="P387" t="str">
            <v>RAJ</v>
          </cell>
          <cell r="Q387" t="str">
            <v>17-0311-2018</v>
          </cell>
          <cell r="R387">
            <v>10</v>
          </cell>
          <cell r="S387">
            <v>43435</v>
          </cell>
          <cell r="T387">
            <v>43769</v>
          </cell>
          <cell r="U387">
            <v>36363510</v>
          </cell>
          <cell r="V387" t="str">
            <v>Diana Janeth Tabares López</v>
          </cell>
        </row>
        <row r="388">
          <cell r="B388" t="str">
            <v>17-199-387</v>
          </cell>
          <cell r="C388" t="str">
            <v>Caldas</v>
          </cell>
          <cell r="D388" t="str">
            <v>Fundación Niños Del Sol</v>
          </cell>
          <cell r="E388" t="str">
            <v>860033863-1</v>
          </cell>
          <cell r="F388" t="str">
            <v>Sandra Patricia Gallego Ayala</v>
          </cell>
          <cell r="G388" t="str">
            <v>Angeles de Esperanza</v>
          </cell>
          <cell r="H388" t="str">
            <v>Calle 7 N° 7-26</v>
          </cell>
          <cell r="I388" t="str">
            <v>La Dorada</v>
          </cell>
          <cell r="J388" t="str">
            <v>Oriente</v>
          </cell>
          <cell r="K388">
            <v>8578067</v>
          </cell>
          <cell r="L388">
            <v>0</v>
          </cell>
          <cell r="M388" t="str">
            <v>fundacion.ninos.del.sol@hotmail.com</v>
          </cell>
          <cell r="N388" t="str">
            <v>Externado RD</v>
          </cell>
          <cell r="O388" t="str">
            <v>Media Jornada</v>
          </cell>
          <cell r="P388" t="str">
            <v>Vulneración</v>
          </cell>
          <cell r="Q388" t="str">
            <v>17-0310-2018</v>
          </cell>
          <cell r="R388">
            <v>60</v>
          </cell>
          <cell r="S388">
            <v>43435</v>
          </cell>
          <cell r="T388">
            <v>43769</v>
          </cell>
          <cell r="U388">
            <v>328848420</v>
          </cell>
          <cell r="V388" t="str">
            <v>Carmen Consuelo Delgado Motato</v>
          </cell>
        </row>
        <row r="389">
          <cell r="B389" t="str">
            <v>17-199-388</v>
          </cell>
          <cell r="C389" t="str">
            <v>Caldas</v>
          </cell>
          <cell r="D389" t="str">
            <v>Fundación Niños Del Sol</v>
          </cell>
          <cell r="E389" t="str">
            <v>860033863-1</v>
          </cell>
          <cell r="F389" t="str">
            <v>Sandra Patricia Gallego Ayala</v>
          </cell>
          <cell r="G389" t="str">
            <v>Sede Operativa Libertad Vigilada</v>
          </cell>
          <cell r="H389" t="str">
            <v>Calle 7a # 6a - 71</v>
          </cell>
          <cell r="I389" t="str">
            <v>La Dorada</v>
          </cell>
          <cell r="J389" t="str">
            <v>Oriente</v>
          </cell>
          <cell r="K389">
            <v>8391400</v>
          </cell>
          <cell r="L389">
            <v>0</v>
          </cell>
          <cell r="M389" t="str">
            <v>fundacion.ninos.del.sol@hotmail.com</v>
          </cell>
          <cell r="N389" t="str">
            <v>Libertad Vigilada – Asistida</v>
          </cell>
          <cell r="O389" t="str">
            <v>No Aplica</v>
          </cell>
          <cell r="P389" t="str">
            <v>SRPA</v>
          </cell>
          <cell r="Q389" t="str">
            <v>17-0308-2018</v>
          </cell>
          <cell r="R389">
            <v>8</v>
          </cell>
          <cell r="S389">
            <v>43435</v>
          </cell>
          <cell r="T389">
            <v>43769</v>
          </cell>
          <cell r="U389">
            <v>38062704</v>
          </cell>
          <cell r="V389" t="str">
            <v>Diana Janeth Tabares López</v>
          </cell>
        </row>
        <row r="390">
          <cell r="B390" t="str">
            <v>17-199-389</v>
          </cell>
          <cell r="C390" t="str">
            <v>Caldas</v>
          </cell>
          <cell r="D390" t="str">
            <v>Fundación Niños Del Sol</v>
          </cell>
          <cell r="E390" t="str">
            <v>860033863-1</v>
          </cell>
          <cell r="F390" t="str">
            <v>Sandra Patricia Gallego Ayala</v>
          </cell>
          <cell r="G390" t="str">
            <v>Sede Operativa Casa Hogar</v>
          </cell>
          <cell r="H390" t="str">
            <v>Carrera 9 N° 5a - 26 Barrio La Magdalena</v>
          </cell>
          <cell r="I390" t="str">
            <v>La Dorada</v>
          </cell>
          <cell r="J390" t="str">
            <v>Oriente</v>
          </cell>
          <cell r="K390">
            <v>8391400</v>
          </cell>
          <cell r="L390">
            <v>0</v>
          </cell>
          <cell r="M390" t="str">
            <v>fundacion.ninos.del.sol@hotmail.com</v>
          </cell>
          <cell r="N390" t="str">
            <v>Casa Hogar RD</v>
          </cell>
          <cell r="O390" t="str">
            <v>No Aplica</v>
          </cell>
          <cell r="P390" t="str">
            <v>Vulneración</v>
          </cell>
          <cell r="Q390" t="str">
            <v>17-0290-2018</v>
          </cell>
          <cell r="R390">
            <v>12</v>
          </cell>
          <cell r="S390">
            <v>43435</v>
          </cell>
          <cell r="T390">
            <v>43769</v>
          </cell>
          <cell r="U390">
            <v>134515464</v>
          </cell>
          <cell r="V390" t="str">
            <v>Carmen Consuelo Delgado Motato</v>
          </cell>
        </row>
        <row r="391">
          <cell r="B391" t="str">
            <v>17-32-390</v>
          </cell>
          <cell r="C391" t="str">
            <v>Caldas</v>
          </cell>
          <cell r="D391" t="str">
            <v>Asociación Mundos Hermanos ONG</v>
          </cell>
          <cell r="E391" t="str">
            <v>800251628-3</v>
          </cell>
          <cell r="F391" t="str">
            <v>Diana Patricia González Cardona</v>
          </cell>
          <cell r="G391" t="str">
            <v>Zona Centro</v>
          </cell>
          <cell r="H391" t="str">
            <v>Calle 31 N° 22-37</v>
          </cell>
          <cell r="I391" t="str">
            <v>Manizales</v>
          </cell>
          <cell r="J391" t="str">
            <v>Manizales 2</v>
          </cell>
          <cell r="K391">
            <v>8802450</v>
          </cell>
          <cell r="L391">
            <v>0</v>
          </cell>
          <cell r="M391" t="str">
            <v>contacto@mundoshermanos.org</v>
          </cell>
          <cell r="N391" t="str">
            <v>Hogar Sustituto Tutor Entidad RD</v>
          </cell>
          <cell r="O391" t="str">
            <v>No Aplica</v>
          </cell>
          <cell r="P391" t="str">
            <v>Desvinculados</v>
          </cell>
          <cell r="Q391" t="str">
            <v>17-0289-2018</v>
          </cell>
          <cell r="R391">
            <v>30</v>
          </cell>
          <cell r="S391">
            <v>43435</v>
          </cell>
          <cell r="T391">
            <v>43769</v>
          </cell>
          <cell r="U391">
            <v>502586580</v>
          </cell>
          <cell r="V391" t="str">
            <v>Diana Janeth Tabares López</v>
          </cell>
        </row>
        <row r="392">
          <cell r="B392" t="str">
            <v>17-32-391</v>
          </cell>
          <cell r="C392" t="str">
            <v>Caldas</v>
          </cell>
          <cell r="D392" t="str">
            <v>Asociación Mundos Hermanos ONG</v>
          </cell>
          <cell r="E392" t="str">
            <v>800251628-3</v>
          </cell>
          <cell r="F392" t="str">
            <v>Diana Patricia González Cardona</v>
          </cell>
          <cell r="G392" t="str">
            <v>Casa Barrio Colombia</v>
          </cell>
          <cell r="H392" t="str">
            <v>Calle 47 # 28-38</v>
          </cell>
          <cell r="I392" t="str">
            <v>Manizales</v>
          </cell>
          <cell r="J392" t="str">
            <v>Manizales 2</v>
          </cell>
          <cell r="K392">
            <v>8802450</v>
          </cell>
          <cell r="L392">
            <v>0</v>
          </cell>
          <cell r="M392" t="str">
            <v>contacto@mundoshermanos.org</v>
          </cell>
          <cell r="N392" t="str">
            <v>Internado RD</v>
          </cell>
          <cell r="O392" t="str">
            <v>No Aplica</v>
          </cell>
          <cell r="P392" t="str">
            <v>Vida Independiente</v>
          </cell>
          <cell r="Q392" t="str">
            <v>17-0291-2018</v>
          </cell>
          <cell r="R392">
            <v>40</v>
          </cell>
          <cell r="S392">
            <v>43435</v>
          </cell>
          <cell r="T392">
            <v>43769</v>
          </cell>
          <cell r="U392">
            <v>599890440</v>
          </cell>
          <cell r="V392" t="str">
            <v>Diana Janeth Tabares López</v>
          </cell>
        </row>
        <row r="393">
          <cell r="B393" t="str">
            <v>17-32-392</v>
          </cell>
          <cell r="C393" t="str">
            <v>Caldas</v>
          </cell>
          <cell r="D393" t="str">
            <v>Asociación Mundos Hermanos ONG</v>
          </cell>
          <cell r="E393" t="str">
            <v>800251628-3</v>
          </cell>
          <cell r="F393" t="str">
            <v>Diana Patricia González Cardona</v>
          </cell>
          <cell r="G393" t="str">
            <v>Casa barrio Campo Hermoso (Hombres)</v>
          </cell>
          <cell r="H393" t="str">
            <v>Calle 18 # 11-37 apto 201</v>
          </cell>
          <cell r="I393" t="str">
            <v>Manizales</v>
          </cell>
          <cell r="J393" t="str">
            <v>Manizales 2</v>
          </cell>
          <cell r="K393">
            <v>8802450</v>
          </cell>
          <cell r="L393">
            <v>0</v>
          </cell>
          <cell r="M393" t="str">
            <v>contacto@mundoshermanos.org</v>
          </cell>
          <cell r="N393" t="str">
            <v>Internado RD</v>
          </cell>
          <cell r="O393" t="str">
            <v>No Aplica</v>
          </cell>
          <cell r="P393" t="str">
            <v>Vida Independiente</v>
          </cell>
          <cell r="Q393" t="str">
            <v>17-0291-2018</v>
          </cell>
          <cell r="R393">
            <v>0</v>
          </cell>
          <cell r="S393">
            <v>43435</v>
          </cell>
          <cell r="T393">
            <v>43769</v>
          </cell>
          <cell r="U393">
            <v>0</v>
          </cell>
          <cell r="V393" t="str">
            <v>Diana Janeth Tabares López</v>
          </cell>
        </row>
        <row r="394">
          <cell r="B394" t="str">
            <v>17-32-393</v>
          </cell>
          <cell r="C394" t="str">
            <v>Caldas</v>
          </cell>
          <cell r="D394" t="str">
            <v>Asociación Mundos Hermanos ONG</v>
          </cell>
          <cell r="E394" t="str">
            <v>800251628-3</v>
          </cell>
          <cell r="F394" t="str">
            <v>Diana Patricia González Cardona</v>
          </cell>
          <cell r="G394" t="str">
            <v>Casa Barrio Campo Hermoso (Mujer)</v>
          </cell>
          <cell r="H394" t="str">
            <v>Carrera 11 # 15-66</v>
          </cell>
          <cell r="I394" t="str">
            <v>Manizales</v>
          </cell>
          <cell r="J394" t="str">
            <v>Manizales 2</v>
          </cell>
          <cell r="K394">
            <v>8802450</v>
          </cell>
          <cell r="L394">
            <v>0</v>
          </cell>
          <cell r="M394" t="str">
            <v>contacto@mundoshermanos.org</v>
          </cell>
          <cell r="N394" t="str">
            <v>Internado RD</v>
          </cell>
          <cell r="O394" t="str">
            <v>No Aplica</v>
          </cell>
          <cell r="P394" t="str">
            <v>Vida Independiente</v>
          </cell>
          <cell r="Q394" t="str">
            <v>17-0291-2018</v>
          </cell>
          <cell r="R394">
            <v>0</v>
          </cell>
          <cell r="S394">
            <v>43435</v>
          </cell>
          <cell r="T394">
            <v>43769</v>
          </cell>
          <cell r="U394">
            <v>0</v>
          </cell>
          <cell r="V394" t="str">
            <v>Diana Janeth Tabares López</v>
          </cell>
        </row>
        <row r="395">
          <cell r="B395" t="str">
            <v>17-56-394</v>
          </cell>
          <cell r="C395" t="str">
            <v>Caldas</v>
          </cell>
          <cell r="D395" t="str">
            <v>Centro De Desarrollo Comunitario Versalles</v>
          </cell>
          <cell r="E395" t="str">
            <v>800180234-1</v>
          </cell>
          <cell r="F395" t="str">
            <v>Luis Eduardo Arango Álvarez</v>
          </cell>
          <cell r="G395" t="str">
            <v>Sede operativa Manizales San Jose</v>
          </cell>
          <cell r="H395" t="str">
            <v>Calle 27 Cra. 16 # 15 - 47 Parque Principal del Barrio San Jose</v>
          </cell>
          <cell r="I395" t="str">
            <v>Manizales</v>
          </cell>
          <cell r="J395" t="str">
            <v>Manizales 2</v>
          </cell>
          <cell r="K395">
            <v>0</v>
          </cell>
          <cell r="L395">
            <v>3217161114</v>
          </cell>
          <cell r="M395" t="str">
            <v>centroversalles@gmail.com</v>
          </cell>
          <cell r="N395" t="str">
            <v>Intervención de Apoyo - Apoyo Psicosocial RD</v>
          </cell>
          <cell r="O395" t="str">
            <v>No Aplica</v>
          </cell>
          <cell r="P395" t="str">
            <v>Vulneración</v>
          </cell>
          <cell r="Q395" t="str">
            <v>17-0307-2018</v>
          </cell>
          <cell r="R395">
            <v>0</v>
          </cell>
          <cell r="S395">
            <v>43435</v>
          </cell>
          <cell r="T395">
            <v>43769</v>
          </cell>
          <cell r="U395">
            <v>0</v>
          </cell>
          <cell r="V395" t="str">
            <v>Carmen Consuelo Delgado Motato</v>
          </cell>
        </row>
        <row r="396">
          <cell r="B396" t="str">
            <v>17-56-395</v>
          </cell>
          <cell r="C396" t="str">
            <v>Caldas</v>
          </cell>
          <cell r="D396" t="str">
            <v>Centro De Desarrollo Comunitario Versalles</v>
          </cell>
          <cell r="E396" t="str">
            <v>800180234-1</v>
          </cell>
          <cell r="F396" t="str">
            <v>Luis Eduardo Arango Álvarez</v>
          </cell>
          <cell r="G396" t="str">
            <v>Sede operativa Manizales Solferino</v>
          </cell>
          <cell r="H396" t="str">
            <v>Calle 50 # 6A - 52 Barrio Solferino</v>
          </cell>
          <cell r="I396" t="str">
            <v>Manizales</v>
          </cell>
          <cell r="J396" t="str">
            <v>Manizales 2</v>
          </cell>
          <cell r="K396">
            <v>0</v>
          </cell>
          <cell r="L396">
            <v>3147588480</v>
          </cell>
          <cell r="M396" t="str">
            <v>centroversalles@gmail.com</v>
          </cell>
          <cell r="N396" t="str">
            <v>Intervención de Apoyo - Apoyo Psicosocial RD</v>
          </cell>
          <cell r="O396" t="str">
            <v>No Aplica</v>
          </cell>
          <cell r="P396" t="str">
            <v>Vulneración</v>
          </cell>
          <cell r="Q396" t="str">
            <v>17-0307-2018</v>
          </cell>
          <cell r="R396">
            <v>0</v>
          </cell>
          <cell r="S396">
            <v>43435</v>
          </cell>
          <cell r="T396">
            <v>43769</v>
          </cell>
          <cell r="U396">
            <v>0</v>
          </cell>
          <cell r="V396" t="str">
            <v>Carmen Consuelo Delgado Motato</v>
          </cell>
        </row>
        <row r="397">
          <cell r="B397" t="str">
            <v>17-56-396</v>
          </cell>
          <cell r="C397" t="str">
            <v>Caldas</v>
          </cell>
          <cell r="D397" t="str">
            <v>Centro De Desarrollo Comunitario Versalles</v>
          </cell>
          <cell r="E397" t="str">
            <v>800180234-1</v>
          </cell>
          <cell r="F397" t="str">
            <v>Luis Eduardo Arango Álvarez</v>
          </cell>
          <cell r="G397" t="str">
            <v>Sede Principal</v>
          </cell>
          <cell r="H397" t="str">
            <v>Carrera 22 No. 46-19</v>
          </cell>
          <cell r="I397" t="str">
            <v>Manizales</v>
          </cell>
          <cell r="J397" t="str">
            <v>Manizales 2</v>
          </cell>
          <cell r="K397">
            <v>0</v>
          </cell>
          <cell r="L397">
            <v>3103897929</v>
          </cell>
          <cell r="M397" t="str">
            <v>centroversalles@gmail.com</v>
          </cell>
          <cell r="N397" t="str">
            <v>Prestación de Servicios Sociales a la Comunidad</v>
          </cell>
          <cell r="O397" t="str">
            <v>No Aplica</v>
          </cell>
          <cell r="P397" t="str">
            <v>SRPA</v>
          </cell>
          <cell r="Q397" t="str">
            <v>17-0305-2018</v>
          </cell>
          <cell r="R397">
            <v>20</v>
          </cell>
          <cell r="S397">
            <v>43435</v>
          </cell>
          <cell r="T397">
            <v>43769</v>
          </cell>
          <cell r="U397">
            <v>65543520</v>
          </cell>
          <cell r="V397" t="str">
            <v>Diana Janeth Tabares López</v>
          </cell>
        </row>
        <row r="398">
          <cell r="B398" t="str">
            <v>17-56-397</v>
          </cell>
          <cell r="C398" t="str">
            <v>Caldas</v>
          </cell>
          <cell r="D398" t="str">
            <v>Centro De Desarrollo Comunitario Versalles</v>
          </cell>
          <cell r="E398" t="str">
            <v>800180234-1</v>
          </cell>
          <cell r="F398" t="str">
            <v>Luis Eduardo Arango Álvarez</v>
          </cell>
          <cell r="G398" t="str">
            <v>Sede Principal</v>
          </cell>
          <cell r="H398" t="str">
            <v>Carrera 22 No. 46-19</v>
          </cell>
          <cell r="I398" t="str">
            <v>Manizales</v>
          </cell>
          <cell r="J398" t="str">
            <v>Manizales 2</v>
          </cell>
          <cell r="K398">
            <v>0</v>
          </cell>
          <cell r="L398">
            <v>3103897929</v>
          </cell>
          <cell r="M398" t="str">
            <v>centroversalles@gmail.com</v>
          </cell>
          <cell r="N398" t="str">
            <v>Apoyo Postinstitucional – RAJ</v>
          </cell>
          <cell r="O398" t="str">
            <v>No Aplica</v>
          </cell>
          <cell r="P398" t="str">
            <v>RAJ</v>
          </cell>
          <cell r="Q398" t="str">
            <v>17-0306-2018</v>
          </cell>
          <cell r="R398">
            <v>30</v>
          </cell>
          <cell r="S398">
            <v>43435</v>
          </cell>
          <cell r="T398">
            <v>43769</v>
          </cell>
          <cell r="U398">
            <v>113018640</v>
          </cell>
          <cell r="V398" t="str">
            <v>Diana Janeth Tabares López</v>
          </cell>
        </row>
        <row r="399">
          <cell r="B399" t="str">
            <v>17-72-398</v>
          </cell>
          <cell r="C399" t="str">
            <v>Caldas</v>
          </cell>
          <cell r="D399" t="str">
            <v>Comunidad Terapéutica Semillas De Amor</v>
          </cell>
          <cell r="E399" t="str">
            <v>900354788-9</v>
          </cell>
          <cell r="F399" t="str">
            <v>Luz Stella Montoya Martinez</v>
          </cell>
          <cell r="G399" t="str">
            <v>Finca la Marcela</v>
          </cell>
          <cell r="H399" t="str">
            <v>Finca La Marcela Vereda la Linda Sector Corea</v>
          </cell>
          <cell r="I399" t="str">
            <v>Manizales</v>
          </cell>
          <cell r="J399" t="str">
            <v>Manizales 2</v>
          </cell>
          <cell r="K399" t="str">
            <v>8850168 - 8708010</v>
          </cell>
          <cell r="L399">
            <v>3107728838</v>
          </cell>
          <cell r="M399" t="str">
            <v>luzstellam79@hotmail.com</v>
          </cell>
          <cell r="N399" t="str">
            <v>Centro de Emergencia RAJ</v>
          </cell>
          <cell r="O399" t="str">
            <v>No Aplica</v>
          </cell>
          <cell r="P399" t="str">
            <v>RAJ</v>
          </cell>
          <cell r="Q399" t="str">
            <v>17-0298-2018</v>
          </cell>
          <cell r="R399">
            <v>10</v>
          </cell>
          <cell r="S399">
            <v>43435</v>
          </cell>
          <cell r="T399">
            <v>43769</v>
          </cell>
          <cell r="U399">
            <v>1397463000</v>
          </cell>
          <cell r="V399" t="str">
            <v>Luz Adriana Guerrero Guevara</v>
          </cell>
        </row>
        <row r="400">
          <cell r="B400" t="str">
            <v>17-72-399</v>
          </cell>
          <cell r="C400" t="str">
            <v>Caldas</v>
          </cell>
          <cell r="D400" t="str">
            <v>Comunidad Terapéutica Semillas De Amor</v>
          </cell>
          <cell r="E400" t="str">
            <v>900354788-9</v>
          </cell>
          <cell r="F400" t="str">
            <v>Luz Stella Montoya Martinez</v>
          </cell>
          <cell r="G400" t="str">
            <v>Finca la Marcela</v>
          </cell>
          <cell r="H400" t="str">
            <v>Finca La Marcela Vereda la Linda Sector Corea</v>
          </cell>
          <cell r="I400" t="str">
            <v>Manizales</v>
          </cell>
          <cell r="J400" t="str">
            <v>Manizales 2</v>
          </cell>
          <cell r="K400">
            <v>8708010</v>
          </cell>
          <cell r="L400">
            <v>3155571499</v>
          </cell>
          <cell r="M400" t="str">
            <v>luzstellam79@hotmail.com</v>
          </cell>
          <cell r="N400" t="str">
            <v>Internado RAJ</v>
          </cell>
          <cell r="O400" t="str">
            <v>No Aplica</v>
          </cell>
          <cell r="P400" t="str">
            <v>RAJ</v>
          </cell>
          <cell r="Q400" t="str">
            <v>17-0298-2018</v>
          </cell>
          <cell r="R400">
            <v>70</v>
          </cell>
          <cell r="S400">
            <v>43435</v>
          </cell>
          <cell r="T400">
            <v>43769</v>
          </cell>
          <cell r="U400">
            <v>0</v>
          </cell>
          <cell r="V400" t="str">
            <v>Luz Adriana Guerrero Guevara</v>
          </cell>
        </row>
        <row r="401">
          <cell r="B401" t="str">
            <v>17-72-400</v>
          </cell>
          <cell r="C401" t="str">
            <v>Caldas</v>
          </cell>
          <cell r="D401" t="str">
            <v>Comunidad Terapéutica Semillas De Amor</v>
          </cell>
          <cell r="E401" t="str">
            <v>900354788-9</v>
          </cell>
          <cell r="F401" t="str">
            <v>Luz Stella Montoya Martinez</v>
          </cell>
          <cell r="G401" t="str">
            <v>Finca San Luis 1 ( Sede Masculina 1)</v>
          </cell>
          <cell r="H401" t="str">
            <v>Vereda La Trinidad- Finca San Luis 1</v>
          </cell>
          <cell r="I401" t="str">
            <v>Manizales</v>
          </cell>
          <cell r="J401" t="str">
            <v>Manizales 2</v>
          </cell>
          <cell r="K401">
            <v>8850168</v>
          </cell>
          <cell r="L401">
            <v>3166913269</v>
          </cell>
          <cell r="M401" t="str">
            <v>luzstellam79@hotmail.com</v>
          </cell>
          <cell r="N401" t="str">
            <v>Internado RD</v>
          </cell>
          <cell r="O401" t="str">
            <v>No Aplica</v>
          </cell>
          <cell r="P401" t="str">
            <v>Consumo SPA</v>
          </cell>
          <cell r="Q401" t="str">
            <v>17-0296-2018</v>
          </cell>
          <cell r="R401">
            <v>144</v>
          </cell>
          <cell r="S401">
            <v>43435</v>
          </cell>
          <cell r="T401">
            <v>43769</v>
          </cell>
          <cell r="U401">
            <v>2159605584</v>
          </cell>
          <cell r="V401" t="str">
            <v>Carmen Consuelo Delgado Motato</v>
          </cell>
        </row>
        <row r="402">
          <cell r="B402" t="str">
            <v>17-72-401</v>
          </cell>
          <cell r="C402" t="str">
            <v>Caldas</v>
          </cell>
          <cell r="D402" t="str">
            <v>Comunidad Terapéutica Semillas De Amor</v>
          </cell>
          <cell r="E402" t="str">
            <v>900354788-9</v>
          </cell>
          <cell r="F402" t="str">
            <v>Luz Stella Montoya Martinez</v>
          </cell>
          <cell r="G402" t="str">
            <v>Finca San Luis 2 ( Sede Masculina 2)</v>
          </cell>
          <cell r="H402" t="str">
            <v>Vereda La Trinidad- Finca San Luis 2</v>
          </cell>
          <cell r="I402" t="str">
            <v>Manizales</v>
          </cell>
          <cell r="J402" t="str">
            <v>Manizales 2</v>
          </cell>
          <cell r="K402">
            <v>8850168</v>
          </cell>
          <cell r="L402">
            <v>3166913269</v>
          </cell>
          <cell r="M402" t="str">
            <v>luzstellam79@hotmail.com</v>
          </cell>
          <cell r="N402" t="str">
            <v>Internado RD</v>
          </cell>
          <cell r="O402" t="str">
            <v>No Aplica</v>
          </cell>
          <cell r="P402" t="str">
            <v>Consumo SPA</v>
          </cell>
          <cell r="Q402" t="str">
            <v>17-0296-2018</v>
          </cell>
          <cell r="R402">
            <v>0</v>
          </cell>
          <cell r="S402">
            <v>43435</v>
          </cell>
          <cell r="T402">
            <v>43769</v>
          </cell>
          <cell r="U402">
            <v>0</v>
          </cell>
          <cell r="V402" t="str">
            <v>Carmen Consuelo Delgado Motato</v>
          </cell>
        </row>
        <row r="403">
          <cell r="B403" t="str">
            <v>17-72-402</v>
          </cell>
          <cell r="C403" t="str">
            <v>Caldas</v>
          </cell>
          <cell r="D403" t="str">
            <v>Comunidad Terapéutica Semillas De Amor</v>
          </cell>
          <cell r="E403" t="str">
            <v>900354788-9</v>
          </cell>
          <cell r="F403" t="str">
            <v>Luz Stella Montoya Martinez</v>
          </cell>
          <cell r="G403" t="str">
            <v>Finca Los Alpes (Sede Femenina)</v>
          </cell>
          <cell r="H403" t="str">
            <v>Finca Los Alpes Corregimiento el Remanso Vereda La Linda</v>
          </cell>
          <cell r="I403" t="str">
            <v>Manizales</v>
          </cell>
          <cell r="J403" t="str">
            <v>Manizales 2</v>
          </cell>
          <cell r="K403">
            <v>8850168</v>
          </cell>
          <cell r="L403">
            <v>3168772863</v>
          </cell>
          <cell r="M403" t="str">
            <v>luzstellam79@hotmail.com</v>
          </cell>
          <cell r="N403" t="str">
            <v>Internado RD</v>
          </cell>
          <cell r="O403" t="str">
            <v>No Aplica</v>
          </cell>
          <cell r="P403" t="str">
            <v>Consumo SPA</v>
          </cell>
          <cell r="Q403" t="str">
            <v>17-0296-2018</v>
          </cell>
          <cell r="R403">
            <v>0</v>
          </cell>
          <cell r="S403">
            <v>43435</v>
          </cell>
          <cell r="T403">
            <v>43769</v>
          </cell>
          <cell r="U403">
            <v>0</v>
          </cell>
          <cell r="V403" t="str">
            <v>Carmen Consuelo Delgado Motato</v>
          </cell>
        </row>
        <row r="404">
          <cell r="B404" t="str">
            <v>17-72-403</v>
          </cell>
          <cell r="C404" t="str">
            <v>Caldas</v>
          </cell>
          <cell r="D404" t="str">
            <v>Comunidad Terapéutica Semillas De Amor</v>
          </cell>
          <cell r="E404" t="str">
            <v>900354788-9</v>
          </cell>
          <cell r="F404" t="str">
            <v>Luz Stella Montoya Martinez</v>
          </cell>
          <cell r="G404" t="str">
            <v>Finca la Palma</v>
          </cell>
          <cell r="H404" t="str">
            <v>Finca La Palma, via la Linda, Vereda la Palma</v>
          </cell>
          <cell r="I404" t="str">
            <v>Manizales</v>
          </cell>
          <cell r="J404" t="str">
            <v>Manizales 2</v>
          </cell>
          <cell r="K404">
            <v>8850168</v>
          </cell>
          <cell r="L404">
            <v>3502805524</v>
          </cell>
          <cell r="M404" t="str">
            <v>luzstellam79@hotmail.com</v>
          </cell>
          <cell r="N404" t="str">
            <v>Internado RD</v>
          </cell>
          <cell r="O404" t="str">
            <v>No Aplica</v>
          </cell>
          <cell r="P404" t="str">
            <v>Gestantes</v>
          </cell>
          <cell r="Q404" t="str">
            <v>17-0297-2018</v>
          </cell>
          <cell r="R404">
            <v>39</v>
          </cell>
          <cell r="S404">
            <v>43435</v>
          </cell>
          <cell r="T404">
            <v>43769</v>
          </cell>
          <cell r="U404">
            <v>591714630</v>
          </cell>
          <cell r="V404" t="str">
            <v>María del Pilar Alvarez Echeverri</v>
          </cell>
        </row>
        <row r="405">
          <cell r="B405" t="str">
            <v>17-72-404</v>
          </cell>
          <cell r="C405" t="str">
            <v>Caldas</v>
          </cell>
          <cell r="D405" t="str">
            <v>Comunidad Terapéutica Semillas De Amor</v>
          </cell>
          <cell r="E405" t="str">
            <v>900354788-9</v>
          </cell>
          <cell r="F405" t="str">
            <v>Luz Stella Montoya Martinez</v>
          </cell>
          <cell r="G405" t="str">
            <v>Sede Centro</v>
          </cell>
          <cell r="H405" t="str">
            <v>Carrera 18 No. 27 - 27 Zona Centro</v>
          </cell>
          <cell r="I405" t="str">
            <v>Manizales</v>
          </cell>
          <cell r="J405" t="str">
            <v>Manizales 2</v>
          </cell>
          <cell r="K405">
            <v>8800480</v>
          </cell>
          <cell r="L405">
            <v>3167403576</v>
          </cell>
          <cell r="M405" t="str">
            <v>luzstellam79@hotmail.com</v>
          </cell>
          <cell r="N405" t="str">
            <v>Centro Transitorio</v>
          </cell>
          <cell r="O405" t="str">
            <v>No Aplica</v>
          </cell>
          <cell r="P405" t="str">
            <v>SRPA</v>
          </cell>
          <cell r="Q405" t="str">
            <v>17-0285-2018</v>
          </cell>
          <cell r="R405">
            <v>8</v>
          </cell>
          <cell r="S405">
            <v>43435</v>
          </cell>
          <cell r="T405">
            <v>43769</v>
          </cell>
          <cell r="U405">
            <v>161665920</v>
          </cell>
          <cell r="V405" t="str">
            <v>Carolina Gómez Nuñez</v>
          </cell>
        </row>
        <row r="406">
          <cell r="B406" t="str">
            <v>17-72-405</v>
          </cell>
          <cell r="C406" t="str">
            <v>Caldas</v>
          </cell>
          <cell r="D406" t="str">
            <v>Comunidad Terapéutica Semillas De Amor</v>
          </cell>
          <cell r="E406" t="str">
            <v>900354788-9</v>
          </cell>
          <cell r="F406" t="str">
            <v>Luz Stella Montoya Martinez</v>
          </cell>
          <cell r="G406" t="str">
            <v>Sede Barrio Arboleda</v>
          </cell>
          <cell r="H406" t="str">
            <v>Carrera 24 # 54 -75 Edificio Bochica Consultorios 1 y 2</v>
          </cell>
          <cell r="I406" t="str">
            <v>Manizales</v>
          </cell>
          <cell r="J406" t="str">
            <v>Manizales 2</v>
          </cell>
          <cell r="K406">
            <v>0</v>
          </cell>
          <cell r="L406">
            <v>3147849860</v>
          </cell>
          <cell r="M406" t="str">
            <v>luzstellam79@hotmail.com</v>
          </cell>
          <cell r="N406" t="str">
            <v>Intervención de Apoyo - Apoyo Psicológico Especializado RD</v>
          </cell>
          <cell r="O406" t="str">
            <v>No Aplica</v>
          </cell>
          <cell r="P406" t="str">
            <v>Vulneración</v>
          </cell>
          <cell r="Q406" t="str">
            <v>17-0300-2018</v>
          </cell>
          <cell r="R406" t="str">
            <v>432 sesiones</v>
          </cell>
          <cell r="S406">
            <v>43435</v>
          </cell>
          <cell r="T406">
            <v>43769</v>
          </cell>
          <cell r="U406">
            <v>827489664</v>
          </cell>
          <cell r="V406" t="str">
            <v>María del Pilar Alvarez Echeverri</v>
          </cell>
        </row>
        <row r="407">
          <cell r="B407" t="str">
            <v>17-75-406</v>
          </cell>
          <cell r="C407" t="str">
            <v>Caldas</v>
          </cell>
          <cell r="D407" t="str">
            <v>Congregación Religiosos Terciarios Capuchinos Nuestra Señora De Los Dolores</v>
          </cell>
          <cell r="E407" t="str">
            <v>860005068-3</v>
          </cell>
          <cell r="F407" t="str">
            <v>Arnoldo Acosta Benjumea</v>
          </cell>
          <cell r="G407" t="str">
            <v>Sede operativa Barrio San Josè</v>
          </cell>
          <cell r="H407" t="str">
            <v>Calle 27 # 17 - 41 Barrio San José</v>
          </cell>
          <cell r="I407" t="str">
            <v>Manizales</v>
          </cell>
          <cell r="J407" t="str">
            <v>Manizales 2</v>
          </cell>
          <cell r="K407" t="str">
            <v>8714240 - 8714241</v>
          </cell>
          <cell r="L407">
            <v>0</v>
          </cell>
          <cell r="M407" t="str">
            <v>ciudadelaloszagales@hotmail.com; arnoldo.acosta@yahoo.es</v>
          </cell>
          <cell r="N407" t="str">
            <v>Intervención de Apoyo RAJ</v>
          </cell>
          <cell r="O407" t="str">
            <v>No Aplica</v>
          </cell>
          <cell r="P407" t="str">
            <v>RAJ</v>
          </cell>
          <cell r="Q407" t="str">
            <v>17-0293-2018</v>
          </cell>
          <cell r="R407">
            <v>30</v>
          </cell>
          <cell r="S407">
            <v>43435</v>
          </cell>
          <cell r="T407">
            <v>43769</v>
          </cell>
          <cell r="U407">
            <v>303535010</v>
          </cell>
          <cell r="V407" t="str">
            <v>Luz Adriana Guerrero Guevara</v>
          </cell>
        </row>
        <row r="408">
          <cell r="B408" t="str">
            <v>17-75-407</v>
          </cell>
          <cell r="C408" t="str">
            <v>Caldas</v>
          </cell>
          <cell r="D408" t="str">
            <v>Congregación Religiosos Terciarios Capuchinos Nuestra Señora De Los Dolores</v>
          </cell>
          <cell r="E408" t="str">
            <v>860005068-3</v>
          </cell>
          <cell r="F408" t="str">
            <v>Arnoldo Acosta Benjumea</v>
          </cell>
          <cell r="G408" t="str">
            <v>Sede operativa Barrio San Josè</v>
          </cell>
          <cell r="H408" t="str">
            <v>Calle 27 # 17 - 41 Barrio San José</v>
          </cell>
          <cell r="I408" t="str">
            <v>Manizales</v>
          </cell>
          <cell r="J408" t="str">
            <v>Manizales 2</v>
          </cell>
          <cell r="K408" t="str">
            <v>8714240 - 8714241</v>
          </cell>
          <cell r="L408">
            <v>0</v>
          </cell>
          <cell r="M408" t="str">
            <v>ciudadelaloszagales@hotmail.com; arnoldo.acosta@yahoo.es</v>
          </cell>
          <cell r="N408" t="str">
            <v>Externado RAJ</v>
          </cell>
          <cell r="O408" t="str">
            <v>Jornada Completa</v>
          </cell>
          <cell r="P408" t="str">
            <v>RAJ</v>
          </cell>
          <cell r="Q408" t="str">
            <v>17-0293-2018</v>
          </cell>
          <cell r="R408">
            <v>20</v>
          </cell>
          <cell r="S408">
            <v>43435</v>
          </cell>
          <cell r="T408">
            <v>43769</v>
          </cell>
          <cell r="U408">
            <v>0</v>
          </cell>
          <cell r="V408" t="str">
            <v>Luz Adriana Guerrero Guevara</v>
          </cell>
        </row>
        <row r="409">
          <cell r="B409" t="str">
            <v>17-75-408</v>
          </cell>
          <cell r="C409" t="str">
            <v>Caldas</v>
          </cell>
          <cell r="D409" t="str">
            <v>Congregación Religiosos Terciarios Capuchinos Nuestra Señora De Los Dolores</v>
          </cell>
          <cell r="E409" t="str">
            <v>860005068-3</v>
          </cell>
          <cell r="F409" t="str">
            <v>Arnoldo Acosta Benjumea</v>
          </cell>
          <cell r="G409" t="str">
            <v>Sede operativa Barrio San Josè</v>
          </cell>
          <cell r="H409" t="str">
            <v>Calle 27 # 17 - 41 Barrio San José</v>
          </cell>
          <cell r="I409" t="str">
            <v>Manizales</v>
          </cell>
          <cell r="J409" t="str">
            <v>Manizales 2</v>
          </cell>
          <cell r="K409" t="str">
            <v>8714240 - 8714241</v>
          </cell>
          <cell r="L409">
            <v>0</v>
          </cell>
          <cell r="M409" t="str">
            <v>ciudadelaloszagales@hotmail.com; arnoldo.acosta@yahoo.es</v>
          </cell>
          <cell r="N409" t="str">
            <v>Semicerrado Externado</v>
          </cell>
          <cell r="O409" t="str">
            <v>Jornada Completa</v>
          </cell>
          <cell r="P409" t="str">
            <v>SRPA</v>
          </cell>
          <cell r="Q409" t="str">
            <v>17-0302-2018</v>
          </cell>
          <cell r="R409">
            <v>10</v>
          </cell>
          <cell r="S409">
            <v>43435</v>
          </cell>
          <cell r="T409">
            <v>43769</v>
          </cell>
          <cell r="U409">
            <v>230441704</v>
          </cell>
          <cell r="V409" t="str">
            <v>Luz Adriana Guerrero Guevara</v>
          </cell>
        </row>
        <row r="410">
          <cell r="B410" t="str">
            <v>17-75-409</v>
          </cell>
          <cell r="C410" t="str">
            <v>Caldas</v>
          </cell>
          <cell r="D410" t="str">
            <v>Congregación Religiosos Terciarios Capuchinos Nuestra Señora De Los Dolores</v>
          </cell>
          <cell r="E410" t="str">
            <v>860005068-3</v>
          </cell>
          <cell r="F410" t="str">
            <v>Arnoldo Acosta Benjumea</v>
          </cell>
          <cell r="G410" t="str">
            <v>Sede operativa Barrio San Josè</v>
          </cell>
          <cell r="H410" t="str">
            <v>Calle 27 # 17 - 41 Barrio San José</v>
          </cell>
          <cell r="I410" t="str">
            <v>Manizales</v>
          </cell>
          <cell r="J410" t="str">
            <v>Manizales 2</v>
          </cell>
          <cell r="K410" t="str">
            <v>8714240 - 8714241</v>
          </cell>
          <cell r="L410">
            <v>0</v>
          </cell>
          <cell r="M410" t="str">
            <v>ciudadelaloszagales@hotmail.com; arnoldo.acosta@yahoo.es</v>
          </cell>
          <cell r="N410" t="str">
            <v>Libertad Vigilada – Asistida</v>
          </cell>
          <cell r="O410" t="str">
            <v>No Aplica</v>
          </cell>
          <cell r="P410" t="str">
            <v>SRPA</v>
          </cell>
          <cell r="Q410" t="str">
            <v>17-0302-2018</v>
          </cell>
          <cell r="R410">
            <v>28</v>
          </cell>
          <cell r="S410">
            <v>43435</v>
          </cell>
          <cell r="T410">
            <v>43769</v>
          </cell>
          <cell r="U410">
            <v>0</v>
          </cell>
          <cell r="V410" t="str">
            <v>Luz Adriana Guerrero Guevara</v>
          </cell>
        </row>
        <row r="411">
          <cell r="B411" t="str">
            <v>17-75-410</v>
          </cell>
          <cell r="C411" t="str">
            <v>Caldas</v>
          </cell>
          <cell r="D411" t="str">
            <v>Congregación Religiosos Terciarios Capuchinos Nuestra Señora De Los Dolores</v>
          </cell>
          <cell r="E411" t="str">
            <v>860005068-3</v>
          </cell>
          <cell r="F411" t="str">
            <v>Arnoldo Acosta Benjumea</v>
          </cell>
          <cell r="G411" t="str">
            <v>Sede administrativa</v>
          </cell>
          <cell r="H411" t="str">
            <v>Km 1 abajo del Terminal Villapilar - Barrio Bella Montaña</v>
          </cell>
          <cell r="I411" t="str">
            <v>Manizales</v>
          </cell>
          <cell r="J411" t="str">
            <v>Manizales 2</v>
          </cell>
          <cell r="K411" t="str">
            <v>8714240 - 8714241</v>
          </cell>
          <cell r="L411">
            <v>0</v>
          </cell>
          <cell r="M411" t="str">
            <v>ciudadelaloszagales@hotmail.com; arnoldo.acosta@yahoo.es</v>
          </cell>
          <cell r="N411" t="str">
            <v>Internado RAJ</v>
          </cell>
          <cell r="O411" t="str">
            <v>No Aplica</v>
          </cell>
          <cell r="P411" t="str">
            <v>RAJ</v>
          </cell>
          <cell r="Q411" t="str">
            <v>17-0287-2018</v>
          </cell>
          <cell r="R411">
            <v>100</v>
          </cell>
          <cell r="S411">
            <v>43435</v>
          </cell>
          <cell r="T411">
            <v>43769</v>
          </cell>
          <cell r="U411">
            <v>1714518300</v>
          </cell>
          <cell r="V411" t="str">
            <v>Luz Adriana Guerrero Guevara</v>
          </cell>
        </row>
        <row r="412">
          <cell r="B412" t="str">
            <v>17-75-411</v>
          </cell>
          <cell r="C412" t="str">
            <v>Caldas</v>
          </cell>
          <cell r="D412" t="str">
            <v>Congregación Religiosos Terciarios Capuchinos Nuestra Señora De Los Dolores</v>
          </cell>
          <cell r="E412" t="str">
            <v>860005068-3</v>
          </cell>
          <cell r="F412" t="str">
            <v>Arnoldo Acosta Benjumea</v>
          </cell>
          <cell r="G412" t="str">
            <v>Sede administrativa</v>
          </cell>
          <cell r="H412" t="str">
            <v>Km 1 abajo del Terminal Villapilar - Barrio Bella Montaña</v>
          </cell>
          <cell r="I412" t="str">
            <v>Manizales</v>
          </cell>
          <cell r="J412" t="str">
            <v>Manizales 2</v>
          </cell>
          <cell r="K412" t="str">
            <v>8714240 - 8714241</v>
          </cell>
          <cell r="L412">
            <v>0</v>
          </cell>
          <cell r="M412" t="str">
            <v>ciudadelaloszagales@hotmail.com; arnoldo.acosta@yahoo.es</v>
          </cell>
          <cell r="N412" t="str">
            <v>Semicerrado Internado</v>
          </cell>
          <cell r="O412" t="str">
            <v>No Aplica</v>
          </cell>
          <cell r="P412" t="str">
            <v>SRPA</v>
          </cell>
          <cell r="Q412" t="str">
            <v>17-0282-2018</v>
          </cell>
          <cell r="R412">
            <v>50</v>
          </cell>
          <cell r="S412">
            <v>43435</v>
          </cell>
          <cell r="T412">
            <v>43769</v>
          </cell>
          <cell r="U412">
            <v>5028005070</v>
          </cell>
          <cell r="V412" t="str">
            <v>Luz Adriana Guerrero Guevara</v>
          </cell>
        </row>
        <row r="413">
          <cell r="B413" t="str">
            <v>17-75-412</v>
          </cell>
          <cell r="C413" t="str">
            <v>Caldas</v>
          </cell>
          <cell r="D413" t="str">
            <v>Congregación Religiosos Terciarios Capuchinos Nuestra Señora De Los Dolores</v>
          </cell>
          <cell r="E413" t="str">
            <v>860005068-3</v>
          </cell>
          <cell r="F413" t="str">
            <v>Arnoldo Acosta Benjumea</v>
          </cell>
          <cell r="G413" t="str">
            <v>Sede administrativa</v>
          </cell>
          <cell r="H413" t="str">
            <v>Km 1 abajo del Terminal Villapilar - Barrio Bella Montaña</v>
          </cell>
          <cell r="I413" t="str">
            <v>Manizales</v>
          </cell>
          <cell r="J413" t="str">
            <v>Manizales 2</v>
          </cell>
          <cell r="K413" t="str">
            <v>8714240 - 8714241</v>
          </cell>
          <cell r="L413">
            <v>0</v>
          </cell>
          <cell r="M413" t="str">
            <v>ciudadelaloszagales@hotmail.com; arnoldo.acosta@yahoo.es</v>
          </cell>
          <cell r="N413" t="str">
            <v>Centro De Internamiento Preventivo</v>
          </cell>
          <cell r="O413" t="str">
            <v>No Aplica</v>
          </cell>
          <cell r="P413" t="str">
            <v>SRPA</v>
          </cell>
          <cell r="Q413" t="str">
            <v>17-0282-2018</v>
          </cell>
          <cell r="R413">
            <v>40</v>
          </cell>
          <cell r="S413">
            <v>43435</v>
          </cell>
          <cell r="T413">
            <v>43769</v>
          </cell>
          <cell r="U413">
            <v>0</v>
          </cell>
          <cell r="V413" t="str">
            <v>Luz Adriana Guerrero Guevara</v>
          </cell>
        </row>
        <row r="414">
          <cell r="B414" t="str">
            <v>17-75-413</v>
          </cell>
          <cell r="C414" t="str">
            <v>Caldas</v>
          </cell>
          <cell r="D414" t="str">
            <v>Congregación Religiosos Terciarios Capuchinos Nuestra Señora De Los Dolores</v>
          </cell>
          <cell r="E414" t="str">
            <v>860005068-3</v>
          </cell>
          <cell r="F414" t="str">
            <v>Arnoldo Acosta Benjumea</v>
          </cell>
          <cell r="G414" t="str">
            <v>Sede administrativa</v>
          </cell>
          <cell r="H414" t="str">
            <v>Km 1 abajo del Terminal Villapilar - Barrio Bella Montaña</v>
          </cell>
          <cell r="I414" t="str">
            <v>Manizales</v>
          </cell>
          <cell r="J414" t="str">
            <v>Manizales 2</v>
          </cell>
          <cell r="K414" t="str">
            <v>8714240 - 8714241</v>
          </cell>
          <cell r="L414">
            <v>0</v>
          </cell>
          <cell r="M414" t="str">
            <v>ciudadelaloszagales@hotmail.com; arnoldo.acosta@yahoo.es</v>
          </cell>
          <cell r="N414" t="str">
            <v>Centro De Atención Especializada</v>
          </cell>
          <cell r="O414" t="str">
            <v>No Aplica</v>
          </cell>
          <cell r="P414" t="str">
            <v>SRPA</v>
          </cell>
          <cell r="Q414" t="str">
            <v>17-0282-2018</v>
          </cell>
          <cell r="R414">
            <v>152</v>
          </cell>
          <cell r="S414">
            <v>43435</v>
          </cell>
          <cell r="T414">
            <v>43769</v>
          </cell>
          <cell r="U414">
            <v>0</v>
          </cell>
          <cell r="V414" t="str">
            <v>Luz Adriana Guerrero Guevara</v>
          </cell>
        </row>
        <row r="415">
          <cell r="B415" t="str">
            <v>17-81-414</v>
          </cell>
          <cell r="C415" t="str">
            <v>Caldas</v>
          </cell>
          <cell r="D415" t="str">
            <v>Corporación Alberto Arango Restrepo</v>
          </cell>
          <cell r="E415" t="str">
            <v>890802356-8</v>
          </cell>
          <cell r="F415" t="str">
            <v>Adriana Arango Gomez</v>
          </cell>
          <cell r="G415" t="str">
            <v>Sede administrativa y operativa sector Alta Suiza</v>
          </cell>
          <cell r="H415" t="str">
            <v>Carrera 18 No. 72- 61 Barrio Alta Suiza</v>
          </cell>
          <cell r="I415" t="str">
            <v>Manizales</v>
          </cell>
          <cell r="J415" t="str">
            <v>Manizales 2</v>
          </cell>
          <cell r="K415" t="str">
            <v>8864317 - 8834319</v>
          </cell>
          <cell r="L415">
            <v>0</v>
          </cell>
          <cell r="M415" t="str">
            <v>coorhs1@cedercolombia.org</v>
          </cell>
          <cell r="N415" t="str">
            <v>Externado RD</v>
          </cell>
          <cell r="O415" t="str">
            <v>Jornada Completa</v>
          </cell>
          <cell r="P415" t="str">
            <v>Discapacidad</v>
          </cell>
          <cell r="Q415" t="str">
            <v>17-0315-2018</v>
          </cell>
          <cell r="R415">
            <v>30</v>
          </cell>
          <cell r="S415">
            <v>43435</v>
          </cell>
          <cell r="T415">
            <v>43769</v>
          </cell>
          <cell r="U415">
            <v>353659950</v>
          </cell>
          <cell r="V415" t="str">
            <v>Carolina Gómez Nuñez</v>
          </cell>
        </row>
        <row r="416">
          <cell r="B416" t="str">
            <v>17-81-415</v>
          </cell>
          <cell r="C416" t="str">
            <v>Caldas</v>
          </cell>
          <cell r="D416" t="str">
            <v>Corporación Alberto Arango Restrepo</v>
          </cell>
          <cell r="E416" t="str">
            <v>890802356-8</v>
          </cell>
          <cell r="F416" t="str">
            <v>Adriana Arango Gomez</v>
          </cell>
          <cell r="G416" t="str">
            <v>Sede administrativa y operativa sector Alta Suiza</v>
          </cell>
          <cell r="H416" t="str">
            <v>Carrera 18 No. 72- 61 Barrio Alta Suiza</v>
          </cell>
          <cell r="I416" t="str">
            <v>Manizales</v>
          </cell>
          <cell r="J416" t="str">
            <v>Manizales 2 - Del Café - Oriente - Occidente</v>
          </cell>
          <cell r="K416" t="str">
            <v>8864317 - 8834319</v>
          </cell>
          <cell r="L416">
            <v>3116217507</v>
          </cell>
          <cell r="M416" t="str">
            <v>coorhs1@cedercolombia.org liderhs@cedercolombia.org</v>
          </cell>
          <cell r="N416" t="str">
            <v>Hogar Sustituto Entidad RD</v>
          </cell>
          <cell r="O416" t="str">
            <v>No Aplica</v>
          </cell>
          <cell r="P416" t="str">
            <v>Discapacidad</v>
          </cell>
          <cell r="Q416" t="str">
            <v>17-0280-2018</v>
          </cell>
          <cell r="R416">
            <v>391</v>
          </cell>
          <cell r="S416">
            <v>43435</v>
          </cell>
          <cell r="T416">
            <v>43769</v>
          </cell>
          <cell r="U416">
            <v>6574765096</v>
          </cell>
          <cell r="V416" t="str">
            <v>Beatriz Elena Olarte Gómez</v>
          </cell>
        </row>
        <row r="417">
          <cell r="B417" t="str">
            <v>17-95-416</v>
          </cell>
          <cell r="C417" t="str">
            <v>Caldas</v>
          </cell>
          <cell r="D417" t="str">
            <v>Corporación Instituto Integral De Programas Educativos Y Extensión Comunitaria IIPEE</v>
          </cell>
          <cell r="E417" t="str">
            <v>800072901-1</v>
          </cell>
          <cell r="F417" t="str">
            <v>Maria Elba Gomez</v>
          </cell>
          <cell r="G417" t="str">
            <v>Sede Barrio Colombia</v>
          </cell>
          <cell r="H417" t="str">
            <v>Calle 48 NRO 30-24</v>
          </cell>
          <cell r="I417" t="str">
            <v>Manizales</v>
          </cell>
          <cell r="J417" t="str">
            <v>Manizales 2</v>
          </cell>
          <cell r="K417">
            <v>8862515</v>
          </cell>
          <cell r="L417">
            <v>3005224235</v>
          </cell>
          <cell r="M417" t="str">
            <v>iipee.901@gmail.com</v>
          </cell>
          <cell r="N417" t="str">
            <v>Intervención de Apoyo - Apoyo Psicosocial RD</v>
          </cell>
          <cell r="O417" t="str">
            <v>No Aplica</v>
          </cell>
          <cell r="P417" t="str">
            <v>Vulneración</v>
          </cell>
          <cell r="Q417" t="str">
            <v>17-0301-2018</v>
          </cell>
          <cell r="R417">
            <v>50</v>
          </cell>
          <cell r="S417">
            <v>43435</v>
          </cell>
          <cell r="T417">
            <v>43769</v>
          </cell>
          <cell r="U417">
            <v>178175750</v>
          </cell>
          <cell r="V417" t="str">
            <v>Carolina Gómez Nuñez</v>
          </cell>
        </row>
        <row r="418">
          <cell r="B418" t="str">
            <v>17-137-417</v>
          </cell>
          <cell r="C418" t="str">
            <v>Caldas</v>
          </cell>
          <cell r="D418" t="str">
            <v>Fundación Cruzada Social</v>
          </cell>
          <cell r="E418" t="str">
            <v>890800971-9</v>
          </cell>
          <cell r="F418" t="str">
            <v>Dora Luz Velez Medina</v>
          </cell>
          <cell r="G418" t="str">
            <v>Sede Zona Centro</v>
          </cell>
          <cell r="H418" t="str">
            <v>Calle 31 # 20-23 Zona Centro</v>
          </cell>
          <cell r="I418" t="str">
            <v>Manizales</v>
          </cell>
          <cell r="J418" t="str">
            <v>Manizales 2</v>
          </cell>
          <cell r="K418">
            <v>8848412</v>
          </cell>
          <cell r="L418">
            <v>3167472612</v>
          </cell>
          <cell r="M418" t="str">
            <v>gerencia@cruzadasocial.org</v>
          </cell>
          <cell r="N418" t="str">
            <v>Intervención de Apoyo - Apoyo Psicosocial RD</v>
          </cell>
          <cell r="O418" t="str">
            <v>No Aplica</v>
          </cell>
          <cell r="P418" t="str">
            <v>Vulneración</v>
          </cell>
          <cell r="Q418" t="str">
            <v>17-0299-2018</v>
          </cell>
          <cell r="R418">
            <v>50</v>
          </cell>
          <cell r="S418">
            <v>43435</v>
          </cell>
          <cell r="T418">
            <v>43769</v>
          </cell>
          <cell r="U418">
            <v>315195925</v>
          </cell>
          <cell r="V418" t="str">
            <v>Carolina Gómez Nuñez</v>
          </cell>
        </row>
        <row r="419">
          <cell r="B419" t="str">
            <v>17-137-418</v>
          </cell>
          <cell r="C419" t="str">
            <v>Caldas</v>
          </cell>
          <cell r="D419" t="str">
            <v>Fundación Cruzada Social</v>
          </cell>
          <cell r="E419" t="str">
            <v>890800971-9</v>
          </cell>
          <cell r="F419" t="str">
            <v>Dora Luz Velez Medina</v>
          </cell>
          <cell r="G419" t="str">
            <v>Sede Zona Centro</v>
          </cell>
          <cell r="H419" t="str">
            <v>Calle 31 # 20-23 Zona Centro</v>
          </cell>
          <cell r="I419" t="str">
            <v>Manizales</v>
          </cell>
          <cell r="J419" t="str">
            <v>Manizales 2</v>
          </cell>
          <cell r="K419">
            <v>8848412</v>
          </cell>
          <cell r="L419">
            <v>3167472612</v>
          </cell>
          <cell r="M419" t="str">
            <v>gerencia@cruzadasocial.org</v>
          </cell>
          <cell r="N419" t="str">
            <v>Externado RD</v>
          </cell>
          <cell r="O419" t="str">
            <v>Jornada Completa</v>
          </cell>
          <cell r="P419" t="str">
            <v>Vulneración</v>
          </cell>
          <cell r="Q419" t="str">
            <v>17-0299-2018</v>
          </cell>
          <cell r="R419">
            <v>25</v>
          </cell>
          <cell r="S419">
            <v>43435</v>
          </cell>
          <cell r="T419">
            <v>43769</v>
          </cell>
          <cell r="U419">
            <v>0</v>
          </cell>
          <cell r="V419" t="str">
            <v>Carolina Gómez Nuñez</v>
          </cell>
        </row>
        <row r="420">
          <cell r="B420" t="str">
            <v>17-158-419</v>
          </cell>
          <cell r="C420" t="str">
            <v>Caldas</v>
          </cell>
          <cell r="D420" t="str">
            <v>Fundación FESCO</v>
          </cell>
          <cell r="E420" t="str">
            <v>890807284-9</v>
          </cell>
          <cell r="F420" t="str">
            <v>Patricia Escobar Arbelaez</v>
          </cell>
          <cell r="G420" t="str">
            <v>Sede administrativa</v>
          </cell>
          <cell r="H420" t="str">
            <v>Calle 62 # 24 -76 Barrio La Estrella Manizales</v>
          </cell>
          <cell r="I420" t="str">
            <v>Manizales</v>
          </cell>
          <cell r="J420" t="str">
            <v>Manizales 2</v>
          </cell>
          <cell r="K420">
            <v>8850000</v>
          </cell>
          <cell r="L420">
            <v>3166933745</v>
          </cell>
          <cell r="M420" t="str">
            <v>dianapatricia.morales@fundacionfesco.org.co---patricia.escobar@fundacionfesco.org.co</v>
          </cell>
          <cell r="N420" t="str">
            <v>Hogar Sustituto Entidad RD</v>
          </cell>
          <cell r="O420" t="str">
            <v>No Aplica</v>
          </cell>
          <cell r="P420" t="str">
            <v>Vulneración</v>
          </cell>
          <cell r="Q420" t="str">
            <v>17-0281-2018</v>
          </cell>
          <cell r="R420">
            <v>789</v>
          </cell>
          <cell r="S420">
            <v>43435</v>
          </cell>
          <cell r="T420">
            <v>43769</v>
          </cell>
          <cell r="U420">
            <v>10003103745</v>
          </cell>
          <cell r="V420" t="str">
            <v>Beatriz Elena Olarte Gómez</v>
          </cell>
        </row>
        <row r="421">
          <cell r="B421" t="str">
            <v>17-191-420</v>
          </cell>
          <cell r="C421" t="str">
            <v>Caldas</v>
          </cell>
          <cell r="D421" t="str">
            <v>Fundación Mnematica Centro De Investigación Mnematica</v>
          </cell>
          <cell r="E421" t="str">
            <v>900032350-5</v>
          </cell>
          <cell r="F421" t="str">
            <v>Adriana Franco Valencia</v>
          </cell>
          <cell r="G421" t="str">
            <v>Finca El Colibrì</v>
          </cell>
          <cell r="H421" t="str">
            <v>Vereda el Rosario - Finca El Colibrì</v>
          </cell>
          <cell r="I421" t="str">
            <v>Manizales</v>
          </cell>
          <cell r="J421" t="str">
            <v>Manizales 2</v>
          </cell>
          <cell r="K421">
            <v>8703002</v>
          </cell>
          <cell r="L421">
            <v>3146192260</v>
          </cell>
          <cell r="M421" t="str">
            <v>mnematicadireccion@hotmail.com</v>
          </cell>
          <cell r="N421" t="str">
            <v>Internado RD</v>
          </cell>
          <cell r="O421" t="str">
            <v>No Aplica</v>
          </cell>
          <cell r="P421" t="str">
            <v>Consumo SPA</v>
          </cell>
          <cell r="Q421" t="str">
            <v>17-0295.-2018</v>
          </cell>
          <cell r="R421">
            <v>90</v>
          </cell>
          <cell r="S421">
            <v>43435</v>
          </cell>
          <cell r="T421">
            <v>43769</v>
          </cell>
          <cell r="U421">
            <v>1349753490</v>
          </cell>
          <cell r="V421" t="str">
            <v>Beatriz Elena Olarte Gómez</v>
          </cell>
        </row>
        <row r="422">
          <cell r="B422" t="str">
            <v>17-191-421</v>
          </cell>
          <cell r="C422" t="str">
            <v>Caldas</v>
          </cell>
          <cell r="D422" t="str">
            <v>Fundación Mnematica Centro De Investigación Mnematica</v>
          </cell>
          <cell r="E422" t="str">
            <v>900032350-5</v>
          </cell>
          <cell r="F422" t="str">
            <v>Adriana Franco Valencia</v>
          </cell>
          <cell r="G422" t="str">
            <v>Avenida Santander</v>
          </cell>
          <cell r="H422" t="str">
            <v>Carrera 23 No. 53 A - 55 Apto 401 y 402</v>
          </cell>
          <cell r="I422" t="str">
            <v>Manizales</v>
          </cell>
          <cell r="J422" t="str">
            <v>Manizales 2</v>
          </cell>
          <cell r="K422">
            <v>8912160</v>
          </cell>
          <cell r="L422">
            <v>3146371616</v>
          </cell>
          <cell r="M422" t="str">
            <v>mnematicadireccion@hotmail.com</v>
          </cell>
          <cell r="N422" t="str">
            <v>Casa Hogar RD</v>
          </cell>
          <cell r="O422" t="str">
            <v>No Aplica</v>
          </cell>
          <cell r="P422" t="str">
            <v>Vida Independiente</v>
          </cell>
          <cell r="Q422" t="str">
            <v>17-0316-2018</v>
          </cell>
          <cell r="R422">
            <v>20</v>
          </cell>
          <cell r="S422">
            <v>43435</v>
          </cell>
          <cell r="T422">
            <v>43769</v>
          </cell>
          <cell r="U422">
            <v>224192440</v>
          </cell>
          <cell r="V422" t="str">
            <v>Beatriz Elena Olarte Gómez</v>
          </cell>
        </row>
        <row r="423">
          <cell r="B423" t="str">
            <v>17-197-422</v>
          </cell>
          <cell r="C423" t="str">
            <v>Caldas</v>
          </cell>
          <cell r="D423" t="str">
            <v>Fundación Niños De Los Andes</v>
          </cell>
          <cell r="E423" t="str">
            <v>800036578-2</v>
          </cell>
          <cell r="F423" t="str">
            <v>Alberto Jaramillo Echeverri</v>
          </cell>
          <cell r="G423" t="str">
            <v>Parque Adolfo Hoyos Ocampo</v>
          </cell>
          <cell r="H423" t="str">
            <v>Vereda El Arenillo Parque Adolfo Hoyos Ocampo</v>
          </cell>
          <cell r="I423" t="str">
            <v>Manizales</v>
          </cell>
          <cell r="J423" t="str">
            <v>Manizales 2</v>
          </cell>
          <cell r="K423">
            <v>8893460</v>
          </cell>
          <cell r="L423" t="str">
            <v>3158670640 - 3116179871</v>
          </cell>
          <cell r="M423" t="str">
            <v>dirgen@ninandes.org directorninandes@une.net.co coorninandes@une.net.co</v>
          </cell>
          <cell r="N423" t="str">
            <v>Internado RD</v>
          </cell>
          <cell r="O423" t="str">
            <v>No Aplica</v>
          </cell>
          <cell r="P423" t="str">
            <v>Vulneración</v>
          </cell>
          <cell r="Q423" t="str">
            <v>17-0312-2018</v>
          </cell>
          <cell r="R423">
            <v>149</v>
          </cell>
          <cell r="S423">
            <v>43435</v>
          </cell>
          <cell r="T423">
            <v>43769</v>
          </cell>
          <cell r="U423">
            <v>2234591889</v>
          </cell>
          <cell r="V423" t="str">
            <v>Beatriz Elena Olarte Gómez</v>
          </cell>
        </row>
        <row r="424">
          <cell r="B424" t="str">
            <v>17-56-423</v>
          </cell>
          <cell r="C424" t="str">
            <v>Caldas</v>
          </cell>
          <cell r="D424" t="str">
            <v>Centro De Desarrollo Comunitario Versalles</v>
          </cell>
          <cell r="E424" t="str">
            <v>800180234-1</v>
          </cell>
          <cell r="F424" t="str">
            <v>Luis Eduardo Arango Álvarez</v>
          </cell>
          <cell r="G424" t="str">
            <v>Sede operativa Manzanares</v>
          </cell>
          <cell r="H424" t="str">
            <v>Calle 8 # 4 - 02</v>
          </cell>
          <cell r="I424" t="str">
            <v>Manzanares</v>
          </cell>
          <cell r="J424" t="str">
            <v>Manizales 2</v>
          </cell>
          <cell r="K424">
            <v>0</v>
          </cell>
          <cell r="L424">
            <v>3217161114</v>
          </cell>
          <cell r="M424" t="str">
            <v>centroversalles@gmail.com</v>
          </cell>
          <cell r="N424" t="str">
            <v>Intervención de Apoyo - Apoyo Psicosocial RD</v>
          </cell>
          <cell r="O424" t="str">
            <v>No Aplica</v>
          </cell>
          <cell r="P424" t="str">
            <v>Vulneración</v>
          </cell>
          <cell r="Q424" t="str">
            <v>17-0307-2018</v>
          </cell>
          <cell r="R424">
            <v>0</v>
          </cell>
          <cell r="S424">
            <v>43435</v>
          </cell>
          <cell r="T424">
            <v>43769</v>
          </cell>
          <cell r="U424">
            <v>0</v>
          </cell>
          <cell r="V424" t="str">
            <v>Carmen Consuelo Delgado Motato</v>
          </cell>
        </row>
        <row r="425">
          <cell r="B425" t="str">
            <v>17-72-424</v>
          </cell>
          <cell r="C425" t="str">
            <v>Caldas</v>
          </cell>
          <cell r="D425" t="str">
            <v>Comunidad Terapéutica Semillas De Amor</v>
          </cell>
          <cell r="E425" t="str">
            <v>900354788-9</v>
          </cell>
          <cell r="F425" t="str">
            <v>Luz Stella Montoya Martinez</v>
          </cell>
          <cell r="G425" t="str">
            <v>Sede operativa Manzanares</v>
          </cell>
          <cell r="H425" t="str">
            <v>Calle 6 Carrera 6 Esquina</v>
          </cell>
          <cell r="I425" t="str">
            <v>Manzanares</v>
          </cell>
          <cell r="J425" t="str">
            <v>Sur Oriente</v>
          </cell>
          <cell r="K425">
            <v>0</v>
          </cell>
          <cell r="L425">
            <v>3147849860</v>
          </cell>
          <cell r="M425" t="str">
            <v>luzstellam79@hotmail.com</v>
          </cell>
          <cell r="N425" t="str">
            <v>Intervención de Apoyo - Apoyo Psicológico Especializado RD</v>
          </cell>
          <cell r="O425" t="str">
            <v>No Aplica</v>
          </cell>
          <cell r="P425" t="str">
            <v>Violencia Sexual</v>
          </cell>
          <cell r="Q425" t="str">
            <v>17-0300-2018</v>
          </cell>
          <cell r="R425" t="str">
            <v>144 sesiones</v>
          </cell>
          <cell r="S425">
            <v>43435</v>
          </cell>
          <cell r="T425">
            <v>43769</v>
          </cell>
          <cell r="U425">
            <v>0</v>
          </cell>
          <cell r="V425" t="str">
            <v>María del Pilar Alvarez Echeverri</v>
          </cell>
        </row>
        <row r="426">
          <cell r="B426" t="str">
            <v>17-56-425</v>
          </cell>
          <cell r="C426" t="str">
            <v>Caldas</v>
          </cell>
          <cell r="D426" t="str">
            <v>Centro De Desarrollo Comunitario Versalles</v>
          </cell>
          <cell r="E426" t="str">
            <v>800180234-1</v>
          </cell>
          <cell r="F426" t="str">
            <v>Luis Eduardo Arango Álvarez</v>
          </cell>
          <cell r="G426" t="str">
            <v>Sede operativa Neira</v>
          </cell>
          <cell r="H426" t="str">
            <v>Calle 6 Carrera 6 Esquina</v>
          </cell>
          <cell r="I426" t="str">
            <v>Neira</v>
          </cell>
          <cell r="J426" t="str">
            <v>Manizales 2</v>
          </cell>
          <cell r="K426">
            <v>0</v>
          </cell>
          <cell r="L426">
            <v>3003225901</v>
          </cell>
          <cell r="M426" t="str">
            <v>centroversalles@gmail.com</v>
          </cell>
          <cell r="N426" t="str">
            <v>Intervención de Apoyo - Apoyo Psicosocial RD</v>
          </cell>
          <cell r="O426" t="str">
            <v>No Aplica</v>
          </cell>
          <cell r="P426" t="str">
            <v>Vulneración</v>
          </cell>
          <cell r="Q426" t="str">
            <v>17-0307-2018</v>
          </cell>
          <cell r="R426">
            <v>0</v>
          </cell>
          <cell r="S426">
            <v>43435</v>
          </cell>
          <cell r="T426">
            <v>43769</v>
          </cell>
          <cell r="U426">
            <v>0</v>
          </cell>
          <cell r="V426" t="str">
            <v>Carmen Consuelo Delgado Motato</v>
          </cell>
        </row>
        <row r="427">
          <cell r="B427" t="str">
            <v>17-273-426</v>
          </cell>
          <cell r="C427" t="str">
            <v>Caldas</v>
          </cell>
          <cell r="D427" t="str">
            <v>Hogar La Providencia</v>
          </cell>
          <cell r="E427" t="str">
            <v>890802483-5</v>
          </cell>
          <cell r="F427" t="str">
            <v>Sandra Cristina Delgado Meneses</v>
          </cell>
          <cell r="G427">
            <v>0</v>
          </cell>
          <cell r="H427" t="str">
            <v>Calle 7 Carrera 7 Esquina</v>
          </cell>
          <cell r="I427" t="str">
            <v>Neira</v>
          </cell>
          <cell r="J427" t="str">
            <v>Manizales 2</v>
          </cell>
          <cell r="K427">
            <v>8681087</v>
          </cell>
          <cell r="L427">
            <v>0</v>
          </cell>
          <cell r="M427" t="str">
            <v>sscristinad@hotmail.com hogarlaprovidencia@hotmail.com</v>
          </cell>
          <cell r="N427" t="str">
            <v>Intervención de Apoyo - Apoyo Psicosocial RD</v>
          </cell>
          <cell r="O427" t="str">
            <v>No Aplica</v>
          </cell>
          <cell r="P427" t="str">
            <v>Discapacidad</v>
          </cell>
          <cell r="Q427" t="str">
            <v>17-0294-2018</v>
          </cell>
          <cell r="R427">
            <v>60</v>
          </cell>
          <cell r="S427">
            <v>43435</v>
          </cell>
          <cell r="T427">
            <v>43769</v>
          </cell>
          <cell r="U427">
            <v>213810900</v>
          </cell>
          <cell r="V427" t="str">
            <v>Carolina Gómez Nuñez</v>
          </cell>
        </row>
        <row r="428">
          <cell r="B428" t="str">
            <v>17-56-427</v>
          </cell>
          <cell r="C428" t="str">
            <v>Caldas</v>
          </cell>
          <cell r="D428" t="str">
            <v>Centro De Desarrollo Comunitario Versalles</v>
          </cell>
          <cell r="E428" t="str">
            <v>800180234-1</v>
          </cell>
          <cell r="F428" t="str">
            <v>Luis Eduardo Arango Álvarez</v>
          </cell>
          <cell r="G428" t="str">
            <v>Sede Operativa Palestina (Arauca)</v>
          </cell>
          <cell r="H428" t="str">
            <v>Carrera 3, Casa de la Cultura, 2do Piso, Corregimiento de Arauca</v>
          </cell>
          <cell r="I428" t="str">
            <v>Palestina</v>
          </cell>
          <cell r="J428" t="str">
            <v>Manizales 2</v>
          </cell>
          <cell r="K428">
            <v>0</v>
          </cell>
          <cell r="L428">
            <v>3147588480</v>
          </cell>
          <cell r="M428" t="str">
            <v>centroversalles@gmail.com</v>
          </cell>
          <cell r="N428" t="str">
            <v>Intervención de Apoyo - Apoyo Psicosocial RD</v>
          </cell>
          <cell r="O428" t="str">
            <v>No Aplica</v>
          </cell>
          <cell r="P428" t="str">
            <v>Vulneración</v>
          </cell>
          <cell r="Q428" t="str">
            <v>17-0307-2018</v>
          </cell>
          <cell r="R428">
            <v>0</v>
          </cell>
          <cell r="S428">
            <v>43435</v>
          </cell>
          <cell r="T428">
            <v>43769</v>
          </cell>
          <cell r="U428">
            <v>0</v>
          </cell>
          <cell r="V428" t="str">
            <v>Carmen Consuelo Delgado Motato</v>
          </cell>
        </row>
        <row r="429">
          <cell r="B429" t="str">
            <v>17-55-428</v>
          </cell>
          <cell r="C429" t="str">
            <v>Caldas</v>
          </cell>
          <cell r="D429" t="str">
            <v>Centro De Capacitación e Integración Indígena INGRUMA</v>
          </cell>
          <cell r="E429" t="str">
            <v>890804813-1</v>
          </cell>
          <cell r="F429" t="str">
            <v>Victor Hugo Ochoa</v>
          </cell>
          <cell r="G429" t="str">
            <v>La Plazuela</v>
          </cell>
          <cell r="H429" t="str">
            <v>Carrera 6 N° 3 - 25 Barrio la Plazuela</v>
          </cell>
          <cell r="I429" t="str">
            <v>Riosucio</v>
          </cell>
          <cell r="J429" t="str">
            <v>Occidente</v>
          </cell>
          <cell r="K429">
            <v>8583022</v>
          </cell>
          <cell r="L429">
            <v>3122884304</v>
          </cell>
          <cell r="M429" t="str">
            <v>victor.director@cecaingruma.com</v>
          </cell>
          <cell r="N429" t="str">
            <v>Externado RD</v>
          </cell>
          <cell r="O429" t="str">
            <v>Media Jornada</v>
          </cell>
          <cell r="P429" t="str">
            <v>Vulneración</v>
          </cell>
          <cell r="Q429" t="str">
            <v>17-0303-2018</v>
          </cell>
          <cell r="R429">
            <v>75</v>
          </cell>
          <cell r="S429">
            <v>43435</v>
          </cell>
          <cell r="T429">
            <v>43769</v>
          </cell>
          <cell r="U429">
            <v>411060525</v>
          </cell>
          <cell r="V429" t="str">
            <v>Lina María Henao Cardona</v>
          </cell>
        </row>
        <row r="430">
          <cell r="B430" t="str">
            <v>17-55-429</v>
          </cell>
          <cell r="C430" t="str">
            <v>Caldas</v>
          </cell>
          <cell r="D430" t="str">
            <v>Centro De Capacitación e Integración Indígena INGRUMA</v>
          </cell>
          <cell r="E430" t="str">
            <v>890804813-1</v>
          </cell>
          <cell r="F430" t="str">
            <v>Victor Hugo Ochoa</v>
          </cell>
          <cell r="G430" t="str">
            <v>Alto Medina</v>
          </cell>
          <cell r="H430" t="str">
            <v>Comunidad Alto Medina, Via transversal Riosucio - Anserma</v>
          </cell>
          <cell r="I430" t="str">
            <v>Riosucio</v>
          </cell>
          <cell r="J430" t="str">
            <v>Occidente</v>
          </cell>
          <cell r="K430">
            <v>8583022</v>
          </cell>
          <cell r="L430">
            <v>3122884304</v>
          </cell>
          <cell r="M430" t="str">
            <v>victor.director@cecaingruma.com</v>
          </cell>
          <cell r="N430" t="str">
            <v>Externado RD</v>
          </cell>
          <cell r="O430" t="str">
            <v>Jornada Completa</v>
          </cell>
          <cell r="P430" t="str">
            <v>Consumo SPA</v>
          </cell>
          <cell r="Q430" t="str">
            <v>17-0304-2018</v>
          </cell>
          <cell r="R430">
            <v>30</v>
          </cell>
          <cell r="S430">
            <v>43435</v>
          </cell>
          <cell r="T430">
            <v>43769</v>
          </cell>
          <cell r="U430">
            <v>237736410</v>
          </cell>
          <cell r="V430" t="str">
            <v>Lina María Henao Cardona</v>
          </cell>
        </row>
        <row r="431">
          <cell r="B431" t="str">
            <v>17-72-430</v>
          </cell>
          <cell r="C431" t="str">
            <v>Caldas</v>
          </cell>
          <cell r="D431" t="str">
            <v>Comunidad Terapéutica Semillas De Amor</v>
          </cell>
          <cell r="E431" t="str">
            <v>900354788-9</v>
          </cell>
          <cell r="F431" t="str">
            <v>Luz Stella Montoya Martinez</v>
          </cell>
          <cell r="G431" t="str">
            <v>Sede operativa Riosucio</v>
          </cell>
          <cell r="H431" t="str">
            <v>Calle 10 # 6 - 23 Centro</v>
          </cell>
          <cell r="I431" t="str">
            <v>Riosucio</v>
          </cell>
          <cell r="J431" t="str">
            <v>Occidente</v>
          </cell>
          <cell r="K431">
            <v>0</v>
          </cell>
          <cell r="L431" t="str">
            <v>3142318894 - 3226884201</v>
          </cell>
          <cell r="M431" t="str">
            <v>luzstellam79@hotmail.com</v>
          </cell>
          <cell r="N431" t="str">
            <v>Intervención de Apoyo - Apoyo Psicológico Especializado RD</v>
          </cell>
          <cell r="O431" t="str">
            <v>No Aplica</v>
          </cell>
          <cell r="P431" t="str">
            <v>Vulneración</v>
          </cell>
          <cell r="Q431" t="str">
            <v>17-0300-2018</v>
          </cell>
          <cell r="R431" t="str">
            <v>144 sesiones</v>
          </cell>
          <cell r="S431">
            <v>43435</v>
          </cell>
          <cell r="T431">
            <v>43769</v>
          </cell>
          <cell r="U431">
            <v>0</v>
          </cell>
          <cell r="V431" t="str">
            <v>María del Pilar Alvarez Echeverri</v>
          </cell>
        </row>
        <row r="432">
          <cell r="B432" t="str">
            <v>17-247-431</v>
          </cell>
          <cell r="C432" t="str">
            <v>Caldas</v>
          </cell>
          <cell r="D432" t="str">
            <v>Fundación Seres</v>
          </cell>
          <cell r="E432" t="str">
            <v>900122706-1</v>
          </cell>
          <cell r="F432" t="str">
            <v>Diego Alonso Montoya Gomez</v>
          </cell>
          <cell r="G432" t="str">
            <v>Sede Operativa Internado</v>
          </cell>
          <cell r="H432" t="str">
            <v>Avenida El Talego Carrera 6 Finca Villa Socorro</v>
          </cell>
          <cell r="I432" t="str">
            <v>Riosucio</v>
          </cell>
          <cell r="J432" t="str">
            <v>Occidente</v>
          </cell>
          <cell r="K432">
            <v>8594745</v>
          </cell>
          <cell r="L432">
            <v>3206738589</v>
          </cell>
          <cell r="M432" t="str">
            <v>direccion@seresfundacion.org</v>
          </cell>
          <cell r="N432" t="str">
            <v>Internado RD</v>
          </cell>
          <cell r="O432" t="str">
            <v>No Aplica</v>
          </cell>
          <cell r="P432" t="str">
            <v>Discapacidad</v>
          </cell>
          <cell r="Q432" t="str">
            <v>17-0314-2018</v>
          </cell>
          <cell r="R432">
            <v>50</v>
          </cell>
          <cell r="S432">
            <v>43435</v>
          </cell>
          <cell r="T432">
            <v>43769</v>
          </cell>
          <cell r="U432">
            <v>860243200</v>
          </cell>
          <cell r="V432" t="str">
            <v>Diana Janeth Tabares López</v>
          </cell>
        </row>
        <row r="433">
          <cell r="B433" t="str">
            <v>17-56-432</v>
          </cell>
          <cell r="C433" t="str">
            <v>Caldas</v>
          </cell>
          <cell r="D433" t="str">
            <v>Centro De Desarrollo Comunitario Versalles</v>
          </cell>
          <cell r="E433" t="str">
            <v>800180234-1</v>
          </cell>
          <cell r="F433" t="str">
            <v>Luis Eduardo Arango Álvarez</v>
          </cell>
          <cell r="G433" t="str">
            <v>Sede operativa Salamina</v>
          </cell>
          <cell r="H433" t="str">
            <v>Calle 7 # 6 - 51</v>
          </cell>
          <cell r="I433" t="str">
            <v>Salamina</v>
          </cell>
          <cell r="J433" t="str">
            <v>Norte</v>
          </cell>
          <cell r="K433">
            <v>0</v>
          </cell>
          <cell r="L433">
            <v>3136492078</v>
          </cell>
          <cell r="M433" t="str">
            <v>centroversalles@gmail.com</v>
          </cell>
          <cell r="N433" t="str">
            <v>Intervención de Apoyo - Apoyo Psicosocial RD</v>
          </cell>
          <cell r="O433" t="str">
            <v>No Aplica</v>
          </cell>
          <cell r="P433" t="str">
            <v>Vulneración</v>
          </cell>
          <cell r="Q433" t="str">
            <v>17-0307-2018</v>
          </cell>
          <cell r="R433">
            <v>0</v>
          </cell>
          <cell r="S433">
            <v>43435</v>
          </cell>
          <cell r="T433">
            <v>43769</v>
          </cell>
          <cell r="U433">
            <v>0</v>
          </cell>
          <cell r="V433" t="str">
            <v>Carmen Consuelo Delgado Motato</v>
          </cell>
        </row>
        <row r="434">
          <cell r="B434" t="str">
            <v>17-72-433</v>
          </cell>
          <cell r="C434" t="str">
            <v>Caldas</v>
          </cell>
          <cell r="D434" t="str">
            <v>Comunidad Terapéutica Semillas De Amor</v>
          </cell>
          <cell r="E434" t="str">
            <v>900354788-9</v>
          </cell>
          <cell r="F434" t="str">
            <v>Luz Stella Montoya Martinez</v>
          </cell>
          <cell r="G434" t="str">
            <v>Sede operativa Salamina</v>
          </cell>
          <cell r="H434" t="str">
            <v>Calle 4 # 7 - 29</v>
          </cell>
          <cell r="I434" t="str">
            <v>Salamina</v>
          </cell>
          <cell r="J434" t="str">
            <v>Oriente</v>
          </cell>
          <cell r="K434">
            <v>0</v>
          </cell>
          <cell r="L434">
            <v>3136953087</v>
          </cell>
          <cell r="M434" t="str">
            <v>luzstellam79@hotmail.com</v>
          </cell>
          <cell r="N434" t="str">
            <v>Intervención de Apoyo - Apoyo Psicológico Especializado RD</v>
          </cell>
          <cell r="O434" t="str">
            <v>No Aplica</v>
          </cell>
          <cell r="P434" t="str">
            <v>Violencia Sexual</v>
          </cell>
          <cell r="Q434" t="str">
            <v>17-0300-2018</v>
          </cell>
          <cell r="R434" t="str">
            <v>144 sesiones</v>
          </cell>
          <cell r="S434">
            <v>43435</v>
          </cell>
          <cell r="T434">
            <v>43769</v>
          </cell>
          <cell r="U434">
            <v>0</v>
          </cell>
          <cell r="V434" t="str">
            <v>María del Pilar Alvarez Echeverri</v>
          </cell>
        </row>
        <row r="435">
          <cell r="B435" t="str">
            <v>17-199-434</v>
          </cell>
          <cell r="C435" t="str">
            <v>Caldas</v>
          </cell>
          <cell r="D435" t="str">
            <v>Fundación Niños Del Sol</v>
          </cell>
          <cell r="E435" t="str">
            <v>860033863-1</v>
          </cell>
          <cell r="F435" t="str">
            <v>Sandra Patricia Gallego Ayala</v>
          </cell>
          <cell r="G435" t="str">
            <v>Sede Operativa Samanà</v>
          </cell>
          <cell r="H435" t="str">
            <v>Carrera 8 N°4-03</v>
          </cell>
          <cell r="I435" t="str">
            <v>Samaná</v>
          </cell>
          <cell r="J435" t="str">
            <v>Oriente</v>
          </cell>
          <cell r="K435">
            <v>0</v>
          </cell>
          <cell r="L435">
            <v>3104505307</v>
          </cell>
          <cell r="M435" t="str">
            <v>fundacion.ninos.del.sol@hotmail.com</v>
          </cell>
          <cell r="N435" t="str">
            <v>Intervención de Apoyo - Apoyo Psicosocial RD</v>
          </cell>
          <cell r="O435" t="str">
            <v>No Aplica</v>
          </cell>
          <cell r="P435" t="str">
            <v>Vulneración</v>
          </cell>
          <cell r="Q435" t="str">
            <v>17-0309-2018</v>
          </cell>
          <cell r="R435">
            <v>50</v>
          </cell>
          <cell r="S435">
            <v>43435</v>
          </cell>
          <cell r="T435">
            <v>43769</v>
          </cell>
          <cell r="U435">
            <v>178175750</v>
          </cell>
          <cell r="V435" t="str">
            <v>Carmen Consuelo Delgado Motato</v>
          </cell>
        </row>
        <row r="436">
          <cell r="B436" t="str">
            <v>17-55-435</v>
          </cell>
          <cell r="C436" t="str">
            <v>Caldas</v>
          </cell>
          <cell r="D436" t="str">
            <v>Centro De Capacitación e Integración Indígena INGRUMA</v>
          </cell>
          <cell r="E436" t="str">
            <v>890804813-1</v>
          </cell>
          <cell r="F436" t="str">
            <v>Victor Hugo Ochoa</v>
          </cell>
          <cell r="G436" t="str">
            <v>Supia</v>
          </cell>
          <cell r="H436" t="str">
            <v>Calle 33 N° 7 - 36 Supia</v>
          </cell>
          <cell r="I436" t="str">
            <v>Supía</v>
          </cell>
          <cell r="J436" t="str">
            <v>Occidente</v>
          </cell>
          <cell r="K436">
            <v>8583022</v>
          </cell>
          <cell r="L436">
            <v>3122884304</v>
          </cell>
          <cell r="M436" t="str">
            <v>victor.director@cecaingruma.com</v>
          </cell>
          <cell r="N436" t="str">
            <v>Externado RD</v>
          </cell>
          <cell r="O436" t="str">
            <v>Media Jornada</v>
          </cell>
          <cell r="P436" t="str">
            <v>Vulneración</v>
          </cell>
          <cell r="Q436" t="str">
            <v>17-0303-2018</v>
          </cell>
          <cell r="R436">
            <v>0</v>
          </cell>
          <cell r="S436">
            <v>43435</v>
          </cell>
          <cell r="T436">
            <v>43769</v>
          </cell>
          <cell r="U436">
            <v>0</v>
          </cell>
          <cell r="V436" t="str">
            <v>Lina María Henao Cardona</v>
          </cell>
        </row>
        <row r="437">
          <cell r="B437" t="str">
            <v>17-56-436</v>
          </cell>
          <cell r="C437" t="str">
            <v>Caldas</v>
          </cell>
          <cell r="D437" t="str">
            <v>Centro De Desarrollo Comunitario Versalles</v>
          </cell>
          <cell r="E437" t="str">
            <v>800180234-1</v>
          </cell>
          <cell r="F437" t="str">
            <v>Luis Eduardo Arango Álvarez</v>
          </cell>
          <cell r="G437" t="str">
            <v>Sede operativa Villamaría</v>
          </cell>
          <cell r="H437" t="str">
            <v>Carrera 7 # 7 - 70</v>
          </cell>
          <cell r="I437" t="str">
            <v>Villamaria</v>
          </cell>
          <cell r="J437" t="str">
            <v>Manizales 2</v>
          </cell>
          <cell r="K437">
            <v>0</v>
          </cell>
          <cell r="L437">
            <v>3113563530</v>
          </cell>
          <cell r="M437" t="str">
            <v>centroversalles@gmail.com</v>
          </cell>
          <cell r="N437" t="str">
            <v>Intervención de Apoyo - Apoyo Psicosocial RD</v>
          </cell>
          <cell r="O437" t="str">
            <v>No Aplica</v>
          </cell>
          <cell r="P437" t="str">
            <v>Vulneración</v>
          </cell>
          <cell r="Q437" t="str">
            <v>17-0307-2018</v>
          </cell>
          <cell r="R437">
            <v>0</v>
          </cell>
          <cell r="S437">
            <v>43435</v>
          </cell>
          <cell r="T437">
            <v>43769</v>
          </cell>
          <cell r="U437">
            <v>0</v>
          </cell>
          <cell r="V437" t="str">
            <v>Carmen Consuelo Delgado Motato</v>
          </cell>
        </row>
        <row r="438">
          <cell r="B438" t="str">
            <v>18-160-437</v>
          </cell>
          <cell r="C438" t="str">
            <v>Caquetá</v>
          </cell>
          <cell r="D438" t="str">
            <v>Fundación Fundar</v>
          </cell>
          <cell r="E438" t="str">
            <v>900725751-1</v>
          </cell>
          <cell r="F438" t="str">
            <v>Olga Leonor Arenas De Silva</v>
          </cell>
          <cell r="G438">
            <v>0</v>
          </cell>
          <cell r="H438" t="str">
            <v>Calle 5 # 5-34</v>
          </cell>
          <cell r="I438" t="str">
            <v>Belén De Los Andaquíes</v>
          </cell>
          <cell r="J438" t="str">
            <v>Belen De Los Andaquies</v>
          </cell>
          <cell r="K438">
            <v>4363096</v>
          </cell>
          <cell r="L438">
            <v>0</v>
          </cell>
          <cell r="M438" t="str">
            <v>proteccionfundar@gmail.com</v>
          </cell>
          <cell r="N438" t="str">
            <v>Hogar Sustituto Entidad RD</v>
          </cell>
          <cell r="O438" t="str">
            <v>No Aplica</v>
          </cell>
          <cell r="P438" t="str">
            <v>Vulneración / Discapacidad</v>
          </cell>
          <cell r="Q438">
            <v>190</v>
          </cell>
          <cell r="R438">
            <v>48</v>
          </cell>
          <cell r="S438">
            <v>43435</v>
          </cell>
          <cell r="T438">
            <v>43769</v>
          </cell>
          <cell r="U438">
            <v>0</v>
          </cell>
          <cell r="V438" t="str">
            <v>Mercedes Penagos Escobar</v>
          </cell>
        </row>
        <row r="439">
          <cell r="B439" t="str">
            <v>18-160-438</v>
          </cell>
          <cell r="C439" t="str">
            <v>Caquetá</v>
          </cell>
          <cell r="D439" t="str">
            <v>Fundación Fundar</v>
          </cell>
          <cell r="E439" t="str">
            <v>900725751-1</v>
          </cell>
          <cell r="F439" t="str">
            <v>Olga Leonor Arenas De Silva</v>
          </cell>
          <cell r="G439">
            <v>0</v>
          </cell>
          <cell r="H439" t="str">
            <v>Carrera 8 # 7-05</v>
          </cell>
          <cell r="I439" t="str">
            <v>Florencia</v>
          </cell>
          <cell r="J439" t="str">
            <v>Florencia 1 - Florencia 2</v>
          </cell>
          <cell r="K439">
            <v>4363096</v>
          </cell>
          <cell r="L439">
            <v>0</v>
          </cell>
          <cell r="M439" t="str">
            <v>proteccionfundar@gmail.com</v>
          </cell>
          <cell r="N439" t="str">
            <v>Hogar Sustituto Entidad RD</v>
          </cell>
          <cell r="O439" t="str">
            <v>No Aplica</v>
          </cell>
          <cell r="P439" t="str">
            <v>Vulneración / Discapacidad</v>
          </cell>
          <cell r="Q439">
            <v>190</v>
          </cell>
          <cell r="R439">
            <v>185</v>
          </cell>
          <cell r="S439">
            <v>43435</v>
          </cell>
          <cell r="T439">
            <v>43769</v>
          </cell>
          <cell r="U439">
            <v>3562172772</v>
          </cell>
          <cell r="V439" t="str">
            <v>Mercedes Penagos Escobar</v>
          </cell>
        </row>
        <row r="440">
          <cell r="B440" t="str">
            <v>18-160-439</v>
          </cell>
          <cell r="C440" t="str">
            <v>Caquetá</v>
          </cell>
          <cell r="D440" t="str">
            <v>Fundación Fundar</v>
          </cell>
          <cell r="E440" t="str">
            <v>900725751-1</v>
          </cell>
          <cell r="F440" t="str">
            <v>Olga Leonor Arenas De Silva</v>
          </cell>
          <cell r="G440">
            <v>0</v>
          </cell>
          <cell r="H440" t="str">
            <v>Carrera 7 # 5-13</v>
          </cell>
          <cell r="I440" t="str">
            <v>Puerto Rico</v>
          </cell>
          <cell r="J440" t="str">
            <v>Puerto Rico</v>
          </cell>
          <cell r="K440">
            <v>4363096</v>
          </cell>
          <cell r="L440">
            <v>0</v>
          </cell>
          <cell r="M440" t="str">
            <v>proteccionfundar@gmail.com</v>
          </cell>
          <cell r="N440" t="str">
            <v>Hogar Sustituto Entidad RD</v>
          </cell>
          <cell r="O440" t="str">
            <v>No Aplica</v>
          </cell>
          <cell r="P440" t="str">
            <v>Vulneración / Discapacidad</v>
          </cell>
          <cell r="Q440">
            <v>190</v>
          </cell>
          <cell r="R440">
            <v>31</v>
          </cell>
          <cell r="S440">
            <v>43435</v>
          </cell>
          <cell r="T440">
            <v>43769</v>
          </cell>
          <cell r="U440">
            <v>0</v>
          </cell>
          <cell r="V440" t="str">
            <v>Mercedes Penagos Escobar</v>
          </cell>
        </row>
        <row r="441">
          <cell r="B441" t="str">
            <v>85-101-440</v>
          </cell>
          <cell r="C441" t="str">
            <v>Casanare</v>
          </cell>
          <cell r="D441" t="str">
            <v>Corporación Para El Fomento Social De Colombia - COFESCO</v>
          </cell>
          <cell r="E441" t="str">
            <v>900106789-3</v>
          </cell>
          <cell r="F441" t="str">
            <v>Javier Garzon Salazar</v>
          </cell>
          <cell r="G441" t="str">
            <v>Centro De Formacion Kairos</v>
          </cell>
          <cell r="H441" t="str">
            <v>Kilometro 7 Via Sirivana</v>
          </cell>
          <cell r="I441" t="str">
            <v>Yopal</v>
          </cell>
          <cell r="J441" t="str">
            <v>Yopal</v>
          </cell>
          <cell r="K441">
            <v>0</v>
          </cell>
          <cell r="L441">
            <v>3118987867</v>
          </cell>
          <cell r="M441" t="str">
            <v>centrokairosyopal@gmail.com</v>
          </cell>
          <cell r="N441" t="str">
            <v>Centro De Internamiento Preventivo</v>
          </cell>
          <cell r="O441" t="str">
            <v>No Aplica</v>
          </cell>
          <cell r="P441" t="str">
            <v>SRPA</v>
          </cell>
          <cell r="Q441" t="str">
            <v>135-2018</v>
          </cell>
          <cell r="R441">
            <v>15</v>
          </cell>
          <cell r="S441">
            <v>43435</v>
          </cell>
          <cell r="T441">
            <v>43769</v>
          </cell>
          <cell r="U441">
            <v>326238425</v>
          </cell>
          <cell r="V441" t="str">
            <v>Nidia Milena Rojas Bohorquez</v>
          </cell>
        </row>
        <row r="442">
          <cell r="B442" t="str">
            <v>85-101-441</v>
          </cell>
          <cell r="C442" t="str">
            <v>Casanare</v>
          </cell>
          <cell r="D442" t="str">
            <v>Corporación Para El Fomento Social De Colombia - COFESCO</v>
          </cell>
          <cell r="E442" t="str">
            <v>900106789-3</v>
          </cell>
          <cell r="F442" t="str">
            <v>Javier Garzon Salazar</v>
          </cell>
          <cell r="G442" t="str">
            <v>Centro De Formacion Kairos</v>
          </cell>
          <cell r="H442" t="str">
            <v>Kilometro 7 Via Sirivana</v>
          </cell>
          <cell r="I442" t="str">
            <v>Yopal</v>
          </cell>
          <cell r="J442" t="str">
            <v>Yopal</v>
          </cell>
          <cell r="K442">
            <v>0</v>
          </cell>
          <cell r="L442">
            <v>3118987867</v>
          </cell>
          <cell r="M442" t="str">
            <v>centrokairosyopal@gmail.com</v>
          </cell>
          <cell r="N442" t="str">
            <v>Centro De Atención Especializada</v>
          </cell>
          <cell r="O442" t="str">
            <v>No Aplica</v>
          </cell>
          <cell r="P442" t="str">
            <v>SRPA</v>
          </cell>
          <cell r="Q442" t="str">
            <v>135-2018</v>
          </cell>
          <cell r="R442">
            <v>46</v>
          </cell>
          <cell r="S442">
            <v>43435</v>
          </cell>
          <cell r="T442">
            <v>43769</v>
          </cell>
          <cell r="U442">
            <v>1001747360</v>
          </cell>
          <cell r="V442" t="str">
            <v>Nidia Milena Rojas Bohorquez</v>
          </cell>
        </row>
        <row r="443">
          <cell r="B443" t="str">
            <v>85-216-442</v>
          </cell>
          <cell r="C443" t="str">
            <v>Casanare</v>
          </cell>
          <cell r="D443" t="str">
            <v>Fundación Para El Progreso De La Orinoquia - FUNDEPRO</v>
          </cell>
          <cell r="E443" t="str">
            <v>822002132-5</v>
          </cell>
          <cell r="F443" t="str">
            <v>Martha Mejia De Romero</v>
          </cell>
          <cell r="G443">
            <v>0</v>
          </cell>
          <cell r="H443" t="str">
            <v>Calle 16a No 26-80 Barrio Los Helechos</v>
          </cell>
          <cell r="I443" t="str">
            <v>Yopal</v>
          </cell>
          <cell r="J443" t="str">
            <v>Yopal</v>
          </cell>
          <cell r="K443">
            <v>0</v>
          </cell>
          <cell r="L443">
            <v>3183118674</v>
          </cell>
          <cell r="M443" t="str">
            <v>hogarsustituto.fundepro@gmail.com</v>
          </cell>
          <cell r="N443" t="str">
            <v>Hogar Sustituto Entidad RD</v>
          </cell>
          <cell r="O443" t="str">
            <v>No Aplica</v>
          </cell>
          <cell r="P443" t="str">
            <v>Vulneración / Discapacidad</v>
          </cell>
          <cell r="Q443" t="str">
            <v>136-2018</v>
          </cell>
          <cell r="R443">
            <v>168</v>
          </cell>
          <cell r="S443">
            <v>43435</v>
          </cell>
          <cell r="T443">
            <v>43769</v>
          </cell>
          <cell r="U443">
            <v>2545989404</v>
          </cell>
          <cell r="V443" t="str">
            <v>Nidia Milena Rojas Bohorquez</v>
          </cell>
        </row>
        <row r="444">
          <cell r="B444" t="str">
            <v>85-216-443</v>
          </cell>
          <cell r="C444" t="str">
            <v>Casanare</v>
          </cell>
          <cell r="D444" t="str">
            <v>Fundación Para El Progreso De La Orinoquia - FUNDEPRO</v>
          </cell>
          <cell r="E444" t="str">
            <v>822002132-5</v>
          </cell>
          <cell r="F444" t="str">
            <v>Martha Mejia De Romero</v>
          </cell>
          <cell r="G444">
            <v>0</v>
          </cell>
          <cell r="H444" t="str">
            <v>Calle 16a No 26-80 Barrio Los Helechos</v>
          </cell>
          <cell r="I444" t="str">
            <v>Yopal</v>
          </cell>
          <cell r="J444" t="str">
            <v>Yopal</v>
          </cell>
          <cell r="K444">
            <v>0</v>
          </cell>
          <cell r="L444">
            <v>3143879002</v>
          </cell>
          <cell r="M444" t="str">
            <v>apoyopsicologico@fundepro.co</v>
          </cell>
          <cell r="N444" t="str">
            <v>Intervención de Apoyo - Apoyo Psicológico Especializado RD</v>
          </cell>
          <cell r="O444" t="str">
            <v>No Aplica</v>
          </cell>
          <cell r="P444" t="str">
            <v>Vulneración</v>
          </cell>
          <cell r="Q444" t="str">
            <v>137-2018</v>
          </cell>
          <cell r="R444" t="str">
            <v>144 sesiones</v>
          </cell>
          <cell r="S444">
            <v>43435</v>
          </cell>
          <cell r="T444">
            <v>43769</v>
          </cell>
          <cell r="U444">
            <v>103436208</v>
          </cell>
          <cell r="V444" t="str">
            <v>Nidia Milena Rojas Bohorquez</v>
          </cell>
        </row>
        <row r="445">
          <cell r="B445" t="str">
            <v>19-97-444</v>
          </cell>
          <cell r="C445" t="str">
            <v>Cauca</v>
          </cell>
          <cell r="D445" t="str">
            <v>Corporación Juan Bosco</v>
          </cell>
          <cell r="E445" t="str">
            <v>800196208-8</v>
          </cell>
          <cell r="F445" t="str">
            <v>Jose Darío Soto Soto</v>
          </cell>
          <cell r="G445">
            <v>0</v>
          </cell>
          <cell r="H445" t="str">
            <v>Sede Operativa: Carrera 3 Principal Barrio Prados Del Norte</v>
          </cell>
          <cell r="I445" t="str">
            <v>Mercaderes</v>
          </cell>
          <cell r="J445" t="str">
            <v>Sur</v>
          </cell>
          <cell r="K445">
            <v>0</v>
          </cell>
          <cell r="L445">
            <v>3117478504</v>
          </cell>
          <cell r="M445" t="str">
            <v>sanjuanito@corpobosco.org direccion@corpobosco.org</v>
          </cell>
          <cell r="N445" t="str">
            <v>Intervención de Apoyo - Apoyo Psicosocial RD</v>
          </cell>
          <cell r="O445" t="str">
            <v>No Aplica</v>
          </cell>
          <cell r="P445" t="str">
            <v>Vulneración</v>
          </cell>
          <cell r="Q445" t="str">
            <v>19262018-463</v>
          </cell>
          <cell r="R445">
            <v>95</v>
          </cell>
          <cell r="S445">
            <v>43435</v>
          </cell>
          <cell r="T445">
            <v>43769</v>
          </cell>
          <cell r="U445">
            <v>338533925</v>
          </cell>
          <cell r="V445" t="str">
            <v>Diana Marcela Guzman Doncel</v>
          </cell>
        </row>
        <row r="446">
          <cell r="B446" t="str">
            <v>19-153-445</v>
          </cell>
          <cell r="C446" t="str">
            <v>Cauca</v>
          </cell>
          <cell r="D446" t="str">
            <v>Fundación Esperanza Y Amor</v>
          </cell>
          <cell r="E446" t="str">
            <v>900045402-6</v>
          </cell>
          <cell r="F446" t="str">
            <v>Blanca Ligia Burbano Diaz</v>
          </cell>
          <cell r="G446">
            <v>0</v>
          </cell>
          <cell r="H446" t="str">
            <v>Calle 6 No. 6-48</v>
          </cell>
          <cell r="I446" t="str">
            <v>Patía</v>
          </cell>
          <cell r="J446" t="str">
            <v>Sur</v>
          </cell>
          <cell r="K446">
            <v>262570</v>
          </cell>
          <cell r="L446">
            <v>3128149599</v>
          </cell>
          <cell r="M446" t="str">
            <v xml:space="preserve">funesperanzayamor@hotmail.com
</v>
          </cell>
          <cell r="N446" t="str">
            <v>Centro Transitorio</v>
          </cell>
          <cell r="O446" t="str">
            <v>No Aplica</v>
          </cell>
          <cell r="P446" t="str">
            <v>SRPA</v>
          </cell>
          <cell r="Q446" t="str">
            <v>19262018-454</v>
          </cell>
          <cell r="R446">
            <v>4</v>
          </cell>
          <cell r="S446">
            <v>43435</v>
          </cell>
          <cell r="T446">
            <v>43769</v>
          </cell>
          <cell r="U446">
            <v>80832960</v>
          </cell>
          <cell r="V446" t="str">
            <v>Lesset Andrea Lis Guerrero</v>
          </cell>
        </row>
        <row r="447">
          <cell r="B447" t="str">
            <v>19-221-446</v>
          </cell>
          <cell r="C447" t="str">
            <v>Cauca</v>
          </cell>
          <cell r="D447" t="str">
            <v>Fundación para la Orientación Familiar - FUNOF</v>
          </cell>
          <cell r="E447" t="str">
            <v>891310770-2</v>
          </cell>
          <cell r="F447" t="str">
            <v>Giovana Andrea Brand</v>
          </cell>
          <cell r="G447">
            <v>0</v>
          </cell>
          <cell r="H447" t="str">
            <v>Calle 9 # 3a-68</v>
          </cell>
          <cell r="I447" t="str">
            <v>Piendamó</v>
          </cell>
          <cell r="J447" t="str">
            <v>Centro</v>
          </cell>
          <cell r="K447">
            <v>8353539</v>
          </cell>
          <cell r="L447">
            <v>3113776890</v>
          </cell>
          <cell r="M447" t="str">
            <v>coordinadorfunofpopayan@gmail.com</v>
          </cell>
          <cell r="N447" t="str">
            <v>Intervención de Apoyo - Apoyo Psicosocial RD</v>
          </cell>
          <cell r="O447" t="str">
            <v>No Aplica</v>
          </cell>
          <cell r="P447" t="str">
            <v>Vulneración</v>
          </cell>
          <cell r="Q447" t="str">
            <v>19262018-452</v>
          </cell>
          <cell r="R447">
            <v>39</v>
          </cell>
          <cell r="S447">
            <v>43435</v>
          </cell>
          <cell r="T447">
            <v>43769</v>
          </cell>
          <cell r="U447">
            <v>0</v>
          </cell>
          <cell r="V447" t="str">
            <v>Lesset Andrea Lis Guerrero</v>
          </cell>
        </row>
        <row r="448">
          <cell r="B448" t="str">
            <v>19-280-447</v>
          </cell>
          <cell r="C448" t="str">
            <v>Cauca</v>
          </cell>
          <cell r="D448" t="str">
            <v>Instituto de la audición y el Lenguaje - INALE</v>
          </cell>
          <cell r="E448" t="str">
            <v>891500515-1</v>
          </cell>
          <cell r="F448" t="str">
            <v>Graciela Obando Mejia</v>
          </cell>
          <cell r="G448">
            <v>0</v>
          </cell>
          <cell r="H448" t="str">
            <v>Carrera 2 # 2-62</v>
          </cell>
          <cell r="I448" t="str">
            <v>Popayán</v>
          </cell>
          <cell r="J448" t="str">
            <v>Popayán</v>
          </cell>
          <cell r="K448">
            <v>8241214</v>
          </cell>
          <cell r="L448">
            <v>3216415497</v>
          </cell>
          <cell r="M448" t="str">
            <v>institutoinale@hotmail.com</v>
          </cell>
          <cell r="N448" t="str">
            <v>Externado RD</v>
          </cell>
          <cell r="O448" t="str">
            <v>Media Jornada</v>
          </cell>
          <cell r="P448" t="str">
            <v>Discapacidad</v>
          </cell>
          <cell r="Q448" t="str">
            <v>19262018-442</v>
          </cell>
          <cell r="R448">
            <v>25</v>
          </cell>
          <cell r="S448">
            <v>43435</v>
          </cell>
          <cell r="T448">
            <v>43769</v>
          </cell>
          <cell r="U448">
            <v>217150350</v>
          </cell>
          <cell r="V448" t="str">
            <v>Lesset Andrea Lis Guerrero</v>
          </cell>
        </row>
        <row r="449">
          <cell r="B449" t="str">
            <v>19-60-448</v>
          </cell>
          <cell r="C449" t="str">
            <v>Cauca</v>
          </cell>
          <cell r="D449" t="str">
            <v>Centro Especializado Para Personas En Situación De Discapacidad Cognitiva - CENIDI</v>
          </cell>
          <cell r="E449" t="str">
            <v>891501544-8</v>
          </cell>
          <cell r="F449" t="str">
            <v>Alba Elida Collazos Miranda</v>
          </cell>
          <cell r="G449">
            <v>0</v>
          </cell>
          <cell r="H449" t="str">
            <v>Calle 6 No. 23-50</v>
          </cell>
          <cell r="I449" t="str">
            <v>Popayán</v>
          </cell>
          <cell r="J449" t="str">
            <v>Popayán</v>
          </cell>
          <cell r="K449">
            <v>8361614</v>
          </cell>
          <cell r="L449">
            <v>3162955284</v>
          </cell>
          <cell r="M449" t="str">
            <v>funcenidi@hotmail.com</v>
          </cell>
          <cell r="N449" t="str">
            <v>Externado RD</v>
          </cell>
          <cell r="O449" t="str">
            <v>Media Jornada</v>
          </cell>
          <cell r="P449" t="str">
            <v>Discapacidad</v>
          </cell>
          <cell r="Q449" t="str">
            <v>19262018-441</v>
          </cell>
          <cell r="R449">
            <v>51</v>
          </cell>
          <cell r="S449">
            <v>43435</v>
          </cell>
          <cell r="T449">
            <v>43769</v>
          </cell>
          <cell r="U449">
            <v>442986714</v>
          </cell>
          <cell r="V449" t="str">
            <v>Lesset Andrea Lis Guerrero</v>
          </cell>
        </row>
        <row r="450">
          <cell r="B450" t="str">
            <v>19-219-449</v>
          </cell>
          <cell r="C450" t="str">
            <v>Cauca</v>
          </cell>
          <cell r="D450" t="str">
            <v>Fundación Para la Estimulación en el Desarrollo y Las Artes - FEDAR</v>
          </cell>
          <cell r="E450" t="str">
            <v>891502238-3</v>
          </cell>
          <cell r="F450" t="str">
            <v>Ricardo Cobo Diaz</v>
          </cell>
          <cell r="G450">
            <v>0</v>
          </cell>
          <cell r="H450" t="str">
            <v>Sede Administrativa: Carrera 4 No. 0-82 Sede Operativa: Vereda Calibio</v>
          </cell>
          <cell r="I450" t="str">
            <v>Popayán</v>
          </cell>
          <cell r="J450" t="str">
            <v>Popayán</v>
          </cell>
          <cell r="K450">
            <v>8202300</v>
          </cell>
          <cell r="L450">
            <v>3155766420</v>
          </cell>
          <cell r="M450" t="str">
            <v>fedar@fedar.org</v>
          </cell>
          <cell r="N450" t="str">
            <v>Externado RD</v>
          </cell>
          <cell r="O450" t="str">
            <v>Jornada Completa</v>
          </cell>
          <cell r="P450" t="str">
            <v>Discapacidad</v>
          </cell>
          <cell r="Q450" t="str">
            <v>19262018-458</v>
          </cell>
          <cell r="R450">
            <v>83</v>
          </cell>
          <cell r="S450">
            <v>43435</v>
          </cell>
          <cell r="T450">
            <v>43769</v>
          </cell>
          <cell r="U450">
            <v>943093200</v>
          </cell>
          <cell r="V450" t="str">
            <v>Lesset Andrea Lis Guerrero</v>
          </cell>
        </row>
        <row r="451">
          <cell r="B451" t="str">
            <v>19-221-450</v>
          </cell>
          <cell r="C451" t="str">
            <v>Cauca</v>
          </cell>
          <cell r="D451" t="str">
            <v>Fundación para la Orientación Familiar - FUNOF</v>
          </cell>
          <cell r="E451" t="str">
            <v>891310770-2</v>
          </cell>
          <cell r="F451" t="str">
            <v>Giovana Andrea Brand</v>
          </cell>
          <cell r="G451">
            <v>0</v>
          </cell>
          <cell r="H451" t="str">
            <v>Carrera 13 # 10-48</v>
          </cell>
          <cell r="I451" t="str">
            <v>Popayán</v>
          </cell>
          <cell r="J451" t="str">
            <v>Popayán</v>
          </cell>
          <cell r="K451">
            <v>8353539</v>
          </cell>
          <cell r="L451">
            <v>3113776890</v>
          </cell>
          <cell r="M451" t="str">
            <v>coordinadorfunofpopayan@gmail.com</v>
          </cell>
          <cell r="N451" t="str">
            <v>Intervención de Apoyo - Apoyo Psicosocial RD</v>
          </cell>
          <cell r="O451" t="str">
            <v>No Aplica</v>
          </cell>
          <cell r="P451" t="str">
            <v>Vulneración</v>
          </cell>
          <cell r="Q451" t="str">
            <v>19262018-452</v>
          </cell>
          <cell r="R451">
            <v>50</v>
          </cell>
          <cell r="S451">
            <v>43435</v>
          </cell>
          <cell r="T451">
            <v>43769</v>
          </cell>
          <cell r="U451">
            <v>552344825</v>
          </cell>
          <cell r="V451" t="str">
            <v>Lesset Andrea Lis Guerrero</v>
          </cell>
        </row>
        <row r="452">
          <cell r="B452" t="str">
            <v>19-256-451</v>
          </cell>
          <cell r="C452" t="str">
            <v>Cauca</v>
          </cell>
          <cell r="D452" t="str">
            <v>Fundación Sueños E Ilusiones</v>
          </cell>
          <cell r="E452" t="str">
            <v>900665569-7</v>
          </cell>
          <cell r="F452" t="str">
            <v>Dany Mayely Bravo Lasso</v>
          </cell>
          <cell r="G452">
            <v>0</v>
          </cell>
          <cell r="H452" t="str">
            <v>Carrera 27 C N. 6 - 38 Primer Piso Barrio Santa Helena</v>
          </cell>
          <cell r="I452" t="str">
            <v>Popayán</v>
          </cell>
          <cell r="J452" t="str">
            <v>Popayán</v>
          </cell>
          <cell r="K452">
            <v>0</v>
          </cell>
          <cell r="L452">
            <v>3218732181</v>
          </cell>
          <cell r="M452" t="str">
            <v>suenoseilusiones2@hotmail.com</v>
          </cell>
          <cell r="N452" t="str">
            <v>Intervención de Apoyo - Apoyo Psicosocial RD</v>
          </cell>
          <cell r="O452" t="str">
            <v>No Aplica</v>
          </cell>
          <cell r="P452" t="str">
            <v>Consumo SPA</v>
          </cell>
          <cell r="Q452" t="str">
            <v>19262018-462</v>
          </cell>
          <cell r="R452">
            <v>30</v>
          </cell>
          <cell r="S452">
            <v>43435</v>
          </cell>
          <cell r="T452">
            <v>43769</v>
          </cell>
          <cell r="U452">
            <v>106905450</v>
          </cell>
          <cell r="V452" t="str">
            <v>Diana Marcela Guzman Doncel</v>
          </cell>
        </row>
        <row r="453">
          <cell r="B453" t="str">
            <v>19-185-452</v>
          </cell>
          <cell r="C453" t="str">
            <v>Cauca</v>
          </cell>
          <cell r="D453" t="str">
            <v>Fundación Larrate</v>
          </cell>
          <cell r="E453" t="str">
            <v>900579286-1</v>
          </cell>
          <cell r="F453" t="str">
            <v>Patricia Larrate Palacios</v>
          </cell>
          <cell r="G453">
            <v>0</v>
          </cell>
          <cell r="H453" t="str">
            <v>Carrera 7 #3-60 4° Piso</v>
          </cell>
          <cell r="I453" t="str">
            <v>Popayán</v>
          </cell>
          <cell r="J453" t="str">
            <v>Popayán</v>
          </cell>
          <cell r="K453">
            <v>8205514</v>
          </cell>
          <cell r="L453">
            <v>3167590920</v>
          </cell>
          <cell r="M453" t="str">
            <v>coordinacionips@larrartepalacio.org</v>
          </cell>
          <cell r="N453" t="str">
            <v>Intervención de Apoyo - Apoyo Psicológico Especializado RD</v>
          </cell>
          <cell r="O453" t="str">
            <v>No Aplica</v>
          </cell>
          <cell r="P453" t="str">
            <v>Vulneración</v>
          </cell>
          <cell r="Q453" t="str">
            <v>19262018-440</v>
          </cell>
          <cell r="R453" t="str">
            <v>1008 Sesiones</v>
          </cell>
          <cell r="S453">
            <v>43435</v>
          </cell>
          <cell r="T453">
            <v>43769</v>
          </cell>
          <cell r="U453">
            <v>724053456</v>
          </cell>
          <cell r="V453" t="str">
            <v>Lesset Andrea Lis Guerrero</v>
          </cell>
        </row>
        <row r="454">
          <cell r="B454" t="str">
            <v>19-124-453</v>
          </cell>
          <cell r="C454" t="str">
            <v>Cauca</v>
          </cell>
          <cell r="D454" t="str">
            <v>Fundación Caminos de Amor - FUNCAM</v>
          </cell>
          <cell r="E454" t="str">
            <v>900647900-6</v>
          </cell>
          <cell r="F454" t="str">
            <v>Maria Del Mar Collazos Tobar</v>
          </cell>
          <cell r="G454">
            <v>0</v>
          </cell>
          <cell r="H454" t="str">
            <v>Carrera 15 No. 11-15 B/ Valencia</v>
          </cell>
          <cell r="I454" t="str">
            <v>Popayán</v>
          </cell>
          <cell r="J454" t="str">
            <v>Costa Pacífica - Sur - Macizo - Norte</v>
          </cell>
          <cell r="K454">
            <v>8373011</v>
          </cell>
          <cell r="L454">
            <v>3153318250</v>
          </cell>
          <cell r="M454" t="str">
            <v>funcam.hogaressustitutos@hotmail.com</v>
          </cell>
          <cell r="N454" t="str">
            <v>Hogar Sustituto Entidad RD</v>
          </cell>
          <cell r="O454" t="str">
            <v>No Aplica</v>
          </cell>
          <cell r="P454" t="str">
            <v>Vulneración / Discapacidad</v>
          </cell>
          <cell r="Q454" t="str">
            <v>19262018-446</v>
          </cell>
          <cell r="R454">
            <v>187</v>
          </cell>
          <cell r="S454">
            <v>43435</v>
          </cell>
          <cell r="T454">
            <v>43769</v>
          </cell>
          <cell r="U454">
            <v>2568000949</v>
          </cell>
          <cell r="V454" t="str">
            <v>Lesset Andrea Lis Guerrero</v>
          </cell>
        </row>
        <row r="455">
          <cell r="B455" t="str">
            <v>19-295-454</v>
          </cell>
          <cell r="C455" t="str">
            <v>Cauca</v>
          </cell>
          <cell r="D455" t="str">
            <v>ONG Crecer En Familia</v>
          </cell>
          <cell r="E455" t="str">
            <v>805020621-1</v>
          </cell>
          <cell r="F455" t="str">
            <v>Zulamita Ana Liliana Kaim Torres</v>
          </cell>
          <cell r="G455">
            <v>0</v>
          </cell>
          <cell r="H455" t="str">
            <v>Centro Calle 3 No. 8 -58 , Interiores 101 Y 102</v>
          </cell>
          <cell r="I455" t="str">
            <v>Popayán</v>
          </cell>
          <cell r="J455" t="str">
            <v>Popayán - Centro</v>
          </cell>
          <cell r="K455">
            <v>8320660</v>
          </cell>
          <cell r="L455">
            <v>3188648260</v>
          </cell>
          <cell r="M455" t="str">
            <v>crecerenfamilia-cauca@hotmail.com</v>
          </cell>
          <cell r="N455" t="str">
            <v>Hogar Sustituto Entidad RD</v>
          </cell>
          <cell r="O455" t="str">
            <v>No Aplica</v>
          </cell>
          <cell r="P455" t="str">
            <v>Vulneración / Discapacidad</v>
          </cell>
          <cell r="Q455" t="str">
            <v>19262018-457</v>
          </cell>
          <cell r="R455">
            <v>277</v>
          </cell>
          <cell r="S455">
            <v>43435</v>
          </cell>
          <cell r="T455">
            <v>43769</v>
          </cell>
          <cell r="U455">
            <v>3846532984</v>
          </cell>
          <cell r="V455" t="str">
            <v>Lesset Andrea Lis Guerrero</v>
          </cell>
        </row>
        <row r="456">
          <cell r="B456" t="str">
            <v>19-295-455</v>
          </cell>
          <cell r="C456" t="str">
            <v>Cauca</v>
          </cell>
          <cell r="D456" t="str">
            <v>ONG Crecer En Familia</v>
          </cell>
          <cell r="E456" t="str">
            <v>805020621-1</v>
          </cell>
          <cell r="F456" t="str">
            <v>Zulamita Ana Liliana Kaim Torres</v>
          </cell>
          <cell r="G456">
            <v>0</v>
          </cell>
          <cell r="H456" t="str">
            <v>Centro Calle 3 No. 8 -58 , Interiores 101 Y 102</v>
          </cell>
          <cell r="I456" t="str">
            <v>Popayán</v>
          </cell>
          <cell r="J456" t="str">
            <v>Indigena</v>
          </cell>
          <cell r="K456">
            <v>8320660</v>
          </cell>
          <cell r="L456">
            <v>3188648260</v>
          </cell>
          <cell r="M456" t="str">
            <v>crecerenfamilia-cauca@hotmail.com</v>
          </cell>
          <cell r="N456" t="str">
            <v>Hogar Sustituto Entidad RD</v>
          </cell>
          <cell r="O456" t="str">
            <v>No Aplica</v>
          </cell>
          <cell r="P456" t="str">
            <v>Vulneración / Discapacidad</v>
          </cell>
          <cell r="Q456" t="str">
            <v>19262018-453</v>
          </cell>
          <cell r="R456">
            <v>97</v>
          </cell>
          <cell r="S456">
            <v>43435</v>
          </cell>
          <cell r="T456">
            <v>43769</v>
          </cell>
          <cell r="U456">
            <v>1392656772</v>
          </cell>
          <cell r="V456" t="str">
            <v>Lesset Andrea Lis Guerrero</v>
          </cell>
        </row>
        <row r="457">
          <cell r="B457" t="str">
            <v>19-213-456</v>
          </cell>
          <cell r="C457" t="str">
            <v>Cauca</v>
          </cell>
          <cell r="D457" t="str">
            <v>Fundación para el desarrollo integral del ser - FUNDASER</v>
          </cell>
          <cell r="E457" t="str">
            <v>817004059-6</v>
          </cell>
          <cell r="F457" t="str">
            <v>Uriel Alfonso Medina Orozco</v>
          </cell>
          <cell r="G457">
            <v>0</v>
          </cell>
          <cell r="H457" t="str">
            <v>Carrera 9 Norte # 50n - 148</v>
          </cell>
          <cell r="I457" t="str">
            <v>Popayán</v>
          </cell>
          <cell r="J457" t="str">
            <v>Popayán</v>
          </cell>
          <cell r="K457">
            <v>8329237</v>
          </cell>
          <cell r="L457">
            <v>3155864313</v>
          </cell>
          <cell r="M457" t="str">
            <v xml:space="preserve">mfundaser@hotmail.com 
</v>
          </cell>
          <cell r="N457" t="str">
            <v>Internado RD</v>
          </cell>
          <cell r="O457" t="str">
            <v>No Aplica</v>
          </cell>
          <cell r="P457" t="str">
            <v>Vulneración</v>
          </cell>
          <cell r="Q457" t="str">
            <v>19262018-459</v>
          </cell>
          <cell r="R457">
            <v>200</v>
          </cell>
          <cell r="S457">
            <v>43435</v>
          </cell>
          <cell r="T457">
            <v>43769</v>
          </cell>
          <cell r="U457">
            <v>3016252200</v>
          </cell>
          <cell r="V457" t="str">
            <v>Lesset Andrea Lis Guerrero</v>
          </cell>
        </row>
        <row r="458">
          <cell r="B458" t="str">
            <v>19-239-457</v>
          </cell>
          <cell r="C458" t="str">
            <v>Cauca</v>
          </cell>
          <cell r="D458" t="str">
            <v>Fundación Salvando Sueños</v>
          </cell>
          <cell r="E458" t="str">
            <v>900655477-5</v>
          </cell>
          <cell r="F458" t="str">
            <v>Ancizar Hernando Delgado Enriquez</v>
          </cell>
          <cell r="G458">
            <v>0</v>
          </cell>
          <cell r="H458" t="str">
            <v>Km3 Vereda Los Llanos</v>
          </cell>
          <cell r="I458" t="str">
            <v>Popayán</v>
          </cell>
          <cell r="J458" t="str">
            <v>Popayán</v>
          </cell>
          <cell r="K458">
            <v>0</v>
          </cell>
          <cell r="L458">
            <v>3217761298</v>
          </cell>
          <cell r="M458" t="str">
            <v>f.salvando.suenos@gmail.com</v>
          </cell>
          <cell r="N458" t="str">
            <v>Internado RD</v>
          </cell>
          <cell r="O458" t="str">
            <v>No Aplica</v>
          </cell>
          <cell r="P458" t="str">
            <v>Discapacidad</v>
          </cell>
          <cell r="Q458" t="str">
            <v>19262018-460</v>
          </cell>
          <cell r="R458">
            <v>79</v>
          </cell>
          <cell r="S458">
            <v>43435</v>
          </cell>
          <cell r="T458">
            <v>43769</v>
          </cell>
          <cell r="U458">
            <v>711178303</v>
          </cell>
          <cell r="V458" t="str">
            <v>Lesset Andrea Lis Guerrero</v>
          </cell>
        </row>
        <row r="459">
          <cell r="B459" t="str">
            <v>19-75-458</v>
          </cell>
          <cell r="C459" t="str">
            <v>Cauca</v>
          </cell>
          <cell r="D459" t="str">
            <v>Congregación Religiosos Terciarios Capuchinos Nuestra Señora De Los Dolores</v>
          </cell>
          <cell r="E459" t="str">
            <v>860005068-3</v>
          </cell>
          <cell r="F459" t="str">
            <v>Padre José Leví Ramírez López</v>
          </cell>
          <cell r="G459" t="str">
            <v>Comunidad Terapuetica Amigoniana Exodo</v>
          </cell>
          <cell r="H459" t="str">
            <v>Km 1 Vía A Totoró</v>
          </cell>
          <cell r="I459" t="str">
            <v>Popayán</v>
          </cell>
          <cell r="J459" t="str">
            <v>Popayán</v>
          </cell>
          <cell r="K459">
            <v>8248722</v>
          </cell>
          <cell r="L459">
            <v>3112025120</v>
          </cell>
          <cell r="M459" t="str">
            <v xml:space="preserve">cte.toribiomaya@gmail.com, c.t.exodobmrp@gmail.com
</v>
          </cell>
          <cell r="N459" t="str">
            <v>Internado RD</v>
          </cell>
          <cell r="O459" t="str">
            <v>No Aplica</v>
          </cell>
          <cell r="P459" t="str">
            <v>Consumo SPA</v>
          </cell>
          <cell r="Q459" t="str">
            <v>19262018-451</v>
          </cell>
          <cell r="R459">
            <v>40</v>
          </cell>
          <cell r="S459">
            <v>43435</v>
          </cell>
          <cell r="T459">
            <v>43769</v>
          </cell>
          <cell r="U459">
            <v>599890440</v>
          </cell>
          <cell r="V459" t="str">
            <v>Diana Marcela Guzman Doncel</v>
          </cell>
        </row>
        <row r="460">
          <cell r="B460" t="str">
            <v>19-75-459</v>
          </cell>
          <cell r="C460" t="str">
            <v>Cauca</v>
          </cell>
          <cell r="D460" t="str">
            <v>Congregación Religiosos Terciarios Capuchinos Nuestra Señora De Los Dolores</v>
          </cell>
          <cell r="E460" t="str">
            <v>860005068-3</v>
          </cell>
          <cell r="F460" t="str">
            <v>Padre José Leví Ramírez López</v>
          </cell>
          <cell r="G460">
            <v>0</v>
          </cell>
          <cell r="H460" t="str">
            <v>Carrera 8 #74n-0</v>
          </cell>
          <cell r="I460" t="str">
            <v>Popayán</v>
          </cell>
          <cell r="J460" t="str">
            <v>Popayán</v>
          </cell>
          <cell r="K460">
            <v>8333808</v>
          </cell>
          <cell r="L460">
            <v>3115134255</v>
          </cell>
          <cell r="M460" t="str">
            <v>institutotoribiomaya@gmail.com</v>
          </cell>
          <cell r="N460" t="str">
            <v>Centro De Internamiento Preventivo</v>
          </cell>
          <cell r="O460" t="str">
            <v>No Aplica</v>
          </cell>
          <cell r="P460" t="str">
            <v>SRPA</v>
          </cell>
          <cell r="Q460" t="str">
            <v>19262018-450</v>
          </cell>
          <cell r="R460">
            <v>24</v>
          </cell>
          <cell r="S460">
            <v>43435</v>
          </cell>
          <cell r="T460">
            <v>43769</v>
          </cell>
          <cell r="U460">
            <v>520402512</v>
          </cell>
          <cell r="V460" t="str">
            <v>Diana Marcela Guzman Doncel</v>
          </cell>
        </row>
        <row r="461">
          <cell r="B461" t="str">
            <v>19-75-460</v>
          </cell>
          <cell r="C461" t="str">
            <v>Cauca</v>
          </cell>
          <cell r="D461" t="str">
            <v>Congregación Religiosos Terciarios Capuchinos Nuestra Señora De Los Dolores</v>
          </cell>
          <cell r="E461" t="str">
            <v>860005068-3</v>
          </cell>
          <cell r="F461" t="str">
            <v>Padre José Leví Ramírez López</v>
          </cell>
          <cell r="G461">
            <v>0</v>
          </cell>
          <cell r="H461" t="str">
            <v>Carrera 8 #74n-0</v>
          </cell>
          <cell r="I461" t="str">
            <v>Popayán</v>
          </cell>
          <cell r="J461" t="str">
            <v>Popayán</v>
          </cell>
          <cell r="K461">
            <v>8333808</v>
          </cell>
          <cell r="L461">
            <v>3115134255</v>
          </cell>
          <cell r="M461" t="str">
            <v>institutotoribiomaya@gmail.com</v>
          </cell>
          <cell r="N461" t="str">
            <v>Internado RAJ</v>
          </cell>
          <cell r="O461" t="str">
            <v>No Aplica</v>
          </cell>
          <cell r="P461" t="str">
            <v>RAJ</v>
          </cell>
          <cell r="Q461" t="str">
            <v>19262018-449</v>
          </cell>
          <cell r="R461">
            <v>92</v>
          </cell>
          <cell r="S461">
            <v>43435</v>
          </cell>
          <cell r="T461">
            <v>43769</v>
          </cell>
          <cell r="U461">
            <v>1577356836</v>
          </cell>
          <cell r="V461" t="str">
            <v>Diana Marcela Guzman Doncel</v>
          </cell>
        </row>
        <row r="462">
          <cell r="B462" t="str">
            <v>19-75-461</v>
          </cell>
          <cell r="C462" t="str">
            <v>Cauca</v>
          </cell>
          <cell r="D462" t="str">
            <v>Congregación Religiosos Terciarios Capuchinos Nuestra Señora De Los Dolores</v>
          </cell>
          <cell r="E462" t="str">
            <v>860005068-3</v>
          </cell>
          <cell r="F462" t="str">
            <v>Padre José Leví Ramírez López</v>
          </cell>
          <cell r="G462">
            <v>0</v>
          </cell>
          <cell r="H462" t="str">
            <v>Carrera 8 #74n-0</v>
          </cell>
          <cell r="I462" t="str">
            <v>Popayán</v>
          </cell>
          <cell r="J462" t="str">
            <v>Popayán</v>
          </cell>
          <cell r="K462">
            <v>8333808</v>
          </cell>
          <cell r="L462">
            <v>3115134255</v>
          </cell>
          <cell r="M462" t="str">
            <v>institutotoribiomaya@gmail.com</v>
          </cell>
          <cell r="N462" t="str">
            <v>Centro De Atención Especializada</v>
          </cell>
          <cell r="O462" t="str">
            <v>No Aplica</v>
          </cell>
          <cell r="P462" t="str">
            <v>SRPA</v>
          </cell>
          <cell r="Q462" t="str">
            <v>19262018-448</v>
          </cell>
          <cell r="R462">
            <v>143</v>
          </cell>
          <cell r="S462">
            <v>43435</v>
          </cell>
          <cell r="T462">
            <v>43769</v>
          </cell>
          <cell r="U462">
            <v>3110811850</v>
          </cell>
          <cell r="V462" t="str">
            <v>Diana Marcela Guzman Doncel</v>
          </cell>
        </row>
        <row r="463">
          <cell r="B463" t="str">
            <v>19-109-462</v>
          </cell>
          <cell r="C463" t="str">
            <v>Cauca</v>
          </cell>
          <cell r="D463" t="str">
            <v>Corporación Unida Por El Desarrollo - CORPUDESA</v>
          </cell>
          <cell r="E463" t="str">
            <v>900208959-7</v>
          </cell>
          <cell r="F463" t="str">
            <v>Adrian Eduardo Ocampo Escobar</v>
          </cell>
          <cell r="G463">
            <v>0</v>
          </cell>
          <cell r="H463" t="str">
            <v>Calle 3 No. 14-13</v>
          </cell>
          <cell r="I463" t="str">
            <v>Popayán</v>
          </cell>
          <cell r="J463" t="str">
            <v>Popayán</v>
          </cell>
          <cell r="K463">
            <v>8339641</v>
          </cell>
          <cell r="L463">
            <v>3163541058</v>
          </cell>
          <cell r="M463" t="str">
            <v xml:space="preserve">administracion@corpudesa.org 
</v>
          </cell>
          <cell r="N463" t="str">
            <v>Libertad Vigilada – Asistida</v>
          </cell>
          <cell r="O463" t="str">
            <v>No Aplica</v>
          </cell>
          <cell r="P463" t="str">
            <v>SRPA</v>
          </cell>
          <cell r="Q463" t="str">
            <v>19262018-468</v>
          </cell>
          <cell r="R463">
            <v>50</v>
          </cell>
          <cell r="S463">
            <v>43435</v>
          </cell>
          <cell r="T463">
            <v>43769</v>
          </cell>
          <cell r="U463">
            <v>237891900</v>
          </cell>
          <cell r="V463" t="str">
            <v>Diana Marcela Guzman Doncel</v>
          </cell>
        </row>
        <row r="464">
          <cell r="B464" t="str">
            <v>19-221-463</v>
          </cell>
          <cell r="C464" t="str">
            <v>Cauca</v>
          </cell>
          <cell r="D464" t="str">
            <v>Fundación para la Orientación Familiar - FUNOF</v>
          </cell>
          <cell r="E464" t="str">
            <v>891310770-2</v>
          </cell>
          <cell r="F464" t="str">
            <v>Giovana Andrea Brand</v>
          </cell>
          <cell r="G464">
            <v>0</v>
          </cell>
          <cell r="H464" t="str">
            <v>Carrera 13 # 10-48</v>
          </cell>
          <cell r="I464" t="str">
            <v>Popayán</v>
          </cell>
          <cell r="J464" t="str">
            <v>Popayán</v>
          </cell>
          <cell r="K464">
            <v>8353539</v>
          </cell>
          <cell r="L464">
            <v>3113776890</v>
          </cell>
          <cell r="M464" t="str">
            <v>coordinadorfunofpopayan@gmail.com</v>
          </cell>
          <cell r="N464" t="str">
            <v>Intervención de Apoyo RAJ</v>
          </cell>
          <cell r="O464" t="str">
            <v>No Aplica</v>
          </cell>
          <cell r="P464" t="str">
            <v>RAJ</v>
          </cell>
          <cell r="Q464" t="str">
            <v>19262018-464</v>
          </cell>
          <cell r="R464">
            <v>68</v>
          </cell>
          <cell r="S464">
            <v>43435</v>
          </cell>
          <cell r="T464">
            <v>43769</v>
          </cell>
          <cell r="U464">
            <v>247271868</v>
          </cell>
          <cell r="V464" t="str">
            <v>Diana Marcela Guzman Doncel</v>
          </cell>
        </row>
        <row r="465">
          <cell r="B465" t="str">
            <v>19-206-464</v>
          </cell>
          <cell r="C465" t="str">
            <v>Cauca</v>
          </cell>
          <cell r="D465" t="str">
            <v>Fundación Para El Desarrollo Ambiental Y Socioeconómico De Las Eco Regiones Colombianas - FUNDASEC</v>
          </cell>
          <cell r="E465" t="str">
            <v>817004113-6</v>
          </cell>
          <cell r="F465" t="str">
            <v>Neira Karina Villanueva Vivas</v>
          </cell>
          <cell r="G465">
            <v>0</v>
          </cell>
          <cell r="H465" t="str">
            <v>Calle 67n No 12-157 Bello Horizonte</v>
          </cell>
          <cell r="I465" t="str">
            <v>Popayán</v>
          </cell>
          <cell r="J465" t="str">
            <v>Popayán</v>
          </cell>
          <cell r="K465">
            <v>8339670</v>
          </cell>
          <cell r="L465">
            <v>3002783245</v>
          </cell>
          <cell r="M465" t="str">
            <v xml:space="preserve">fundacionfundasec@hotmail.com 
</v>
          </cell>
          <cell r="N465" t="str">
            <v>Centro Transitorio</v>
          </cell>
          <cell r="O465" t="str">
            <v>No Aplica</v>
          </cell>
          <cell r="P465" t="str">
            <v>SRPA</v>
          </cell>
          <cell r="Q465" t="str">
            <v>19262018-445</v>
          </cell>
          <cell r="R465">
            <v>12</v>
          </cell>
          <cell r="S465">
            <v>43435</v>
          </cell>
          <cell r="T465">
            <v>43769</v>
          </cell>
          <cell r="U465">
            <v>242498880</v>
          </cell>
          <cell r="V465" t="str">
            <v>Lesset Andrea Lis Guerrero</v>
          </cell>
        </row>
        <row r="466">
          <cell r="B466" t="str">
            <v>19-109-465</v>
          </cell>
          <cell r="C466" t="str">
            <v>Cauca</v>
          </cell>
          <cell r="D466" t="str">
            <v>Corporación Unida Por El Desarrollo - CORPUDESA</v>
          </cell>
          <cell r="E466" t="str">
            <v>900208959-7</v>
          </cell>
          <cell r="F466" t="str">
            <v>Adrian Eduardo Ocampo Escobar</v>
          </cell>
          <cell r="G466">
            <v>0</v>
          </cell>
          <cell r="H466" t="str">
            <v>Calle 3 Bis No. 14 – 34 Barrio El Cadillal</v>
          </cell>
          <cell r="I466" t="str">
            <v>Popayán</v>
          </cell>
          <cell r="J466" t="str">
            <v>Popayán</v>
          </cell>
          <cell r="K466">
            <v>8368371</v>
          </cell>
          <cell r="L466">
            <v>3058358711</v>
          </cell>
          <cell r="M466" t="str">
            <v>prestacionservicioscomunidad.popayan@corpudesa.org</v>
          </cell>
          <cell r="N466" t="str">
            <v>Prestación de Servicios Sociales a la Comunidad</v>
          </cell>
          <cell r="O466" t="str">
            <v>No Aplica</v>
          </cell>
          <cell r="P466" t="str">
            <v>SRPA</v>
          </cell>
          <cell r="Q466" t="str">
            <v>19262018-466</v>
          </cell>
          <cell r="R466">
            <v>40</v>
          </cell>
          <cell r="S466">
            <v>43435</v>
          </cell>
          <cell r="T466">
            <v>43769</v>
          </cell>
          <cell r="U466">
            <v>131087040</v>
          </cell>
          <cell r="V466" t="str">
            <v>Diana Marcela Guzman Doncel</v>
          </cell>
        </row>
        <row r="467">
          <cell r="B467" t="str">
            <v>19-109-466</v>
          </cell>
          <cell r="C467" t="str">
            <v>Cauca</v>
          </cell>
          <cell r="D467" t="str">
            <v>Corporación Unida Por El Desarrollo - CORPUDESA</v>
          </cell>
          <cell r="E467" t="str">
            <v>900208959-7</v>
          </cell>
          <cell r="F467" t="str">
            <v>Adrian Eduardo Ocampo Escobar</v>
          </cell>
          <cell r="G467">
            <v>0</v>
          </cell>
          <cell r="H467" t="str">
            <v>Calle 3 Bis No. 14 – 34 Barrio El Cadillal</v>
          </cell>
          <cell r="I467" t="str">
            <v>Popayán</v>
          </cell>
          <cell r="J467" t="str">
            <v>Popayán</v>
          </cell>
          <cell r="K467">
            <v>8368371</v>
          </cell>
          <cell r="L467">
            <v>3058358711</v>
          </cell>
          <cell r="M467" t="str">
            <v>apoyopostinstitucional.popayan@corpudesa.org</v>
          </cell>
          <cell r="N467" t="str">
            <v>Apoyo Postinstitucional – SRPA</v>
          </cell>
          <cell r="O467" t="str">
            <v>No Aplica</v>
          </cell>
          <cell r="P467" t="str">
            <v>SRPA</v>
          </cell>
          <cell r="Q467" t="str">
            <v>19262018-461</v>
          </cell>
          <cell r="R467">
            <v>30</v>
          </cell>
          <cell r="S467">
            <v>43435</v>
          </cell>
          <cell r="T467">
            <v>43769</v>
          </cell>
          <cell r="U467">
            <v>113018640</v>
          </cell>
          <cell r="V467" t="str">
            <v>Diana Marcela Guzman Doncel</v>
          </cell>
        </row>
        <row r="468">
          <cell r="B468" t="str">
            <v>19-241-467</v>
          </cell>
          <cell r="C468" t="str">
            <v>Cauca</v>
          </cell>
          <cell r="D468" t="str">
            <v>Fundación Santa Luisa de Marillac</v>
          </cell>
          <cell r="E468" t="str">
            <v>817004617-6</v>
          </cell>
          <cell r="F468" t="str">
            <v>Sor Sandra Cristina Delgado</v>
          </cell>
          <cell r="G468" t="str">
            <v>Santa Luisa De Marillac</v>
          </cell>
          <cell r="H468" t="str">
            <v>Carrera 13 # 18-20 Barrio El Hipodromo</v>
          </cell>
          <cell r="I468" t="str">
            <v>Puerto Tejada</v>
          </cell>
          <cell r="J468" t="str">
            <v>Norte</v>
          </cell>
          <cell r="K468">
            <v>0</v>
          </cell>
          <cell r="L468">
            <v>3104328432</v>
          </cell>
          <cell r="M468" t="str">
            <v>fundaluisapto97@gmail.com</v>
          </cell>
          <cell r="N468" t="str">
            <v>Externado RD</v>
          </cell>
          <cell r="O468" t="str">
            <v>Media Jornada</v>
          </cell>
          <cell r="P468" t="str">
            <v>Discapacidad</v>
          </cell>
          <cell r="Q468" t="str">
            <v>19262018-456</v>
          </cell>
          <cell r="R468">
            <v>51</v>
          </cell>
          <cell r="S468">
            <v>43435</v>
          </cell>
          <cell r="T468">
            <v>43769</v>
          </cell>
          <cell r="U468">
            <v>442986714</v>
          </cell>
          <cell r="V468" t="str">
            <v>Lesset Andrea Lis Guerrero</v>
          </cell>
        </row>
        <row r="469">
          <cell r="B469" t="str">
            <v>19-248-468</v>
          </cell>
          <cell r="C469" t="str">
            <v>Cauca</v>
          </cell>
          <cell r="D469" t="str">
            <v>Fundación Servicio Juvenil</v>
          </cell>
          <cell r="E469" t="str">
            <v>860038537-8</v>
          </cell>
          <cell r="F469" t="str">
            <v>Leonardo Gomez Hernández</v>
          </cell>
          <cell r="G469">
            <v>0</v>
          </cell>
          <cell r="H469" t="str">
            <v>Sede Operativa: Carrera 27 #6-15</v>
          </cell>
          <cell r="I469" t="str">
            <v>Puerto Tejada</v>
          </cell>
          <cell r="J469" t="str">
            <v>Norte</v>
          </cell>
          <cell r="K469">
            <v>8280552</v>
          </cell>
          <cell r="L469">
            <v>3114201682</v>
          </cell>
          <cell r="M469" t="str">
            <v>bosconiapuertotejada@gmail.com</v>
          </cell>
          <cell r="N469" t="str">
            <v>Intervención de Apoyo - Apoyo Psicosocial RD</v>
          </cell>
          <cell r="O469" t="str">
            <v>No Aplica</v>
          </cell>
          <cell r="P469" t="str">
            <v>Vulneración</v>
          </cell>
          <cell r="Q469" t="str">
            <v>19262018-467</v>
          </cell>
          <cell r="R469">
            <v>100</v>
          </cell>
          <cell r="S469">
            <v>43435</v>
          </cell>
          <cell r="T469">
            <v>43769</v>
          </cell>
          <cell r="U469">
            <v>356351500</v>
          </cell>
          <cell r="V469" t="str">
            <v>Diana Marcela Guzman Doncel</v>
          </cell>
        </row>
        <row r="470">
          <cell r="B470" t="str">
            <v>19-206-469</v>
          </cell>
          <cell r="C470" t="str">
            <v>Cauca</v>
          </cell>
          <cell r="D470" t="str">
            <v>Fundación Para El Desarrollo Ambiental Y Socioeconómico De Las Eco Regiones Colombianas - FUNDASEC</v>
          </cell>
          <cell r="E470" t="str">
            <v>817004113-6</v>
          </cell>
          <cell r="F470" t="str">
            <v>Neira Karina Villanueva Vivas</v>
          </cell>
          <cell r="G470">
            <v>0</v>
          </cell>
          <cell r="H470" t="str">
            <v>Sede Norte Alcaldia De Puerto Tejada</v>
          </cell>
          <cell r="I470" t="str">
            <v>Puerto Tejada</v>
          </cell>
          <cell r="J470" t="str">
            <v>Norte</v>
          </cell>
          <cell r="K470">
            <v>0</v>
          </cell>
          <cell r="L470">
            <v>3002783245</v>
          </cell>
          <cell r="M470" t="str">
            <v xml:space="preserve">fundacionfundasec@hotmail.com 
</v>
          </cell>
          <cell r="N470" t="str">
            <v>Centro Transitorio</v>
          </cell>
          <cell r="O470" t="str">
            <v>No Aplica</v>
          </cell>
          <cell r="P470" t="str">
            <v>SRPA</v>
          </cell>
          <cell r="Q470" t="str">
            <v>19262018-444</v>
          </cell>
          <cell r="R470">
            <v>4</v>
          </cell>
          <cell r="S470">
            <v>43435</v>
          </cell>
          <cell r="T470">
            <v>43769</v>
          </cell>
          <cell r="U470">
            <v>80832960</v>
          </cell>
          <cell r="V470" t="str">
            <v>Lesset Andrea Lis Guerrero</v>
          </cell>
        </row>
        <row r="471">
          <cell r="B471" t="str">
            <v>19-117-470</v>
          </cell>
          <cell r="C471" t="str">
            <v>Cauca</v>
          </cell>
          <cell r="D471" t="str">
            <v>Fundación Angelitos</v>
          </cell>
          <cell r="E471" t="str">
            <v>891502393-7</v>
          </cell>
          <cell r="F471" t="str">
            <v>Luisa Fernanda Navia Medina</v>
          </cell>
          <cell r="G471">
            <v>0</v>
          </cell>
          <cell r="H471" t="str">
            <v>Calle 11 No 9-22</v>
          </cell>
          <cell r="I471" t="str">
            <v>Santander De Quilichao</v>
          </cell>
          <cell r="J471" t="str">
            <v>Norte</v>
          </cell>
          <cell r="K471">
            <v>8293844</v>
          </cell>
          <cell r="L471">
            <v>3113417333</v>
          </cell>
          <cell r="M471" t="str">
            <v>fundacion_angelitos@hotmail.com</v>
          </cell>
          <cell r="N471" t="str">
            <v>Externado RD</v>
          </cell>
          <cell r="O471" t="str">
            <v>Media Jornada</v>
          </cell>
          <cell r="P471" t="str">
            <v>Discapacidad</v>
          </cell>
          <cell r="Q471" t="str">
            <v>19262018-443</v>
          </cell>
          <cell r="R471">
            <v>81</v>
          </cell>
          <cell r="S471">
            <v>43435</v>
          </cell>
          <cell r="T471">
            <v>43769</v>
          </cell>
          <cell r="U471">
            <v>703567134</v>
          </cell>
          <cell r="V471" t="str">
            <v>Lesset Andrea Lis Guerrero</v>
          </cell>
        </row>
        <row r="472">
          <cell r="B472" t="str">
            <v>19-221-471</v>
          </cell>
          <cell r="C472" t="str">
            <v>Cauca</v>
          </cell>
          <cell r="D472" t="str">
            <v>Fundación para la Orientación Familiar - FUNOF</v>
          </cell>
          <cell r="E472" t="str">
            <v>891310770-2</v>
          </cell>
          <cell r="F472" t="str">
            <v>Giovana Andrea Brand</v>
          </cell>
          <cell r="G472">
            <v>0</v>
          </cell>
          <cell r="H472" t="str">
            <v>Carrera 14 # 13-44</v>
          </cell>
          <cell r="I472" t="str">
            <v>Santander De Quilichao</v>
          </cell>
          <cell r="J472" t="str">
            <v>Norte</v>
          </cell>
          <cell r="K472">
            <v>8296838</v>
          </cell>
          <cell r="L472">
            <v>3175180433</v>
          </cell>
          <cell r="M472" t="str">
            <v>coordifunofsantander@gmail.com</v>
          </cell>
          <cell r="N472" t="str">
            <v>Intervención de Apoyo - Apoyo Psicosocial RD</v>
          </cell>
          <cell r="O472" t="str">
            <v>No Aplica</v>
          </cell>
          <cell r="P472" t="str">
            <v>Vulneración</v>
          </cell>
          <cell r="Q472" t="str">
            <v>19262018-452</v>
          </cell>
          <cell r="R472">
            <v>66</v>
          </cell>
          <cell r="S472">
            <v>43435</v>
          </cell>
          <cell r="T472">
            <v>43769</v>
          </cell>
          <cell r="U472">
            <v>0</v>
          </cell>
          <cell r="V472" t="str">
            <v>Lesset Andrea Lis Guerrero</v>
          </cell>
        </row>
        <row r="473">
          <cell r="B473" t="str">
            <v>19-225-472</v>
          </cell>
          <cell r="C473" t="str">
            <v>Cauca</v>
          </cell>
          <cell r="D473" t="str">
            <v>Fundación Peldaños</v>
          </cell>
          <cell r="E473" t="str">
            <v>900835131-5</v>
          </cell>
          <cell r="F473" t="str">
            <v>Diana Vanesa Gonzalez Pabon</v>
          </cell>
          <cell r="G473">
            <v>0</v>
          </cell>
          <cell r="H473" t="str">
            <v>Vereda El Cerrito , Barrio Corona 2 Finca La Española</v>
          </cell>
          <cell r="I473" t="str">
            <v>Santander De Quilichao</v>
          </cell>
          <cell r="J473" t="str">
            <v>Norte</v>
          </cell>
          <cell r="K473">
            <v>0</v>
          </cell>
          <cell r="L473">
            <v>3216047338</v>
          </cell>
          <cell r="M473" t="str">
            <v>fundapeldcauca@gmail.com</v>
          </cell>
          <cell r="N473" t="str">
            <v>Internado RD</v>
          </cell>
          <cell r="O473" t="str">
            <v>No Aplica</v>
          </cell>
          <cell r="P473" t="str">
            <v>Discapacidad</v>
          </cell>
          <cell r="Q473" t="str">
            <v>19262018-582</v>
          </cell>
          <cell r="R473">
            <v>35</v>
          </cell>
          <cell r="S473">
            <v>43454</v>
          </cell>
          <cell r="T473">
            <v>43769</v>
          </cell>
          <cell r="U473">
            <v>570420293</v>
          </cell>
          <cell r="V473" t="str">
            <v>Lesset Andrea Lis Guerrero</v>
          </cell>
        </row>
        <row r="474">
          <cell r="B474" t="str">
            <v>19-221-473</v>
          </cell>
          <cell r="C474" t="str">
            <v>Cauca</v>
          </cell>
          <cell r="D474" t="str">
            <v>Fundación para la Orientación Familiar - FUNOF</v>
          </cell>
          <cell r="E474" t="str">
            <v>891310770-2</v>
          </cell>
          <cell r="F474" t="str">
            <v>Giovana Andrea Brand</v>
          </cell>
          <cell r="G474">
            <v>0</v>
          </cell>
          <cell r="H474" t="str">
            <v>Carrera 14 # 13-46</v>
          </cell>
          <cell r="I474" t="str">
            <v>Santander De Quilichao</v>
          </cell>
          <cell r="J474" t="str">
            <v>Norte</v>
          </cell>
          <cell r="K474">
            <v>8296838</v>
          </cell>
          <cell r="L474">
            <v>3175180433</v>
          </cell>
          <cell r="M474" t="str">
            <v>coordifunofsantander@gmail.com</v>
          </cell>
          <cell r="N474" t="str">
            <v>Libertad Vigilada – Asistida</v>
          </cell>
          <cell r="O474" t="str">
            <v>No Aplica</v>
          </cell>
          <cell r="P474" t="str">
            <v>SRPA</v>
          </cell>
          <cell r="Q474" t="str">
            <v>19262018-465</v>
          </cell>
          <cell r="R474">
            <v>57</v>
          </cell>
          <cell r="S474">
            <v>43435</v>
          </cell>
          <cell r="T474">
            <v>43769</v>
          </cell>
          <cell r="U474">
            <v>271196766</v>
          </cell>
          <cell r="V474" t="str">
            <v>Diana Marcela Guzman Doncel</v>
          </cell>
        </row>
        <row r="475">
          <cell r="B475" t="str">
            <v>19-232-474</v>
          </cell>
          <cell r="C475" t="str">
            <v>Cauca</v>
          </cell>
          <cell r="D475" t="str">
            <v>Fundación Red Nacer</v>
          </cell>
          <cell r="E475" t="str">
            <v>900078125-2</v>
          </cell>
          <cell r="F475" t="str">
            <v>Jose Alexander Vasquez Leal</v>
          </cell>
          <cell r="G475">
            <v>0</v>
          </cell>
          <cell r="H475" t="str">
            <v>Sede Campestre Vereda Los Robles, Municipio Timbio Cauca</v>
          </cell>
          <cell r="I475" t="str">
            <v>Timbío</v>
          </cell>
          <cell r="J475" t="str">
            <v>Centro</v>
          </cell>
          <cell r="K475">
            <v>0</v>
          </cell>
          <cell r="L475" t="str">
            <v>3103753023 - 
3147078695</v>
          </cell>
          <cell r="M475" t="str">
            <v xml:space="preserve">Fundacionrednacercolombia@gmail.com
</v>
          </cell>
          <cell r="N475" t="str">
            <v>Internado RD</v>
          </cell>
          <cell r="O475" t="str">
            <v>No Aplica</v>
          </cell>
          <cell r="P475" t="str">
            <v>Consumo SPA</v>
          </cell>
          <cell r="Q475" t="str">
            <v>19262018-455</v>
          </cell>
          <cell r="R475">
            <v>45</v>
          </cell>
          <cell r="S475">
            <v>43435</v>
          </cell>
          <cell r="T475">
            <v>43769</v>
          </cell>
          <cell r="U475">
            <v>679676745</v>
          </cell>
          <cell r="V475" t="str">
            <v>Lesset Andrea Lis Guerrero</v>
          </cell>
        </row>
        <row r="476">
          <cell r="B476" t="str">
            <v>19-41-475</v>
          </cell>
          <cell r="C476" t="str">
            <v>Cauca</v>
          </cell>
          <cell r="D476" t="str">
            <v>Cabildo Indígena Del Resguardo De San Francisco</v>
          </cell>
          <cell r="E476" t="str">
            <v>817004579-4</v>
          </cell>
          <cell r="F476" t="str">
            <v>Lizardo Ul Secue</v>
          </cell>
          <cell r="G476">
            <v>0</v>
          </cell>
          <cell r="H476" t="str">
            <v>Toribio</v>
          </cell>
          <cell r="I476" t="str">
            <v>Toribio</v>
          </cell>
          <cell r="J476" t="str">
            <v>Norte</v>
          </cell>
          <cell r="K476">
            <v>0</v>
          </cell>
          <cell r="L476" t="str">
            <v>3113853452 - 3168566151</v>
          </cell>
          <cell r="M476" t="str">
            <v>cabildoindgsf@gmail.com - cabildoindigenadesanfrancisco@yahoo.com - cabildoindigenadesanfrancisco@gmail.com</v>
          </cell>
          <cell r="N476" t="str">
            <v>Intervención de Apoyo - Apoyo Psicosocial RD</v>
          </cell>
          <cell r="O476" t="str">
            <v>No Aplica</v>
          </cell>
          <cell r="P476" t="str">
            <v>Vulneración</v>
          </cell>
          <cell r="Q476" t="str">
            <v>19262018-469</v>
          </cell>
          <cell r="R476">
            <v>30</v>
          </cell>
          <cell r="S476">
            <v>43435</v>
          </cell>
          <cell r="T476">
            <v>43769</v>
          </cell>
          <cell r="U476">
            <v>106905450</v>
          </cell>
          <cell r="V476" t="str">
            <v>Lesset Andrea Lis Guerrero</v>
          </cell>
        </row>
        <row r="477">
          <cell r="B477" t="str">
            <v>20-24-476</v>
          </cell>
          <cell r="C477" t="str">
            <v>Cesar</v>
          </cell>
          <cell r="D477" t="str">
            <v>Asociación De Profesionales En Programas De Promoción Y Prevención, Para La Salud, la Educación, La Familia Y La Comunidad - APSEFACOM</v>
          </cell>
          <cell r="E477" t="str">
            <v>824002390-6</v>
          </cell>
          <cell r="F477" t="str">
            <v>Sahuri Maria Emiliani Ruiz</v>
          </cell>
          <cell r="G477" t="str">
            <v>Sede Aguachica</v>
          </cell>
          <cell r="H477" t="str">
            <v>Calle 13 No 11-05</v>
          </cell>
          <cell r="I477" t="str">
            <v>Aguachica</v>
          </cell>
          <cell r="J477" t="str">
            <v>Aguachica</v>
          </cell>
          <cell r="K477">
            <v>5744528</v>
          </cell>
          <cell r="L477">
            <v>3157244530</v>
          </cell>
          <cell r="M477" t="str">
            <v>apsefacomgeneral@outlook.com</v>
          </cell>
          <cell r="N477" t="str">
            <v>Intervención de Apoyo - Apoyo Psicosocial RD</v>
          </cell>
          <cell r="O477" t="str">
            <v>No Aplica</v>
          </cell>
          <cell r="P477" t="str">
            <v>Vulneración</v>
          </cell>
          <cell r="Q477" t="str">
            <v>20-410-2018</v>
          </cell>
          <cell r="R477">
            <v>139</v>
          </cell>
          <cell r="S477">
            <v>43435</v>
          </cell>
          <cell r="T477">
            <v>43769</v>
          </cell>
          <cell r="U477">
            <v>495328585</v>
          </cell>
          <cell r="V477" t="str">
            <v>Glenis Galvis Ramos</v>
          </cell>
        </row>
        <row r="478">
          <cell r="B478" t="str">
            <v>20-189-477</v>
          </cell>
          <cell r="C478" t="str">
            <v>Cesar</v>
          </cell>
          <cell r="D478" t="str">
            <v>Fundación Menores Del Futuro</v>
          </cell>
          <cell r="E478" t="str">
            <v>824002319-2</v>
          </cell>
          <cell r="F478" t="str">
            <v>Piedad Rodriguez Cotes</v>
          </cell>
          <cell r="G478" t="str">
            <v>Sede Aguachica</v>
          </cell>
          <cell r="H478" t="str">
            <v>Carrera 6 No 7-64 B Solano Perez</v>
          </cell>
          <cell r="I478" t="str">
            <v>Aguachica</v>
          </cell>
          <cell r="J478" t="str">
            <v>Aguachica</v>
          </cell>
          <cell r="K478">
            <v>0</v>
          </cell>
          <cell r="L478" t="str">
            <v>3008170986 - 3135755700</v>
          </cell>
          <cell r="M478" t="str">
            <v>proteccionfmf@gmail.com</v>
          </cell>
          <cell r="N478" t="str">
            <v>Externado RD</v>
          </cell>
          <cell r="O478" t="str">
            <v>Media Jornada</v>
          </cell>
          <cell r="P478" t="str">
            <v>Trabajo Infantil</v>
          </cell>
          <cell r="Q478" t="str">
            <v>20-412-2018</v>
          </cell>
          <cell r="R478">
            <v>100</v>
          </cell>
          <cell r="S478">
            <v>43435</v>
          </cell>
          <cell r="T478">
            <v>43769</v>
          </cell>
          <cell r="U478">
            <v>0</v>
          </cell>
          <cell r="V478" t="str">
            <v>Glenis Galvis Ramos</v>
          </cell>
        </row>
        <row r="479">
          <cell r="B479" t="str">
            <v>20-24-478</v>
          </cell>
          <cell r="C479" t="str">
            <v>Cesar</v>
          </cell>
          <cell r="D479" t="str">
            <v>Asociación De Profesionales En Programas De Promoción Y Prevención, Para La Salud, la Educación, La Familia Y La Comunidad - APSEFACOM</v>
          </cell>
          <cell r="E479" t="str">
            <v>824002390-6</v>
          </cell>
          <cell r="F479" t="str">
            <v>Sahuri Maria Emiliani Ruiz</v>
          </cell>
          <cell r="G479" t="str">
            <v>Sede Aguachica</v>
          </cell>
          <cell r="H479" t="str">
            <v>Carrera 3 # 19 - 31 Local 1</v>
          </cell>
          <cell r="I479" t="str">
            <v>Aguachica</v>
          </cell>
          <cell r="J479" t="str">
            <v>Aguachica</v>
          </cell>
          <cell r="K479">
            <v>5744528</v>
          </cell>
          <cell r="L479">
            <v>3157244530</v>
          </cell>
          <cell r="M479" t="str">
            <v>apsefacomgeneral@outlook.com</v>
          </cell>
          <cell r="N479" t="str">
            <v>Intervención de Apoyo - Apoyo Psicológico Especializado RD</v>
          </cell>
          <cell r="O479" t="str">
            <v>No Aplica</v>
          </cell>
          <cell r="P479" t="str">
            <v>Vulneración</v>
          </cell>
          <cell r="Q479" t="str">
            <v>20-417-2018</v>
          </cell>
          <cell r="R479" t="str">
            <v>80 sesiones</v>
          </cell>
          <cell r="S479">
            <v>43435</v>
          </cell>
          <cell r="T479">
            <v>43769</v>
          </cell>
          <cell r="U479">
            <v>0</v>
          </cell>
          <cell r="V479" t="str">
            <v>Glenis Galvis Ramos</v>
          </cell>
        </row>
        <row r="480">
          <cell r="B480" t="str">
            <v>20-39-479</v>
          </cell>
          <cell r="C480" t="str">
            <v>Cesar</v>
          </cell>
          <cell r="D480" t="str">
            <v>Asociación Popular De Mujeres Del Cesar</v>
          </cell>
          <cell r="E480" t="str">
            <v>824002211-6</v>
          </cell>
          <cell r="F480" t="str">
            <v>Jose Rafael Vega Ariza</v>
          </cell>
          <cell r="G480" t="str">
            <v>Sede Codazzi</v>
          </cell>
          <cell r="H480" t="str">
            <v>Calle 26 No 18-25 B. El Tesoro</v>
          </cell>
          <cell r="I480" t="str">
            <v>Agustín Codazzi</v>
          </cell>
          <cell r="J480" t="str">
            <v>Codazzi</v>
          </cell>
          <cell r="K480">
            <v>0</v>
          </cell>
          <cell r="L480">
            <v>3012095557</v>
          </cell>
          <cell r="M480" t="str">
            <v>aspomujeres@hotmail.com</v>
          </cell>
          <cell r="N480" t="str">
            <v>Intervención de Apoyo - Apoyo Psicosocial RD</v>
          </cell>
          <cell r="O480" t="str">
            <v>No Aplica</v>
          </cell>
          <cell r="P480" t="str">
            <v>Vulneración</v>
          </cell>
          <cell r="Q480" t="str">
            <v>20-409-2018</v>
          </cell>
          <cell r="R480">
            <v>100</v>
          </cell>
          <cell r="S480">
            <v>43435</v>
          </cell>
          <cell r="T480">
            <v>43769</v>
          </cell>
          <cell r="U480">
            <v>0</v>
          </cell>
          <cell r="V480" t="str">
            <v>Rosa Felicia Daza Lopez</v>
          </cell>
        </row>
        <row r="481">
          <cell r="B481" t="str">
            <v>20-131-480</v>
          </cell>
          <cell r="C481" t="str">
            <v>Cesar</v>
          </cell>
          <cell r="D481" t="str">
            <v>Fundación Centro De Rehabilitación La Divina Pastora</v>
          </cell>
          <cell r="E481" t="str">
            <v>800126370-4</v>
          </cell>
          <cell r="F481" t="str">
            <v>Belki Fuentes</v>
          </cell>
          <cell r="G481" t="str">
            <v>Sede Codazzi</v>
          </cell>
          <cell r="H481" t="str">
            <v>Calle 19 No 14-62</v>
          </cell>
          <cell r="I481" t="str">
            <v>Agustín Codazzi</v>
          </cell>
          <cell r="J481" t="str">
            <v>Codazzi</v>
          </cell>
          <cell r="K481">
            <v>5581201</v>
          </cell>
          <cell r="L481" t="str">
            <v>3172939643 - 3173828376</v>
          </cell>
          <cell r="M481" t="str">
            <v>fundi.pas@hotmail.com</v>
          </cell>
          <cell r="N481" t="str">
            <v>Externado RD</v>
          </cell>
          <cell r="O481" t="str">
            <v>Media Jornada</v>
          </cell>
          <cell r="P481" t="str">
            <v>Discapacidad</v>
          </cell>
          <cell r="Q481" t="str">
            <v>20-415-2018</v>
          </cell>
          <cell r="R481">
            <v>66</v>
          </cell>
          <cell r="S481">
            <v>43435</v>
          </cell>
          <cell r="T481">
            <v>43769</v>
          </cell>
          <cell r="U481">
            <v>573276924</v>
          </cell>
          <cell r="V481" t="str">
            <v>Rosa Felicia Daza Lopez</v>
          </cell>
        </row>
        <row r="482">
          <cell r="B482" t="str">
            <v>20-24-481</v>
          </cell>
          <cell r="C482" t="str">
            <v>Cesar</v>
          </cell>
          <cell r="D482" t="str">
            <v>Asociación De Profesionales En Programas De Promoción Y Prevención, Para La Salud, la Educación, La Familia Y La Comunidad - APSEFACOM</v>
          </cell>
          <cell r="E482" t="str">
            <v>824002390-6</v>
          </cell>
          <cell r="F482" t="str">
            <v>Sahuri Maria Emiliani Ruiz</v>
          </cell>
          <cell r="G482" t="str">
            <v>Sede Codazzi</v>
          </cell>
          <cell r="H482" t="str">
            <v>Carrera 15 # 12 - 30</v>
          </cell>
          <cell r="I482" t="str">
            <v>Agustín Codazzi</v>
          </cell>
          <cell r="J482" t="str">
            <v>Codazzi</v>
          </cell>
          <cell r="K482">
            <v>5744528</v>
          </cell>
          <cell r="L482">
            <v>3157244530</v>
          </cell>
          <cell r="M482" t="str">
            <v>apsefacomgeneral@outlook.com</v>
          </cell>
          <cell r="N482" t="str">
            <v>Intervención de Apoyo - Apoyo Psicológico Especializado RD</v>
          </cell>
          <cell r="O482" t="str">
            <v>No Aplica</v>
          </cell>
          <cell r="P482" t="str">
            <v>Vulneración</v>
          </cell>
          <cell r="Q482" t="str">
            <v>20-417-2018</v>
          </cell>
          <cell r="R482" t="str">
            <v>60 sesiones</v>
          </cell>
          <cell r="S482">
            <v>43435</v>
          </cell>
          <cell r="T482">
            <v>43769</v>
          </cell>
          <cell r="U482">
            <v>0</v>
          </cell>
          <cell r="V482" t="str">
            <v>Rosa Felicia Daza Lopez</v>
          </cell>
        </row>
        <row r="483">
          <cell r="B483" t="str">
            <v>20-24-482</v>
          </cell>
          <cell r="C483" t="str">
            <v>Cesar</v>
          </cell>
          <cell r="D483" t="str">
            <v>Asociación De Profesionales En Programas De Promoción Y Prevención, Para La Salud, la Educación, La Familia Y La Comunidad - APSEFACOM</v>
          </cell>
          <cell r="E483" t="str">
            <v>824002390-6</v>
          </cell>
          <cell r="F483" t="str">
            <v>Sahuri Maria Emiliani Ruiz</v>
          </cell>
          <cell r="G483" t="str">
            <v>Sede Bosconia</v>
          </cell>
          <cell r="H483" t="str">
            <v>Call 13 No 22-40</v>
          </cell>
          <cell r="I483" t="str">
            <v>Bosconia</v>
          </cell>
          <cell r="J483" t="str">
            <v>Valledupar 2</v>
          </cell>
          <cell r="K483">
            <v>5744528</v>
          </cell>
          <cell r="L483">
            <v>3157244530</v>
          </cell>
          <cell r="M483" t="str">
            <v>apsefacomgeneral@outlook.com</v>
          </cell>
          <cell r="N483" t="str">
            <v>Externado RD</v>
          </cell>
          <cell r="O483" t="str">
            <v>Media Jornada</v>
          </cell>
          <cell r="P483" t="str">
            <v>Trabajo Infantil</v>
          </cell>
          <cell r="Q483" t="str">
            <v>20-411-2018</v>
          </cell>
          <cell r="R483">
            <v>80</v>
          </cell>
          <cell r="S483">
            <v>43435</v>
          </cell>
          <cell r="T483">
            <v>43769</v>
          </cell>
          <cell r="U483">
            <v>438464560</v>
          </cell>
          <cell r="V483" t="str">
            <v>Zobeida Galvan Vega</v>
          </cell>
        </row>
        <row r="484">
          <cell r="B484" t="str">
            <v>20-297-483</v>
          </cell>
          <cell r="C484" t="str">
            <v>Cesar</v>
          </cell>
          <cell r="D484" t="str">
            <v>Organización De Mujeres Unidas Por El Progreso - MUPEP</v>
          </cell>
          <cell r="E484" t="str">
            <v>800250251-6</v>
          </cell>
          <cell r="F484" t="str">
            <v>Yudis Barros Peñas</v>
          </cell>
          <cell r="G484" t="str">
            <v>Sede Chimichagua</v>
          </cell>
          <cell r="H484" t="str">
            <v>Calle 6 No 2-49 B La Inmaculada</v>
          </cell>
          <cell r="I484" t="str">
            <v>Chimichagua</v>
          </cell>
          <cell r="J484" t="str">
            <v>Chiriguana</v>
          </cell>
          <cell r="K484">
            <v>0</v>
          </cell>
          <cell r="L484" t="str">
            <v>3114202584 - 3128700311</v>
          </cell>
          <cell r="M484" t="str">
            <v>org.mupep@gmail.com</v>
          </cell>
          <cell r="N484" t="str">
            <v>Externado RD</v>
          </cell>
          <cell r="O484" t="str">
            <v>Media Jornada</v>
          </cell>
          <cell r="P484" t="str">
            <v>Discapacidad</v>
          </cell>
          <cell r="Q484" t="str">
            <v>20-414-2018</v>
          </cell>
          <cell r="R484">
            <v>46</v>
          </cell>
          <cell r="S484">
            <v>43435</v>
          </cell>
          <cell r="T484">
            <v>43769</v>
          </cell>
          <cell r="U484">
            <v>399556644</v>
          </cell>
          <cell r="V484" t="str">
            <v>Albenys Salazar Mejia</v>
          </cell>
        </row>
        <row r="485">
          <cell r="B485" t="str">
            <v>20-261-484</v>
          </cell>
          <cell r="C485" t="str">
            <v>Cesar</v>
          </cell>
          <cell r="D485" t="str">
            <v>Fundación Una Ilusión</v>
          </cell>
          <cell r="E485" t="str">
            <v>900771149-0</v>
          </cell>
          <cell r="F485" t="str">
            <v>Susana Margarita Herrera Salazar</v>
          </cell>
          <cell r="G485" t="str">
            <v>Sede Chiriguana</v>
          </cell>
          <cell r="H485" t="str">
            <v>Calle 5 No 2 A-39 B Las Alegrias</v>
          </cell>
          <cell r="I485" t="str">
            <v>Chiriguaná</v>
          </cell>
          <cell r="J485" t="str">
            <v>Chiriguana</v>
          </cell>
          <cell r="K485">
            <v>5760294</v>
          </cell>
          <cell r="L485">
            <v>3145438159</v>
          </cell>
          <cell r="M485" t="str">
            <v>funilusion326@hotmail.com</v>
          </cell>
          <cell r="N485" t="str">
            <v>Externado RD</v>
          </cell>
          <cell r="O485" t="str">
            <v>Media Jornada</v>
          </cell>
          <cell r="P485" t="str">
            <v>Discapacidad</v>
          </cell>
          <cell r="Q485" t="str">
            <v>20-416-2018</v>
          </cell>
          <cell r="R485">
            <v>40</v>
          </cell>
          <cell r="S485">
            <v>43435</v>
          </cell>
          <cell r="T485">
            <v>43769</v>
          </cell>
          <cell r="U485">
            <v>347440560</v>
          </cell>
          <cell r="V485" t="str">
            <v>Albenys Salazar Mejia</v>
          </cell>
        </row>
        <row r="486">
          <cell r="B486" t="str">
            <v>20-24-485</v>
          </cell>
          <cell r="C486" t="str">
            <v>Cesar</v>
          </cell>
          <cell r="D486" t="str">
            <v>Asociación De Profesionales En Programas De Promoción Y Prevención, Para La Salud, la Educación, La Familia Y La Comunidad - APSEFACOM</v>
          </cell>
          <cell r="E486" t="str">
            <v>824002390-6</v>
          </cell>
          <cell r="F486" t="str">
            <v>Sahuri Maria Emiliani Ruiz</v>
          </cell>
          <cell r="G486" t="str">
            <v>Sede Chiriguana</v>
          </cell>
          <cell r="H486" t="str">
            <v>Carrera 4 # 8 - 45 Edificio Machado</v>
          </cell>
          <cell r="I486" t="str">
            <v>Chiriguaná</v>
          </cell>
          <cell r="J486" t="str">
            <v>Chiriguana</v>
          </cell>
          <cell r="K486">
            <v>5744528</v>
          </cell>
          <cell r="L486">
            <v>3157244530</v>
          </cell>
          <cell r="M486" t="str">
            <v>apsefacomgeneral@outlook.com</v>
          </cell>
          <cell r="N486" t="str">
            <v>Intervención de Apoyo - Apoyo Psicológico Especializado RD</v>
          </cell>
          <cell r="O486" t="str">
            <v>No Aplica</v>
          </cell>
          <cell r="P486" t="str">
            <v>Vulneración</v>
          </cell>
          <cell r="Q486" t="str">
            <v>20-417-2018</v>
          </cell>
          <cell r="R486" t="str">
            <v>50 sesiones</v>
          </cell>
          <cell r="S486">
            <v>43435</v>
          </cell>
          <cell r="T486">
            <v>43769</v>
          </cell>
          <cell r="U486">
            <v>0</v>
          </cell>
          <cell r="V486" t="str">
            <v>Albenys Salazar Mejia</v>
          </cell>
        </row>
        <row r="487">
          <cell r="B487" t="str">
            <v>20-189-486</v>
          </cell>
          <cell r="C487" t="str">
            <v>Cesar</v>
          </cell>
          <cell r="D487" t="str">
            <v>Fundación Menores Del Futuro</v>
          </cell>
          <cell r="E487" t="str">
            <v>824002319-2</v>
          </cell>
          <cell r="F487" t="str">
            <v>Piedad Rodriguez Cotes</v>
          </cell>
          <cell r="G487" t="str">
            <v>Sede La Loma</v>
          </cell>
          <cell r="H487" t="str">
            <v>Carrera 3 Bis No 10 A-84 B La Granja - Corregimiento La Loma</v>
          </cell>
          <cell r="I487" t="str">
            <v>El Paso</v>
          </cell>
          <cell r="J487" t="str">
            <v>Chiriguana</v>
          </cell>
          <cell r="K487">
            <v>0</v>
          </cell>
          <cell r="L487" t="str">
            <v>3008170986 - 3135755700</v>
          </cell>
          <cell r="M487" t="str">
            <v>proteccionfmf@gmail.com</v>
          </cell>
          <cell r="N487" t="str">
            <v>Externado RD</v>
          </cell>
          <cell r="O487" t="str">
            <v>Media Jornada</v>
          </cell>
          <cell r="P487" t="str">
            <v>Trabajo Infantil</v>
          </cell>
          <cell r="Q487" t="str">
            <v>20-412-2018</v>
          </cell>
          <cell r="R487">
            <v>160</v>
          </cell>
          <cell r="S487">
            <v>43435</v>
          </cell>
          <cell r="T487">
            <v>43769</v>
          </cell>
          <cell r="U487">
            <v>1425009820</v>
          </cell>
          <cell r="V487" t="str">
            <v>Albenys Salazar Mejia</v>
          </cell>
        </row>
        <row r="488">
          <cell r="B488" t="str">
            <v>20-39-487</v>
          </cell>
          <cell r="C488" t="str">
            <v>Cesar</v>
          </cell>
          <cell r="D488" t="str">
            <v>Asociación Popular De Mujeres Del Cesar</v>
          </cell>
          <cell r="E488" t="str">
            <v>824002211-6</v>
          </cell>
          <cell r="F488" t="str">
            <v>Jose Rafael Vega Ariza</v>
          </cell>
          <cell r="G488" t="str">
            <v>Sede La Jagua De Ibirico</v>
          </cell>
          <cell r="H488" t="str">
            <v>Calle 7 No 7-35 B. Ovelio Jimenez</v>
          </cell>
          <cell r="I488" t="str">
            <v>La Jagua De Ibirico</v>
          </cell>
          <cell r="J488" t="str">
            <v>Codazzi</v>
          </cell>
          <cell r="K488">
            <v>5657490</v>
          </cell>
          <cell r="L488">
            <v>3012095557</v>
          </cell>
          <cell r="M488" t="str">
            <v>aspomujeres@hotmail.com</v>
          </cell>
          <cell r="N488" t="str">
            <v>Intervención de Apoyo - Apoyo Psicosocial RD</v>
          </cell>
          <cell r="O488" t="str">
            <v>No Aplica</v>
          </cell>
          <cell r="P488" t="str">
            <v>Vulneración</v>
          </cell>
          <cell r="Q488" t="str">
            <v>20-409-2018</v>
          </cell>
          <cell r="R488">
            <v>90</v>
          </cell>
          <cell r="S488">
            <v>43435</v>
          </cell>
          <cell r="T488">
            <v>43769</v>
          </cell>
          <cell r="U488">
            <v>0</v>
          </cell>
          <cell r="V488" t="str">
            <v>Rosa Felicia Daza Lopez</v>
          </cell>
        </row>
        <row r="489">
          <cell r="B489" t="str">
            <v>20-39-488</v>
          </cell>
          <cell r="C489" t="str">
            <v>Cesar</v>
          </cell>
          <cell r="D489" t="str">
            <v>Asociación Popular De Mujeres Del Cesar</v>
          </cell>
          <cell r="E489" t="str">
            <v>824002211-6</v>
          </cell>
          <cell r="F489" t="str">
            <v>Jose Rafael Vega Ariza</v>
          </cell>
          <cell r="G489" t="str">
            <v>Sede Valledupar</v>
          </cell>
          <cell r="H489" t="str">
            <v>Calle 26 No 18-30 Barrio Simon Bolivar</v>
          </cell>
          <cell r="I489" t="str">
            <v>Valledupar</v>
          </cell>
          <cell r="J489" t="str">
            <v>Valledupar 2</v>
          </cell>
          <cell r="K489">
            <v>5805167</v>
          </cell>
          <cell r="L489">
            <v>3012095557</v>
          </cell>
          <cell r="M489" t="str">
            <v>aspomujeres@hotmail.com</v>
          </cell>
          <cell r="N489" t="str">
            <v>Intervención de Apoyo - Apoyo Psicosocial RD</v>
          </cell>
          <cell r="O489" t="str">
            <v>No Aplica</v>
          </cell>
          <cell r="P489" t="str">
            <v>Vulneración</v>
          </cell>
          <cell r="Q489" t="str">
            <v>20-409-2018</v>
          </cell>
          <cell r="R489">
            <v>80</v>
          </cell>
          <cell r="S489">
            <v>43435</v>
          </cell>
          <cell r="T489">
            <v>43769</v>
          </cell>
          <cell r="U489">
            <v>962149050</v>
          </cell>
          <cell r="V489" t="str">
            <v>Zobeida Galvan Vega</v>
          </cell>
        </row>
        <row r="490">
          <cell r="B490" t="str">
            <v>20-282-489</v>
          </cell>
          <cell r="C490" t="str">
            <v>Cesar</v>
          </cell>
          <cell r="D490" t="str">
            <v>Instituto Departamental De Rehabilitación Y Educación Especial - IDREEC</v>
          </cell>
          <cell r="E490" t="str">
            <v>892300226-1</v>
          </cell>
          <cell r="F490" t="str">
            <v>Saida Cuello</v>
          </cell>
          <cell r="G490" t="str">
            <v>Sede Valledupar</v>
          </cell>
          <cell r="H490" t="str">
            <v>Transversal 18 No 19-65 B Las Delicias</v>
          </cell>
          <cell r="I490" t="str">
            <v>Valledupar</v>
          </cell>
          <cell r="J490" t="str">
            <v>Valledupar 2</v>
          </cell>
          <cell r="K490" t="str">
            <v>5712121 - 5713080</v>
          </cell>
          <cell r="L490">
            <v>3184451993</v>
          </cell>
          <cell r="M490" t="str">
            <v>idreec@yahoo.com; Coordinacionidreec@gmail.com</v>
          </cell>
          <cell r="N490" t="str">
            <v>Externado RD</v>
          </cell>
          <cell r="O490" t="str">
            <v>Media Jornada</v>
          </cell>
          <cell r="P490" t="str">
            <v>Discapacidad</v>
          </cell>
          <cell r="Q490" t="str">
            <v>20-413-2018</v>
          </cell>
          <cell r="R490">
            <v>50</v>
          </cell>
          <cell r="S490">
            <v>43435</v>
          </cell>
          <cell r="T490">
            <v>43769</v>
          </cell>
          <cell r="U490">
            <v>434300700</v>
          </cell>
          <cell r="V490" t="str">
            <v>Zobeida Galvan Vega</v>
          </cell>
        </row>
        <row r="491">
          <cell r="B491" t="str">
            <v>20-24-490</v>
          </cell>
          <cell r="C491" t="str">
            <v>Cesar</v>
          </cell>
          <cell r="D491" t="str">
            <v>Asociación De Profesionales En Programas De Promoción Y Prevención, Para La Salud, la Educación, La Familia Y La Comunidad - APSEFACOM</v>
          </cell>
          <cell r="E491" t="str">
            <v>824002390-6</v>
          </cell>
          <cell r="F491" t="str">
            <v>Sahuri Maria Emiliani Ruiz</v>
          </cell>
          <cell r="G491" t="str">
            <v>Sede Valledupar</v>
          </cell>
          <cell r="H491" t="str">
            <v>Carrera 8 # 13 B - 106 Barrio Cañaguate</v>
          </cell>
          <cell r="I491" t="str">
            <v>Valledupar</v>
          </cell>
          <cell r="J491" t="str">
            <v>Valledupar 2</v>
          </cell>
          <cell r="K491">
            <v>5744528</v>
          </cell>
          <cell r="L491">
            <v>3157244530</v>
          </cell>
          <cell r="M491" t="str">
            <v>apsefacomgeneral@outlook.com</v>
          </cell>
          <cell r="N491" t="str">
            <v>Intervención de Apoyo - Apoyo Psicológico Especializado RD</v>
          </cell>
          <cell r="O491" t="str">
            <v>No Aplica</v>
          </cell>
          <cell r="P491" t="str">
            <v>Vulneración</v>
          </cell>
          <cell r="Q491" t="str">
            <v>20-417-2018</v>
          </cell>
          <cell r="R491" t="str">
            <v>70 sesiones</v>
          </cell>
          <cell r="S491">
            <v>43435</v>
          </cell>
          <cell r="T491">
            <v>43769</v>
          </cell>
          <cell r="U491">
            <v>186759820</v>
          </cell>
          <cell r="V491" t="str">
            <v>Zobeida Galvan Vega</v>
          </cell>
        </row>
        <row r="492">
          <cell r="B492" t="str">
            <v>20-208-491</v>
          </cell>
          <cell r="C492" t="str">
            <v>Cesar</v>
          </cell>
          <cell r="D492" t="str">
            <v>Fundación Para El Desarrollo De La Infancia Y La Adolescencia - FUNDINAJ</v>
          </cell>
          <cell r="E492" t="str">
            <v>824006684-4</v>
          </cell>
          <cell r="F492" t="str">
            <v>Rosa Laguna Lamilla</v>
          </cell>
          <cell r="G492" t="str">
            <v>Sede Las Marias</v>
          </cell>
          <cell r="H492" t="str">
            <v>Casa Villa Janeth Las Marias Mz 3 Lote 12 Valledupar</v>
          </cell>
          <cell r="I492" t="str">
            <v>Valledupar</v>
          </cell>
          <cell r="J492" t="str">
            <v>Valledupar 2</v>
          </cell>
          <cell r="K492">
            <v>0</v>
          </cell>
          <cell r="L492" t="str">
            <v>3002120949 - 3054828532</v>
          </cell>
          <cell r="M492" t="str">
            <v>fundinaj@hotmail.com</v>
          </cell>
          <cell r="N492" t="str">
            <v>Internado RD</v>
          </cell>
          <cell r="O492" t="str">
            <v>No Aplica</v>
          </cell>
          <cell r="P492" t="str">
            <v>Calle</v>
          </cell>
          <cell r="Q492" t="str">
            <v>20-418-2018</v>
          </cell>
          <cell r="R492">
            <v>70</v>
          </cell>
          <cell r="S492">
            <v>43435</v>
          </cell>
          <cell r="T492">
            <v>43769</v>
          </cell>
          <cell r="U492">
            <v>1049808270</v>
          </cell>
          <cell r="V492" t="str">
            <v>Zobeida Galvan Vega</v>
          </cell>
        </row>
        <row r="493">
          <cell r="B493" t="str">
            <v>20-306-492</v>
          </cell>
          <cell r="C493" t="str">
            <v>Cesar</v>
          </cell>
          <cell r="D493" t="str">
            <v>Secretariado De Pastoral Social Valledupar</v>
          </cell>
          <cell r="E493" t="str">
            <v>824006577-4</v>
          </cell>
          <cell r="F493" t="str">
            <v>Jesus Alberto Torres Ariza</v>
          </cell>
          <cell r="G493" t="str">
            <v>Cañahuate</v>
          </cell>
          <cell r="H493" t="str">
            <v>Carrera 7 # 13 B - 72 B. Cañahuate</v>
          </cell>
          <cell r="I493" t="str">
            <v>Valledupar</v>
          </cell>
          <cell r="J493" t="str">
            <v>Valledupar 2</v>
          </cell>
          <cell r="K493" t="str">
            <v>5898614 - 5743168</v>
          </cell>
          <cell r="L493">
            <v>3006928544</v>
          </cell>
          <cell r="M493" t="str">
            <v>adminps@diocesisdevalledupar.org 'subdireccionps@diocesisdevalledupar.org'</v>
          </cell>
          <cell r="N493" t="str">
            <v>Intervención de Apoyo RAJ</v>
          </cell>
          <cell r="O493" t="str">
            <v>No Aplica</v>
          </cell>
          <cell r="P493" t="str">
            <v>RAJ</v>
          </cell>
          <cell r="Q493" t="str">
            <v>20-419-2018</v>
          </cell>
          <cell r="R493">
            <v>8</v>
          </cell>
          <cell r="S493">
            <v>43435</v>
          </cell>
          <cell r="T493">
            <v>43769</v>
          </cell>
          <cell r="U493">
            <v>29090808</v>
          </cell>
          <cell r="V493" t="str">
            <v>Zobeida Galvan Vega</v>
          </cell>
        </row>
        <row r="494">
          <cell r="B494" t="str">
            <v>20-306-493</v>
          </cell>
          <cell r="C494" t="str">
            <v>Cesar</v>
          </cell>
          <cell r="D494" t="str">
            <v>Secretariado De Pastoral Social Valledupar</v>
          </cell>
          <cell r="E494" t="str">
            <v>824006577-4</v>
          </cell>
          <cell r="F494" t="str">
            <v>Jesus Alberto Torres Ariza</v>
          </cell>
          <cell r="G494" t="str">
            <v>Cañahuate</v>
          </cell>
          <cell r="H494" t="str">
            <v>Carrera 7 # 13 B - 72 B. Cañahuate</v>
          </cell>
          <cell r="I494" t="str">
            <v>Valledupar</v>
          </cell>
          <cell r="J494" t="str">
            <v>Valledupar 2</v>
          </cell>
          <cell r="K494" t="str">
            <v>5898614 - 5743168</v>
          </cell>
          <cell r="L494">
            <v>3006928544</v>
          </cell>
          <cell r="M494" t="str">
            <v>adminps@diocesisdevalledupar.org 'subdireccionps@diocesisdevalledupar.org'</v>
          </cell>
          <cell r="N494" t="str">
            <v>Apoyo Postinstitucional – RAJ</v>
          </cell>
          <cell r="O494" t="str">
            <v>No Aplica</v>
          </cell>
          <cell r="P494" t="str">
            <v>RAJ</v>
          </cell>
          <cell r="Q494" t="str">
            <v>20-420-2018</v>
          </cell>
          <cell r="R494">
            <v>5</v>
          </cell>
          <cell r="S494">
            <v>43435</v>
          </cell>
          <cell r="T494">
            <v>43769</v>
          </cell>
          <cell r="U494">
            <v>18836440</v>
          </cell>
          <cell r="V494" t="str">
            <v>Zobeida Galvan Vega</v>
          </cell>
        </row>
        <row r="495">
          <cell r="B495" t="str">
            <v>20-306-494</v>
          </cell>
          <cell r="C495" t="str">
            <v>Cesar</v>
          </cell>
          <cell r="D495" t="str">
            <v>Secretariado De Pastoral Social Valledupar</v>
          </cell>
          <cell r="E495" t="str">
            <v>824006577-4</v>
          </cell>
          <cell r="F495" t="str">
            <v>Jesus Alberto Torres Ariza</v>
          </cell>
          <cell r="G495" t="str">
            <v>Cañahuate</v>
          </cell>
          <cell r="H495" t="str">
            <v>Carrera 7 # 13 B - 72 B. Cañahuate</v>
          </cell>
          <cell r="I495" t="str">
            <v>Valledupar</v>
          </cell>
          <cell r="J495" t="str">
            <v>Valledupar 2</v>
          </cell>
          <cell r="K495" t="str">
            <v>5898614 - 5743168</v>
          </cell>
          <cell r="L495">
            <v>3006928544</v>
          </cell>
          <cell r="M495" t="str">
            <v>adminps@diocesisdevalledupar.org 'subdireccionps@diocesisdevalledupar.org'</v>
          </cell>
          <cell r="N495" t="str">
            <v>Apoyo Postinstitucional – SRPA</v>
          </cell>
          <cell r="O495" t="str">
            <v>No Aplica</v>
          </cell>
          <cell r="P495" t="str">
            <v>SRPA</v>
          </cell>
          <cell r="Q495" t="str">
            <v>20-421-2018</v>
          </cell>
          <cell r="R495">
            <v>1</v>
          </cell>
          <cell r="S495">
            <v>43435</v>
          </cell>
          <cell r="T495">
            <v>43769</v>
          </cell>
          <cell r="U495">
            <v>3767288</v>
          </cell>
          <cell r="V495" t="str">
            <v>Zobeida Galvan Vega</v>
          </cell>
        </row>
        <row r="496">
          <cell r="B496" t="str">
            <v>20-306-495</v>
          </cell>
          <cell r="C496" t="str">
            <v>Cesar</v>
          </cell>
          <cell r="D496" t="str">
            <v>Secretariado De Pastoral Social Valledupar</v>
          </cell>
          <cell r="E496" t="str">
            <v>824006577-4</v>
          </cell>
          <cell r="F496" t="str">
            <v>Jesus Alberto Torres Ariza</v>
          </cell>
          <cell r="G496" t="str">
            <v>Cañahuate</v>
          </cell>
          <cell r="H496" t="str">
            <v>Carrera 7 # 13 B - 72 B. Cañahuate</v>
          </cell>
          <cell r="I496" t="str">
            <v>Valledupar</v>
          </cell>
          <cell r="J496" t="str">
            <v>Valledupar 2</v>
          </cell>
          <cell r="K496" t="str">
            <v>5898614 - 5743168</v>
          </cell>
          <cell r="L496">
            <v>3006928544</v>
          </cell>
          <cell r="M496" t="str">
            <v>adminps@diocesisdevalledupar.org 'subdireccionps@diocesisdevalledupar.org'</v>
          </cell>
          <cell r="N496" t="str">
            <v>Prestación de Servicios Sociales a la Comunidad</v>
          </cell>
          <cell r="O496" t="str">
            <v>No Aplica</v>
          </cell>
          <cell r="P496" t="str">
            <v>SRPA</v>
          </cell>
          <cell r="Q496" t="str">
            <v>20-422-2018</v>
          </cell>
          <cell r="R496">
            <v>9</v>
          </cell>
          <cell r="S496">
            <v>43435</v>
          </cell>
          <cell r="T496">
            <v>43769</v>
          </cell>
          <cell r="U496">
            <v>29494584</v>
          </cell>
          <cell r="V496" t="str">
            <v>Zobeida Galvan Vega</v>
          </cell>
        </row>
        <row r="497">
          <cell r="B497" t="str">
            <v>20-306-496</v>
          </cell>
          <cell r="C497" t="str">
            <v>Cesar</v>
          </cell>
          <cell r="D497" t="str">
            <v>Secretariado De Pastoral Social Valledupar</v>
          </cell>
          <cell r="E497" t="str">
            <v>824006577-4</v>
          </cell>
          <cell r="F497" t="str">
            <v>Jesus Alberto Torres Ariza</v>
          </cell>
          <cell r="G497" t="str">
            <v>Cañahuate</v>
          </cell>
          <cell r="H497" t="str">
            <v>Carrera 7 # 13 B - 72 B. Cañahuate</v>
          </cell>
          <cell r="I497" t="str">
            <v>Valledupar</v>
          </cell>
          <cell r="J497" t="str">
            <v>Valledupar 2</v>
          </cell>
          <cell r="K497" t="str">
            <v>5898614 - 5743168</v>
          </cell>
          <cell r="L497">
            <v>3006928544</v>
          </cell>
          <cell r="M497" t="str">
            <v>adminps@diocesisdevalledupar.org 'subdireccionps@diocesisdevalledupar.org'</v>
          </cell>
          <cell r="N497" t="str">
            <v>Libertad Vigilada – Asistida</v>
          </cell>
          <cell r="O497" t="str">
            <v>No Aplica</v>
          </cell>
          <cell r="P497" t="str">
            <v>SRPA</v>
          </cell>
          <cell r="Q497" t="str">
            <v>20-423-2018</v>
          </cell>
          <cell r="R497">
            <v>28</v>
          </cell>
          <cell r="S497">
            <v>43435</v>
          </cell>
          <cell r="T497">
            <v>43769</v>
          </cell>
          <cell r="U497">
            <v>133219464</v>
          </cell>
          <cell r="V497" t="str">
            <v>Zobeida Galvan Vega</v>
          </cell>
        </row>
        <row r="498">
          <cell r="B498" t="str">
            <v>20-306-497</v>
          </cell>
          <cell r="C498" t="str">
            <v>Cesar</v>
          </cell>
          <cell r="D498" t="str">
            <v>Secretariado De Pastoral Social Valledupar</v>
          </cell>
          <cell r="E498" t="str">
            <v>824006577-4</v>
          </cell>
          <cell r="F498" t="str">
            <v>Jesus Alberto Torres Ariza</v>
          </cell>
          <cell r="G498" t="str">
            <v>Casa Betania</v>
          </cell>
          <cell r="H498" t="str">
            <v>Calle 38 No 18e-57</v>
          </cell>
          <cell r="I498" t="str">
            <v>Valledupar</v>
          </cell>
          <cell r="J498" t="str">
            <v>Valledupar 2</v>
          </cell>
          <cell r="K498" t="str">
            <v>5898614 - 5743168</v>
          </cell>
          <cell r="L498">
            <v>3006928544</v>
          </cell>
          <cell r="M498" t="str">
            <v>adminps@diocesisdevalledupar.org 'subdireccionps@diocesisdevalledupar.org'</v>
          </cell>
          <cell r="N498" t="str">
            <v>Externado RAJ</v>
          </cell>
          <cell r="O498" t="str">
            <v>Media Jornada</v>
          </cell>
          <cell r="P498" t="str">
            <v>RAJ</v>
          </cell>
          <cell r="Q498" t="str">
            <v>20-424-2018</v>
          </cell>
          <cell r="R498">
            <v>14</v>
          </cell>
          <cell r="S498">
            <v>43435</v>
          </cell>
          <cell r="T498">
            <v>43769</v>
          </cell>
          <cell r="U498">
            <v>80305386</v>
          </cell>
          <cell r="V498" t="str">
            <v>Zobeida Galvan Vega</v>
          </cell>
        </row>
        <row r="499">
          <cell r="B499" t="str">
            <v>20-306-498</v>
          </cell>
          <cell r="C499" t="str">
            <v>Cesar</v>
          </cell>
          <cell r="D499" t="str">
            <v>Secretariado De Pastoral Social Valledupar</v>
          </cell>
          <cell r="E499" t="str">
            <v>824006577-4</v>
          </cell>
          <cell r="F499" t="str">
            <v>Jesus Alberto Torres Ariza</v>
          </cell>
          <cell r="G499" t="str">
            <v>Casa Betania</v>
          </cell>
          <cell r="H499" t="str">
            <v>Calle 38 No 18e-57</v>
          </cell>
          <cell r="I499" t="str">
            <v>Valledupar</v>
          </cell>
          <cell r="J499" t="str">
            <v>Valledupar 2</v>
          </cell>
          <cell r="K499" t="str">
            <v>5898614 - 5743168</v>
          </cell>
          <cell r="L499">
            <v>3006928544</v>
          </cell>
          <cell r="M499" t="str">
            <v>adminps@diocesisdevalledupar.org 'subdireccionps@diocesisdevalledupar.org'</v>
          </cell>
          <cell r="N499" t="str">
            <v>Externado RAJ</v>
          </cell>
          <cell r="O499" t="str">
            <v>Jornada Completa</v>
          </cell>
          <cell r="P499" t="str">
            <v>RAJ</v>
          </cell>
          <cell r="Q499" t="str">
            <v>20-425-2018</v>
          </cell>
          <cell r="R499">
            <v>14</v>
          </cell>
          <cell r="S499">
            <v>43435</v>
          </cell>
          <cell r="T499">
            <v>43769</v>
          </cell>
          <cell r="U499">
            <v>136111136</v>
          </cell>
          <cell r="V499" t="str">
            <v>Zobeida Galvan Vega</v>
          </cell>
        </row>
        <row r="500">
          <cell r="B500" t="str">
            <v>20-306-499</v>
          </cell>
          <cell r="C500" t="str">
            <v>Cesar</v>
          </cell>
          <cell r="D500" t="str">
            <v>Secretariado De Pastoral Social Valledupar</v>
          </cell>
          <cell r="E500" t="str">
            <v>824006577-4</v>
          </cell>
          <cell r="F500" t="str">
            <v>Jesus Alberto Torres Ariza</v>
          </cell>
          <cell r="G500" t="str">
            <v>Casa Betania</v>
          </cell>
          <cell r="H500" t="str">
            <v>Calle 38 No 18e-57</v>
          </cell>
          <cell r="I500" t="str">
            <v>Valledupar</v>
          </cell>
          <cell r="J500" t="str">
            <v>Valledupar 2</v>
          </cell>
          <cell r="K500" t="str">
            <v>5898614 - 5743168</v>
          </cell>
          <cell r="L500">
            <v>3006928544</v>
          </cell>
          <cell r="M500" t="str">
            <v>adminps@diocesisdevalledupar.org 'subdireccionps@diocesisdevalledupar.org'</v>
          </cell>
          <cell r="N500" t="str">
            <v>Semicerrado Externado</v>
          </cell>
          <cell r="O500" t="str">
            <v>Media Jornada</v>
          </cell>
          <cell r="P500" t="str">
            <v>SRPA</v>
          </cell>
          <cell r="Q500" t="str">
            <v>20-426-2019</v>
          </cell>
          <cell r="R500">
            <v>16</v>
          </cell>
          <cell r="S500">
            <v>43435</v>
          </cell>
          <cell r="T500">
            <v>43769</v>
          </cell>
          <cell r="U500">
            <v>91777584</v>
          </cell>
          <cell r="V500" t="str">
            <v>Zobeida Galvan Vega</v>
          </cell>
        </row>
        <row r="501">
          <cell r="B501" t="str">
            <v>20-306-500</v>
          </cell>
          <cell r="C501" t="str">
            <v>Cesar</v>
          </cell>
          <cell r="D501" t="str">
            <v>Secretariado De Pastoral Social Valledupar</v>
          </cell>
          <cell r="E501" t="str">
            <v>824006577-4</v>
          </cell>
          <cell r="F501" t="str">
            <v>Jesus Alberto Torres Ariza</v>
          </cell>
          <cell r="G501" t="str">
            <v>Casa Betania</v>
          </cell>
          <cell r="H501" t="str">
            <v>Calle 38 No 18e-57</v>
          </cell>
          <cell r="I501" t="str">
            <v>Valledupar</v>
          </cell>
          <cell r="J501" t="str">
            <v>Valledupar 2</v>
          </cell>
          <cell r="K501" t="str">
            <v>5898614 - 5743168</v>
          </cell>
          <cell r="L501">
            <v>3006928544</v>
          </cell>
          <cell r="M501" t="str">
            <v>adminps@diocesisdevalledupar.org 'subdireccionps@diocesisdevalledupar.org'</v>
          </cell>
          <cell r="N501" t="str">
            <v>Semicerrado Externado</v>
          </cell>
          <cell r="O501" t="str">
            <v>Jornada Completa</v>
          </cell>
          <cell r="P501" t="str">
            <v>SRPA</v>
          </cell>
          <cell r="Q501" t="str">
            <v>20-427-2018</v>
          </cell>
          <cell r="R501">
            <v>16</v>
          </cell>
          <cell r="S501">
            <v>43435</v>
          </cell>
          <cell r="T501">
            <v>43769</v>
          </cell>
          <cell r="U501">
            <v>155555584</v>
          </cell>
          <cell r="V501" t="str">
            <v>Zobeida Galvan Vega</v>
          </cell>
        </row>
        <row r="502">
          <cell r="B502" t="str">
            <v>20-58-501</v>
          </cell>
          <cell r="C502" t="str">
            <v>Cesar</v>
          </cell>
          <cell r="D502" t="str">
            <v>Centro De Formación Juvenil Del Cesar</v>
          </cell>
          <cell r="E502" t="str">
            <v>800215578-0</v>
          </cell>
          <cell r="F502" t="str">
            <v>Daniela Pumarejo Medina</v>
          </cell>
          <cell r="G502" t="str">
            <v>Sede Valledupar</v>
          </cell>
          <cell r="H502" t="str">
            <v>Carrera 19 E No 5 B-34</v>
          </cell>
          <cell r="I502" t="str">
            <v>Valledupar</v>
          </cell>
          <cell r="J502" t="str">
            <v>Valledupar 2</v>
          </cell>
          <cell r="K502">
            <v>5736577</v>
          </cell>
          <cell r="L502" t="str">
            <v>3135396443 - 3015013182-</v>
          </cell>
          <cell r="M502" t="str">
            <v>direccion.cfjc@gmail.com gilbertoplatacfjc@gmail.com</v>
          </cell>
          <cell r="N502" t="str">
            <v>Centro Transitorio</v>
          </cell>
          <cell r="O502" t="str">
            <v>No Aplica</v>
          </cell>
          <cell r="P502" t="str">
            <v>SRPA</v>
          </cell>
          <cell r="Q502" t="str">
            <v>20-428-2018</v>
          </cell>
          <cell r="R502">
            <v>1</v>
          </cell>
          <cell r="S502">
            <v>43435</v>
          </cell>
          <cell r="T502">
            <v>43769</v>
          </cell>
          <cell r="U502">
            <v>20208240</v>
          </cell>
          <cell r="V502" t="str">
            <v>Zobeida Galvan Vega</v>
          </cell>
        </row>
        <row r="503">
          <cell r="B503" t="str">
            <v>20-58-502</v>
          </cell>
          <cell r="C503" t="str">
            <v>Cesar</v>
          </cell>
          <cell r="D503" t="str">
            <v>Centro De Formación Juvenil Del Cesar</v>
          </cell>
          <cell r="E503" t="str">
            <v>800215578-0</v>
          </cell>
          <cell r="F503" t="str">
            <v>Daniela Pumarejo Medina</v>
          </cell>
          <cell r="G503" t="str">
            <v>Sede Valledupar</v>
          </cell>
          <cell r="H503" t="str">
            <v>Carrera 19 E No 5 B-34</v>
          </cell>
          <cell r="I503" t="str">
            <v>Valledupar</v>
          </cell>
          <cell r="J503" t="str">
            <v>Valledupar 2</v>
          </cell>
          <cell r="K503">
            <v>5736577</v>
          </cell>
          <cell r="L503" t="str">
            <v>3135396443 - 3015013182</v>
          </cell>
          <cell r="M503" t="str">
            <v>direccion.cfjc@gmail.com gilbertoplatacfjc@gmail.com</v>
          </cell>
          <cell r="N503" t="str">
            <v>Centro De Internamiento Preventivo</v>
          </cell>
          <cell r="O503" t="str">
            <v>No Aplica</v>
          </cell>
          <cell r="P503" t="str">
            <v>SRPA</v>
          </cell>
          <cell r="Q503" t="str">
            <v>20-429-2018</v>
          </cell>
          <cell r="R503">
            <v>11</v>
          </cell>
          <cell r="S503">
            <v>43435</v>
          </cell>
          <cell r="T503">
            <v>43769</v>
          </cell>
          <cell r="U503">
            <v>238517818</v>
          </cell>
          <cell r="V503" t="str">
            <v>Zobeida Galvan Vega</v>
          </cell>
        </row>
        <row r="504">
          <cell r="B504" t="str">
            <v>20-58-503</v>
          </cell>
          <cell r="C504" t="str">
            <v>Cesar</v>
          </cell>
          <cell r="D504" t="str">
            <v>Centro De Formación Juvenil Del Cesar</v>
          </cell>
          <cell r="E504" t="str">
            <v>800215578-0</v>
          </cell>
          <cell r="F504" t="str">
            <v>Daniela Pumarejo Medina</v>
          </cell>
          <cell r="G504" t="str">
            <v>Sede Valledupar</v>
          </cell>
          <cell r="H504" t="str">
            <v>Carrera 19 E No 5 B-34</v>
          </cell>
          <cell r="I504" t="str">
            <v>Valledupar</v>
          </cell>
          <cell r="J504" t="str">
            <v>Valledupar 2</v>
          </cell>
          <cell r="K504">
            <v>5736577</v>
          </cell>
          <cell r="L504" t="str">
            <v>3135396443 - 3015013182</v>
          </cell>
          <cell r="M504" t="str">
            <v>direccion.cfjc@gmail.com gilbertoplatacfjc@gmail.com</v>
          </cell>
          <cell r="N504" t="str">
            <v>Centro De Atención Especializada</v>
          </cell>
          <cell r="O504" t="str">
            <v>No Aplica</v>
          </cell>
          <cell r="P504" t="str">
            <v>SRPA</v>
          </cell>
          <cell r="Q504" t="str">
            <v>20-430-2018</v>
          </cell>
          <cell r="R504">
            <v>20</v>
          </cell>
          <cell r="S504">
            <v>43435</v>
          </cell>
          <cell r="T504">
            <v>43769</v>
          </cell>
          <cell r="U504">
            <v>434659000</v>
          </cell>
          <cell r="V504" t="str">
            <v>Zobeida Galvan Vega</v>
          </cell>
        </row>
        <row r="505">
          <cell r="B505" t="str">
            <v>27-73-504</v>
          </cell>
          <cell r="C505" t="str">
            <v>Chocó</v>
          </cell>
          <cell r="D505" t="str">
            <v>Congregacion Religiosa Madres de Desamparados y San Jose de la Montaña</v>
          </cell>
          <cell r="E505" t="str">
            <v>890980493-0</v>
          </cell>
          <cell r="F505" t="str">
            <v>Alba Estela Bran Barrientos</v>
          </cell>
          <cell r="G505">
            <v>0</v>
          </cell>
          <cell r="H505" t="str">
            <v>Medio San Juan Amdoya</v>
          </cell>
          <cell r="I505" t="str">
            <v>Medio San Juan</v>
          </cell>
          <cell r="J505" t="str">
            <v>Istmina</v>
          </cell>
          <cell r="K505">
            <v>0</v>
          </cell>
          <cell r="L505" t="str">
            <v>3217133347 - 3113226975</v>
          </cell>
          <cell r="M505" t="str">
            <v>albabrand1219@hotmail.com</v>
          </cell>
          <cell r="N505" t="str">
            <v>Internado RD</v>
          </cell>
          <cell r="O505" t="str">
            <v>No Aplica</v>
          </cell>
          <cell r="P505" t="str">
            <v>Vulneración</v>
          </cell>
          <cell r="Q505">
            <v>241</v>
          </cell>
          <cell r="R505">
            <v>20</v>
          </cell>
          <cell r="S505">
            <v>43434</v>
          </cell>
          <cell r="T505">
            <v>43769</v>
          </cell>
          <cell r="U505">
            <v>299945220</v>
          </cell>
          <cell r="V505" t="str">
            <v>Yussy Paola Mosquera Reyes</v>
          </cell>
        </row>
        <row r="506">
          <cell r="B506" t="str">
            <v>27-295-505</v>
          </cell>
          <cell r="C506" t="str">
            <v>Chocó</v>
          </cell>
          <cell r="D506" t="str">
            <v>ONG Crecer En Familia</v>
          </cell>
          <cell r="E506" t="str">
            <v>805020621-1</v>
          </cell>
          <cell r="F506" t="str">
            <v>Zulamita Ana Liliana Kaim Torres</v>
          </cell>
          <cell r="G506">
            <v>0</v>
          </cell>
          <cell r="H506" t="str">
            <v>Carrera 8 N. 28-45 Barrio Silencio</v>
          </cell>
          <cell r="I506" t="str">
            <v>Quibdó</v>
          </cell>
          <cell r="J506" t="str">
            <v>Quibdo - Itsmina - Tado - Bahia Solano - Riosucio</v>
          </cell>
          <cell r="K506">
            <v>6714323</v>
          </cell>
          <cell r="L506">
            <v>3217771424</v>
          </cell>
          <cell r="M506" t="str">
            <v>crecefamilia_choco@hotmail.com</v>
          </cell>
          <cell r="N506" t="str">
            <v>Hogar Sustituto Entidad RD</v>
          </cell>
          <cell r="O506" t="str">
            <v>No Aplica</v>
          </cell>
          <cell r="P506" t="str">
            <v>Vulneración</v>
          </cell>
          <cell r="Q506">
            <v>239</v>
          </cell>
          <cell r="R506">
            <v>102</v>
          </cell>
          <cell r="S506">
            <v>43434</v>
          </cell>
          <cell r="T506">
            <v>43769</v>
          </cell>
          <cell r="U506">
            <v>1719048968</v>
          </cell>
          <cell r="V506" t="str">
            <v>Vilma Maria Trujillo Valencia</v>
          </cell>
        </row>
        <row r="507">
          <cell r="B507" t="str">
            <v>27-295-506</v>
          </cell>
          <cell r="C507" t="str">
            <v>Chocó</v>
          </cell>
          <cell r="D507" t="str">
            <v>ONG Crecer En Familia</v>
          </cell>
          <cell r="E507" t="str">
            <v>805020621-1</v>
          </cell>
          <cell r="F507" t="str">
            <v>Zulamita Ana Liliana Kaim Torres</v>
          </cell>
          <cell r="G507">
            <v>0</v>
          </cell>
          <cell r="H507" t="str">
            <v>Carrera 8 N. 28-45 Barrio Silencio</v>
          </cell>
          <cell r="I507" t="str">
            <v>Quibdó</v>
          </cell>
          <cell r="J507" t="str">
            <v>Quibdo - Itsmina - Tado - Bahia Solano - Riosucio</v>
          </cell>
          <cell r="K507">
            <v>6714323</v>
          </cell>
          <cell r="L507">
            <v>3217771424</v>
          </cell>
          <cell r="M507" t="str">
            <v>crecefamilia_choco@hotmail.com</v>
          </cell>
          <cell r="N507" t="str">
            <v>Hogar Sustituto Entidad RD</v>
          </cell>
          <cell r="O507" t="str">
            <v>No Aplica</v>
          </cell>
          <cell r="P507" t="str">
            <v>Discapacidad</v>
          </cell>
          <cell r="Q507">
            <v>239</v>
          </cell>
          <cell r="R507">
            <v>23</v>
          </cell>
          <cell r="S507">
            <v>43434</v>
          </cell>
          <cell r="T507">
            <v>43769</v>
          </cell>
          <cell r="U507">
            <v>0</v>
          </cell>
          <cell r="V507" t="str">
            <v>Vilma Maria Trujillo Valencia</v>
          </cell>
        </row>
        <row r="508">
          <cell r="B508" t="str">
            <v>27-154-507</v>
          </cell>
          <cell r="C508" t="str">
            <v>Chocó</v>
          </cell>
          <cell r="D508" t="str">
            <v>Fundación Familia Entorno Individuo - FEI</v>
          </cell>
          <cell r="E508" t="str">
            <v>900001876-4</v>
          </cell>
          <cell r="F508" t="str">
            <v>Jeisson Paul Cardona</v>
          </cell>
          <cell r="G508">
            <v>0</v>
          </cell>
          <cell r="H508" t="str">
            <v>Kilometro 8 Via Yuto</v>
          </cell>
          <cell r="I508" t="str">
            <v>Quibdó</v>
          </cell>
          <cell r="J508" t="str">
            <v>Quibdó</v>
          </cell>
          <cell r="K508">
            <v>0</v>
          </cell>
          <cell r="L508">
            <v>3159286013</v>
          </cell>
          <cell r="M508" t="str">
            <v>quibdofundacionfei@gmail.com</v>
          </cell>
          <cell r="N508" t="str">
            <v>Centro De Internamiento Preventivo</v>
          </cell>
          <cell r="O508" t="str">
            <v>No Aplica</v>
          </cell>
          <cell r="P508" t="str">
            <v>SRPA</v>
          </cell>
          <cell r="Q508">
            <v>240</v>
          </cell>
          <cell r="R508">
            <v>9</v>
          </cell>
          <cell r="S508">
            <v>43434</v>
          </cell>
          <cell r="T508">
            <v>43769</v>
          </cell>
          <cell r="U508">
            <v>195150942</v>
          </cell>
          <cell r="V508" t="str">
            <v>Yassy Yanissa Chaverra Cuesta</v>
          </cell>
        </row>
        <row r="509">
          <cell r="B509" t="str">
            <v>27-154-508</v>
          </cell>
          <cell r="C509" t="str">
            <v>Chocó</v>
          </cell>
          <cell r="D509" t="str">
            <v>Fundación Familia Entorno Individuo - FEI</v>
          </cell>
          <cell r="E509" t="str">
            <v>900001876-4</v>
          </cell>
          <cell r="F509" t="str">
            <v>Jeisson Paul Cardona</v>
          </cell>
          <cell r="G509">
            <v>0</v>
          </cell>
          <cell r="H509" t="str">
            <v>Kilometro 8 Via Yuto</v>
          </cell>
          <cell r="I509" t="str">
            <v>Quibdó</v>
          </cell>
          <cell r="J509" t="str">
            <v>Quibdó</v>
          </cell>
          <cell r="K509">
            <v>0</v>
          </cell>
          <cell r="L509">
            <v>3159286013</v>
          </cell>
          <cell r="M509" t="str">
            <v>quibdofundacionfei@gmail.com</v>
          </cell>
          <cell r="N509" t="str">
            <v>Centro De Atención Especializada</v>
          </cell>
          <cell r="O509" t="str">
            <v>No Aplica</v>
          </cell>
          <cell r="P509" t="str">
            <v>SRPA</v>
          </cell>
          <cell r="Q509">
            <v>242</v>
          </cell>
          <cell r="R509">
            <v>32</v>
          </cell>
          <cell r="S509">
            <v>43434</v>
          </cell>
          <cell r="T509">
            <v>43769</v>
          </cell>
          <cell r="U509">
            <v>960883300</v>
          </cell>
          <cell r="V509" t="str">
            <v>Yassy Yanissa Chaverra Cuesta</v>
          </cell>
        </row>
        <row r="510">
          <cell r="B510" t="str">
            <v>23-198-509</v>
          </cell>
          <cell r="C510" t="str">
            <v>Córdoba</v>
          </cell>
          <cell r="D510" t="str">
            <v>Fundación Niños Del Futuro</v>
          </cell>
          <cell r="E510" t="str">
            <v>812005460-3</v>
          </cell>
          <cell r="F510" t="str">
            <v>Irene Buelvas Macea</v>
          </cell>
          <cell r="G510">
            <v>0</v>
          </cell>
          <cell r="H510" t="str">
            <v>Carretera Via A Vida Nueva Rural- 200 Domicilio 23466</v>
          </cell>
          <cell r="I510" t="str">
            <v>Montelíbano</v>
          </cell>
          <cell r="J510" t="str">
            <v>Montelíbano</v>
          </cell>
          <cell r="K510">
            <v>0</v>
          </cell>
          <cell r="L510">
            <v>3008012802</v>
          </cell>
          <cell r="M510" t="str">
            <v>fundaciondelfuturo2010@gmail.com</v>
          </cell>
          <cell r="N510" t="str">
            <v>Externado RD</v>
          </cell>
          <cell r="O510" t="str">
            <v>Media Jornada</v>
          </cell>
          <cell r="P510" t="str">
            <v>Trabajo Infantil</v>
          </cell>
          <cell r="Q510" t="str">
            <v>23/2018/334</v>
          </cell>
          <cell r="R510">
            <v>120</v>
          </cell>
          <cell r="S510">
            <v>43434</v>
          </cell>
          <cell r="T510">
            <v>43769</v>
          </cell>
          <cell r="U510">
            <v>657696840</v>
          </cell>
          <cell r="V510" t="str">
            <v>Carolina Ante</v>
          </cell>
        </row>
        <row r="511">
          <cell r="B511" t="str">
            <v>23-262-510</v>
          </cell>
          <cell r="C511" t="str">
            <v>Córdoba</v>
          </cell>
          <cell r="D511" t="str">
            <v>Fundación Vivir Mejor - FUNVIME</v>
          </cell>
          <cell r="E511" t="str">
            <v>812000479-1</v>
          </cell>
          <cell r="F511" t="str">
            <v>Adriana Castilla Tobias</v>
          </cell>
          <cell r="G511" t="str">
            <v>Sede Niñas</v>
          </cell>
          <cell r="H511" t="str">
            <v>Carrera 8 B N° 22-15 Barrio Santa Clara</v>
          </cell>
          <cell r="I511" t="str">
            <v>Montería</v>
          </cell>
          <cell r="J511" t="str">
            <v>Montería</v>
          </cell>
          <cell r="K511">
            <v>7890292</v>
          </cell>
          <cell r="L511">
            <v>3007356049</v>
          </cell>
          <cell r="M511" t="str">
            <v>fundacionvivirmejor97@gmail.com</v>
          </cell>
          <cell r="N511" t="str">
            <v>Centro de Emergencia RD</v>
          </cell>
          <cell r="O511" t="str">
            <v>No Aplica</v>
          </cell>
          <cell r="P511" t="str">
            <v>Vulneración</v>
          </cell>
          <cell r="Q511" t="str">
            <v>23/2018/342</v>
          </cell>
          <cell r="R511">
            <v>25</v>
          </cell>
          <cell r="S511">
            <v>43435</v>
          </cell>
          <cell r="T511">
            <v>43769</v>
          </cell>
          <cell r="U511">
            <v>898210650</v>
          </cell>
          <cell r="V511" t="str">
            <v>Carmenza Cano Buitrago</v>
          </cell>
        </row>
        <row r="512">
          <cell r="B512" t="str">
            <v>23-262-511</v>
          </cell>
          <cell r="C512" t="str">
            <v>Córdoba</v>
          </cell>
          <cell r="D512" t="str">
            <v>Fundación Vivir Mejor - FUNVIME</v>
          </cell>
          <cell r="E512" t="str">
            <v>812000479-1</v>
          </cell>
          <cell r="F512" t="str">
            <v>Adriana Castilla Tobias</v>
          </cell>
          <cell r="G512" t="str">
            <v>Sede Niños</v>
          </cell>
          <cell r="H512" t="str">
            <v>Carrera 9 N°22 C - 11 Barrio Santa Clara</v>
          </cell>
          <cell r="I512" t="str">
            <v>Montería</v>
          </cell>
          <cell r="J512" t="str">
            <v>Montería</v>
          </cell>
          <cell r="K512">
            <v>7890292</v>
          </cell>
          <cell r="L512">
            <v>3007356049</v>
          </cell>
          <cell r="M512" t="str">
            <v>fundacionvivirmejor97@gmail.com</v>
          </cell>
          <cell r="N512" t="str">
            <v>Centro de Emergencia RD</v>
          </cell>
          <cell r="O512" t="str">
            <v>No Aplica</v>
          </cell>
          <cell r="P512" t="str">
            <v>Vulneración</v>
          </cell>
          <cell r="Q512" t="str">
            <v>23/2018/342</v>
          </cell>
          <cell r="R512">
            <v>25</v>
          </cell>
          <cell r="S512">
            <v>43435</v>
          </cell>
          <cell r="T512">
            <v>43769</v>
          </cell>
          <cell r="U512">
            <v>0</v>
          </cell>
          <cell r="V512" t="str">
            <v>Carmenza Cano Buitrago</v>
          </cell>
        </row>
        <row r="513">
          <cell r="B513" t="str">
            <v>23-176-512</v>
          </cell>
          <cell r="C513" t="str">
            <v>Córdoba</v>
          </cell>
          <cell r="D513" t="str">
            <v>Fundación Integral Para El Desarrollo Humano Y Social - FINTEDES</v>
          </cell>
          <cell r="E513" t="str">
            <v>900690558-1</v>
          </cell>
          <cell r="F513" t="str">
            <v>Ana Carmela Comas Covo</v>
          </cell>
          <cell r="G513">
            <v>0</v>
          </cell>
          <cell r="H513" t="str">
            <v>Calle 22n° 10 - 52- Barrio La Julia Sede 1</v>
          </cell>
          <cell r="I513" t="str">
            <v>Montería</v>
          </cell>
          <cell r="J513" t="str">
            <v>Montería</v>
          </cell>
          <cell r="K513">
            <v>7892854</v>
          </cell>
          <cell r="L513">
            <v>3008146700</v>
          </cell>
          <cell r="M513" t="str">
            <v>fintedes@gmail.com</v>
          </cell>
          <cell r="N513" t="str">
            <v>Externado RD</v>
          </cell>
          <cell r="O513" t="str">
            <v>Media Jornada</v>
          </cell>
          <cell r="P513" t="str">
            <v>Trabajo Infantil</v>
          </cell>
          <cell r="Q513" t="str">
            <v>23/2018/339</v>
          </cell>
          <cell r="R513">
            <v>100</v>
          </cell>
          <cell r="S513">
            <v>43434</v>
          </cell>
          <cell r="T513">
            <v>43769</v>
          </cell>
          <cell r="U513">
            <v>1096161400</v>
          </cell>
          <cell r="V513" t="str">
            <v>Carmenza Cano Buitrago</v>
          </cell>
        </row>
        <row r="514">
          <cell r="B514" t="str">
            <v>23-176-513</v>
          </cell>
          <cell r="C514" t="str">
            <v>Córdoba</v>
          </cell>
          <cell r="D514" t="str">
            <v>Fundación Integral Para El Desarrollo Humano Y Social - FINTEDES</v>
          </cell>
          <cell r="E514" t="str">
            <v>900690558-1</v>
          </cell>
          <cell r="F514" t="str">
            <v>Ana Carmela Comas Covo</v>
          </cell>
          <cell r="G514">
            <v>0</v>
          </cell>
          <cell r="H514" t="str">
            <v>Carrera 8an° 22 -40- Barrio Santa Clara Sede 2</v>
          </cell>
          <cell r="I514" t="str">
            <v>Montería</v>
          </cell>
          <cell r="J514" t="str">
            <v>Montería</v>
          </cell>
          <cell r="K514">
            <v>7889526</v>
          </cell>
          <cell r="L514">
            <v>3013083601</v>
          </cell>
          <cell r="M514" t="str">
            <v>fintedes@gmail.com</v>
          </cell>
          <cell r="N514" t="str">
            <v>Externado RD</v>
          </cell>
          <cell r="O514" t="str">
            <v>Media Jornada</v>
          </cell>
          <cell r="P514" t="str">
            <v>Trabajo Infantil</v>
          </cell>
          <cell r="Q514" t="str">
            <v>23/2018/339</v>
          </cell>
          <cell r="R514">
            <v>100</v>
          </cell>
          <cell r="S514">
            <v>43434</v>
          </cell>
          <cell r="T514">
            <v>43769</v>
          </cell>
          <cell r="U514">
            <v>0</v>
          </cell>
          <cell r="V514" t="str">
            <v>Carmenza Cano Buitrago</v>
          </cell>
        </row>
        <row r="515">
          <cell r="B515" t="str">
            <v>23-31-514</v>
          </cell>
          <cell r="C515" t="str">
            <v>Córdoba</v>
          </cell>
          <cell r="D515" t="str">
            <v>Asociación Huellas</v>
          </cell>
          <cell r="E515" t="str">
            <v>900206064-1</v>
          </cell>
          <cell r="F515" t="str">
            <v>Mercedes Hernandez Bula</v>
          </cell>
          <cell r="G515">
            <v>0</v>
          </cell>
          <cell r="H515" t="str">
            <v>Carrera 22 N° 24-41 Barrio Pasatiempo</v>
          </cell>
          <cell r="I515" t="str">
            <v>Montería</v>
          </cell>
          <cell r="J515" t="str">
            <v>Montería</v>
          </cell>
          <cell r="K515">
            <v>7890850</v>
          </cell>
          <cell r="L515">
            <v>3016486200</v>
          </cell>
          <cell r="M515" t="str">
            <v>huellasmonteria@hotmail.com</v>
          </cell>
          <cell r="N515" t="str">
            <v>Externado RD</v>
          </cell>
          <cell r="O515" t="str">
            <v>Jornada Completa</v>
          </cell>
          <cell r="P515" t="str">
            <v>Discapacidad</v>
          </cell>
          <cell r="Q515" t="str">
            <v>23/2018/338</v>
          </cell>
          <cell r="R515">
            <v>20</v>
          </cell>
          <cell r="S515">
            <v>43434</v>
          </cell>
          <cell r="T515">
            <v>43769</v>
          </cell>
          <cell r="U515">
            <v>235773300</v>
          </cell>
          <cell r="V515" t="str">
            <v>Carmenza Cano Buitrago</v>
          </cell>
        </row>
        <row r="516">
          <cell r="B516" t="str">
            <v>23-289-515</v>
          </cell>
          <cell r="C516" t="str">
            <v>Córdoba</v>
          </cell>
          <cell r="D516" t="str">
            <v>Instituto Psicoeducativo De Colombia - IPSICOL</v>
          </cell>
          <cell r="E516" t="str">
            <v>890983904-1</v>
          </cell>
          <cell r="F516" t="str">
            <v>Adalberto Gomez Suarez</v>
          </cell>
          <cell r="G516" t="str">
            <v>La Acogida</v>
          </cell>
          <cell r="H516" t="str">
            <v>Kilometro 11 Via Cerete</v>
          </cell>
          <cell r="I516" t="str">
            <v>Montería</v>
          </cell>
          <cell r="J516" t="str">
            <v>Montería</v>
          </cell>
          <cell r="K516">
            <v>8980703</v>
          </cell>
          <cell r="L516">
            <v>3103761324</v>
          </cell>
          <cell r="M516" t="str">
            <v>ipsicolahmonteria@gmail.com</v>
          </cell>
          <cell r="N516" t="str">
            <v>Centro De Internamiento Preventivo</v>
          </cell>
          <cell r="O516" t="str">
            <v>No Aplica</v>
          </cell>
          <cell r="P516" t="str">
            <v>SRPA</v>
          </cell>
          <cell r="Q516" t="str">
            <v>23/2018/336</v>
          </cell>
          <cell r="R516">
            <v>18</v>
          </cell>
          <cell r="S516">
            <v>43434</v>
          </cell>
          <cell r="T516">
            <v>43769</v>
          </cell>
          <cell r="U516">
            <v>390301884</v>
          </cell>
          <cell r="V516" t="str">
            <v>Carmenza Cano Buitrago</v>
          </cell>
        </row>
        <row r="517">
          <cell r="B517" t="str">
            <v>23-289-516</v>
          </cell>
          <cell r="C517" t="str">
            <v>Córdoba</v>
          </cell>
          <cell r="D517" t="str">
            <v>Instituto Psicoeducativo De Colombia - IPSICOL</v>
          </cell>
          <cell r="E517" t="str">
            <v>890983904-1</v>
          </cell>
          <cell r="F517" t="str">
            <v>Adalberto Gomez Suarez</v>
          </cell>
          <cell r="G517" t="str">
            <v>Centro Transitorio Cetra</v>
          </cell>
          <cell r="H517" t="str">
            <v>Carrera 8 N°28-32 Centro Monteria</v>
          </cell>
          <cell r="I517" t="str">
            <v>Montería</v>
          </cell>
          <cell r="J517" t="str">
            <v>Montería</v>
          </cell>
          <cell r="K517">
            <v>7951681</v>
          </cell>
          <cell r="L517">
            <v>3103761324</v>
          </cell>
          <cell r="M517" t="str">
            <v>ipsicolahmonteria@gmail.com</v>
          </cell>
          <cell r="N517" t="str">
            <v>Centro Transitorio</v>
          </cell>
          <cell r="O517" t="str">
            <v>No Aplica</v>
          </cell>
          <cell r="P517" t="str">
            <v>SRPA</v>
          </cell>
          <cell r="Q517" t="str">
            <v>23/2018/335</v>
          </cell>
          <cell r="R517">
            <v>4</v>
          </cell>
          <cell r="S517">
            <v>43434</v>
          </cell>
          <cell r="T517">
            <v>43769</v>
          </cell>
          <cell r="U517">
            <v>80832960</v>
          </cell>
          <cell r="V517" t="str">
            <v>Carmenza Cano Buitrago</v>
          </cell>
        </row>
        <row r="518">
          <cell r="B518" t="str">
            <v>23-126-517</v>
          </cell>
          <cell r="C518" t="str">
            <v>Córdoba</v>
          </cell>
          <cell r="D518" t="str">
            <v>Fundación Casalud</v>
          </cell>
          <cell r="E518" t="str">
            <v>812007647-2</v>
          </cell>
          <cell r="F518" t="str">
            <v>Ledys Burgos Rodriguez</v>
          </cell>
          <cell r="G518">
            <v>0</v>
          </cell>
          <cell r="H518" t="str">
            <v>Calle 31 No. 7 -25 - Centro</v>
          </cell>
          <cell r="I518" t="str">
            <v>Montería</v>
          </cell>
          <cell r="J518" t="str">
            <v>Montería</v>
          </cell>
          <cell r="K518">
            <v>7826217</v>
          </cell>
          <cell r="L518">
            <v>3015696397</v>
          </cell>
          <cell r="M518" t="str">
            <v>fundacioncasalud@hotmail.com</v>
          </cell>
          <cell r="N518" t="str">
            <v>Externado RD</v>
          </cell>
          <cell r="O518" t="str">
            <v>Media Jornada</v>
          </cell>
          <cell r="P518" t="str">
            <v>Consumo SPA</v>
          </cell>
          <cell r="Q518" t="str">
            <v>23/2018/337</v>
          </cell>
          <cell r="R518">
            <v>83</v>
          </cell>
          <cell r="S518">
            <v>43434</v>
          </cell>
          <cell r="T518">
            <v>43769</v>
          </cell>
          <cell r="U518">
            <v>454906981</v>
          </cell>
          <cell r="V518" t="str">
            <v>Carmenza Cano Buitrago</v>
          </cell>
        </row>
        <row r="519">
          <cell r="B519" t="str">
            <v>23-125-518</v>
          </cell>
          <cell r="C519" t="str">
            <v>Córdoba</v>
          </cell>
          <cell r="D519" t="str">
            <v>Fundación Casa Del Niño IPS</v>
          </cell>
          <cell r="E519" t="str">
            <v>806008935-1</v>
          </cell>
          <cell r="F519" t="str">
            <v>Nestor Rafael De Oro Lora</v>
          </cell>
          <cell r="G519">
            <v>0</v>
          </cell>
          <cell r="H519" t="str">
            <v>Calle 15 N°14-25 Barrio Urbina Monteria</v>
          </cell>
          <cell r="I519" t="str">
            <v>Montería</v>
          </cell>
          <cell r="J519" t="str">
            <v>Montería</v>
          </cell>
          <cell r="K519">
            <v>7894396</v>
          </cell>
          <cell r="L519" t="str">
            <v>3145031007 - 3165040551</v>
          </cell>
          <cell r="M519" t="str">
            <v>fucaninocordoba@gmail.com</v>
          </cell>
          <cell r="N519" t="str">
            <v>Hogar Sustituto Entidad RD</v>
          </cell>
          <cell r="O519" t="str">
            <v>No Aplica</v>
          </cell>
          <cell r="P519" t="str">
            <v>Vulneración</v>
          </cell>
          <cell r="Q519" t="str">
            <v>23/2018/340</v>
          </cell>
          <cell r="R519">
            <v>96</v>
          </cell>
          <cell r="S519">
            <v>43435</v>
          </cell>
          <cell r="T519">
            <v>43769</v>
          </cell>
          <cell r="U519">
            <v>2598958672</v>
          </cell>
          <cell r="V519" t="str">
            <v>Cecilia Castellanos Vidal</v>
          </cell>
        </row>
        <row r="520">
          <cell r="B520" t="str">
            <v>23-125-519</v>
          </cell>
          <cell r="C520" t="str">
            <v>Córdoba</v>
          </cell>
          <cell r="D520" t="str">
            <v>Fundación Casa Del Niño IPS</v>
          </cell>
          <cell r="E520" t="str">
            <v>806008935-1</v>
          </cell>
          <cell r="F520" t="str">
            <v>Nestor Rafael De Oro Lora</v>
          </cell>
          <cell r="G520">
            <v>0</v>
          </cell>
          <cell r="H520" t="str">
            <v>Calle 15 N°14-25 Barrio Urbina Monteria</v>
          </cell>
          <cell r="I520" t="str">
            <v>Montería</v>
          </cell>
          <cell r="J520" t="str">
            <v>Montería</v>
          </cell>
          <cell r="K520">
            <v>7894396</v>
          </cell>
          <cell r="L520" t="str">
            <v>3145031007 - 3165040551</v>
          </cell>
          <cell r="M520" t="str">
            <v>fucaninocordoba@gmail.com</v>
          </cell>
          <cell r="N520" t="str">
            <v>Hogar Sustituto Entidad RD</v>
          </cell>
          <cell r="O520" t="str">
            <v>No Aplica</v>
          </cell>
          <cell r="P520" t="str">
            <v>Discapacidad</v>
          </cell>
          <cell r="Q520" t="str">
            <v>23/2018/340</v>
          </cell>
          <cell r="R520">
            <v>82</v>
          </cell>
          <cell r="S520">
            <v>43435</v>
          </cell>
          <cell r="T520">
            <v>43769</v>
          </cell>
          <cell r="U520">
            <v>0</v>
          </cell>
          <cell r="V520" t="str">
            <v>Cecilia Castellanos Vidal</v>
          </cell>
        </row>
        <row r="521">
          <cell r="B521" t="str">
            <v>23-183-520</v>
          </cell>
          <cell r="C521" t="str">
            <v>Córdoba</v>
          </cell>
          <cell r="D521" t="str">
            <v>Fundación Labriegos Por La Paz</v>
          </cell>
          <cell r="E521" t="str">
            <v>900064245-7</v>
          </cell>
          <cell r="F521" t="str">
            <v>Katya Cecilia Brunal Cabrales</v>
          </cell>
          <cell r="G521">
            <v>0</v>
          </cell>
          <cell r="H521" t="str">
            <v>Carrera 1 No.40-41 Oficina 102</v>
          </cell>
          <cell r="I521" t="str">
            <v>Montería</v>
          </cell>
          <cell r="J521" t="str">
            <v>Montería</v>
          </cell>
          <cell r="K521">
            <v>7894396</v>
          </cell>
          <cell r="L521" t="str">
            <v>3145031007 - 3165040551</v>
          </cell>
          <cell r="M521" t="str">
            <v>funlapazhs@gmail.com</v>
          </cell>
          <cell r="N521" t="str">
            <v>Hogar Sustituto Entidad RD</v>
          </cell>
          <cell r="O521" t="str">
            <v>No Aplica</v>
          </cell>
          <cell r="P521" t="str">
            <v>Vulneración</v>
          </cell>
          <cell r="Q521" t="str">
            <v>23/2018/341</v>
          </cell>
          <cell r="R521">
            <v>110</v>
          </cell>
          <cell r="S521">
            <v>43435</v>
          </cell>
          <cell r="T521">
            <v>43769</v>
          </cell>
          <cell r="U521">
            <v>1318533320</v>
          </cell>
          <cell r="V521" t="str">
            <v>Cecilia Castellanos Vidal</v>
          </cell>
        </row>
        <row r="522">
          <cell r="B522" t="str">
            <v>23-220-521</v>
          </cell>
          <cell r="C522" t="str">
            <v>Córdoba</v>
          </cell>
          <cell r="D522" t="str">
            <v>Fundación Para La Investigación Y El Desarrollo Regional Alternativo - FINDERREAL</v>
          </cell>
          <cell r="E522" t="str">
            <v>812003848-8</v>
          </cell>
          <cell r="F522" t="str">
            <v>Marelis Patricia Candanoza Padilla</v>
          </cell>
          <cell r="G522">
            <v>0</v>
          </cell>
          <cell r="H522" t="str">
            <v>Calle 17 Carrera 4 N°3 Barrio El Carmen Sahagun</v>
          </cell>
          <cell r="I522" t="str">
            <v>Sahagún</v>
          </cell>
          <cell r="J522" t="str">
            <v>Sahagún</v>
          </cell>
          <cell r="K522">
            <v>0</v>
          </cell>
          <cell r="L522">
            <v>3045381810</v>
          </cell>
          <cell r="M522" t="str">
            <v>fundacionfinderreal@hotmail.com</v>
          </cell>
          <cell r="N522" t="str">
            <v>Intervención de Apoyo - Apoyo Psicosocial RD</v>
          </cell>
          <cell r="O522" t="str">
            <v>No Aplica</v>
          </cell>
          <cell r="P522" t="str">
            <v>Trabajo Infantil</v>
          </cell>
          <cell r="Q522" t="str">
            <v>23/2018/332</v>
          </cell>
          <cell r="R522">
            <v>60</v>
          </cell>
          <cell r="S522">
            <v>43434</v>
          </cell>
          <cell r="T522">
            <v>43769</v>
          </cell>
          <cell r="U522">
            <v>213810900</v>
          </cell>
          <cell r="V522" t="str">
            <v>Maribel Perez Echeverria</v>
          </cell>
        </row>
        <row r="523">
          <cell r="B523" t="str">
            <v>23-126-522</v>
          </cell>
          <cell r="C523" t="str">
            <v>Córdoba</v>
          </cell>
          <cell r="D523" t="str">
            <v>Fundación Casalud</v>
          </cell>
          <cell r="E523" t="str">
            <v>812007647-2</v>
          </cell>
          <cell r="F523" t="str">
            <v>Ledys Burgos Rodriguez</v>
          </cell>
          <cell r="G523">
            <v>0</v>
          </cell>
          <cell r="H523" t="str">
            <v>Calle 14 No.3b-46 Barrio Nueva Granada</v>
          </cell>
          <cell r="I523" t="str">
            <v>Sahagún</v>
          </cell>
          <cell r="J523" t="str">
            <v>Sahagún</v>
          </cell>
          <cell r="K523">
            <v>7588014</v>
          </cell>
          <cell r="L523">
            <v>3135968218</v>
          </cell>
          <cell r="M523" t="str">
            <v>fundacioncasaludsahagun@hotmail.com</v>
          </cell>
          <cell r="N523" t="str">
            <v>Intervención de Apoyo - Apoyo Psicosocial RD</v>
          </cell>
          <cell r="O523" t="str">
            <v>No Aplica</v>
          </cell>
          <cell r="P523" t="str">
            <v>Consumo SPA</v>
          </cell>
          <cell r="Q523" t="str">
            <v>23/2018/331</v>
          </cell>
          <cell r="R523">
            <v>20</v>
          </cell>
          <cell r="S523">
            <v>43434</v>
          </cell>
          <cell r="T523">
            <v>43769</v>
          </cell>
          <cell r="U523">
            <v>71270300</v>
          </cell>
          <cell r="V523" t="str">
            <v>Maribel Perez Echeverria</v>
          </cell>
        </row>
        <row r="524">
          <cell r="B524" t="str">
            <v>23-167-523</v>
          </cell>
          <cell r="C524" t="str">
            <v>Córdoba</v>
          </cell>
          <cell r="D524" t="str">
            <v>Fundación Hogar Feliz De Nazareth</v>
          </cell>
          <cell r="E524" t="str">
            <v>900563087-0</v>
          </cell>
          <cell r="F524" t="str">
            <v>Elbert Navarro Hernandez</v>
          </cell>
          <cell r="G524">
            <v>0</v>
          </cell>
          <cell r="H524" t="str">
            <v>Carrera 1 N° 9-46 Sede Antiguo Colegio Sagrado Corazon De Jesus</v>
          </cell>
          <cell r="I524" t="str">
            <v>San Pelayo</v>
          </cell>
          <cell r="J524" t="str">
            <v>Cereté</v>
          </cell>
          <cell r="K524">
            <v>0</v>
          </cell>
          <cell r="L524">
            <v>3126018745</v>
          </cell>
          <cell r="M524" t="str">
            <v>harlyrojes@hotmail.com</v>
          </cell>
          <cell r="N524" t="str">
            <v>Intervención de Apoyo - Apoyo Psicosocial RD</v>
          </cell>
          <cell r="O524" t="str">
            <v>No Aplica</v>
          </cell>
          <cell r="P524" t="str">
            <v>Trabajo Infantil</v>
          </cell>
          <cell r="Q524" t="str">
            <v>23/2018/333</v>
          </cell>
          <cell r="R524">
            <v>100</v>
          </cell>
          <cell r="S524">
            <v>43434</v>
          </cell>
          <cell r="T524">
            <v>43769</v>
          </cell>
          <cell r="U524">
            <v>356351500</v>
          </cell>
          <cell r="V524" t="str">
            <v>Gloria Ines Ramos Ortega</v>
          </cell>
        </row>
        <row r="525">
          <cell r="B525" t="str">
            <v>23-100-524</v>
          </cell>
          <cell r="C525" t="str">
            <v>Córdoba</v>
          </cell>
          <cell r="D525" t="str">
            <v>Corporación Para El Desarrollo Social Comunitario - CORSOC</v>
          </cell>
          <cell r="E525" t="str">
            <v>800179753-9</v>
          </cell>
          <cell r="F525" t="str">
            <v>Pedro Segundo Acosta Fernandez</v>
          </cell>
          <cell r="G525">
            <v>0</v>
          </cell>
          <cell r="H525" t="str">
            <v>Carrera 15 #16-44 Tierralta</v>
          </cell>
          <cell r="I525" t="str">
            <v>Tierralta</v>
          </cell>
          <cell r="J525" t="str">
            <v>Tierralta</v>
          </cell>
          <cell r="K525">
            <v>7685232</v>
          </cell>
          <cell r="L525">
            <v>3116895001</v>
          </cell>
          <cell r="M525" t="str">
            <v>coordinadora.semilla@gmail.com</v>
          </cell>
          <cell r="N525" t="str">
            <v>Intervención de Apoyo - Apoyo Psicosocial RD</v>
          </cell>
          <cell r="O525" t="str">
            <v>No Aplica</v>
          </cell>
          <cell r="P525" t="str">
            <v>Trabajo Infantil</v>
          </cell>
          <cell r="Q525" t="str">
            <v>23/2018/330</v>
          </cell>
          <cell r="R525">
            <v>50</v>
          </cell>
          <cell r="S525">
            <v>43434</v>
          </cell>
          <cell r="T525">
            <v>43769</v>
          </cell>
          <cell r="U525">
            <v>178175750</v>
          </cell>
          <cell r="V525" t="str">
            <v>Beatriz Buelvas</v>
          </cell>
        </row>
        <row r="526">
          <cell r="B526" t="str">
            <v>25-195-525</v>
          </cell>
          <cell r="C526" t="str">
            <v>Cundinamarca</v>
          </cell>
          <cell r="D526" t="str">
            <v>Fundación Niña Maria</v>
          </cell>
          <cell r="E526" t="str">
            <v>830058704-8</v>
          </cell>
          <cell r="F526" t="str">
            <v>Rosa Marlen Gomez De Talero</v>
          </cell>
          <cell r="G526" t="str">
            <v>Sede Alban</v>
          </cell>
          <cell r="H526" t="str">
            <v>Kilómetro 3 Vía Alban – Villeta</v>
          </cell>
          <cell r="I526" t="str">
            <v>Albán</v>
          </cell>
          <cell r="J526" t="str">
            <v>Facatativá</v>
          </cell>
          <cell r="K526">
            <v>8623678</v>
          </cell>
          <cell r="L526">
            <v>0</v>
          </cell>
          <cell r="M526" t="str">
            <v>ninamaria03@yahoo.com; ninamaria03@hotmail.com; ninamariacalidad@gmail.com; ninamariafinanciera@gmail.com;</v>
          </cell>
          <cell r="N526" t="str">
            <v>Internado RD</v>
          </cell>
          <cell r="O526" t="str">
            <v>No Aplica</v>
          </cell>
          <cell r="P526" t="str">
            <v>Discapacidad</v>
          </cell>
          <cell r="Q526" t="str">
            <v>25-18-2018-560</v>
          </cell>
          <cell r="R526">
            <v>105</v>
          </cell>
          <cell r="S526">
            <v>43435</v>
          </cell>
          <cell r="T526">
            <v>43769</v>
          </cell>
          <cell r="U526">
            <v>3606405345</v>
          </cell>
          <cell r="V526" t="str">
            <v>Monica Morales Betancourt</v>
          </cell>
        </row>
        <row r="527">
          <cell r="B527" t="str">
            <v>25-170-526</v>
          </cell>
          <cell r="C527" t="str">
            <v>Cundinamarca</v>
          </cell>
          <cell r="D527" t="str">
            <v>Fundación Hogares Claret</v>
          </cell>
          <cell r="E527" t="str">
            <v>800098983-8</v>
          </cell>
          <cell r="F527" t="str">
            <v>Gabriel Antonio Mejia Montoya</v>
          </cell>
          <cell r="G527" t="str">
            <v>Centro De Emergencia Casa Claret</v>
          </cell>
          <cell r="H527" t="str">
            <v>Calle 5 A N° 23 - 56 Barrio El Progreso</v>
          </cell>
          <cell r="I527" t="str">
            <v>Bogotá, D.C.</v>
          </cell>
          <cell r="J527" t="str">
            <v>Regional</v>
          </cell>
          <cell r="K527">
            <v>3404251</v>
          </cell>
          <cell r="L527">
            <v>3112504585</v>
          </cell>
          <cell r="M527" t="str">
            <v>alberto.guzman@fundacionhogaresclaret.org; claretsemillasdevida@yahoo.es; claretacogida@yahoo.es;</v>
          </cell>
          <cell r="N527" t="str">
            <v>Centro de Emergencia RD</v>
          </cell>
          <cell r="O527" t="str">
            <v>No Aplica</v>
          </cell>
          <cell r="P527" t="str">
            <v>Vulneración</v>
          </cell>
          <cell r="Q527" t="str">
            <v>25-18-2018-546</v>
          </cell>
          <cell r="R527">
            <v>6</v>
          </cell>
          <cell r="S527">
            <v>43435</v>
          </cell>
          <cell r="T527">
            <v>43769</v>
          </cell>
          <cell r="U527">
            <v>107785278</v>
          </cell>
          <cell r="V527" t="str">
            <v>Amanda Del Socorro Gutierrez Jimenez</v>
          </cell>
        </row>
        <row r="528">
          <cell r="B528" t="str">
            <v>25-13-527</v>
          </cell>
          <cell r="C528" t="str">
            <v>Cundinamarca</v>
          </cell>
          <cell r="D528" t="str">
            <v>Asociación Creemos En Ti</v>
          </cell>
          <cell r="E528" t="str">
            <v>830051999-1</v>
          </cell>
          <cell r="F528" t="str">
            <v>Monica Patricia Vejarano Velandia</v>
          </cell>
          <cell r="G528">
            <v>0</v>
          </cell>
          <cell r="H528" t="str">
            <v>Calle 39 N° 28 - 40 Barrio La Soledad</v>
          </cell>
          <cell r="I528" t="str">
            <v>Bogotá, D.C.</v>
          </cell>
          <cell r="J528" t="str">
            <v>Regional</v>
          </cell>
          <cell r="K528" t="str">
            <v>8900125 - 2446502 - 2680705</v>
          </cell>
          <cell r="L528" t="str">
            <v>3166178134 - 3007754019 - 3183659012 - 3132479931</v>
          </cell>
          <cell r="M528" t="str">
            <v>marcela.vejarano@asocreemosenti.org; Monica.vejarano@asocreemosenti.org; alejandro.ovalle@asocreemosenti.org;</v>
          </cell>
          <cell r="N528" t="str">
            <v>Intervención de Apoyo - Apoyo Psicológico Especializado RD</v>
          </cell>
          <cell r="O528" t="str">
            <v>No Aplica</v>
          </cell>
          <cell r="P528" t="str">
            <v>Violencia Sexual</v>
          </cell>
          <cell r="Q528" t="str">
            <v>25-18-2018-583</v>
          </cell>
          <cell r="R528" t="str">
            <v>157 sesiones</v>
          </cell>
          <cell r="S528">
            <v>43438</v>
          </cell>
          <cell r="T528">
            <v>43769</v>
          </cell>
          <cell r="U528">
            <v>0</v>
          </cell>
          <cell r="V528" t="str">
            <v>Jorge Enrique Morales Hortua</v>
          </cell>
        </row>
        <row r="529">
          <cell r="B529" t="str">
            <v>25-6-528</v>
          </cell>
          <cell r="C529" t="str">
            <v>Cundinamarca</v>
          </cell>
          <cell r="D529" t="str">
            <v>Aldeas Infantiles SOS Colombia</v>
          </cell>
          <cell r="E529" t="str">
            <v>860024041-6</v>
          </cell>
          <cell r="F529" t="str">
            <v>Angela Maria Monica Biviana Rosales Rodriguez</v>
          </cell>
          <cell r="G529">
            <v>0</v>
          </cell>
          <cell r="H529" t="str">
            <v>Carrera 60 N° 66-55</v>
          </cell>
          <cell r="I529" t="str">
            <v>Bogotá, D.C.</v>
          </cell>
          <cell r="J529" t="str">
            <v>Regional</v>
          </cell>
          <cell r="K529" t="str">
            <v>6310469 - 6348049</v>
          </cell>
          <cell r="L529">
            <v>3183122551</v>
          </cell>
          <cell r="M529" t="str">
            <v>yessid.caicedo@aldeasinfantiles.org.co; yamid.mabesoy@aldeasinfantiles.org.co; Lyda.Pardo@aldeasinfantiles.org.co; oscar.navarrete@aldeasinfantiles.org.co; Maria.Moreno@aldeasinfantiles.org.co;</v>
          </cell>
          <cell r="N529" t="str">
            <v>Casa Hogar RD</v>
          </cell>
          <cell r="O529" t="str">
            <v>No Aplica</v>
          </cell>
          <cell r="P529" t="str">
            <v>Vulneración</v>
          </cell>
          <cell r="Q529" t="str">
            <v>25-18-2018-563</v>
          </cell>
          <cell r="R529">
            <v>12</v>
          </cell>
          <cell r="S529">
            <v>43435</v>
          </cell>
          <cell r="T529">
            <v>43769</v>
          </cell>
          <cell r="U529">
            <v>134515464</v>
          </cell>
          <cell r="V529" t="str">
            <v>Segundo Ismael Rojas Herrera</v>
          </cell>
        </row>
        <row r="530">
          <cell r="B530" t="str">
            <v>25-63-529</v>
          </cell>
          <cell r="C530" t="str">
            <v>Cundinamarca</v>
          </cell>
          <cell r="D530" t="str">
            <v>Centro MYA</v>
          </cell>
          <cell r="E530" t="str">
            <v>860020533-1</v>
          </cell>
          <cell r="F530" t="str">
            <v>Letty Buitrago González</v>
          </cell>
          <cell r="G530" t="str">
            <v>Sede Bogotá</v>
          </cell>
          <cell r="H530" t="str">
            <v>Carrera 67 N° 180 -15</v>
          </cell>
          <cell r="I530" t="str">
            <v>Bogotá, D.C.</v>
          </cell>
          <cell r="J530" t="str">
            <v>Regional</v>
          </cell>
          <cell r="K530">
            <v>8606586</v>
          </cell>
          <cell r="L530">
            <v>0</v>
          </cell>
          <cell r="M530" t="str">
            <v>centromya@centromya.org; secretariacentromya@gmail.com; centromyacontabilidad@gmail.com;</v>
          </cell>
          <cell r="N530" t="str">
            <v>Internado RD</v>
          </cell>
          <cell r="O530" t="str">
            <v>No Aplica</v>
          </cell>
          <cell r="P530" t="str">
            <v>Discapacidad</v>
          </cell>
          <cell r="Q530" t="str">
            <v>25-18-2018-547</v>
          </cell>
          <cell r="R530">
            <v>38</v>
          </cell>
          <cell r="S530">
            <v>43435</v>
          </cell>
          <cell r="T530">
            <v>43769</v>
          </cell>
          <cell r="U530">
            <v>0</v>
          </cell>
          <cell r="V530" t="str">
            <v>Jorge Enrique Morales Hortua</v>
          </cell>
        </row>
        <row r="531">
          <cell r="B531" t="str">
            <v>25-28-530</v>
          </cell>
          <cell r="C531" t="str">
            <v>Cundinamarca</v>
          </cell>
          <cell r="D531" t="str">
            <v>Asociación Hogar Para El Niño Especial - AHPNE</v>
          </cell>
          <cell r="E531" t="str">
            <v>860090041-7</v>
          </cell>
          <cell r="F531" t="str">
            <v>Edith Cecilia Ordoñez De Oliveros</v>
          </cell>
          <cell r="G531" t="str">
            <v>Villa Tata</v>
          </cell>
          <cell r="H531" t="str">
            <v>Finca El Trebol - Vía Guaymaral</v>
          </cell>
          <cell r="I531" t="str">
            <v>Bogotá, D.C.</v>
          </cell>
          <cell r="J531" t="str">
            <v>Regional</v>
          </cell>
          <cell r="K531">
            <v>8660321</v>
          </cell>
          <cell r="L531">
            <v>3138533844</v>
          </cell>
          <cell r="M531" t="str">
            <v>ahpne25cc@yahoo.com; co.salud.ahpne@gmail.com; comitecalidadahpne@gmail.com;</v>
          </cell>
          <cell r="N531" t="str">
            <v>Internado RD</v>
          </cell>
          <cell r="O531" t="str">
            <v>No Aplica</v>
          </cell>
          <cell r="P531" t="str">
            <v>Discapacidad</v>
          </cell>
          <cell r="Q531" t="str">
            <v>25-18-2018-561</v>
          </cell>
          <cell r="R531">
            <v>25</v>
          </cell>
          <cell r="S531">
            <v>43435</v>
          </cell>
          <cell r="T531">
            <v>43769</v>
          </cell>
          <cell r="U531">
            <v>0</v>
          </cell>
          <cell r="V531" t="str">
            <v>Monica Morales Betancourt</v>
          </cell>
        </row>
        <row r="532">
          <cell r="B532" t="str">
            <v>25-29-531</v>
          </cell>
          <cell r="C532" t="str">
            <v>Cundinamarca</v>
          </cell>
          <cell r="D532" t="str">
            <v>Asociación Hogares Luz Y Vida</v>
          </cell>
          <cell r="E532" t="str">
            <v>800199818-4</v>
          </cell>
          <cell r="F532" t="str">
            <v>Valeriana Isabel Garcia Martin</v>
          </cell>
          <cell r="G532" t="str">
            <v>Sede Casa San José</v>
          </cell>
          <cell r="H532" t="str">
            <v>Carrera 1 A N° 6 C- 55 Sur Barrio Buenos Aires</v>
          </cell>
          <cell r="I532" t="str">
            <v>Bogotá, D.C.</v>
          </cell>
          <cell r="J532" t="str">
            <v>Regional</v>
          </cell>
          <cell r="K532">
            <v>5659683</v>
          </cell>
          <cell r="L532" t="str">
            <v>3112370627 - 3125882180</v>
          </cell>
          <cell r="M532" t="str">
            <v>hogaresluzyvida@hotmail.com; hogaresluzyvida.salud@gmail.com;</v>
          </cell>
          <cell r="N532" t="str">
            <v>Internado RD</v>
          </cell>
          <cell r="O532" t="str">
            <v>No Aplica</v>
          </cell>
          <cell r="P532" t="str">
            <v>Discapacidad</v>
          </cell>
          <cell r="Q532" t="str">
            <v>25-18-2018-568</v>
          </cell>
          <cell r="R532">
            <v>39</v>
          </cell>
          <cell r="S532">
            <v>43435</v>
          </cell>
          <cell r="T532">
            <v>43769</v>
          </cell>
          <cell r="U532">
            <v>1083906432</v>
          </cell>
          <cell r="V532" t="str">
            <v>Andrea Priscila Molina Hernandez</v>
          </cell>
        </row>
        <row r="533">
          <cell r="B533" t="str">
            <v>25-45-533</v>
          </cell>
          <cell r="C533" t="str">
            <v>Cundinamarca</v>
          </cell>
          <cell r="D533" t="str">
            <v>Casa De La Madre Y El Niño</v>
          </cell>
          <cell r="E533" t="str">
            <v>860007398-8</v>
          </cell>
          <cell r="F533" t="str">
            <v>Barbara Susana De Dolores Escobar De Vargas</v>
          </cell>
          <cell r="G533">
            <v>0</v>
          </cell>
          <cell r="H533" t="str">
            <v>Calle 48 No. 28-30</v>
          </cell>
          <cell r="I533" t="str">
            <v>Bogotá, D.C.</v>
          </cell>
          <cell r="J533" t="str">
            <v>Regional</v>
          </cell>
          <cell r="K533">
            <v>0</v>
          </cell>
          <cell r="L533">
            <v>3138036693</v>
          </cell>
          <cell r="M533" t="str">
            <v>direccion.suenos@la-casa.org; contabilidad@la-casa.org; ts.suenos@la-casa.org;</v>
          </cell>
          <cell r="N533" t="str">
            <v>Casa Universitaria</v>
          </cell>
          <cell r="O533" t="str">
            <v>No Aplica</v>
          </cell>
          <cell r="P533" t="str">
            <v>Vida Independiente</v>
          </cell>
          <cell r="Q533" t="str">
            <v>25-18-2018-545</v>
          </cell>
          <cell r="R533">
            <v>4</v>
          </cell>
          <cell r="S533">
            <v>43435</v>
          </cell>
          <cell r="T533">
            <v>43769</v>
          </cell>
          <cell r="U533">
            <v>64685324</v>
          </cell>
          <cell r="V533" t="str">
            <v>Amanda Del Socorro Gutierrez Jimenez</v>
          </cell>
        </row>
        <row r="534">
          <cell r="B534" t="str">
            <v>25-6-534</v>
          </cell>
          <cell r="C534" t="str">
            <v>Cundinamarca</v>
          </cell>
          <cell r="D534" t="str">
            <v>Aldeas Infantiles SOS Colombia</v>
          </cell>
          <cell r="E534" t="str">
            <v>860024041-6</v>
          </cell>
          <cell r="F534" t="str">
            <v>Angela Maria Monica Biviana Rosales Rodriguez</v>
          </cell>
          <cell r="G534">
            <v>0</v>
          </cell>
          <cell r="H534" t="str">
            <v>Carrera 60 N° 66-55</v>
          </cell>
          <cell r="I534" t="str">
            <v>Bogotá, D.C.</v>
          </cell>
          <cell r="J534" t="str">
            <v>Regional</v>
          </cell>
          <cell r="K534" t="str">
            <v>6310469 - 6348049</v>
          </cell>
          <cell r="L534">
            <v>3183122551</v>
          </cell>
          <cell r="M534" t="str">
            <v>yessid.caicedo@aldeasinfantiles.org.co; yamid.mabesoy@aldeasinfantiles.org.co; Lyda.Pardo@aldeasinfantiles.org.co; oscar.navarrete@aldeasinfantiles.org.co; Maria.Moreno@aldeasinfantiles.org.co;</v>
          </cell>
          <cell r="N534" t="str">
            <v>Internado RD</v>
          </cell>
          <cell r="O534" t="str">
            <v>No Aplica</v>
          </cell>
          <cell r="P534" t="str">
            <v>Vida Independiente</v>
          </cell>
          <cell r="Q534" t="str">
            <v>25-18-2018-562</v>
          </cell>
          <cell r="R534">
            <v>70</v>
          </cell>
          <cell r="S534">
            <v>43435</v>
          </cell>
          <cell r="T534">
            <v>43769</v>
          </cell>
          <cell r="U534">
            <v>1049808270</v>
          </cell>
          <cell r="V534" t="str">
            <v>Segundo Ismael Rojas Herrera</v>
          </cell>
        </row>
        <row r="535">
          <cell r="B535" t="str">
            <v>25-15-537</v>
          </cell>
          <cell r="C535" t="str">
            <v>Cundinamarca</v>
          </cell>
          <cell r="D535" t="str">
            <v>Asociación Cristiana De Jóvenes De Bogotá Y Cundinamarca ACJ Y MCA</v>
          </cell>
          <cell r="E535" t="str">
            <v>860018862-1</v>
          </cell>
          <cell r="F535" t="str">
            <v>Gloria Cecilia Hidalgo Franco</v>
          </cell>
          <cell r="G535" t="str">
            <v>Bogotá</v>
          </cell>
          <cell r="H535" t="str">
            <v>Carrera 31 B N° 1 H – 68 Barrio Santa Matilde</v>
          </cell>
          <cell r="I535" t="str">
            <v>Bogotá, D.C.</v>
          </cell>
          <cell r="J535" t="str">
            <v>Regional</v>
          </cell>
          <cell r="K535" t="str">
            <v>2325449 - 8816806</v>
          </cell>
          <cell r="L535">
            <v>0</v>
          </cell>
          <cell r="M535" t="str">
            <v>acj.zipaquira@ymcabogota.org; bernardo.castro@ymcabogota.org;</v>
          </cell>
          <cell r="N535" t="str">
            <v>Prestación de Servicios Sociales a la Comunidad</v>
          </cell>
          <cell r="O535" t="str">
            <v>No Aplica</v>
          </cell>
          <cell r="P535" t="str">
            <v>SRPA</v>
          </cell>
          <cell r="Q535" t="str">
            <v>25-18-2018-554</v>
          </cell>
          <cell r="R535">
            <v>20</v>
          </cell>
          <cell r="S535">
            <v>43435</v>
          </cell>
          <cell r="T535">
            <v>43769</v>
          </cell>
          <cell r="U535">
            <v>65543520</v>
          </cell>
          <cell r="V535" t="str">
            <v>Amanda Del Socorro Gutierrez Jimenez</v>
          </cell>
        </row>
        <row r="536">
          <cell r="B536" t="str">
            <v>25-154-538</v>
          </cell>
          <cell r="C536" t="str">
            <v>Cundinamarca</v>
          </cell>
          <cell r="D536" t="str">
            <v>Fundación Familia Entorno Individuo - FEI</v>
          </cell>
          <cell r="E536" t="str">
            <v>900001876-4</v>
          </cell>
          <cell r="F536" t="str">
            <v>Jeisson Paul Cardona</v>
          </cell>
          <cell r="G536" t="str">
            <v>Efir Adolescentes</v>
          </cell>
          <cell r="H536" t="str">
            <v>Diagonal 58 Sur N° 29-18 Barrio Villa Jimena</v>
          </cell>
          <cell r="I536" t="str">
            <v>Bogotá, D.C.</v>
          </cell>
          <cell r="J536" t="str">
            <v>Regional</v>
          </cell>
          <cell r="K536">
            <v>0</v>
          </cell>
          <cell r="L536">
            <v>320949440</v>
          </cell>
          <cell r="M536" t="str">
            <v>feicetracundinamarca@gmail.com; g.financierabogotafei@gmail.com;</v>
          </cell>
          <cell r="N536" t="str">
            <v>Centro De Atención Especializada</v>
          </cell>
          <cell r="O536" t="str">
            <v>No Aplica</v>
          </cell>
          <cell r="P536" t="str">
            <v>SRPA</v>
          </cell>
          <cell r="Q536" t="str">
            <v>25-18-2019-171</v>
          </cell>
          <cell r="R536">
            <v>45</v>
          </cell>
          <cell r="S536">
            <v>43481</v>
          </cell>
          <cell r="T536">
            <v>43769</v>
          </cell>
          <cell r="U536">
            <v>846863820</v>
          </cell>
          <cell r="V536" t="str">
            <v>Carolina Ardila Baquero</v>
          </cell>
        </row>
        <row r="537">
          <cell r="B537" t="str">
            <v>25-289-539</v>
          </cell>
          <cell r="C537" t="str">
            <v>Cundinamarca</v>
          </cell>
          <cell r="D537" t="str">
            <v>Instituto Psicoeducativo De Colombia - IPSICOL</v>
          </cell>
          <cell r="E537" t="str">
            <v>890983904-1</v>
          </cell>
          <cell r="F537" t="str">
            <v>Adalberto Gomez Suarez</v>
          </cell>
          <cell r="G537" t="str">
            <v>La Acogida - Femenino</v>
          </cell>
          <cell r="H537" t="str">
            <v>Carrera 33 N° 58-22 sur</v>
          </cell>
          <cell r="I537" t="str">
            <v>Bogotá, D.C.</v>
          </cell>
          <cell r="J537" t="str">
            <v>Regional</v>
          </cell>
          <cell r="K537">
            <v>2380373</v>
          </cell>
          <cell r="L537">
            <v>3113434009</v>
          </cell>
          <cell r="M537" t="str">
            <v>ipsicolcreejovenes@yahoo.com; mercadeo.ipsicol@gmail.com;</v>
          </cell>
          <cell r="N537" t="str">
            <v>Centro De Internamiento Preventivo</v>
          </cell>
          <cell r="O537" t="str">
            <v>No Aplica</v>
          </cell>
          <cell r="P537" t="str">
            <v>SRPA</v>
          </cell>
          <cell r="Q537" t="str">
            <v>25-18-2018-544</v>
          </cell>
          <cell r="R537">
            <v>5</v>
          </cell>
          <cell r="S537">
            <v>43435</v>
          </cell>
          <cell r="T537">
            <v>43769</v>
          </cell>
          <cell r="U537">
            <v>325251570</v>
          </cell>
          <cell r="V537" t="str">
            <v>Carolina Ardila Baquero</v>
          </cell>
        </row>
        <row r="538">
          <cell r="B538" t="str">
            <v>25-289-540</v>
          </cell>
          <cell r="C538" t="str">
            <v>Cundinamarca</v>
          </cell>
          <cell r="D538" t="str">
            <v>Instituto Psicoeducativo De Colombia - IPSICOL</v>
          </cell>
          <cell r="E538" t="str">
            <v>890983904-1</v>
          </cell>
          <cell r="F538" t="str">
            <v>Adalberto Gomez Suarez</v>
          </cell>
          <cell r="G538" t="str">
            <v>La Acogida - Masculino</v>
          </cell>
          <cell r="H538" t="str">
            <v>Carrera 30 N° 11 - 85 Barrio Pensilvania</v>
          </cell>
          <cell r="I538" t="str">
            <v>Bogotá, D.C.</v>
          </cell>
          <cell r="J538" t="str">
            <v>Regional</v>
          </cell>
          <cell r="K538">
            <v>2380373</v>
          </cell>
          <cell r="L538">
            <v>3113434009</v>
          </cell>
          <cell r="M538" t="str">
            <v>ipsicolcreejovenes@yahoo.com; mercadeo.ipsicol@gmail.com;</v>
          </cell>
          <cell r="N538" t="str">
            <v>Centro De Internamiento Preventivo</v>
          </cell>
          <cell r="O538" t="str">
            <v>No Aplica</v>
          </cell>
          <cell r="P538" t="str">
            <v>SRPA</v>
          </cell>
          <cell r="Q538" t="str">
            <v>25-18-2018-544</v>
          </cell>
          <cell r="R538">
            <v>10</v>
          </cell>
          <cell r="S538">
            <v>43435</v>
          </cell>
          <cell r="T538">
            <v>43769</v>
          </cell>
          <cell r="U538">
            <v>0</v>
          </cell>
          <cell r="V538" t="str">
            <v>Carolina Ardila Baquero</v>
          </cell>
        </row>
        <row r="539">
          <cell r="B539" t="str">
            <v>25-289-541</v>
          </cell>
          <cell r="C539" t="str">
            <v>Cundinamarca</v>
          </cell>
          <cell r="D539" t="str">
            <v>Instituto Psicoeducativo De Colombia - IPSICOL</v>
          </cell>
          <cell r="E539" t="str">
            <v>890983904-1</v>
          </cell>
          <cell r="F539" t="str">
            <v>Adalberto Gomez Suarez</v>
          </cell>
          <cell r="G539" t="str">
            <v>Hogar Femenino La Esmeralda</v>
          </cell>
          <cell r="H539" t="str">
            <v>Carrera 33 N° 58-22 sur</v>
          </cell>
          <cell r="I539" t="str">
            <v>Bogotá, D.C.</v>
          </cell>
          <cell r="J539" t="str">
            <v>Regional</v>
          </cell>
          <cell r="K539">
            <v>2380373</v>
          </cell>
          <cell r="L539">
            <v>3113434009</v>
          </cell>
          <cell r="M539" t="str">
            <v>ipsicolcreejovenes@yahoo.com; mercadeo.ipsicol@gmail.com;</v>
          </cell>
          <cell r="N539" t="str">
            <v>Centro De Atención Especializada</v>
          </cell>
          <cell r="O539" t="str">
            <v>No Aplica</v>
          </cell>
          <cell r="P539" t="str">
            <v>SRPA</v>
          </cell>
          <cell r="Q539" t="str">
            <v>25-18-2018-542</v>
          </cell>
          <cell r="R539">
            <v>10</v>
          </cell>
          <cell r="S539">
            <v>43435</v>
          </cell>
          <cell r="T539">
            <v>43769</v>
          </cell>
          <cell r="U539">
            <v>217329500</v>
          </cell>
          <cell r="V539" t="str">
            <v>Carolina Ardila Baquero</v>
          </cell>
        </row>
        <row r="540">
          <cell r="B540" t="str">
            <v>25-75-542</v>
          </cell>
          <cell r="C540" t="str">
            <v>Cundinamarca</v>
          </cell>
          <cell r="D540" t="str">
            <v>Congregación Religiosos Terciarios Capuchinos Nuestra Señora De Los Dolores</v>
          </cell>
          <cell r="E540" t="str">
            <v>860005068-3</v>
          </cell>
          <cell r="F540" t="str">
            <v>Carlos Enrique Cardona Quiceno</v>
          </cell>
          <cell r="G540" t="str">
            <v>Luis Amigo</v>
          </cell>
          <cell r="H540" t="str">
            <v>Kilometro 2 Vía Tabío</v>
          </cell>
          <cell r="I540" t="str">
            <v>Cajicá</v>
          </cell>
          <cell r="J540" t="str">
            <v>Zipaquirá</v>
          </cell>
          <cell r="K540" t="str">
            <v>8662592 - 8860281</v>
          </cell>
          <cell r="L540">
            <v>3113677108</v>
          </cell>
          <cell r="M540" t="str">
            <v>opan_terciarios@yahoo.com; formativa-proteccion@hotmail.com; leulloa1@hotmail.com; anavatu@gmail.com;</v>
          </cell>
          <cell r="N540" t="str">
            <v>Centro de Emergencia RAJ</v>
          </cell>
          <cell r="O540" t="str">
            <v>No Aplica</v>
          </cell>
          <cell r="P540" t="str">
            <v>RAJ</v>
          </cell>
          <cell r="Q540" t="str">
            <v>25-18-2018-572</v>
          </cell>
          <cell r="R540">
            <v>20</v>
          </cell>
          <cell r="S540">
            <v>43435</v>
          </cell>
          <cell r="T540">
            <v>43769</v>
          </cell>
          <cell r="U540">
            <v>394600380</v>
          </cell>
          <cell r="V540" t="str">
            <v>Nancy Torres Perez</v>
          </cell>
        </row>
        <row r="541">
          <cell r="B541" t="str">
            <v>25-75-543</v>
          </cell>
          <cell r="C541" t="str">
            <v>Cundinamarca</v>
          </cell>
          <cell r="D541" t="str">
            <v>Congregación Religiosos Terciarios Capuchinos Nuestra Señora De Los Dolores</v>
          </cell>
          <cell r="E541" t="str">
            <v>860005068-3</v>
          </cell>
          <cell r="F541" t="str">
            <v>Carlos Enrique Cardona Quiceno</v>
          </cell>
          <cell r="G541" t="str">
            <v>Luis Amigo</v>
          </cell>
          <cell r="H541" t="str">
            <v>Kilometro 2 Vía Tabío</v>
          </cell>
          <cell r="I541" t="str">
            <v>Cajicá</v>
          </cell>
          <cell r="J541" t="str">
            <v>Zipaquirá</v>
          </cell>
          <cell r="K541" t="str">
            <v>8662592 - 8860281</v>
          </cell>
          <cell r="L541">
            <v>3113677108</v>
          </cell>
          <cell r="M541" t="str">
            <v>opan_terciarios@yahoo.com; formativa-proteccion@hotmail.com; leulloa1@hotmail.com; anavatu@gmail.com;</v>
          </cell>
          <cell r="N541" t="str">
            <v>Internado RAJ</v>
          </cell>
          <cell r="O541" t="str">
            <v>No Aplica</v>
          </cell>
          <cell r="P541" t="str">
            <v>RAJ</v>
          </cell>
          <cell r="Q541" t="str">
            <v>25-18-2018-573</v>
          </cell>
          <cell r="R541">
            <v>52</v>
          </cell>
          <cell r="S541">
            <v>43435</v>
          </cell>
          <cell r="T541">
            <v>43769</v>
          </cell>
          <cell r="U541">
            <v>1028710980</v>
          </cell>
          <cell r="V541" t="str">
            <v>Nancy Torres Perez</v>
          </cell>
        </row>
        <row r="542">
          <cell r="B542" t="str">
            <v>25-75-544</v>
          </cell>
          <cell r="C542" t="str">
            <v>Cundinamarca</v>
          </cell>
          <cell r="D542" t="str">
            <v>Congregación Religiosos Terciarios Capuchinos Nuestra Señora De Los Dolores</v>
          </cell>
          <cell r="E542" t="str">
            <v>860005068-3</v>
          </cell>
          <cell r="F542" t="str">
            <v>Carlos Enrique Cardona Quiceno</v>
          </cell>
          <cell r="G542" t="str">
            <v>Luis Amigo</v>
          </cell>
          <cell r="H542" t="str">
            <v>Kilometro 2 Vía Tabío</v>
          </cell>
          <cell r="I542" t="str">
            <v>Cajicá</v>
          </cell>
          <cell r="J542" t="str">
            <v>Zipaquirá</v>
          </cell>
          <cell r="K542" t="str">
            <v>8662592 - 8860281</v>
          </cell>
          <cell r="L542">
            <v>3113677108</v>
          </cell>
          <cell r="M542" t="str">
            <v>opan_terciarios@yahoo.com; formativa-proteccion@hotmail.com; leulloa1@hotmail.com; anavatu@gmail.com;</v>
          </cell>
          <cell r="N542" t="str">
            <v>Semicerrado Internado</v>
          </cell>
          <cell r="O542" t="str">
            <v>No Aplica</v>
          </cell>
          <cell r="P542" t="str">
            <v>SRPA</v>
          </cell>
          <cell r="Q542" t="str">
            <v>25-18-2018-574</v>
          </cell>
          <cell r="R542">
            <v>25</v>
          </cell>
          <cell r="S542">
            <v>43435</v>
          </cell>
          <cell r="T542">
            <v>43769</v>
          </cell>
          <cell r="U542">
            <v>428629575</v>
          </cell>
          <cell r="V542" t="str">
            <v>Nancy Torres Perez</v>
          </cell>
        </row>
        <row r="543">
          <cell r="B543" t="str">
            <v>25-215-545</v>
          </cell>
          <cell r="C543" t="str">
            <v>Cundinamarca</v>
          </cell>
          <cell r="D543" t="str">
            <v>Fundación Para El Niño Sordo - ICAL</v>
          </cell>
          <cell r="E543" t="str">
            <v>860021072-0</v>
          </cell>
          <cell r="F543" t="str">
            <v>Martha Patricia Ferreira Cortes</v>
          </cell>
          <cell r="G543">
            <v>0</v>
          </cell>
          <cell r="H543" t="str">
            <v>Vereda Bojacá – Sector Paredes Finca La Fe</v>
          </cell>
          <cell r="I543" t="str">
            <v>Chía</v>
          </cell>
          <cell r="J543" t="str">
            <v>Zipaquirá</v>
          </cell>
          <cell r="K543" t="str">
            <v>8626562 - 8626502</v>
          </cell>
          <cell r="L543">
            <v>0</v>
          </cell>
          <cell r="M543" t="str">
            <v>johannap.proteccion@icalcolombia.org;</v>
          </cell>
          <cell r="N543" t="str">
            <v>Externado RD</v>
          </cell>
          <cell r="O543" t="str">
            <v>Jornada Completa</v>
          </cell>
          <cell r="P543" t="str">
            <v>Discapacidad</v>
          </cell>
          <cell r="Q543" t="str">
            <v>25-18-2018-581</v>
          </cell>
          <cell r="R543">
            <v>58</v>
          </cell>
          <cell r="S543">
            <v>43438</v>
          </cell>
          <cell r="T543">
            <v>43769</v>
          </cell>
          <cell r="U543">
            <v>677692010</v>
          </cell>
          <cell r="V543" t="str">
            <v>Yolima Galeano Galeano</v>
          </cell>
        </row>
        <row r="544">
          <cell r="B544" t="str">
            <v>25-195-546</v>
          </cell>
          <cell r="C544" t="str">
            <v>Cundinamarca</v>
          </cell>
          <cell r="D544" t="str">
            <v>Fundación Niña Maria</v>
          </cell>
          <cell r="E544" t="str">
            <v>830058704-8</v>
          </cell>
          <cell r="F544" t="str">
            <v>Rosa Marlen Gomez De Talero</v>
          </cell>
          <cell r="G544" t="str">
            <v>Sede Chía</v>
          </cell>
          <cell r="H544" t="str">
            <v>Vereda La Fagua Finca Bulevar De Fagua</v>
          </cell>
          <cell r="I544" t="str">
            <v>Chía</v>
          </cell>
          <cell r="J544" t="str">
            <v>Zipaquirá</v>
          </cell>
          <cell r="K544">
            <v>8623678</v>
          </cell>
          <cell r="L544">
            <v>0</v>
          </cell>
          <cell r="M544" t="str">
            <v>ninamaria03@yahoo.com; ninamaria03@hotmail.com; ninamariacalidad@gmail.com; ninamariafinanciera@gmail.com;</v>
          </cell>
          <cell r="N544" t="str">
            <v>Internado RD</v>
          </cell>
          <cell r="O544" t="str">
            <v>No Aplica</v>
          </cell>
          <cell r="P544" t="str">
            <v>Discapacidad</v>
          </cell>
          <cell r="Q544" t="str">
            <v>25-18-2018-560</v>
          </cell>
          <cell r="R544">
            <v>40</v>
          </cell>
          <cell r="S544">
            <v>43435</v>
          </cell>
          <cell r="T544">
            <v>43769</v>
          </cell>
          <cell r="U544">
            <v>0</v>
          </cell>
          <cell r="V544" t="str">
            <v>Monica Morales Betancourt</v>
          </cell>
        </row>
        <row r="545">
          <cell r="B545" t="str">
            <v>25-37-547</v>
          </cell>
          <cell r="C545" t="str">
            <v>Cundinamarca</v>
          </cell>
          <cell r="D545" t="str">
            <v>Asociación Para La Salud Mental De La Familia - ASMEF</v>
          </cell>
          <cell r="E545" t="str">
            <v>900788597-1</v>
          </cell>
          <cell r="F545" t="str">
            <v>Paola Jay Gaviria</v>
          </cell>
          <cell r="G545">
            <v>0</v>
          </cell>
          <cell r="H545" t="str">
            <v>Calle 9 N° 6-10</v>
          </cell>
          <cell r="I545" t="str">
            <v>Chía</v>
          </cell>
          <cell r="J545" t="str">
            <v>Zipaquirá</v>
          </cell>
          <cell r="K545">
            <v>0</v>
          </cell>
          <cell r="L545" t="str">
            <v>3228134034 - 3222690658</v>
          </cell>
          <cell r="M545" t="str">
            <v>tsasmef@gmail.com; asmef2014@gmail.com;</v>
          </cell>
          <cell r="N545" t="str">
            <v>Internado RD</v>
          </cell>
          <cell r="O545" t="str">
            <v>No Aplica</v>
          </cell>
          <cell r="P545" t="str">
            <v>Discapacidad</v>
          </cell>
          <cell r="Q545" t="str">
            <v>25-18-2018-557</v>
          </cell>
          <cell r="R545">
            <v>50</v>
          </cell>
          <cell r="S545">
            <v>43435</v>
          </cell>
          <cell r="T545">
            <v>43769</v>
          </cell>
          <cell r="U545">
            <v>1243588050</v>
          </cell>
          <cell r="V545" t="str">
            <v>Ana Esperanza Prieto Díaz</v>
          </cell>
        </row>
        <row r="546">
          <cell r="B546" t="str">
            <v>25-75-548</v>
          </cell>
          <cell r="C546" t="str">
            <v>Cundinamarca</v>
          </cell>
          <cell r="D546" t="str">
            <v>Congregación Religiosos Terciarios Capuchinos Nuestra Señora De Los Dolores</v>
          </cell>
          <cell r="E546" t="str">
            <v>860005068-3</v>
          </cell>
          <cell r="F546" t="str">
            <v>Carlos Enrique Cardona Quiceno</v>
          </cell>
          <cell r="G546" t="str">
            <v>Centro Amigoniano San Gregorio</v>
          </cell>
          <cell r="H546" t="str">
            <v>Kilómetro 2 Vía Siberia</v>
          </cell>
          <cell r="I546" t="str">
            <v>Cota</v>
          </cell>
          <cell r="J546" t="str">
            <v>Zipaquirá</v>
          </cell>
          <cell r="K546">
            <v>8776458</v>
          </cell>
          <cell r="L546">
            <v>0</v>
          </cell>
          <cell r="M546" t="str">
            <v>opan_terciarios@yahoo.com; formativa-proteccion@hotmail.com; leulloa1@hotmail.com; anavatu@gmail.com;</v>
          </cell>
          <cell r="N546" t="str">
            <v>Internado RD</v>
          </cell>
          <cell r="O546" t="str">
            <v>No Aplica</v>
          </cell>
          <cell r="P546" t="str">
            <v>Consumo SPA</v>
          </cell>
          <cell r="Q546" t="str">
            <v>25-18-2018-565</v>
          </cell>
          <cell r="R546">
            <v>84</v>
          </cell>
          <cell r="S546">
            <v>43435</v>
          </cell>
          <cell r="T546">
            <v>43769</v>
          </cell>
          <cell r="U546">
            <v>1259769924</v>
          </cell>
          <cell r="V546" t="str">
            <v>Andrea Patricia Martinez Rincon</v>
          </cell>
        </row>
        <row r="547">
          <cell r="B547" t="str">
            <v>25-155-549</v>
          </cell>
          <cell r="C547" t="str">
            <v>Cundinamarca</v>
          </cell>
          <cell r="D547" t="str">
            <v>Fundación Familia Y Futuro - FUNDAFAM</v>
          </cell>
          <cell r="E547" t="str">
            <v>900916893-7</v>
          </cell>
          <cell r="F547" t="str">
            <v>Mauricio Murillo Gutierrez</v>
          </cell>
          <cell r="G547" t="str">
            <v>Sede Cota - Masculino</v>
          </cell>
          <cell r="H547" t="str">
            <v>Finca El Bosque Vereda La Moya</v>
          </cell>
          <cell r="I547" t="str">
            <v>Cota</v>
          </cell>
          <cell r="J547" t="str">
            <v>Zipaquirá</v>
          </cell>
          <cell r="K547">
            <v>0</v>
          </cell>
          <cell r="L547">
            <v>3173758042</v>
          </cell>
          <cell r="M547" t="str">
            <v>fundacionfamiliayfuturo@hotmail.com; Direccionfundafam@gmail.com; fundafamchinauta@gmail.com;</v>
          </cell>
          <cell r="N547" t="str">
            <v>Internado RD</v>
          </cell>
          <cell r="O547" t="str">
            <v>No Aplica</v>
          </cell>
          <cell r="P547" t="str">
            <v>Vulneración</v>
          </cell>
          <cell r="Q547" t="str">
            <v>25-18-2018-559</v>
          </cell>
          <cell r="R547">
            <v>50</v>
          </cell>
          <cell r="S547">
            <v>43435</v>
          </cell>
          <cell r="T547">
            <v>43769</v>
          </cell>
          <cell r="U547">
            <v>1499726100</v>
          </cell>
          <cell r="V547" t="str">
            <v>Lilian Yaneth Orjuela Rozo</v>
          </cell>
        </row>
        <row r="548">
          <cell r="B548" t="str">
            <v>25-150-550</v>
          </cell>
          <cell r="C548" t="str">
            <v>Cundinamarca</v>
          </cell>
          <cell r="D548" t="str">
            <v>Fundación El Lugar, Atención Integral Para El Sujeto Y La Sociedad</v>
          </cell>
          <cell r="E548" t="str">
            <v>900509609-6</v>
          </cell>
          <cell r="F548" t="str">
            <v>Juan Pablo Gonzalez Rincón</v>
          </cell>
          <cell r="G548" t="str">
            <v>Sede Femenina</v>
          </cell>
          <cell r="H548" t="str">
            <v>Vereda Francia Finca Villa Laura</v>
          </cell>
          <cell r="I548" t="str">
            <v>El Colegio</v>
          </cell>
          <cell r="J548" t="str">
            <v>La Mesa</v>
          </cell>
          <cell r="K548">
            <v>0</v>
          </cell>
          <cell r="L548">
            <v>3105770247</v>
          </cell>
          <cell r="M548" t="str">
            <v>fundacionelugaraiss@hotmail.com;</v>
          </cell>
          <cell r="N548" t="str">
            <v>Internado RD</v>
          </cell>
          <cell r="O548" t="str">
            <v>No Aplica</v>
          </cell>
          <cell r="P548" t="str">
            <v>Vulneración</v>
          </cell>
          <cell r="Q548" t="str">
            <v>25-18-2018-564</v>
          </cell>
          <cell r="R548">
            <v>47</v>
          </cell>
          <cell r="S548">
            <v>43435</v>
          </cell>
          <cell r="T548">
            <v>43769</v>
          </cell>
          <cell r="U548">
            <v>704871267</v>
          </cell>
          <cell r="V548" t="str">
            <v>Yury Patricia Cardozo Casalla</v>
          </cell>
        </row>
        <row r="549">
          <cell r="B549" t="str">
            <v>25-150-551</v>
          </cell>
          <cell r="C549" t="str">
            <v>Cundinamarca</v>
          </cell>
          <cell r="D549" t="str">
            <v>Fundación El Lugar, Atención Integral Para El Sujeto Y La Sociedad</v>
          </cell>
          <cell r="E549" t="str">
            <v>900509609-6</v>
          </cell>
          <cell r="F549" t="str">
            <v>Juan Pablo Gonzalez Rincón</v>
          </cell>
          <cell r="G549" t="str">
            <v>Sede Masculina</v>
          </cell>
          <cell r="H549" t="str">
            <v>Vereda Santa Isabel Finca Mi Finca</v>
          </cell>
          <cell r="I549" t="str">
            <v>El Colegio</v>
          </cell>
          <cell r="J549" t="str">
            <v>La Mesa</v>
          </cell>
          <cell r="K549">
            <v>0</v>
          </cell>
          <cell r="L549">
            <v>3105770247</v>
          </cell>
          <cell r="M549" t="str">
            <v>fundacionelugaraiss@hotmail.com;</v>
          </cell>
          <cell r="N549" t="str">
            <v>Internado RD</v>
          </cell>
          <cell r="O549" t="str">
            <v>No Aplica</v>
          </cell>
          <cell r="P549" t="str">
            <v>Vulneración</v>
          </cell>
          <cell r="Q549" t="str">
            <v>25-18-2018-564</v>
          </cell>
          <cell r="R549">
            <v>0</v>
          </cell>
          <cell r="S549">
            <v>43435</v>
          </cell>
          <cell r="T549">
            <v>43769</v>
          </cell>
          <cell r="U549">
            <v>0</v>
          </cell>
          <cell r="V549" t="str">
            <v>Yury Patricia Cardozo Casalla</v>
          </cell>
        </row>
        <row r="550">
          <cell r="B550" t="str">
            <v>25-13-552</v>
          </cell>
          <cell r="C550" t="str">
            <v>Cundinamarca</v>
          </cell>
          <cell r="D550" t="str">
            <v>Asociación Creemos En Ti</v>
          </cell>
          <cell r="E550" t="str">
            <v>830051999-1</v>
          </cell>
          <cell r="F550" t="str">
            <v>Monica Patricia Vejarano Velandia</v>
          </cell>
          <cell r="G550">
            <v>0</v>
          </cell>
          <cell r="H550" t="str">
            <v>Carrera 1 N° 6 A-106 Local 304</v>
          </cell>
          <cell r="I550" t="str">
            <v>Facatativá</v>
          </cell>
          <cell r="J550" t="str">
            <v>Facatativá</v>
          </cell>
          <cell r="K550" t="str">
            <v>8900125 - 2446502 - 2680705</v>
          </cell>
          <cell r="L550" t="str">
            <v>3166178134 - 3007754019 - 3183659012 - 3132479931</v>
          </cell>
          <cell r="M550" t="str">
            <v>marcela.vejarano@asocreemosenti.org; Monica.vejarano@asocreemosenti.org; alejandro.ovalle@asocreemosenti.org;</v>
          </cell>
          <cell r="N550" t="str">
            <v>Intervención de Apoyo - Apoyo Psicológico Especializado RD</v>
          </cell>
          <cell r="O550" t="str">
            <v>No Aplica</v>
          </cell>
          <cell r="P550" t="str">
            <v>Violencia Sexual</v>
          </cell>
          <cell r="Q550" t="str">
            <v>25-18-2018-583</v>
          </cell>
          <cell r="R550" t="str">
            <v>394 sesiones</v>
          </cell>
          <cell r="S550">
            <v>43438</v>
          </cell>
          <cell r="T550">
            <v>43769</v>
          </cell>
          <cell r="U550">
            <v>0</v>
          </cell>
          <cell r="V550" t="str">
            <v>Jorge Enrique Morales Hortua</v>
          </cell>
        </row>
        <row r="551">
          <cell r="B551" t="str">
            <v>25-84-553</v>
          </cell>
          <cell r="C551" t="str">
            <v>Cundinamarca</v>
          </cell>
          <cell r="D551" t="str">
            <v>Corporación Amor Por Colombia</v>
          </cell>
          <cell r="E551" t="str">
            <v>830085547-2</v>
          </cell>
          <cell r="F551" t="str">
            <v>Magnolia Celis Torres</v>
          </cell>
          <cell r="G551" t="str">
            <v>Sede Soacha</v>
          </cell>
          <cell r="H551" t="str">
            <v>Calle 8 N° 7 A -20</v>
          </cell>
          <cell r="I551" t="str">
            <v>Facatativá</v>
          </cell>
          <cell r="J551" t="str">
            <v>Regional</v>
          </cell>
          <cell r="K551">
            <v>0</v>
          </cell>
          <cell r="L551" t="str">
            <v>3105591673 - 3212539081 - 3002135288</v>
          </cell>
          <cell r="M551" t="str">
            <v>cupos.cundinamarca@axc.com.co; direccion@axc.com.co;</v>
          </cell>
          <cell r="N551" t="str">
            <v>Hogar Sustituto Entidad RD</v>
          </cell>
          <cell r="O551" t="str">
            <v>No Aplica</v>
          </cell>
          <cell r="P551" t="str">
            <v>Discapacidad</v>
          </cell>
          <cell r="Q551" t="str">
            <v>25-18-2018-543</v>
          </cell>
          <cell r="R551">
            <v>40</v>
          </cell>
          <cell r="S551">
            <v>43435</v>
          </cell>
          <cell r="T551">
            <v>43769</v>
          </cell>
          <cell r="U551">
            <v>672610240</v>
          </cell>
          <cell r="V551" t="str">
            <v>Nidia Milena Lozano Caldas</v>
          </cell>
        </row>
        <row r="552">
          <cell r="B552" t="str">
            <v>25-84-554</v>
          </cell>
          <cell r="C552" t="str">
            <v>Cundinamarca</v>
          </cell>
          <cell r="D552" t="str">
            <v>Corporación Amor Por Colombia</v>
          </cell>
          <cell r="E552" t="str">
            <v>830085547-2</v>
          </cell>
          <cell r="F552" t="str">
            <v>Magnolia Celis Torres</v>
          </cell>
          <cell r="G552" t="str">
            <v>Sede Soacha</v>
          </cell>
          <cell r="H552" t="str">
            <v>Calle 8 N° 7 A -20</v>
          </cell>
          <cell r="I552" t="str">
            <v>Facatativá</v>
          </cell>
          <cell r="J552" t="str">
            <v>Regional</v>
          </cell>
          <cell r="K552">
            <v>0</v>
          </cell>
          <cell r="L552" t="str">
            <v>3105591673 - 3212539081 - 3002135288</v>
          </cell>
          <cell r="M552" t="str">
            <v>cupos.cundinamarca@axc.com.co; direccion@axc.com.co;</v>
          </cell>
          <cell r="N552" t="str">
            <v>Hogar Sustituto Entidad RD</v>
          </cell>
          <cell r="O552" t="str">
            <v>No Aplica</v>
          </cell>
          <cell r="P552" t="str">
            <v>Vulneración</v>
          </cell>
          <cell r="Q552" t="str">
            <v>25-18-2018-550</v>
          </cell>
          <cell r="R552">
            <v>750</v>
          </cell>
          <cell r="S552">
            <v>43435</v>
          </cell>
          <cell r="T552">
            <v>43769</v>
          </cell>
          <cell r="U552">
            <v>9508653750</v>
          </cell>
          <cell r="V552" t="str">
            <v>Nidia Milena Lozano Caldas</v>
          </cell>
        </row>
        <row r="553">
          <cell r="B553" t="str">
            <v>25-154-555</v>
          </cell>
          <cell r="C553" t="str">
            <v>Cundinamarca</v>
          </cell>
          <cell r="D553" t="str">
            <v>Fundación Familia Entorno Individuo - FEI</v>
          </cell>
          <cell r="E553" t="str">
            <v>900001876-4</v>
          </cell>
          <cell r="F553" t="str">
            <v>Jeisson Paul Cardona</v>
          </cell>
          <cell r="G553" t="str">
            <v>Centro Transitorio Facatativá</v>
          </cell>
          <cell r="H553" t="str">
            <v>Carrera 13ª N° 6-57</v>
          </cell>
          <cell r="I553" t="str">
            <v>Facatativá</v>
          </cell>
          <cell r="J553" t="str">
            <v>Facatativá</v>
          </cell>
          <cell r="K553">
            <v>0</v>
          </cell>
          <cell r="L553">
            <v>3209494401</v>
          </cell>
          <cell r="M553" t="str">
            <v>feicetracundinamarca@gmail.com; g.financierabogotafei@gmail.com;</v>
          </cell>
          <cell r="N553" t="str">
            <v>Centro Transitorio</v>
          </cell>
          <cell r="O553" t="str">
            <v>No Aplica</v>
          </cell>
          <cell r="P553" t="str">
            <v>SRPA</v>
          </cell>
          <cell r="Q553" t="str">
            <v>25-18-2018-567</v>
          </cell>
          <cell r="R553">
            <v>4</v>
          </cell>
          <cell r="S553">
            <v>43435</v>
          </cell>
          <cell r="T553">
            <v>43769</v>
          </cell>
          <cell r="U553">
            <v>0</v>
          </cell>
          <cell r="V553" t="str">
            <v>Carolina Ardila Baquero</v>
          </cell>
        </row>
        <row r="554">
          <cell r="B554" t="str">
            <v>25-154-556</v>
          </cell>
          <cell r="C554" t="str">
            <v>Cundinamarca</v>
          </cell>
          <cell r="D554" t="str">
            <v>Fundación Familia Entorno Individuo - FEI</v>
          </cell>
          <cell r="E554" t="str">
            <v>900001876-4</v>
          </cell>
          <cell r="F554" t="str">
            <v>Jeisson Paul Cardona</v>
          </cell>
          <cell r="G554" t="str">
            <v>Centro Transitorio Funza</v>
          </cell>
          <cell r="H554" t="str">
            <v>Calle 13 N° 14-60 Piso 2</v>
          </cell>
          <cell r="I554" t="str">
            <v>Funza</v>
          </cell>
          <cell r="J554" t="str">
            <v>Facatativá</v>
          </cell>
          <cell r="K554">
            <v>0</v>
          </cell>
          <cell r="L554">
            <v>3209494401</v>
          </cell>
          <cell r="M554" t="str">
            <v>feicetracundinamarca@gmail.com; g.financierabogotafei@gmail.com;</v>
          </cell>
          <cell r="N554" t="str">
            <v>Centro Transitorio</v>
          </cell>
          <cell r="O554" t="str">
            <v>No Aplica</v>
          </cell>
          <cell r="P554" t="str">
            <v>SRPA</v>
          </cell>
          <cell r="Q554" t="str">
            <v>25-18-2018-567</v>
          </cell>
          <cell r="R554">
            <v>4</v>
          </cell>
          <cell r="S554">
            <v>43435</v>
          </cell>
          <cell r="T554">
            <v>43769</v>
          </cell>
          <cell r="U554">
            <v>0</v>
          </cell>
          <cell r="V554" t="str">
            <v>Carolina Ardila Baquero</v>
          </cell>
        </row>
        <row r="555">
          <cell r="B555" t="str">
            <v>25-128-557</v>
          </cell>
          <cell r="C555" t="str">
            <v>Cundinamarca</v>
          </cell>
          <cell r="D555" t="str">
            <v>Fundación Centro De Estimulación Nivelación Y Desarrollo - CEDESNID</v>
          </cell>
          <cell r="E555" t="str">
            <v>860071892-7</v>
          </cell>
          <cell r="F555" t="str">
            <v>Camilo Alberto Arenas</v>
          </cell>
          <cell r="G555" t="str">
            <v>Sede Alegría</v>
          </cell>
          <cell r="H555" t="str">
            <v>Vereda La Puerta Villa Calazans - Chinauta</v>
          </cell>
          <cell r="I555" t="str">
            <v>Fusagasugá</v>
          </cell>
          <cell r="J555" t="str">
            <v>Fusagasugá</v>
          </cell>
          <cell r="K555">
            <v>2445501</v>
          </cell>
          <cell r="L555" t="str">
            <v xml:space="preserve">3202752007 - 3153252087
</v>
          </cell>
          <cell r="M555" t="str">
            <v>patricianemoga@cedesnid.org.co;</v>
          </cell>
          <cell r="N555" t="str">
            <v>Internado RD</v>
          </cell>
          <cell r="O555" t="str">
            <v>No Aplica</v>
          </cell>
          <cell r="P555" t="str">
            <v>Discapacidad</v>
          </cell>
          <cell r="Q555" t="str">
            <v>25-18-2018-558</v>
          </cell>
          <cell r="R555">
            <v>40</v>
          </cell>
          <cell r="S555">
            <v>43435</v>
          </cell>
          <cell r="T555">
            <v>43769</v>
          </cell>
          <cell r="U555">
            <v>2711021949</v>
          </cell>
          <cell r="V555" t="str">
            <v>Sandra Milena Vargas Varela</v>
          </cell>
        </row>
        <row r="556">
          <cell r="B556" t="str">
            <v>25-128-558</v>
          </cell>
          <cell r="C556" t="str">
            <v>Cundinamarca</v>
          </cell>
          <cell r="D556" t="str">
            <v>Fundación Centro De Estimulación Nivelación Y Desarrollo - CEDESNID</v>
          </cell>
          <cell r="E556" t="str">
            <v>860071892-7</v>
          </cell>
          <cell r="F556" t="str">
            <v>Camilo Alberto Arenas</v>
          </cell>
          <cell r="G556" t="str">
            <v>Sede Pinos</v>
          </cell>
          <cell r="H556" t="str">
            <v>Vereda Guayabal Finca Los Pinos</v>
          </cell>
          <cell r="I556" t="str">
            <v>Fusagasugá</v>
          </cell>
          <cell r="J556" t="str">
            <v>Fusagasugá</v>
          </cell>
          <cell r="K556">
            <v>2445501</v>
          </cell>
          <cell r="L556" t="str">
            <v xml:space="preserve">3202752007 - 3153252087
</v>
          </cell>
          <cell r="M556" t="str">
            <v>patricianemoga@cedesnid.org.co;</v>
          </cell>
          <cell r="N556" t="str">
            <v>Internado RD</v>
          </cell>
          <cell r="O556" t="str">
            <v>No Aplica</v>
          </cell>
          <cell r="P556" t="str">
            <v>Discapacidad</v>
          </cell>
          <cell r="Q556" t="str">
            <v>25-18-2018-558</v>
          </cell>
          <cell r="R556">
            <v>11</v>
          </cell>
          <cell r="S556">
            <v>43435</v>
          </cell>
          <cell r="T556">
            <v>43769</v>
          </cell>
          <cell r="U556">
            <v>0</v>
          </cell>
          <cell r="V556" t="str">
            <v>Sandra Milena Vargas Varela</v>
          </cell>
        </row>
        <row r="557">
          <cell r="B557" t="str">
            <v>25-128-559</v>
          </cell>
          <cell r="C557" t="str">
            <v>Cundinamarca</v>
          </cell>
          <cell r="D557" t="str">
            <v>Fundación Centro De Estimulación Nivelación Y Desarrollo - CEDESNID</v>
          </cell>
          <cell r="E557" t="str">
            <v>860071892-7</v>
          </cell>
          <cell r="F557" t="str">
            <v>Camilo Alberto Arenas</v>
          </cell>
          <cell r="G557" t="str">
            <v>Sede Tulipanes</v>
          </cell>
          <cell r="H557" t="str">
            <v>Kilometro 65 Avenida Los Cerezos Finca Los Tulipanes Corregimiento Chinauta</v>
          </cell>
          <cell r="I557" t="str">
            <v>Fusagasugá</v>
          </cell>
          <cell r="J557" t="str">
            <v>Fusagasugá</v>
          </cell>
          <cell r="K557">
            <v>2445501</v>
          </cell>
          <cell r="L557" t="str">
            <v xml:space="preserve">3202752007 - 3153252087
</v>
          </cell>
          <cell r="M557" t="str">
            <v>patricianemoga@cedesnid.org.co;</v>
          </cell>
          <cell r="N557" t="str">
            <v>Internado RD</v>
          </cell>
          <cell r="O557" t="str">
            <v>No Aplica</v>
          </cell>
          <cell r="P557" t="str">
            <v>Discapacidad</v>
          </cell>
          <cell r="Q557" t="str">
            <v>25-18-2018-558</v>
          </cell>
          <cell r="R557">
            <v>40</v>
          </cell>
          <cell r="S557">
            <v>43435</v>
          </cell>
          <cell r="T557">
            <v>43769</v>
          </cell>
          <cell r="U557">
            <v>0</v>
          </cell>
          <cell r="V557" t="str">
            <v>Sandra Milena Vargas Varela</v>
          </cell>
        </row>
        <row r="558">
          <cell r="B558" t="str">
            <v>25-128-560</v>
          </cell>
          <cell r="C558" t="str">
            <v>Cundinamarca</v>
          </cell>
          <cell r="D558" t="str">
            <v>Fundación Centro De Estimulación Nivelación Y Desarrollo - CEDESNID</v>
          </cell>
          <cell r="E558" t="str">
            <v>860071892-7</v>
          </cell>
          <cell r="F558" t="str">
            <v>Camilo Alberto Arenas</v>
          </cell>
          <cell r="G558" t="str">
            <v>Sede Esperanza</v>
          </cell>
          <cell r="H558" t="str">
            <v>Calle 7 N° 8-35</v>
          </cell>
          <cell r="I558" t="str">
            <v>Fusagasugá</v>
          </cell>
          <cell r="J558" t="str">
            <v>Fusagasugá</v>
          </cell>
          <cell r="K558">
            <v>2445501</v>
          </cell>
          <cell r="L558" t="str">
            <v xml:space="preserve">3202752007 - 3153252087
</v>
          </cell>
          <cell r="M558" t="str">
            <v>patricianemoga@cedesnid.org.co;</v>
          </cell>
          <cell r="N558" t="str">
            <v>Internado RD</v>
          </cell>
          <cell r="O558" t="str">
            <v>No Aplica</v>
          </cell>
          <cell r="P558" t="str">
            <v>Discapacidad</v>
          </cell>
          <cell r="Q558" t="str">
            <v>25-18-2018-558</v>
          </cell>
          <cell r="R558">
            <v>18</v>
          </cell>
          <cell r="S558">
            <v>43435</v>
          </cell>
          <cell r="T558">
            <v>43769</v>
          </cell>
          <cell r="U558">
            <v>0</v>
          </cell>
          <cell r="V558" t="str">
            <v>Sandra Milena Vargas Varela</v>
          </cell>
        </row>
        <row r="559">
          <cell r="B559" t="str">
            <v>25-155-561</v>
          </cell>
          <cell r="C559" t="str">
            <v>Cundinamarca</v>
          </cell>
          <cell r="D559" t="str">
            <v>Fundación Familia Y Futuro - FUNDAFAM</v>
          </cell>
          <cell r="E559" t="str">
            <v>900916893-7</v>
          </cell>
          <cell r="F559" t="str">
            <v>Mauricio Murillo Gutierrez</v>
          </cell>
          <cell r="G559" t="str">
            <v>Sede Chinauta - Femenino</v>
          </cell>
          <cell r="H559" t="str">
            <v>Finca Portobelo - Kilómetro 16 Vía Fusagasugá</v>
          </cell>
          <cell r="I559" t="str">
            <v>Fusagasugá</v>
          </cell>
          <cell r="J559" t="str">
            <v>Fusagasugá</v>
          </cell>
          <cell r="K559">
            <v>0</v>
          </cell>
          <cell r="L559">
            <v>3173758042</v>
          </cell>
          <cell r="M559" t="str">
            <v>fundacionfamiliayfuturo@hotmail.com; Direccionfundafam@gmail.com; fundafamchinauta@gmail.com;</v>
          </cell>
          <cell r="N559" t="str">
            <v>Internado RD</v>
          </cell>
          <cell r="O559" t="str">
            <v>No Aplica</v>
          </cell>
          <cell r="P559" t="str">
            <v>Vulneración</v>
          </cell>
          <cell r="Q559" t="str">
            <v>25-18-2018-559</v>
          </cell>
          <cell r="R559">
            <v>50</v>
          </cell>
          <cell r="S559">
            <v>43435</v>
          </cell>
          <cell r="T559">
            <v>43769</v>
          </cell>
          <cell r="U559">
            <v>0</v>
          </cell>
          <cell r="V559" t="str">
            <v>Lilian Yaneth Orjuela Rozo</v>
          </cell>
        </row>
        <row r="560">
          <cell r="B560" t="str">
            <v>25-75-562</v>
          </cell>
          <cell r="C560" t="str">
            <v>Cundinamarca</v>
          </cell>
          <cell r="D560" t="str">
            <v>Congregación Religiosos Terciarios Capuchinos Nuestra Señora De Los Dolores</v>
          </cell>
          <cell r="E560" t="str">
            <v>860005068-3</v>
          </cell>
          <cell r="F560" t="str">
            <v>Carlos Enrique Cardona Quiceno</v>
          </cell>
          <cell r="G560" t="str">
            <v>Promoción Social</v>
          </cell>
          <cell r="H560" t="str">
            <v>Calle 22 Nº 50-42</v>
          </cell>
          <cell r="I560" t="str">
            <v>Fusagasugá</v>
          </cell>
          <cell r="J560" t="str">
            <v>Fusagasugá</v>
          </cell>
          <cell r="K560">
            <v>0</v>
          </cell>
          <cell r="L560" t="str">
            <v>3132359599 - 3002135574</v>
          </cell>
          <cell r="M560" t="str">
            <v>opan_terciarios@yahoo.com; formativa-proteccion@hotmail.com; leulloa1@hotmail.com; anavatu@gmail.com;</v>
          </cell>
          <cell r="N560" t="str">
            <v>Internado RD</v>
          </cell>
          <cell r="O560" t="str">
            <v>No Aplica</v>
          </cell>
          <cell r="P560" t="str">
            <v>Vulneración</v>
          </cell>
          <cell r="Q560" t="str">
            <v>25-18-2018-566</v>
          </cell>
          <cell r="R560">
            <v>110</v>
          </cell>
          <cell r="S560">
            <v>43435</v>
          </cell>
          <cell r="T560">
            <v>43769</v>
          </cell>
          <cell r="U560">
            <v>1649698710</v>
          </cell>
          <cell r="V560" t="str">
            <v>Sandra Milena Vargas Varela</v>
          </cell>
        </row>
        <row r="561">
          <cell r="B561" t="str">
            <v>25-154-563</v>
          </cell>
          <cell r="C561" t="str">
            <v>Cundinamarca</v>
          </cell>
          <cell r="D561" t="str">
            <v>Fundación Familia Entorno Individuo - FEI</v>
          </cell>
          <cell r="E561" t="str">
            <v>900001876-4</v>
          </cell>
          <cell r="F561" t="str">
            <v>Jeisson Paul Cardona</v>
          </cell>
          <cell r="G561" t="str">
            <v>Centro Transitorio Fusagasugá</v>
          </cell>
          <cell r="H561" t="str">
            <v>Carrera 6 N° 11-15 Piso 3</v>
          </cell>
          <cell r="I561" t="str">
            <v>Fusagasugá</v>
          </cell>
          <cell r="J561" t="str">
            <v>Fusagasugá</v>
          </cell>
          <cell r="K561">
            <v>0</v>
          </cell>
          <cell r="L561">
            <v>3209494401</v>
          </cell>
          <cell r="M561" t="str">
            <v>feicetracundinamarca@gmail.com; g.financierabogotafei@gmail.com;</v>
          </cell>
          <cell r="N561" t="str">
            <v>Centro Transitorio</v>
          </cell>
          <cell r="O561" t="str">
            <v>No Aplica</v>
          </cell>
          <cell r="P561" t="str">
            <v>SRPA</v>
          </cell>
          <cell r="Q561" t="str">
            <v>25-18-2018-567</v>
          </cell>
          <cell r="R561">
            <v>2</v>
          </cell>
          <cell r="S561">
            <v>43435</v>
          </cell>
          <cell r="T561">
            <v>43769</v>
          </cell>
          <cell r="U561">
            <v>0</v>
          </cell>
          <cell r="V561" t="str">
            <v>Carolina Ardila Baquero</v>
          </cell>
        </row>
        <row r="562">
          <cell r="B562" t="str">
            <v>25-253-564</v>
          </cell>
          <cell r="C562" t="str">
            <v>Cundinamarca</v>
          </cell>
          <cell r="D562" t="str">
            <v>Fundación Social Santa Maria</v>
          </cell>
          <cell r="E562" t="str">
            <v>900099178-2</v>
          </cell>
          <cell r="F562" t="str">
            <v>Rafael Antonio Castañeda Aponte</v>
          </cell>
          <cell r="G562" t="str">
            <v>Centro Día</v>
          </cell>
          <cell r="H562" t="str">
            <v>Manzana 61 A Casa 30 Barrio Kennedy</v>
          </cell>
          <cell r="I562" t="str">
            <v>Girardot</v>
          </cell>
          <cell r="J562" t="str">
            <v>Girardot</v>
          </cell>
          <cell r="K562" t="str">
            <v>8307885
835 48 86</v>
          </cell>
          <cell r="L562">
            <v>0</v>
          </cell>
          <cell r="M562" t="str">
            <v>presidencia@fundacionsantamaria.co; juntadirectiva@fundacionsantamaria.co; direcciondecalidad@fundacionsantamaria.co; lidercalidad@fundacionsantamaria.co</v>
          </cell>
          <cell r="N562" t="str">
            <v>Externado RD</v>
          </cell>
          <cell r="O562" t="str">
            <v>Jornada Completa</v>
          </cell>
          <cell r="P562" t="str">
            <v>Discapacidad</v>
          </cell>
          <cell r="Q562" t="str">
            <v>25-18-2018-582</v>
          </cell>
          <cell r="R562">
            <v>90</v>
          </cell>
          <cell r="S562">
            <v>43438</v>
          </cell>
          <cell r="T562">
            <v>43769</v>
          </cell>
          <cell r="U562">
            <v>1051591050</v>
          </cell>
          <cell r="V562" t="str">
            <v>Johanna Scarlett Tovar Rojas</v>
          </cell>
        </row>
        <row r="563">
          <cell r="B563" t="str">
            <v>25-13-565</v>
          </cell>
          <cell r="C563" t="str">
            <v>Cundinamarca</v>
          </cell>
          <cell r="D563" t="str">
            <v>Asociación Creemos En Ti</v>
          </cell>
          <cell r="E563" t="str">
            <v>830051999-1</v>
          </cell>
          <cell r="F563" t="str">
            <v>Monica Patricia Vejarano Velandia</v>
          </cell>
          <cell r="G563">
            <v>0</v>
          </cell>
          <cell r="H563" t="str">
            <v>Carrera 17 N° 10 - 29</v>
          </cell>
          <cell r="I563" t="str">
            <v>Girardot</v>
          </cell>
          <cell r="J563" t="str">
            <v>Girardot</v>
          </cell>
          <cell r="K563" t="str">
            <v>8900125 - 2446502 - 2680705</v>
          </cell>
          <cell r="L563" t="str">
            <v>3166178134 - 3007754019 - 3183659012 - 3132479931</v>
          </cell>
          <cell r="M563" t="str">
            <v>marcela.vejarano@asocreemosenti.org; Monica.vejarano@asocreemosenti.org; alejandro.ovalle@asocreemosenti.org;</v>
          </cell>
          <cell r="N563" t="str">
            <v>Intervención de Apoyo - Apoyo Psicológico Especializado RD</v>
          </cell>
          <cell r="O563" t="str">
            <v>No Aplica</v>
          </cell>
          <cell r="P563" t="str">
            <v>Violencia Sexual</v>
          </cell>
          <cell r="Q563" t="str">
            <v>25-18-2018-583</v>
          </cell>
          <cell r="R563" t="str">
            <v>213 sesiones</v>
          </cell>
          <cell r="S563">
            <v>43438</v>
          </cell>
          <cell r="T563">
            <v>43769</v>
          </cell>
          <cell r="U563">
            <v>0</v>
          </cell>
          <cell r="V563" t="str">
            <v>Jorge Enrique Morales Hortua</v>
          </cell>
        </row>
        <row r="564">
          <cell r="B564" t="str">
            <v>25-15-566</v>
          </cell>
          <cell r="C564" t="str">
            <v>Cundinamarca</v>
          </cell>
          <cell r="D564" t="str">
            <v>Asociación Cristiana De Jóvenes De Bogotá Y Cundinamarca ACJ Y MCA</v>
          </cell>
          <cell r="E564" t="str">
            <v>860018862-1</v>
          </cell>
          <cell r="F564" t="str">
            <v>Gloria Cecilia Hidalgo Franco</v>
          </cell>
          <cell r="G564">
            <v>0</v>
          </cell>
          <cell r="H564" t="str">
            <v>Calle 19 N° 10-74 Barrio Sucre</v>
          </cell>
          <cell r="I564" t="str">
            <v>Girardot</v>
          </cell>
          <cell r="J564" t="str">
            <v>Girardot</v>
          </cell>
          <cell r="K564" t="str">
            <v>2325449 - 8816806</v>
          </cell>
          <cell r="L564">
            <v>0</v>
          </cell>
          <cell r="M564" t="str">
            <v>acj.zipaquira@ymcabogota.org; bernardo.castro@ymcabogota.org;</v>
          </cell>
          <cell r="N564" t="str">
            <v>Intervención de Apoyo - Apoyo Psicosocial RD</v>
          </cell>
          <cell r="O564" t="str">
            <v>No Aplica</v>
          </cell>
          <cell r="P564" t="str">
            <v>Vulneración</v>
          </cell>
          <cell r="Q564" t="str">
            <v>25-18-2018-580</v>
          </cell>
          <cell r="R564">
            <v>50</v>
          </cell>
          <cell r="S564">
            <v>43438</v>
          </cell>
          <cell r="T564">
            <v>43769</v>
          </cell>
          <cell r="U564">
            <v>0</v>
          </cell>
          <cell r="V564" t="str">
            <v>Segundo Ismael Rojas Herrera</v>
          </cell>
        </row>
        <row r="565">
          <cell r="B565" t="str">
            <v>25-253-567</v>
          </cell>
          <cell r="C565" t="str">
            <v>Cundinamarca</v>
          </cell>
          <cell r="D565" t="str">
            <v>Fundación Social Santa Maria</v>
          </cell>
          <cell r="E565" t="str">
            <v>900099178-2</v>
          </cell>
          <cell r="F565" t="str">
            <v>Rafael Antonio Castañeda Aponte</v>
          </cell>
          <cell r="G565" t="str">
            <v>Hogar San Francisco</v>
          </cell>
          <cell r="H565" t="str">
            <v>Transversal 9 N° 48-20 Barrio Portachuelo</v>
          </cell>
          <cell r="I565" t="str">
            <v>Girardot</v>
          </cell>
          <cell r="J565" t="str">
            <v>Girardot</v>
          </cell>
          <cell r="K565" t="str">
            <v>8307885
835 48 86</v>
          </cell>
          <cell r="L565">
            <v>0</v>
          </cell>
          <cell r="M565" t="str">
            <v>presidencia@fundacionsantamaria.co; juntadirectiva@fundacionsantamaria.co; direcciondecalidad@fundacionsantamaria.co; lidercalidad@fundacionsantamaria.co</v>
          </cell>
          <cell r="N565" t="str">
            <v>Internado RD</v>
          </cell>
          <cell r="O565" t="str">
            <v>No Aplica</v>
          </cell>
          <cell r="P565" t="str">
            <v>Discapacidad</v>
          </cell>
          <cell r="Q565" t="str">
            <v>25-18-2018-549</v>
          </cell>
          <cell r="R565">
            <v>112</v>
          </cell>
          <cell r="S565">
            <v>43435</v>
          </cell>
          <cell r="T565">
            <v>43769</v>
          </cell>
          <cell r="U565">
            <v>1926944768</v>
          </cell>
          <cell r="V565" t="str">
            <v>Johanna Scarlett Tovar Rojas</v>
          </cell>
        </row>
        <row r="566">
          <cell r="B566" t="str">
            <v>25-15-568</v>
          </cell>
          <cell r="C566" t="str">
            <v>Cundinamarca</v>
          </cell>
          <cell r="D566" t="str">
            <v>Asociación Cristiana De Jóvenes De Bogotá Y Cundinamarca ACJ Y MCA</v>
          </cell>
          <cell r="E566" t="str">
            <v>860018862-1</v>
          </cell>
          <cell r="F566" t="str">
            <v>Gloria Cecilia Hidalgo Franco</v>
          </cell>
          <cell r="G566">
            <v>0</v>
          </cell>
          <cell r="H566" t="str">
            <v>Calle 19 No. 10-74 Barrio Sucre</v>
          </cell>
          <cell r="I566" t="str">
            <v>Girardot</v>
          </cell>
          <cell r="J566" t="str">
            <v>Girardot</v>
          </cell>
          <cell r="K566" t="str">
            <v>2325449 - 8816806</v>
          </cell>
          <cell r="L566">
            <v>0</v>
          </cell>
          <cell r="M566" t="str">
            <v>acj.zipaquira@ymcabogota.org; bernardo.castro@ymcabogota.org;</v>
          </cell>
          <cell r="N566" t="str">
            <v>Semicerrado Externado</v>
          </cell>
          <cell r="O566" t="str">
            <v>Media Jornada</v>
          </cell>
          <cell r="P566" t="str">
            <v>SRPA</v>
          </cell>
          <cell r="Q566" t="str">
            <v>25-18-2018-553</v>
          </cell>
          <cell r="R566">
            <v>10</v>
          </cell>
          <cell r="S566">
            <v>43435</v>
          </cell>
          <cell r="T566">
            <v>43769</v>
          </cell>
          <cell r="U566">
            <v>0</v>
          </cell>
          <cell r="V566" t="str">
            <v>Carolina Ardila Baquero</v>
          </cell>
        </row>
        <row r="567">
          <cell r="B567" t="str">
            <v>25-63-569</v>
          </cell>
          <cell r="C567" t="str">
            <v>Cundinamarca</v>
          </cell>
          <cell r="D567" t="str">
            <v>Centro MYA</v>
          </cell>
          <cell r="E567" t="str">
            <v>860020533-1</v>
          </cell>
          <cell r="F567" t="str">
            <v>Letty Buitrago González</v>
          </cell>
          <cell r="G567" t="str">
            <v>Sede La Calera</v>
          </cell>
          <cell r="H567" t="str">
            <v>Finca El Mirador De Los Ángeles, Vereda El Marquez</v>
          </cell>
          <cell r="I567" t="str">
            <v>La Calera</v>
          </cell>
          <cell r="J567" t="str">
            <v>Zipaquirá</v>
          </cell>
          <cell r="K567">
            <v>6711070</v>
          </cell>
          <cell r="L567">
            <v>0</v>
          </cell>
          <cell r="M567" t="str">
            <v>centromya@centromya.org; secretariacentromya@gmail.com; centromyacontabilidad@gmail.com;</v>
          </cell>
          <cell r="N567" t="str">
            <v>Internado RD</v>
          </cell>
          <cell r="O567" t="str">
            <v>No Aplica</v>
          </cell>
          <cell r="P567" t="str">
            <v>Discapacidad</v>
          </cell>
          <cell r="Q567" t="str">
            <v>25-18-2018-547</v>
          </cell>
          <cell r="R567">
            <v>49</v>
          </cell>
          <cell r="S567">
            <v>43435</v>
          </cell>
          <cell r="T567">
            <v>43769</v>
          </cell>
          <cell r="U567">
            <v>1496823168</v>
          </cell>
          <cell r="V567" t="str">
            <v>Jorge Enrique Morales Hortua</v>
          </cell>
        </row>
        <row r="568">
          <cell r="B568" t="str">
            <v>25-203-570</v>
          </cell>
          <cell r="C568" t="str">
            <v>Cundinamarca</v>
          </cell>
          <cell r="D568" t="str">
            <v>Fundación Pacto Belén</v>
          </cell>
          <cell r="E568" t="str">
            <v>830125241-7</v>
          </cell>
          <cell r="F568" t="str">
            <v>Walter Antonio Beltran Ramirez</v>
          </cell>
          <cell r="G568" t="str">
            <v>Fundación Pacto Belen</v>
          </cell>
          <cell r="H568" t="str">
            <v>Kilómetro 45.5 Autopista Medellin Finca El Refugio Vereda La Esmeralda</v>
          </cell>
          <cell r="I568" t="str">
            <v>La Vega</v>
          </cell>
          <cell r="J568" t="str">
            <v>Villeta</v>
          </cell>
          <cell r="K568">
            <v>2678960</v>
          </cell>
          <cell r="L568">
            <v>3133939048</v>
          </cell>
          <cell r="M568" t="str">
            <v>pactobelen@hotmail.com; pactobelen14@gmail.com; yanixa03@hotmail.com;</v>
          </cell>
          <cell r="N568" t="str">
            <v>Internado RD</v>
          </cell>
          <cell r="O568" t="str">
            <v>No Aplica</v>
          </cell>
          <cell r="P568" t="str">
            <v>Vulneración</v>
          </cell>
          <cell r="Q568" t="str">
            <v>25-18-2018-548</v>
          </cell>
          <cell r="R568">
            <v>40</v>
          </cell>
          <cell r="S568">
            <v>43435</v>
          </cell>
          <cell r="T568">
            <v>43769</v>
          </cell>
          <cell r="U568">
            <v>599890440</v>
          </cell>
          <cell r="V568" t="str">
            <v>Andrea Patricia Martinez Rincon</v>
          </cell>
        </row>
        <row r="569">
          <cell r="B569" t="str">
            <v>25-75-571</v>
          </cell>
          <cell r="C569" t="str">
            <v>Cundinamarca</v>
          </cell>
          <cell r="D569" t="str">
            <v>Congregación Religiosos Terciarios Capuchinos Nuestra Señora De Los Dolores</v>
          </cell>
          <cell r="E569" t="str">
            <v>860005068-3</v>
          </cell>
          <cell r="F569" t="str">
            <v>Carlos Enrique Cardona Quiceno</v>
          </cell>
          <cell r="G569" t="str">
            <v>Junior Masculino</v>
          </cell>
          <cell r="H569" t="str">
            <v>Calle 21 N° 5-74 Barrio San Pedro</v>
          </cell>
          <cell r="I569" t="str">
            <v>Madrid</v>
          </cell>
          <cell r="J569" t="str">
            <v>Facatativá</v>
          </cell>
          <cell r="K569" t="str">
            <v>4824694
6241981</v>
          </cell>
          <cell r="L569">
            <v>3102415975</v>
          </cell>
          <cell r="M569" t="str">
            <v>opan_terciarios@yahoo.com; formativa-proteccion@hotmail.com; leulloa1@hotmail.com; anavatu@gmail.com;</v>
          </cell>
          <cell r="N569" t="str">
            <v>Internado RD</v>
          </cell>
          <cell r="O569" t="str">
            <v>No Aplica</v>
          </cell>
          <cell r="P569" t="str">
            <v>Consumo SPA</v>
          </cell>
          <cell r="Q569" t="str">
            <v>25-18-2018-569</v>
          </cell>
          <cell r="R569">
            <v>40</v>
          </cell>
          <cell r="S569">
            <v>43435</v>
          </cell>
          <cell r="T569">
            <v>43769</v>
          </cell>
          <cell r="U569">
            <v>1499726100</v>
          </cell>
          <cell r="V569" t="str">
            <v>Monica Consuelo Murillo Leon</v>
          </cell>
        </row>
        <row r="570">
          <cell r="B570" t="str">
            <v>25-75-572</v>
          </cell>
          <cell r="C570" t="str">
            <v>Cundinamarca</v>
          </cell>
          <cell r="D570" t="str">
            <v>Congregación Religiosos Terciarios Capuchinos Nuestra Señora De Los Dolores</v>
          </cell>
          <cell r="E570" t="str">
            <v>860005068-3</v>
          </cell>
          <cell r="F570" t="str">
            <v>Carlos Enrique Cardona Quiceno</v>
          </cell>
          <cell r="G570" t="str">
            <v>Ciudadela De La Niña Y Del Niño</v>
          </cell>
          <cell r="H570" t="str">
            <v>Kilometro 24 Vía Bogotá – Facatativá</v>
          </cell>
          <cell r="I570" t="str">
            <v>Madrid</v>
          </cell>
          <cell r="J570" t="str">
            <v>Facatativá</v>
          </cell>
          <cell r="K570" t="str">
            <v>4824694
6241981</v>
          </cell>
          <cell r="L570">
            <v>3102415975</v>
          </cell>
          <cell r="M570" t="str">
            <v>opan_terciarios@yahoo.com; formativa-proteccion@hotmail.com; leulloa1@hotmail.com; anavatu@gmail.com;</v>
          </cell>
          <cell r="N570" t="str">
            <v>Internado RD</v>
          </cell>
          <cell r="O570" t="str">
            <v>No Aplica</v>
          </cell>
          <cell r="P570" t="str">
            <v>Consumo SPA</v>
          </cell>
          <cell r="Q570" t="str">
            <v>25-18-2018-569</v>
          </cell>
          <cell r="R570">
            <v>60</v>
          </cell>
          <cell r="S570">
            <v>43435</v>
          </cell>
          <cell r="T570">
            <v>43769</v>
          </cell>
          <cell r="U570">
            <v>0</v>
          </cell>
          <cell r="V570" t="str">
            <v>Monica Consuelo Murillo Leon</v>
          </cell>
        </row>
        <row r="571">
          <cell r="B571" t="str">
            <v>25-265-573</v>
          </cell>
          <cell r="C571" t="str">
            <v>Cundinamarca</v>
          </cell>
          <cell r="D571" t="str">
            <v>Hijas De La Caridad De San Vicente De Paul</v>
          </cell>
          <cell r="E571" t="str">
            <v>860006696-3</v>
          </cell>
          <cell r="F571" t="str">
            <v>Sor Maria Nubia Quintero Quintero</v>
          </cell>
          <cell r="G571" t="str">
            <v>La Colonia Alberto Nieto</v>
          </cell>
          <cell r="H571" t="str">
            <v>Carrera 11 N° 7-91</v>
          </cell>
          <cell r="I571" t="str">
            <v>Pacho</v>
          </cell>
          <cell r="J571" t="str">
            <v>Pacho</v>
          </cell>
          <cell r="K571">
            <v>3685143</v>
          </cell>
          <cell r="L571">
            <v>3158329252</v>
          </cell>
          <cell r="M571" t="str">
            <v>barrerapuentes@yahoo.com.co; coloniatrabajosocial@gmail.com; secreprovi@provincialamilagrosa.org;</v>
          </cell>
          <cell r="N571" t="str">
            <v>Internado RD</v>
          </cell>
          <cell r="O571" t="str">
            <v>No Aplica</v>
          </cell>
          <cell r="P571" t="str">
            <v>Vulneración</v>
          </cell>
          <cell r="Q571" t="str">
            <v>25-18-2018-571</v>
          </cell>
          <cell r="R571">
            <v>90</v>
          </cell>
          <cell r="S571">
            <v>43435</v>
          </cell>
          <cell r="T571">
            <v>43769</v>
          </cell>
          <cell r="U571">
            <v>1349753490</v>
          </cell>
          <cell r="V571" t="str">
            <v>Nury Johanna Castañeda Torres</v>
          </cell>
        </row>
        <row r="572">
          <cell r="B572" t="str">
            <v>25-28-574</v>
          </cell>
          <cell r="C572" t="str">
            <v>Cundinamarca</v>
          </cell>
          <cell r="D572" t="str">
            <v>Asociación Hogar Para El Niño Especial - AHPNE</v>
          </cell>
          <cell r="E572" t="str">
            <v>860090041-7</v>
          </cell>
          <cell r="F572" t="str">
            <v>Edith Cecilia Ordoñez De Oliveros</v>
          </cell>
          <cell r="G572" t="str">
            <v>Villa Luz</v>
          </cell>
          <cell r="H572" t="str">
            <v>Kilómetro 44 Vía La Vega, Vereda El Arrayan Alto, Finca Guayabalito – Villa Tata</v>
          </cell>
          <cell r="I572" t="str">
            <v>San Francisco</v>
          </cell>
          <cell r="J572" t="str">
            <v>Villeta</v>
          </cell>
          <cell r="K572">
            <v>8660321</v>
          </cell>
          <cell r="L572">
            <v>3138533844</v>
          </cell>
          <cell r="M572" t="str">
            <v>ahpne25cc@yahoo.com; co.salud.ahpne@gmail.com; comitecalidadahpne@gmail.com;</v>
          </cell>
          <cell r="N572" t="str">
            <v>Internado RD</v>
          </cell>
          <cell r="O572" t="str">
            <v>No Aplica</v>
          </cell>
          <cell r="P572" t="str">
            <v>Discapacidad</v>
          </cell>
          <cell r="Q572" t="str">
            <v>25-18-2018-561</v>
          </cell>
          <cell r="R572">
            <v>74</v>
          </cell>
          <cell r="S572">
            <v>43435</v>
          </cell>
          <cell r="T572">
            <v>43769</v>
          </cell>
          <cell r="U572">
            <v>1703281536</v>
          </cell>
          <cell r="V572" t="str">
            <v>Monica Morales Betancourt</v>
          </cell>
        </row>
        <row r="573">
          <cell r="B573" t="str">
            <v>25-29-575</v>
          </cell>
          <cell r="C573" t="str">
            <v>Cundinamarca</v>
          </cell>
          <cell r="D573" t="str">
            <v>Asociación Hogares Luz Y Vida</v>
          </cell>
          <cell r="E573" t="str">
            <v>800199818-4</v>
          </cell>
          <cell r="F573" t="str">
            <v>Valeriana Isabel Garcia Martin</v>
          </cell>
          <cell r="G573">
            <v>0</v>
          </cell>
          <cell r="H573" t="str">
            <v>Vereda El Mojón, Finca El Porfin Nuestra Señora Del Valle</v>
          </cell>
          <cell r="I573" t="str">
            <v>Sasaima</v>
          </cell>
          <cell r="J573" t="str">
            <v>Villeta</v>
          </cell>
          <cell r="K573">
            <v>5659683</v>
          </cell>
          <cell r="L573" t="str">
            <v>3112370627 - 3125882180</v>
          </cell>
          <cell r="M573" t="str">
            <v>hogaresluzyvida@hotmail.com; hogaresluzyvida.salud@gmail.com;</v>
          </cell>
          <cell r="N573" t="str">
            <v>Internado RD</v>
          </cell>
          <cell r="O573" t="str">
            <v>No Aplica</v>
          </cell>
          <cell r="P573" t="str">
            <v>Discapacidad</v>
          </cell>
          <cell r="Q573" t="str">
            <v>25-18-2018-568</v>
          </cell>
          <cell r="R573">
            <v>24</v>
          </cell>
          <cell r="S573">
            <v>43435</v>
          </cell>
          <cell r="T573">
            <v>43769</v>
          </cell>
          <cell r="U573">
            <v>0</v>
          </cell>
          <cell r="V573" t="str">
            <v>Andrea Priscila Molina Hernandez</v>
          </cell>
        </row>
        <row r="574">
          <cell r="B574" t="str">
            <v>25-170-576</v>
          </cell>
          <cell r="C574" t="str">
            <v>Cundinamarca</v>
          </cell>
          <cell r="D574" t="str">
            <v>Fundación Hogares Claret</v>
          </cell>
          <cell r="E574" t="str">
            <v>800098983-8</v>
          </cell>
          <cell r="F574" t="str">
            <v>Gabriel Antonio Mejia Montoya</v>
          </cell>
          <cell r="G574" t="str">
            <v>Acogida</v>
          </cell>
          <cell r="H574" t="str">
            <v>Vereda San Bernardo, Finca Los Naranjos</v>
          </cell>
          <cell r="I574" t="str">
            <v>Sasaima</v>
          </cell>
          <cell r="J574" t="str">
            <v>Villeta</v>
          </cell>
          <cell r="K574">
            <v>3404251</v>
          </cell>
          <cell r="L574">
            <v>3112504585</v>
          </cell>
          <cell r="M574" t="str">
            <v>alberto.guzman@fundacionhogaresclaret.org; claretsemillasdevida@yahoo.es; claretacogida@yahoo.es;</v>
          </cell>
          <cell r="N574" t="str">
            <v>Internado RD</v>
          </cell>
          <cell r="O574" t="str">
            <v>No Aplica</v>
          </cell>
          <cell r="P574" t="str">
            <v>Consumo SPA</v>
          </cell>
          <cell r="Q574" t="str">
            <v>25-18-2018-556</v>
          </cell>
          <cell r="R574">
            <v>12</v>
          </cell>
          <cell r="S574">
            <v>43435</v>
          </cell>
          <cell r="T574">
            <v>43769</v>
          </cell>
          <cell r="U574">
            <v>179967132</v>
          </cell>
          <cell r="V574" t="str">
            <v>Andrea Patricia Martinez Rincon</v>
          </cell>
        </row>
        <row r="575">
          <cell r="B575" t="str">
            <v>25-75-577</v>
          </cell>
          <cell r="C575" t="str">
            <v>Cundinamarca</v>
          </cell>
          <cell r="D575" t="str">
            <v>Congregación Religiosos Terciarios Capuchinos Nuestra Señora De Los Dolores</v>
          </cell>
          <cell r="E575" t="str">
            <v>860005068-3</v>
          </cell>
          <cell r="F575" t="str">
            <v>Carlos Enrique Cardona Quiceno</v>
          </cell>
          <cell r="G575" t="str">
            <v>Centro Amigoniano San Francisco De Asis Sasaima</v>
          </cell>
          <cell r="H575" t="str">
            <v>Kilometro 65 Via Sasaima Finca El Triangulo</v>
          </cell>
          <cell r="I575" t="str">
            <v>Sasaima</v>
          </cell>
          <cell r="J575" t="str">
            <v>Villeta</v>
          </cell>
          <cell r="K575" t="str">
            <v>8662592 - 8860281</v>
          </cell>
          <cell r="L575">
            <v>3113677108</v>
          </cell>
          <cell r="M575" t="str">
            <v>opan_terciarios@yahoo.com; formativa-proteccion@hotmail.com; leulloa1@hotmail.com; anavatu@gmail.com;</v>
          </cell>
          <cell r="N575" t="str">
            <v>Internado RAJ</v>
          </cell>
          <cell r="O575" t="str">
            <v>No Aplica</v>
          </cell>
          <cell r="P575" t="str">
            <v>RAJ</v>
          </cell>
          <cell r="Q575" t="str">
            <v>25-18-2018-573</v>
          </cell>
          <cell r="R575">
            <v>8</v>
          </cell>
          <cell r="S575">
            <v>43435</v>
          </cell>
          <cell r="T575">
            <v>43769</v>
          </cell>
          <cell r="U575">
            <v>0</v>
          </cell>
          <cell r="V575" t="str">
            <v>Nancy Torres Perez</v>
          </cell>
        </row>
        <row r="576">
          <cell r="B576" t="str">
            <v>25-13-578</v>
          </cell>
          <cell r="C576" t="str">
            <v>Cundinamarca</v>
          </cell>
          <cell r="D576" t="str">
            <v>Asociación Creemos En Ti</v>
          </cell>
          <cell r="E576" t="str">
            <v>830051999-1</v>
          </cell>
          <cell r="F576" t="str">
            <v>Monica Patricia Vejarano Velandia</v>
          </cell>
          <cell r="G576">
            <v>0</v>
          </cell>
          <cell r="H576" t="str">
            <v>Carrera 3 N° 29-02 Local 1052</v>
          </cell>
          <cell r="I576" t="str">
            <v>Soacha</v>
          </cell>
          <cell r="J576" t="str">
            <v>Soacha</v>
          </cell>
          <cell r="K576" t="str">
            <v>8900125 - 2446502 - 2680705</v>
          </cell>
          <cell r="L576" t="str">
            <v>3166178134 - 3007754019 - 3183659012 - 3132479931</v>
          </cell>
          <cell r="M576" t="str">
            <v>marcela.vejarano@asocreemosenti.org; Monica.vejarano@asocreemosenti.org; alejandro.ovalle@asocreemosenti.org;</v>
          </cell>
          <cell r="N576" t="str">
            <v>Intervención de Apoyo - Apoyo Psicológico Especializado RD</v>
          </cell>
          <cell r="O576" t="str">
            <v>No Aplica</v>
          </cell>
          <cell r="P576" t="str">
            <v>Violencia Sexual</v>
          </cell>
          <cell r="Q576" t="str">
            <v>25-18-2018-583</v>
          </cell>
          <cell r="R576" t="str">
            <v>213 sesiones</v>
          </cell>
          <cell r="S576">
            <v>43438</v>
          </cell>
          <cell r="T576">
            <v>43769</v>
          </cell>
          <cell r="U576">
            <v>0</v>
          </cell>
          <cell r="V576" t="str">
            <v>Jorge Enrique Morales Hortua</v>
          </cell>
        </row>
        <row r="577">
          <cell r="B577" t="str">
            <v>25-84-579</v>
          </cell>
          <cell r="C577" t="str">
            <v>Cundinamarca</v>
          </cell>
          <cell r="D577" t="str">
            <v>Corporación Amor Por Colombia</v>
          </cell>
          <cell r="E577" t="str">
            <v>830085547-2</v>
          </cell>
          <cell r="F577" t="str">
            <v>Magnolia Celis Torres</v>
          </cell>
          <cell r="G577" t="str">
            <v>Sede Zipaquirá</v>
          </cell>
          <cell r="H577" t="str">
            <v>Carrera 6 N° 16-09 Barrio San Luis</v>
          </cell>
          <cell r="I577" t="str">
            <v>Soacha</v>
          </cell>
          <cell r="J577" t="str">
            <v>Regional</v>
          </cell>
          <cell r="K577">
            <v>0</v>
          </cell>
          <cell r="L577" t="str">
            <v>3105591673 - 3212539081 - 3002135288</v>
          </cell>
          <cell r="M577" t="str">
            <v>cupos.cundinamarca@axc.com.co; direccion@axc.com.co;</v>
          </cell>
          <cell r="N577" t="str">
            <v>Hogar Sustituto Entidad RD</v>
          </cell>
          <cell r="O577" t="str">
            <v>No Aplica</v>
          </cell>
          <cell r="P577" t="str">
            <v>Discapacidad</v>
          </cell>
          <cell r="Q577" t="str">
            <v>25-18-2018-543</v>
          </cell>
          <cell r="R577">
            <v>0</v>
          </cell>
          <cell r="S577">
            <v>43435</v>
          </cell>
          <cell r="T577">
            <v>43769</v>
          </cell>
          <cell r="U577">
            <v>0</v>
          </cell>
          <cell r="V577" t="str">
            <v>Nidia Milena Lozano Caldas</v>
          </cell>
        </row>
        <row r="578">
          <cell r="B578" t="str">
            <v>25-84-580</v>
          </cell>
          <cell r="C578" t="str">
            <v>Cundinamarca</v>
          </cell>
          <cell r="D578" t="str">
            <v>Corporación Amor Por Colombia</v>
          </cell>
          <cell r="E578" t="str">
            <v>830085547-2</v>
          </cell>
          <cell r="F578" t="str">
            <v>Magnolia Celis Torres</v>
          </cell>
          <cell r="G578" t="str">
            <v>Sede Zipaquirá</v>
          </cell>
          <cell r="H578" t="str">
            <v>Carrera 6 N° 16-09 Barrio San Luis</v>
          </cell>
          <cell r="I578" t="str">
            <v>Soacha</v>
          </cell>
          <cell r="J578" t="str">
            <v>Regional</v>
          </cell>
          <cell r="K578">
            <v>0</v>
          </cell>
          <cell r="L578" t="str">
            <v>3105591673 - 3212539081 - 3002135288</v>
          </cell>
          <cell r="M578" t="str">
            <v>cupos.cundinamarca@axc.com.co; direccion@axc.com.co;</v>
          </cell>
          <cell r="N578" t="str">
            <v>Hogar Sustituto Entidad RD</v>
          </cell>
          <cell r="O578" t="str">
            <v>No Aplica</v>
          </cell>
          <cell r="P578" t="str">
            <v>Vulneración</v>
          </cell>
          <cell r="Q578" t="str">
            <v>25-18-2018-550</v>
          </cell>
          <cell r="R578">
            <v>0</v>
          </cell>
          <cell r="S578">
            <v>43435</v>
          </cell>
          <cell r="T578">
            <v>43769</v>
          </cell>
          <cell r="U578">
            <v>0</v>
          </cell>
          <cell r="V578" t="str">
            <v>Nidia Milena Lozano Caldas</v>
          </cell>
        </row>
        <row r="579">
          <cell r="B579" t="str">
            <v>25-75-581</v>
          </cell>
          <cell r="C579" t="str">
            <v>Cundinamarca</v>
          </cell>
          <cell r="D579" t="str">
            <v>Congregación Religiosos Terciarios Capuchinos Nuestra Señora De Los Dolores</v>
          </cell>
          <cell r="E579" t="str">
            <v>860005068-3</v>
          </cell>
          <cell r="F579" t="str">
            <v>Carlos Enrique Cardona Quiceno</v>
          </cell>
          <cell r="G579" t="str">
            <v>Club Amigo</v>
          </cell>
          <cell r="H579" t="str">
            <v>Carrera 6 No. 17-40</v>
          </cell>
          <cell r="I579" t="str">
            <v>Soacha</v>
          </cell>
          <cell r="J579" t="str">
            <v>Soacha</v>
          </cell>
          <cell r="K579">
            <v>7813638</v>
          </cell>
          <cell r="L579">
            <v>0</v>
          </cell>
          <cell r="M579" t="str">
            <v>opan_terciarios@yahoo.com; formativa-proteccion@hotmail.com; leulloa1@hotmail.com; anavatu@gmail.com;</v>
          </cell>
          <cell r="N579" t="str">
            <v>Semicerrado Externado</v>
          </cell>
          <cell r="O579" t="str">
            <v>Media Jornada</v>
          </cell>
          <cell r="P579" t="str">
            <v>SRPA</v>
          </cell>
          <cell r="Q579" t="str">
            <v>25-18-2018-577</v>
          </cell>
          <cell r="R579">
            <v>30</v>
          </cell>
          <cell r="S579">
            <v>43435</v>
          </cell>
          <cell r="T579">
            <v>43769</v>
          </cell>
          <cell r="U579">
            <v>172082970</v>
          </cell>
          <cell r="V579" t="str">
            <v>Claudia Yaneth Duran Castellanos</v>
          </cell>
        </row>
        <row r="580">
          <cell r="B580" t="str">
            <v>25-75-582</v>
          </cell>
          <cell r="C580" t="str">
            <v>Cundinamarca</v>
          </cell>
          <cell r="D580" t="str">
            <v>Congregación Religiosos Terciarios Capuchinos Nuestra Señora De Los Dolores</v>
          </cell>
          <cell r="E580" t="str">
            <v>860005068-3</v>
          </cell>
          <cell r="F580" t="str">
            <v>Carlos Enrique Cardona Quiceno</v>
          </cell>
          <cell r="G580" t="str">
            <v>Club Amigo</v>
          </cell>
          <cell r="H580" t="str">
            <v>Carrera 6 No. 17-40</v>
          </cell>
          <cell r="I580" t="str">
            <v>Soacha</v>
          </cell>
          <cell r="J580" t="str">
            <v>Soacha</v>
          </cell>
          <cell r="K580">
            <v>7813638</v>
          </cell>
          <cell r="L580">
            <v>0</v>
          </cell>
          <cell r="M580" t="str">
            <v>opan_terciarios@yahoo.com; formativa-proteccion@hotmail.com; leulloa1@hotmail.com; anavatu@gmail.com;</v>
          </cell>
          <cell r="N580" t="str">
            <v>Semicerrado Externado</v>
          </cell>
          <cell r="O580" t="str">
            <v>Jornada Completa</v>
          </cell>
          <cell r="P580" t="str">
            <v>SRPA</v>
          </cell>
          <cell r="Q580" t="str">
            <v>25-18-2018-576</v>
          </cell>
          <cell r="R580">
            <v>30</v>
          </cell>
          <cell r="S580">
            <v>43435</v>
          </cell>
          <cell r="T580">
            <v>43769</v>
          </cell>
          <cell r="U580">
            <v>291666720</v>
          </cell>
          <cell r="V580" t="str">
            <v>Claudia Yaneth Duran Castellanos</v>
          </cell>
        </row>
        <row r="581">
          <cell r="B581" t="str">
            <v>25-75-583</v>
          </cell>
          <cell r="C581" t="str">
            <v>Cundinamarca</v>
          </cell>
          <cell r="D581" t="str">
            <v>Congregación Religiosos Terciarios Capuchinos Nuestra Señora De Los Dolores</v>
          </cell>
          <cell r="E581" t="str">
            <v>860005068-3</v>
          </cell>
          <cell r="F581" t="str">
            <v>Carlos Enrique Cardona Quiceno</v>
          </cell>
          <cell r="G581" t="str">
            <v>Club Amigo</v>
          </cell>
          <cell r="H581" t="str">
            <v>Carrera 6 No. 17-40</v>
          </cell>
          <cell r="I581" t="str">
            <v>Soacha</v>
          </cell>
          <cell r="J581" t="str">
            <v>Soacha</v>
          </cell>
          <cell r="K581">
            <v>7813638</v>
          </cell>
          <cell r="L581">
            <v>0</v>
          </cell>
          <cell r="M581" t="str">
            <v>opan_terciarios@yahoo.com; formativa-proteccion@hotmail.com; leulloa1@hotmail.com; anavatu@gmail.com;</v>
          </cell>
          <cell r="N581" t="str">
            <v>Externado RAJ</v>
          </cell>
          <cell r="O581" t="str">
            <v>Media Jornada</v>
          </cell>
          <cell r="P581" t="str">
            <v>RAJ</v>
          </cell>
          <cell r="Q581" t="str">
            <v>25-18-2018-570</v>
          </cell>
          <cell r="R581">
            <v>30</v>
          </cell>
          <cell r="S581">
            <v>43435</v>
          </cell>
          <cell r="T581">
            <v>43769</v>
          </cell>
          <cell r="U581">
            <v>172082970</v>
          </cell>
          <cell r="V581" t="str">
            <v>Claudia Yaneth Duran Castellanos</v>
          </cell>
        </row>
        <row r="582">
          <cell r="B582" t="str">
            <v>25-75-584</v>
          </cell>
          <cell r="C582" t="str">
            <v>Cundinamarca</v>
          </cell>
          <cell r="D582" t="str">
            <v>Congregación Religiosos Terciarios Capuchinos Nuestra Señora De Los Dolores</v>
          </cell>
          <cell r="E582" t="str">
            <v>860005068-3</v>
          </cell>
          <cell r="F582" t="str">
            <v>Carlos Enrique Cardona Quiceno</v>
          </cell>
          <cell r="G582" t="str">
            <v>Club Amigo</v>
          </cell>
          <cell r="H582" t="str">
            <v>Carrera 6 No. 17-40</v>
          </cell>
          <cell r="I582" t="str">
            <v>Soacha</v>
          </cell>
          <cell r="J582" t="str">
            <v>Soacha</v>
          </cell>
          <cell r="K582">
            <v>7813638</v>
          </cell>
          <cell r="L582">
            <v>0</v>
          </cell>
          <cell r="M582" t="str">
            <v>opan_terciarios@yahoo.com; formativa-proteccion@hotmail.com; leulloa1@hotmail.com; anavatu@gmail.com;</v>
          </cell>
          <cell r="N582" t="str">
            <v>Libertad Vigilada – Asistida</v>
          </cell>
          <cell r="O582" t="str">
            <v>No Aplica</v>
          </cell>
          <cell r="P582" t="str">
            <v>SRPA</v>
          </cell>
          <cell r="Q582" t="str">
            <v>25-18-2018-575</v>
          </cell>
          <cell r="R582">
            <v>40</v>
          </cell>
          <cell r="S582">
            <v>43435</v>
          </cell>
          <cell r="T582">
            <v>43769</v>
          </cell>
          <cell r="U582">
            <v>190313520</v>
          </cell>
          <cell r="V582" t="str">
            <v>Claudia Yaneth Duran Castellanos</v>
          </cell>
        </row>
        <row r="583">
          <cell r="B583" t="str">
            <v>25-154-585</v>
          </cell>
          <cell r="C583" t="str">
            <v>Cundinamarca</v>
          </cell>
          <cell r="D583" t="str">
            <v>Fundación Familia Entorno Individuo - FEI</v>
          </cell>
          <cell r="E583" t="str">
            <v>900001876-4</v>
          </cell>
          <cell r="F583" t="str">
            <v>Jeisson Paul Cardona</v>
          </cell>
          <cell r="G583" t="str">
            <v>Centro Transitorio Soacha</v>
          </cell>
          <cell r="H583" t="str">
            <v>Carrera 3 N° 59-08 Zona Industrial De Cazuca</v>
          </cell>
          <cell r="I583" t="str">
            <v>Soacha</v>
          </cell>
          <cell r="J583" t="str">
            <v>Soacha</v>
          </cell>
          <cell r="K583">
            <v>0</v>
          </cell>
          <cell r="L583">
            <v>3209494401</v>
          </cell>
          <cell r="M583" t="str">
            <v>feicetracundinamarca@gmail.com; g.financierabogotafei@gmail.com;</v>
          </cell>
          <cell r="N583" t="str">
            <v>Centro Transitorio</v>
          </cell>
          <cell r="O583" t="str">
            <v>No Aplica</v>
          </cell>
          <cell r="P583" t="str">
            <v>SRPA</v>
          </cell>
          <cell r="Q583" t="str">
            <v>25-18-2018-567</v>
          </cell>
          <cell r="R583">
            <v>13</v>
          </cell>
          <cell r="S583">
            <v>43435</v>
          </cell>
          <cell r="T583">
            <v>43769</v>
          </cell>
          <cell r="U583">
            <v>0</v>
          </cell>
          <cell r="V583" t="str">
            <v>Carolina Ardila Baquero</v>
          </cell>
        </row>
        <row r="584">
          <cell r="B584" t="str">
            <v>25-253-586</v>
          </cell>
          <cell r="C584" t="str">
            <v>Cundinamarca</v>
          </cell>
          <cell r="D584" t="str">
            <v>Fundación Social Santa Maria</v>
          </cell>
          <cell r="E584" t="str">
            <v>900099178-2</v>
          </cell>
          <cell r="F584" t="str">
            <v>Rafael Antonio Castañeda Aponte</v>
          </cell>
          <cell r="G584" t="str">
            <v>Hogar San José</v>
          </cell>
          <cell r="H584" t="str">
            <v>Calle 5 No. 8-79</v>
          </cell>
          <cell r="I584" t="str">
            <v>Tocaima</v>
          </cell>
          <cell r="J584" t="str">
            <v>Girardot</v>
          </cell>
          <cell r="K584">
            <v>0</v>
          </cell>
          <cell r="L584">
            <v>3102828160</v>
          </cell>
          <cell r="M584" t="str">
            <v>presidencia@fundacionsantamaria.co; juntadirectiva@fundacionsantamaria.co; direcciondecalidad@fundacionsantamaria.co; lidercalidad@fundacionsantamaria.co</v>
          </cell>
          <cell r="N584" t="str">
            <v>Internado RD</v>
          </cell>
          <cell r="O584" t="str">
            <v>No Aplica</v>
          </cell>
          <cell r="P584" t="str">
            <v>Discapacidad</v>
          </cell>
          <cell r="Q584" t="str">
            <v>25-18-2018-551</v>
          </cell>
          <cell r="R584">
            <v>162</v>
          </cell>
          <cell r="S584">
            <v>43435</v>
          </cell>
          <cell r="T584">
            <v>43769</v>
          </cell>
          <cell r="U584">
            <v>4029225282</v>
          </cell>
          <cell r="V584" t="str">
            <v>Johanna Scarlett Tovar Rojas</v>
          </cell>
        </row>
        <row r="585">
          <cell r="B585" t="str">
            <v>25-13-587</v>
          </cell>
          <cell r="C585" t="str">
            <v>Cundinamarca</v>
          </cell>
          <cell r="D585" t="str">
            <v>Asociación Creemos En Ti</v>
          </cell>
          <cell r="E585" t="str">
            <v>830051999-1</v>
          </cell>
          <cell r="F585" t="str">
            <v>Monica Patricia Vejarano Velandia</v>
          </cell>
          <cell r="G585">
            <v>0</v>
          </cell>
          <cell r="H585" t="str">
            <v>Calle 5 N° 6-17 Consultorio 406</v>
          </cell>
          <cell r="I585" t="str">
            <v>Villeta</v>
          </cell>
          <cell r="J585" t="str">
            <v>Villeta</v>
          </cell>
          <cell r="K585" t="str">
            <v>8900125 - 2446502 - 2680705</v>
          </cell>
          <cell r="L585" t="str">
            <v>3166178134 - 3007754019 - 3183659012 - 3132479931</v>
          </cell>
          <cell r="M585" t="str">
            <v>marcela.vejarano@asocreemosenti.org; Monica.vejarano@asocreemosenti.org; alejandro.ovalle@asocreemosenti.org;</v>
          </cell>
          <cell r="N585" t="str">
            <v>Intervención de Apoyo - Apoyo Psicológico Especializado RD</v>
          </cell>
          <cell r="O585" t="str">
            <v>No Aplica</v>
          </cell>
          <cell r="P585" t="str">
            <v>Violencia Sexual</v>
          </cell>
          <cell r="Q585" t="str">
            <v>25-18-2018-583</v>
          </cell>
          <cell r="R585" t="str">
            <v>213 sesiones</v>
          </cell>
          <cell r="S585">
            <v>43438</v>
          </cell>
          <cell r="T585">
            <v>43769</v>
          </cell>
          <cell r="U585">
            <v>0</v>
          </cell>
          <cell r="V585" t="str">
            <v>Jorge Enrique Morales Hortua</v>
          </cell>
        </row>
        <row r="586">
          <cell r="B586" t="str">
            <v>25-154-588</v>
          </cell>
          <cell r="C586" t="str">
            <v>Cundinamarca</v>
          </cell>
          <cell r="D586" t="str">
            <v>Fundación Familia Entorno Individuo - FEI</v>
          </cell>
          <cell r="E586" t="str">
            <v>900001876-4</v>
          </cell>
          <cell r="F586" t="str">
            <v>Jeisson Paul Cardona</v>
          </cell>
          <cell r="G586" t="str">
            <v>Centro Transitorio Villeta</v>
          </cell>
          <cell r="H586" t="str">
            <v>Carrera 8 N° 6-59</v>
          </cell>
          <cell r="I586" t="str">
            <v>Villeta</v>
          </cell>
          <cell r="J586" t="str">
            <v>Villeta</v>
          </cell>
          <cell r="K586">
            <v>0</v>
          </cell>
          <cell r="L586">
            <v>3209494401</v>
          </cell>
          <cell r="M586" t="str">
            <v>feicetracundinamarca@gmail.com; g.financierabogotafei@gmail.com;</v>
          </cell>
          <cell r="N586" t="str">
            <v>Centro Transitorio</v>
          </cell>
          <cell r="O586" t="str">
            <v>No Aplica</v>
          </cell>
          <cell r="P586" t="str">
            <v>SRPA</v>
          </cell>
          <cell r="Q586" t="str">
            <v>25-18-2018-567</v>
          </cell>
          <cell r="R586">
            <v>2</v>
          </cell>
          <cell r="S586">
            <v>43435</v>
          </cell>
          <cell r="T586">
            <v>43769</v>
          </cell>
          <cell r="U586">
            <v>606247200</v>
          </cell>
          <cell r="V586" t="str">
            <v>Carolina Ardila Baquero</v>
          </cell>
        </row>
        <row r="587">
          <cell r="B587" t="str">
            <v>25-13-589</v>
          </cell>
          <cell r="C587" t="str">
            <v>Cundinamarca</v>
          </cell>
          <cell r="D587" t="str">
            <v>Asociación Creemos En Ti</v>
          </cell>
          <cell r="E587" t="str">
            <v>830051999-1</v>
          </cell>
          <cell r="F587" t="str">
            <v>Monica Patricia Vejarano Velandia</v>
          </cell>
          <cell r="G587">
            <v>0</v>
          </cell>
          <cell r="H587" t="str">
            <v>Calle 5 N° 10ª-15 Consultorios 306-308 Y 311</v>
          </cell>
          <cell r="I587" t="str">
            <v>Zipaquirá</v>
          </cell>
          <cell r="J587" t="str">
            <v>Zipaquirá</v>
          </cell>
          <cell r="K587" t="str">
            <v>8900125 - 2446502 - 2680705</v>
          </cell>
          <cell r="L587" t="str">
            <v>3166178134 - 3007754019 - 3183659012 - 3132479931</v>
          </cell>
          <cell r="M587" t="str">
            <v>marcela.vejarano@asocreemosenti.org; Monica.vejarano@asocreemosenti.org; alejandro.ovalle@asocreemosenti.org;</v>
          </cell>
          <cell r="N587" t="str">
            <v>Intervención de Apoyo - Apoyo Psicológico Especializado RD</v>
          </cell>
          <cell r="O587" t="str">
            <v>No Aplica</v>
          </cell>
          <cell r="P587" t="str">
            <v>Violencia Sexual</v>
          </cell>
          <cell r="Q587" t="str">
            <v>25-18-2018-583</v>
          </cell>
          <cell r="R587" t="str">
            <v>540 sesiones</v>
          </cell>
          <cell r="S587">
            <v>43438</v>
          </cell>
          <cell r="T587">
            <v>43769</v>
          </cell>
          <cell r="U587">
            <v>1242671110</v>
          </cell>
          <cell r="V587" t="str">
            <v>Jorge Enrique Morales Hortua</v>
          </cell>
        </row>
        <row r="588">
          <cell r="B588" t="str">
            <v>25-15-590</v>
          </cell>
          <cell r="C588" t="str">
            <v>Cundinamarca</v>
          </cell>
          <cell r="D588" t="str">
            <v>Asociación Cristiana De Jóvenes De Bogotá Y Cundinamarca ACJ Y MCA</v>
          </cell>
          <cell r="E588" t="str">
            <v>860018862-1</v>
          </cell>
          <cell r="F588" t="str">
            <v>Gloria Cecilia Hidalgo Franco</v>
          </cell>
          <cell r="G588">
            <v>0</v>
          </cell>
          <cell r="H588" t="str">
            <v>Calle 6 N° 14-11 Barrio Algarra II</v>
          </cell>
          <cell r="I588" t="str">
            <v>Zipaquirá</v>
          </cell>
          <cell r="J588" t="str">
            <v>Zipaquirá</v>
          </cell>
          <cell r="K588" t="str">
            <v>2325449 - 8816806</v>
          </cell>
          <cell r="L588">
            <v>0</v>
          </cell>
          <cell r="M588" t="str">
            <v>acj.zipaquira@ymcabogota.org; bernardo.castro@ymcabogota.org;</v>
          </cell>
          <cell r="N588" t="str">
            <v>Intervención de Apoyo - Apoyo Psicosocial RD</v>
          </cell>
          <cell r="O588" t="str">
            <v>No Aplica</v>
          </cell>
          <cell r="P588" t="str">
            <v>Vulneración</v>
          </cell>
          <cell r="Q588" t="str">
            <v>25-18-2018-580</v>
          </cell>
          <cell r="R588">
            <v>50</v>
          </cell>
          <cell r="S588">
            <v>43438</v>
          </cell>
          <cell r="T588">
            <v>43769</v>
          </cell>
          <cell r="U588">
            <v>356351500</v>
          </cell>
          <cell r="V588" t="str">
            <v>Segundo Ismael Rojas Herrera</v>
          </cell>
        </row>
        <row r="589">
          <cell r="B589" t="str">
            <v>25-84-591</v>
          </cell>
          <cell r="C589" t="str">
            <v>Cundinamarca</v>
          </cell>
          <cell r="D589" t="str">
            <v>Corporación Amor Por Colombia</v>
          </cell>
          <cell r="E589" t="str">
            <v>830085547-2</v>
          </cell>
          <cell r="F589" t="str">
            <v>Magnolia Celis Torres</v>
          </cell>
          <cell r="G589" t="str">
            <v>Sede Facatativá</v>
          </cell>
          <cell r="H589" t="str">
            <v>Carrera 20 N° 4 A- 42 Barrio Algarra II</v>
          </cell>
          <cell r="I589" t="str">
            <v>Zipaquirá</v>
          </cell>
          <cell r="J589" t="str">
            <v>Regional</v>
          </cell>
          <cell r="K589">
            <v>0</v>
          </cell>
          <cell r="L589" t="str">
            <v>3105591673 - 3212539081 - 3002135288</v>
          </cell>
          <cell r="M589" t="str">
            <v>cupos.cundinamarca@axc.com.co; direccion@axc.com.co;</v>
          </cell>
          <cell r="N589" t="str">
            <v>Hogar Sustituto Entidad RD</v>
          </cell>
          <cell r="O589" t="str">
            <v>No Aplica</v>
          </cell>
          <cell r="P589" t="str">
            <v>Discapacidad</v>
          </cell>
          <cell r="Q589" t="str">
            <v>25-18-2018-543</v>
          </cell>
          <cell r="R589">
            <v>0</v>
          </cell>
          <cell r="S589">
            <v>43435</v>
          </cell>
          <cell r="T589">
            <v>43769</v>
          </cell>
          <cell r="U589">
            <v>0</v>
          </cell>
          <cell r="V589" t="str">
            <v>Nidia Milena Lozano Caldas</v>
          </cell>
        </row>
        <row r="590">
          <cell r="B590" t="str">
            <v>25-84-592</v>
          </cell>
          <cell r="C590" t="str">
            <v>Cundinamarca</v>
          </cell>
          <cell r="D590" t="str">
            <v>Corporación Amor Por Colombia</v>
          </cell>
          <cell r="E590" t="str">
            <v>830085547-2</v>
          </cell>
          <cell r="F590" t="str">
            <v>Magnolia Celis Torres</v>
          </cell>
          <cell r="G590" t="str">
            <v>Sede Facatativá</v>
          </cell>
          <cell r="H590" t="str">
            <v>Carrera 20 N° 4 A- 42 Barrio Algarra II</v>
          </cell>
          <cell r="I590" t="str">
            <v>Zipaquirá</v>
          </cell>
          <cell r="J590" t="str">
            <v>Regional</v>
          </cell>
          <cell r="K590">
            <v>0</v>
          </cell>
          <cell r="L590" t="str">
            <v>3105591673 - 3212539081 - 3002135288</v>
          </cell>
          <cell r="M590" t="str">
            <v>cupos.cundinamarca@axc.com.co; direccion@axc.com.co;</v>
          </cell>
          <cell r="N590" t="str">
            <v>Hogar Sustituto Entidad RD</v>
          </cell>
          <cell r="O590" t="str">
            <v>No Aplica</v>
          </cell>
          <cell r="P590" t="str">
            <v>Vulneración</v>
          </cell>
          <cell r="Q590" t="str">
            <v>25-18-2018-550</v>
          </cell>
          <cell r="R590">
            <v>0</v>
          </cell>
          <cell r="S590">
            <v>43435</v>
          </cell>
          <cell r="T590">
            <v>43769</v>
          </cell>
          <cell r="U590">
            <v>0</v>
          </cell>
          <cell r="V590" t="str">
            <v>Nidia Milena Lozano Caldas</v>
          </cell>
        </row>
        <row r="591">
          <cell r="B591" t="str">
            <v>25-15-593</v>
          </cell>
          <cell r="C591" t="str">
            <v>Cundinamarca</v>
          </cell>
          <cell r="D591" t="str">
            <v>Asociación Cristiana De Jóvenes De Bogotá Y Cundinamarca ACJ Y MCA</v>
          </cell>
          <cell r="E591" t="str">
            <v>860018862-1</v>
          </cell>
          <cell r="F591" t="str">
            <v>Gloria Cecilia Hidalgo Franco</v>
          </cell>
          <cell r="G591" t="str">
            <v>Zipaquirá</v>
          </cell>
          <cell r="H591" t="str">
            <v>Calle 6 No. 14 - 11 Barrio Algarra I</v>
          </cell>
          <cell r="I591" t="str">
            <v>Zipaquirá</v>
          </cell>
          <cell r="J591" t="str">
            <v>Zipaquirá</v>
          </cell>
          <cell r="K591" t="str">
            <v>2325449 - 8816806</v>
          </cell>
          <cell r="L591">
            <v>0</v>
          </cell>
          <cell r="M591" t="str">
            <v>acj.zipaquira@ymcabogota.org; bernardo.castro@ymcabogota.org;</v>
          </cell>
          <cell r="N591" t="str">
            <v>Externado RAJ</v>
          </cell>
          <cell r="O591" t="str">
            <v>Media Jornada</v>
          </cell>
          <cell r="P591" t="str">
            <v>RAJ</v>
          </cell>
          <cell r="Q591" t="str">
            <v>25-18-2018-552</v>
          </cell>
          <cell r="R591">
            <v>20</v>
          </cell>
          <cell r="S591">
            <v>43435</v>
          </cell>
          <cell r="T591">
            <v>43769</v>
          </cell>
          <cell r="U591">
            <v>114721980</v>
          </cell>
          <cell r="V591" t="str">
            <v>Yolima Galeano Galeano</v>
          </cell>
        </row>
        <row r="592">
          <cell r="B592" t="str">
            <v>25-15-594</v>
          </cell>
          <cell r="C592" t="str">
            <v>Cundinamarca</v>
          </cell>
          <cell r="D592" t="str">
            <v>Asociación Cristiana De Jóvenes De Bogotá Y Cundinamarca ACJ Y MCA</v>
          </cell>
          <cell r="E592" t="str">
            <v>860018862-1</v>
          </cell>
          <cell r="F592" t="str">
            <v>Gloria Cecilia Hidalgo Franco</v>
          </cell>
          <cell r="G592">
            <v>0</v>
          </cell>
          <cell r="H592" t="str">
            <v>Calle 6 No. 14 - 11 Barrio Algarra I</v>
          </cell>
          <cell r="I592" t="str">
            <v>Zipaquirá</v>
          </cell>
          <cell r="J592" t="str">
            <v>Zipaquirá</v>
          </cell>
          <cell r="K592" t="str">
            <v>2325449 - 8816806</v>
          </cell>
          <cell r="L592">
            <v>0</v>
          </cell>
          <cell r="M592" t="str">
            <v>acj.zipaquira@ymcabogota.org; bernardo.castro@ymcabogota.org;</v>
          </cell>
          <cell r="N592" t="str">
            <v>Semicerrado Externado</v>
          </cell>
          <cell r="O592" t="str">
            <v>Media Jornada</v>
          </cell>
          <cell r="P592" t="str">
            <v>SRPA</v>
          </cell>
          <cell r="Q592" t="str">
            <v>25-18-2018-553</v>
          </cell>
          <cell r="R592">
            <v>10</v>
          </cell>
          <cell r="S592">
            <v>43435</v>
          </cell>
          <cell r="T592">
            <v>43769</v>
          </cell>
          <cell r="U592">
            <v>114721980</v>
          </cell>
          <cell r="V592" t="str">
            <v>Carolina Ardila Baquero</v>
          </cell>
        </row>
        <row r="593">
          <cell r="B593" t="str">
            <v>25-15-595</v>
          </cell>
          <cell r="C593" t="str">
            <v>Cundinamarca</v>
          </cell>
          <cell r="D593" t="str">
            <v>Asociación Cristiana De Jóvenes De Bogotá Y Cundinamarca ACJ Y MCA</v>
          </cell>
          <cell r="E593" t="str">
            <v>860018862-1</v>
          </cell>
          <cell r="F593" t="str">
            <v>Gloria Cecilia Hidalgo Franco</v>
          </cell>
          <cell r="G593">
            <v>0</v>
          </cell>
          <cell r="H593" t="str">
            <v>Calle 6 No. 14 - 11 Barrio Algarra I</v>
          </cell>
          <cell r="I593" t="str">
            <v>Zipaquirá</v>
          </cell>
          <cell r="J593" t="str">
            <v>Zipaquirá</v>
          </cell>
          <cell r="K593" t="str">
            <v>2325449 - 8816806</v>
          </cell>
          <cell r="L593">
            <v>0</v>
          </cell>
          <cell r="M593" t="str">
            <v>acj.zipaquira@ymcabogota.org; bernardo.castro@ymcabogota.org;</v>
          </cell>
          <cell r="N593" t="str">
            <v>Libertad Vigilada – Asistida</v>
          </cell>
          <cell r="O593" t="str">
            <v>No Aplica</v>
          </cell>
          <cell r="P593" t="str">
            <v>SRPA</v>
          </cell>
          <cell r="Q593" t="str">
            <v>25-18-2018-555</v>
          </cell>
          <cell r="R593">
            <v>40</v>
          </cell>
          <cell r="S593">
            <v>43435</v>
          </cell>
          <cell r="T593">
            <v>43769</v>
          </cell>
          <cell r="U593">
            <v>190313520</v>
          </cell>
          <cell r="V593" t="str">
            <v>Yolima Galeano Galeano</v>
          </cell>
        </row>
        <row r="594">
          <cell r="B594" t="str">
            <v>25-154-596</v>
          </cell>
          <cell r="C594" t="str">
            <v>Cundinamarca</v>
          </cell>
          <cell r="D594" t="str">
            <v>Fundación Familia Entorno Individuo - FEI</v>
          </cell>
          <cell r="E594" t="str">
            <v>900001876-4</v>
          </cell>
          <cell r="F594" t="str">
            <v>Jeisson Paul Cardona</v>
          </cell>
          <cell r="G594" t="str">
            <v>Centro Transitorio Zipaquira</v>
          </cell>
          <cell r="H594" t="str">
            <v>Carrera 36 N° 8-460 Barrio La Paz</v>
          </cell>
          <cell r="I594" t="str">
            <v>Zipaquirá</v>
          </cell>
          <cell r="J594" t="str">
            <v>Zipaquirá</v>
          </cell>
          <cell r="K594">
            <v>0</v>
          </cell>
          <cell r="L594">
            <v>3209494401</v>
          </cell>
          <cell r="M594" t="str">
            <v>feicetracundinamarca@gmail.com; g.financierabogotafei@gmail.com;</v>
          </cell>
          <cell r="N594" t="str">
            <v>Centro Transitorio</v>
          </cell>
          <cell r="O594" t="str">
            <v>No Aplica</v>
          </cell>
          <cell r="P594" t="str">
            <v>SRPA</v>
          </cell>
          <cell r="Q594" t="str">
            <v>25-18-2018-567</v>
          </cell>
          <cell r="R594">
            <v>5</v>
          </cell>
          <cell r="S594">
            <v>43435</v>
          </cell>
          <cell r="T594">
            <v>43769</v>
          </cell>
          <cell r="U594">
            <v>0</v>
          </cell>
          <cell r="V594" t="str">
            <v>Carolina Ardila Baquero</v>
          </cell>
        </row>
        <row r="595">
          <cell r="B595" t="str">
            <v>95-308-597</v>
          </cell>
          <cell r="C595" t="str">
            <v>Guaviare</v>
          </cell>
          <cell r="D595" t="str">
            <v>Secretariado Diocesano De Pastoral Social Caritas Guaviare</v>
          </cell>
          <cell r="E595" t="str">
            <v>822004039-7</v>
          </cell>
          <cell r="F595" t="str">
            <v>Henry cardenas rojas</v>
          </cell>
          <cell r="G595">
            <v>0</v>
          </cell>
          <cell r="H595" t="str">
            <v>Calle 18 No. 27 36</v>
          </cell>
          <cell r="I595" t="str">
            <v>San José Del Guaviare</v>
          </cell>
          <cell r="J595" t="str">
            <v>San José Del Guaviare</v>
          </cell>
          <cell r="K595">
            <v>5840428</v>
          </cell>
          <cell r="L595">
            <v>3115986229</v>
          </cell>
          <cell r="M595" t="str">
            <v>spsguaviare@gmail.com</v>
          </cell>
          <cell r="N595" t="str">
            <v>Centro Transitorio</v>
          </cell>
          <cell r="O595" t="str">
            <v>No Aplica</v>
          </cell>
          <cell r="P595" t="str">
            <v>SRPA</v>
          </cell>
          <cell r="Q595">
            <v>9500942018</v>
          </cell>
          <cell r="R595">
            <v>2</v>
          </cell>
          <cell r="S595">
            <v>43435</v>
          </cell>
          <cell r="T595">
            <v>43769</v>
          </cell>
          <cell r="U595">
            <v>40416480</v>
          </cell>
          <cell r="V595" t="str">
            <v>Solmara del Carmen Herrera Garcia</v>
          </cell>
        </row>
        <row r="596">
          <cell r="B596" t="str">
            <v>95-308-598</v>
          </cell>
          <cell r="C596" t="str">
            <v>Guaviare</v>
          </cell>
          <cell r="D596" t="str">
            <v>Secretariado Diocesano De Pastoral Social Caritas Guaviare</v>
          </cell>
          <cell r="E596" t="str">
            <v>822004039-7</v>
          </cell>
          <cell r="F596" t="str">
            <v>Henry cardenas rojas</v>
          </cell>
          <cell r="G596">
            <v>0</v>
          </cell>
          <cell r="H596" t="str">
            <v>Calle 18 No. 27 36</v>
          </cell>
          <cell r="I596" t="str">
            <v>San José Del Guaviare</v>
          </cell>
          <cell r="J596" t="str">
            <v>San José Del Guaviare</v>
          </cell>
          <cell r="K596">
            <v>5840428</v>
          </cell>
          <cell r="L596">
            <v>3115986229</v>
          </cell>
          <cell r="M596" t="str">
            <v>spsguaviare@gmail.com</v>
          </cell>
          <cell r="N596" t="str">
            <v>Semicerrado Externado</v>
          </cell>
          <cell r="O596" t="str">
            <v>Media Jornada</v>
          </cell>
          <cell r="P596" t="str">
            <v>SRPA</v>
          </cell>
          <cell r="Q596">
            <v>9500952018</v>
          </cell>
          <cell r="R596">
            <v>6</v>
          </cell>
          <cell r="S596">
            <v>43435</v>
          </cell>
          <cell r="T596">
            <v>43769</v>
          </cell>
          <cell r="U596">
            <v>34416594</v>
          </cell>
          <cell r="V596" t="str">
            <v>Solmara del Carmen Herrera Garcia</v>
          </cell>
        </row>
        <row r="597">
          <cell r="B597" t="str">
            <v>95-308-599</v>
          </cell>
          <cell r="C597" t="str">
            <v>Guaviare</v>
          </cell>
          <cell r="D597" t="str">
            <v>Secretariado Diocesano De Pastoral Social Caritas Guaviare</v>
          </cell>
          <cell r="E597" t="str">
            <v>822004039-7</v>
          </cell>
          <cell r="F597" t="str">
            <v>Henry cardenas rojas</v>
          </cell>
          <cell r="G597">
            <v>0</v>
          </cell>
          <cell r="H597" t="str">
            <v>Calle 18 No. 27 36</v>
          </cell>
          <cell r="I597" t="str">
            <v>San José Del Guaviare</v>
          </cell>
          <cell r="J597" t="str">
            <v>San José Del Guaviare</v>
          </cell>
          <cell r="K597">
            <v>5840428</v>
          </cell>
          <cell r="L597">
            <v>3115986229</v>
          </cell>
          <cell r="M597" t="str">
            <v>spsguaviare@gmail.com</v>
          </cell>
          <cell r="N597" t="str">
            <v>Centro De Internamiento Preventivo</v>
          </cell>
          <cell r="O597" t="str">
            <v>No Aplica</v>
          </cell>
          <cell r="P597" t="str">
            <v>SRPA</v>
          </cell>
          <cell r="Q597">
            <v>9500962018</v>
          </cell>
          <cell r="R597">
            <v>2</v>
          </cell>
          <cell r="S597">
            <v>43435</v>
          </cell>
          <cell r="T597">
            <v>43769</v>
          </cell>
          <cell r="U597">
            <v>43366876</v>
          </cell>
          <cell r="V597" t="str">
            <v>Solmara del Carmen Herrera Garcia</v>
          </cell>
        </row>
        <row r="598">
          <cell r="B598" t="str">
            <v>95-308-600</v>
          </cell>
          <cell r="C598" t="str">
            <v>Guaviare</v>
          </cell>
          <cell r="D598" t="str">
            <v>Secretariado Diocesano De Pastoral Social Caritas Guaviare</v>
          </cell>
          <cell r="E598" t="str">
            <v>822004039-7</v>
          </cell>
          <cell r="F598" t="str">
            <v>Henry cardenas rojas</v>
          </cell>
          <cell r="G598">
            <v>0</v>
          </cell>
          <cell r="H598" t="str">
            <v>Calle 18 No. 27 36</v>
          </cell>
          <cell r="I598" t="str">
            <v>San José Del Guaviare</v>
          </cell>
          <cell r="J598" t="str">
            <v>San José Del Guaviare</v>
          </cell>
          <cell r="K598">
            <v>5840428</v>
          </cell>
          <cell r="L598">
            <v>3115986229</v>
          </cell>
          <cell r="M598" t="str">
            <v>spsguaviare@gmail.com</v>
          </cell>
          <cell r="N598" t="str">
            <v>Semicerrado Externado</v>
          </cell>
          <cell r="O598" t="str">
            <v>Jornada Completa</v>
          </cell>
          <cell r="P598" t="str">
            <v>SRPA</v>
          </cell>
          <cell r="Q598">
            <v>9500972018</v>
          </cell>
          <cell r="R598">
            <v>4</v>
          </cell>
          <cell r="S598">
            <v>43435</v>
          </cell>
          <cell r="T598">
            <v>43769</v>
          </cell>
          <cell r="U598">
            <v>38888896</v>
          </cell>
          <cell r="V598" t="str">
            <v>Solmara del Carmen Herrera Garcia</v>
          </cell>
        </row>
        <row r="599">
          <cell r="B599" t="str">
            <v>95-308-601</v>
          </cell>
          <cell r="C599" t="str">
            <v>Guaviare</v>
          </cell>
          <cell r="D599" t="str">
            <v>Secretariado Diocesano De Pastoral Social Caritas Guaviare</v>
          </cell>
          <cell r="E599" t="str">
            <v>822004039-7</v>
          </cell>
          <cell r="F599" t="str">
            <v>Henry cardenas rojas</v>
          </cell>
          <cell r="G599">
            <v>0</v>
          </cell>
          <cell r="H599" t="str">
            <v>Calle 18 No. 27 36</v>
          </cell>
          <cell r="I599" t="str">
            <v>San José Del Guaviare</v>
          </cell>
          <cell r="J599" t="str">
            <v>San José Del Guaviare</v>
          </cell>
          <cell r="K599">
            <v>5840428</v>
          </cell>
          <cell r="L599">
            <v>3115986229</v>
          </cell>
          <cell r="M599" t="str">
            <v>spsguaviare@gmail.com</v>
          </cell>
          <cell r="N599" t="str">
            <v>Libertad Vigilada – Asistida</v>
          </cell>
          <cell r="O599" t="str">
            <v>No Aplica</v>
          </cell>
          <cell r="P599" t="str">
            <v>SRPA</v>
          </cell>
          <cell r="Q599">
            <v>9500982018</v>
          </cell>
          <cell r="R599">
            <v>4</v>
          </cell>
          <cell r="S599">
            <v>43435</v>
          </cell>
          <cell r="T599">
            <v>43769</v>
          </cell>
          <cell r="U599">
            <v>19031352</v>
          </cell>
          <cell r="V599" t="str">
            <v>Solmara del Carmen Herrera Garcia</v>
          </cell>
        </row>
        <row r="600">
          <cell r="B600" t="str">
            <v>95-308-602</v>
          </cell>
          <cell r="C600" t="str">
            <v>Guaviare</v>
          </cell>
          <cell r="D600" t="str">
            <v>Secretariado Diocesano De Pastoral Social Caritas Guaviare</v>
          </cell>
          <cell r="E600" t="str">
            <v>822004039-7</v>
          </cell>
          <cell r="F600" t="str">
            <v>Henry cardenas rojas</v>
          </cell>
          <cell r="G600">
            <v>0</v>
          </cell>
          <cell r="H600" t="str">
            <v>Calle 18 No. 27 36</v>
          </cell>
          <cell r="I600" t="str">
            <v>San José Del Guaviare</v>
          </cell>
          <cell r="J600" t="str">
            <v>San José Del Guaviare</v>
          </cell>
          <cell r="K600">
            <v>5840428</v>
          </cell>
          <cell r="L600">
            <v>3115986229</v>
          </cell>
          <cell r="M600" t="str">
            <v>spsguaviare@gmail.com</v>
          </cell>
          <cell r="N600" t="str">
            <v>Prestación de Servicios Sociales a la Comunidad</v>
          </cell>
          <cell r="O600" t="str">
            <v>No Aplica</v>
          </cell>
          <cell r="P600" t="str">
            <v>SRPA</v>
          </cell>
          <cell r="Q600">
            <v>9500992018</v>
          </cell>
          <cell r="R600">
            <v>4</v>
          </cell>
          <cell r="S600">
            <v>43435</v>
          </cell>
          <cell r="T600">
            <v>43769</v>
          </cell>
          <cell r="U600">
            <v>13108704</v>
          </cell>
          <cell r="V600" t="str">
            <v>Solmara del Carmen Herrera Garcia</v>
          </cell>
        </row>
        <row r="601">
          <cell r="B601" t="str">
            <v>41-160-603</v>
          </cell>
          <cell r="C601" t="str">
            <v>Huila</v>
          </cell>
          <cell r="D601" t="str">
            <v>Fundación Fundar</v>
          </cell>
          <cell r="E601" t="str">
            <v>900725751-1</v>
          </cell>
          <cell r="F601" t="str">
            <v>Olga Leonor Arenas De Silva</v>
          </cell>
          <cell r="G601" t="str">
            <v>Agencia Garzón</v>
          </cell>
          <cell r="H601" t="str">
            <v>Carrera 7- 9-99 Apto 101 Provivienda</v>
          </cell>
          <cell r="I601" t="str">
            <v>Garzón</v>
          </cell>
          <cell r="J601" t="str">
            <v>Garzón</v>
          </cell>
          <cell r="K601">
            <v>8338845</v>
          </cell>
          <cell r="L601" t="str">
            <v>3133717392 - 3174947213</v>
          </cell>
          <cell r="M601" t="str">
            <v>f.fundargarzon@hotmail.com</v>
          </cell>
          <cell r="N601" t="str">
            <v>Hogar Sustituto Entidad RD</v>
          </cell>
          <cell r="O601" t="str">
            <v>No Aplica</v>
          </cell>
          <cell r="P601" t="str">
            <v>Vulneración</v>
          </cell>
          <cell r="Q601">
            <v>312</v>
          </cell>
          <cell r="R601">
            <v>0</v>
          </cell>
          <cell r="S601">
            <v>43435</v>
          </cell>
          <cell r="T601">
            <v>43769</v>
          </cell>
          <cell r="U601">
            <v>0</v>
          </cell>
          <cell r="V601" t="str">
            <v>Diana Milena Hernandez</v>
          </cell>
        </row>
        <row r="602">
          <cell r="B602" t="str">
            <v>41-160-604</v>
          </cell>
          <cell r="C602" t="str">
            <v>Huila</v>
          </cell>
          <cell r="D602" t="str">
            <v>Fundación Fundar</v>
          </cell>
          <cell r="E602" t="str">
            <v>900725751-1</v>
          </cell>
          <cell r="F602" t="str">
            <v>Olga Leonor Arenas De Silva</v>
          </cell>
          <cell r="G602" t="str">
            <v>Agencia Garzón</v>
          </cell>
          <cell r="H602" t="str">
            <v>Carrera 7 # 9-99 Apto 101 Provivienda</v>
          </cell>
          <cell r="I602" t="str">
            <v>Garzón</v>
          </cell>
          <cell r="J602" t="str">
            <v>Garzón</v>
          </cell>
          <cell r="K602">
            <v>8338845</v>
          </cell>
          <cell r="L602" t="str">
            <v>3133717392 - 3174947213</v>
          </cell>
          <cell r="M602" t="str">
            <v>f.fundargarzon@hotmail.com</v>
          </cell>
          <cell r="N602" t="str">
            <v>Hogar Sustituto Entidad RD</v>
          </cell>
          <cell r="O602" t="str">
            <v>No Aplica</v>
          </cell>
          <cell r="P602" t="str">
            <v>Discapacidad</v>
          </cell>
          <cell r="Q602">
            <v>313</v>
          </cell>
          <cell r="R602">
            <v>0</v>
          </cell>
          <cell r="S602">
            <v>43435</v>
          </cell>
          <cell r="T602">
            <v>43769</v>
          </cell>
          <cell r="U602">
            <v>0</v>
          </cell>
          <cell r="V602" t="str">
            <v>Diana Milena Hernandez</v>
          </cell>
        </row>
        <row r="603">
          <cell r="B603" t="str">
            <v>41-160-605</v>
          </cell>
          <cell r="C603" t="str">
            <v>Huila</v>
          </cell>
          <cell r="D603" t="str">
            <v>Fundación Fundar</v>
          </cell>
          <cell r="E603" t="str">
            <v>900725751-1</v>
          </cell>
          <cell r="F603" t="str">
            <v>Olga Leonor Arenas De Silva</v>
          </cell>
          <cell r="G603" t="str">
            <v>Agencia La Plata</v>
          </cell>
          <cell r="H603" t="str">
            <v>Carrera 1 No. 10-68 Barrio La Paz</v>
          </cell>
          <cell r="I603" t="str">
            <v>La Plata</v>
          </cell>
          <cell r="J603" t="str">
            <v>La Plata</v>
          </cell>
          <cell r="K603">
            <v>0</v>
          </cell>
          <cell r="L603" t="str">
            <v>3053231561 - 3118731304</v>
          </cell>
          <cell r="M603" t="str">
            <v>f.fundarlaplataqgmail.com</v>
          </cell>
          <cell r="N603" t="str">
            <v>Hogar Sustituto Entidad RD</v>
          </cell>
          <cell r="O603" t="str">
            <v>No Aplica</v>
          </cell>
          <cell r="P603" t="str">
            <v>Vulneración</v>
          </cell>
          <cell r="Q603">
            <v>312</v>
          </cell>
          <cell r="R603">
            <v>0</v>
          </cell>
          <cell r="S603">
            <v>43435</v>
          </cell>
          <cell r="T603">
            <v>43769</v>
          </cell>
          <cell r="U603">
            <v>0</v>
          </cell>
          <cell r="V603" t="str">
            <v>Claudia Liliana Vidal Floriano</v>
          </cell>
        </row>
        <row r="604">
          <cell r="B604" t="str">
            <v>41-160-606</v>
          </cell>
          <cell r="C604" t="str">
            <v>Huila</v>
          </cell>
          <cell r="D604" t="str">
            <v>Fundación Fundar</v>
          </cell>
          <cell r="E604" t="str">
            <v>900725751-1</v>
          </cell>
          <cell r="F604" t="str">
            <v>Olga Leonor Arenas De Silva</v>
          </cell>
          <cell r="G604" t="str">
            <v>Agencia La Plata</v>
          </cell>
          <cell r="H604" t="str">
            <v>Carrera 1 No. 10-68 Barrio La Paz</v>
          </cell>
          <cell r="I604" t="str">
            <v>La Plata</v>
          </cell>
          <cell r="J604" t="str">
            <v>La Plata</v>
          </cell>
          <cell r="K604">
            <v>0</v>
          </cell>
          <cell r="L604" t="str">
            <v>3053231561 - 3118731304</v>
          </cell>
          <cell r="M604" t="str">
            <v>f.fundarlaplataqgmail.com</v>
          </cell>
          <cell r="N604" t="str">
            <v>Hogar Sustituto Entidad RD</v>
          </cell>
          <cell r="O604" t="str">
            <v>No Aplica</v>
          </cell>
          <cell r="P604" t="str">
            <v>Discapacidad</v>
          </cell>
          <cell r="Q604">
            <v>313</v>
          </cell>
          <cell r="R604">
            <v>0</v>
          </cell>
          <cell r="S604">
            <v>43435</v>
          </cell>
          <cell r="T604">
            <v>43769</v>
          </cell>
          <cell r="U604">
            <v>0</v>
          </cell>
          <cell r="V604" t="str">
            <v>Claudia Liliana Vidal Floriano</v>
          </cell>
        </row>
        <row r="605">
          <cell r="B605" t="str">
            <v>41-242-607</v>
          </cell>
          <cell r="C605" t="str">
            <v>Huila</v>
          </cell>
          <cell r="D605" t="str">
            <v>Fundación Sembrando Futuro con Afecto</v>
          </cell>
          <cell r="E605" t="str">
            <v>813002942-1</v>
          </cell>
          <cell r="F605" t="str">
            <v>Luz Mary Barrios Home</v>
          </cell>
          <cell r="G605">
            <v>0</v>
          </cell>
          <cell r="H605" t="str">
            <v>Calle 12 Sur No. 25-16 Barrio Arismendi Mora</v>
          </cell>
          <cell r="I605" t="str">
            <v>Neiva</v>
          </cell>
          <cell r="J605" t="str">
            <v>La Gaitana</v>
          </cell>
          <cell r="K605">
            <v>8601140</v>
          </cell>
          <cell r="L605" t="str">
            <v>3005713751 - 3004398598</v>
          </cell>
          <cell r="M605" t="str">
            <v>fusefhuila813@hotmail.com</v>
          </cell>
          <cell r="N605" t="str">
            <v>Externado RD</v>
          </cell>
          <cell r="O605" t="str">
            <v>Media Jornada</v>
          </cell>
          <cell r="P605" t="str">
            <v>Vulneración</v>
          </cell>
          <cell r="Q605">
            <v>307</v>
          </cell>
          <cell r="R605">
            <v>110</v>
          </cell>
          <cell r="S605">
            <v>43435</v>
          </cell>
          <cell r="T605">
            <v>43769</v>
          </cell>
          <cell r="U605">
            <v>602888770</v>
          </cell>
          <cell r="V605" t="str">
            <v>Maria Leidy Perdomo</v>
          </cell>
        </row>
        <row r="606">
          <cell r="B606" t="str">
            <v>41-112-608</v>
          </cell>
          <cell r="C606" t="str">
            <v>Huila</v>
          </cell>
          <cell r="D606" t="str">
            <v>Fondo de Proteccion Infantil - Albergue Infantil Mercedes Perdomo de Liévano</v>
          </cell>
          <cell r="E606" t="str">
            <v>891180034-4</v>
          </cell>
          <cell r="F606" t="str">
            <v>Cecilia Lara De Garcia</v>
          </cell>
          <cell r="G606">
            <v>0</v>
          </cell>
          <cell r="H606" t="str">
            <v>Carrera 3 No. 21-15 B/ Los Samanes</v>
          </cell>
          <cell r="I606" t="str">
            <v>Neiva</v>
          </cell>
          <cell r="J606" t="str">
            <v>Neiva</v>
          </cell>
          <cell r="K606">
            <v>8710148</v>
          </cell>
          <cell r="L606">
            <v>0</v>
          </cell>
          <cell r="M606" t="str">
            <v>albergueinfantilmpl@hotmail.com / coorinternadoalbergueinfantil@gmail.com</v>
          </cell>
          <cell r="N606" t="str">
            <v>Externado RD</v>
          </cell>
          <cell r="O606" t="str">
            <v>Media Jornada</v>
          </cell>
          <cell r="P606" t="str">
            <v>Vulneración</v>
          </cell>
          <cell r="Q606">
            <v>324</v>
          </cell>
          <cell r="R606">
            <v>18</v>
          </cell>
          <cell r="S606">
            <v>43435</v>
          </cell>
          <cell r="T606">
            <v>43769</v>
          </cell>
          <cell r="U606">
            <v>98654526</v>
          </cell>
          <cell r="V606" t="str">
            <v>Diana Yuvely Sanchez Cruz</v>
          </cell>
        </row>
        <row r="607">
          <cell r="B607" t="str">
            <v>41-112-609</v>
          </cell>
          <cell r="C607" t="str">
            <v>Huila</v>
          </cell>
          <cell r="D607" t="str">
            <v>Fondo de Proteccion Infantil - Albergue Infantil Mercedes Perdomo de Liévano</v>
          </cell>
          <cell r="E607" t="str">
            <v>891180034-4</v>
          </cell>
          <cell r="F607" t="str">
            <v>Cecilia Lara De Garcia</v>
          </cell>
          <cell r="G607">
            <v>0</v>
          </cell>
          <cell r="H607" t="str">
            <v>Carrera 3 No. 21-15 B/ Los Samanes</v>
          </cell>
          <cell r="I607" t="str">
            <v>Neiva</v>
          </cell>
          <cell r="J607" t="str">
            <v>Neiva</v>
          </cell>
          <cell r="K607">
            <v>8710148</v>
          </cell>
          <cell r="L607">
            <v>0</v>
          </cell>
          <cell r="M607" t="str">
            <v>albergueinfantilmpl@hotmail.com / coorinternadoalbergueinfantil@gmail.com</v>
          </cell>
          <cell r="N607" t="str">
            <v>Externado RD</v>
          </cell>
          <cell r="O607" t="str">
            <v>Jornada Completa</v>
          </cell>
          <cell r="P607" t="str">
            <v>Vulneración</v>
          </cell>
          <cell r="Q607">
            <v>323</v>
          </cell>
          <cell r="R607">
            <v>26</v>
          </cell>
          <cell r="S607">
            <v>43435</v>
          </cell>
          <cell r="T607">
            <v>43769</v>
          </cell>
          <cell r="U607">
            <v>206038222</v>
          </cell>
          <cell r="V607" t="str">
            <v>Diana Yuvely Sanchez Cruz</v>
          </cell>
        </row>
        <row r="608">
          <cell r="B608" t="str">
            <v>41-112-610</v>
          </cell>
          <cell r="C608" t="str">
            <v>Huila</v>
          </cell>
          <cell r="D608" t="str">
            <v>Fondo de Proteccion Infantil - Albergue Infantil Mercedes Perdomo de Liévano</v>
          </cell>
          <cell r="E608" t="str">
            <v>891180034-4</v>
          </cell>
          <cell r="F608" t="str">
            <v>Cecilia Lara De Garcia</v>
          </cell>
          <cell r="G608">
            <v>0</v>
          </cell>
          <cell r="H608" t="str">
            <v>Carrera 3 No. 21-15 B/ Los Samanes</v>
          </cell>
          <cell r="I608" t="str">
            <v>Neiva</v>
          </cell>
          <cell r="J608" t="str">
            <v>Neiva</v>
          </cell>
          <cell r="K608">
            <v>8710148</v>
          </cell>
          <cell r="L608">
            <v>0</v>
          </cell>
          <cell r="M608" t="str">
            <v>albergueinfantilmpl@hotmail.com / coorinternadoalbergueinfantil@gmail.com</v>
          </cell>
          <cell r="N608" t="str">
            <v>Internado RD</v>
          </cell>
          <cell r="O608" t="str">
            <v>No Aplica</v>
          </cell>
          <cell r="P608" t="str">
            <v>Vulneración</v>
          </cell>
          <cell r="Q608">
            <v>325</v>
          </cell>
          <cell r="R608">
            <v>22</v>
          </cell>
          <cell r="S608">
            <v>43435</v>
          </cell>
          <cell r="T608">
            <v>43769</v>
          </cell>
          <cell r="U608">
            <v>329939742</v>
          </cell>
          <cell r="V608" t="str">
            <v>Diana Yuvely Sanchez Cruz</v>
          </cell>
        </row>
        <row r="609">
          <cell r="B609" t="str">
            <v>41-156-611</v>
          </cell>
          <cell r="C609" t="str">
            <v>Huila</v>
          </cell>
          <cell r="D609" t="str">
            <v>Fundación Familiar Pro Rehabilitación de Farmacodependientes FFARO</v>
          </cell>
          <cell r="E609" t="str">
            <v>800034694-1</v>
          </cell>
          <cell r="F609" t="str">
            <v>Luis Edier Usma Osorio</v>
          </cell>
          <cell r="G609" t="str">
            <v>Sede San Pedro</v>
          </cell>
          <cell r="H609" t="str">
            <v>Carrera 51 No.7-50 B/alejandria</v>
          </cell>
          <cell r="I609" t="str">
            <v>Neiva</v>
          </cell>
          <cell r="J609" t="str">
            <v>La Gaitana</v>
          </cell>
          <cell r="K609">
            <v>8661036</v>
          </cell>
          <cell r="L609">
            <v>3173316795</v>
          </cell>
          <cell r="M609" t="str">
            <v>sanpedro@fundacionfaro.org</v>
          </cell>
          <cell r="N609" t="str">
            <v>Internado RD</v>
          </cell>
          <cell r="O609" t="str">
            <v>No Aplica</v>
          </cell>
          <cell r="P609" t="str">
            <v>Consumo SPA</v>
          </cell>
          <cell r="Q609">
            <v>310</v>
          </cell>
          <cell r="R609">
            <v>40</v>
          </cell>
          <cell r="S609">
            <v>43435</v>
          </cell>
          <cell r="T609">
            <v>43769</v>
          </cell>
          <cell r="U609">
            <v>599890440</v>
          </cell>
          <cell r="V609" t="str">
            <v>Maria Leidy Perdomo</v>
          </cell>
        </row>
        <row r="610">
          <cell r="B610" t="str">
            <v>41-79-612</v>
          </cell>
          <cell r="C610" t="str">
            <v>Huila</v>
          </cell>
          <cell r="D610" t="str">
            <v>Cooperativa Para El Desarrollo Integral Del Niño - COOPDIN</v>
          </cell>
          <cell r="E610" t="str">
            <v>800150236-6</v>
          </cell>
          <cell r="F610" t="str">
            <v>Laura Cerquera Castañeda</v>
          </cell>
          <cell r="G610">
            <v>0</v>
          </cell>
          <cell r="H610" t="str">
            <v>Calle 6 No. 12-21 Barrio Altico</v>
          </cell>
          <cell r="I610" t="str">
            <v>Neiva</v>
          </cell>
          <cell r="J610" t="str">
            <v>La Gaitana</v>
          </cell>
          <cell r="K610">
            <v>8757627</v>
          </cell>
          <cell r="L610">
            <v>3115254492</v>
          </cell>
          <cell r="M610" t="str">
            <v>coopdin@hotmail.com</v>
          </cell>
          <cell r="N610" t="str">
            <v>Externado RD</v>
          </cell>
          <cell r="O610" t="str">
            <v>Media Jornada</v>
          </cell>
          <cell r="P610" t="str">
            <v>Discapacidad</v>
          </cell>
          <cell r="Q610">
            <v>308</v>
          </cell>
          <cell r="R610">
            <v>18</v>
          </cell>
          <cell r="S610">
            <v>43435</v>
          </cell>
          <cell r="T610">
            <v>43769</v>
          </cell>
          <cell r="U610">
            <v>156348252</v>
          </cell>
          <cell r="V610" t="str">
            <v>Maria Leidy Perdomo</v>
          </cell>
        </row>
        <row r="611">
          <cell r="B611" t="str">
            <v>41-254-613</v>
          </cell>
          <cell r="C611" t="str">
            <v>Huila</v>
          </cell>
          <cell r="D611" t="str">
            <v>Fundación Social y Cultural para la Niñez de Neiva - Vida y Paz</v>
          </cell>
          <cell r="E611" t="str">
            <v>813002556-1</v>
          </cell>
          <cell r="F611" t="str">
            <v>Noralba Gonzalez Lizcano</v>
          </cell>
          <cell r="G611">
            <v>0</v>
          </cell>
          <cell r="H611" t="str">
            <v>Calle 1 H Bis No. 31-29</v>
          </cell>
          <cell r="I611" t="str">
            <v>Neiva</v>
          </cell>
          <cell r="J611" t="str">
            <v>La Gaitana</v>
          </cell>
          <cell r="K611">
            <v>8737119</v>
          </cell>
          <cell r="L611">
            <v>3124346361</v>
          </cell>
          <cell r="M611" t="str">
            <v>funvidaypaz@hotmail.com</v>
          </cell>
          <cell r="N611" t="str">
            <v>Intervención de Apoyo - Apoyo Psicosocial RD</v>
          </cell>
          <cell r="O611" t="str">
            <v>No Aplica</v>
          </cell>
          <cell r="P611" t="str">
            <v>Vulneración</v>
          </cell>
          <cell r="Q611">
            <v>306</v>
          </cell>
          <cell r="R611">
            <v>50</v>
          </cell>
          <cell r="S611">
            <v>43435</v>
          </cell>
          <cell r="T611">
            <v>43769</v>
          </cell>
          <cell r="U611">
            <v>178175750</v>
          </cell>
          <cell r="V611" t="str">
            <v>Maria Leidy Perdomo</v>
          </cell>
        </row>
        <row r="612">
          <cell r="B612" t="str">
            <v>41-160-614</v>
          </cell>
          <cell r="C612" t="str">
            <v>Huila</v>
          </cell>
          <cell r="D612" t="str">
            <v>Fundación Fundar</v>
          </cell>
          <cell r="E612" t="str">
            <v>900725751-1</v>
          </cell>
          <cell r="F612" t="str">
            <v>Olga Leonor Arenas De Silva</v>
          </cell>
          <cell r="G612" t="str">
            <v>Agencia Neiva</v>
          </cell>
          <cell r="H612" t="str">
            <v>Carrera 5 Bis No. 17-44. B/ Quirinal</v>
          </cell>
          <cell r="I612" t="str">
            <v>Neiva</v>
          </cell>
          <cell r="J612" t="str">
            <v>Neiva</v>
          </cell>
          <cell r="K612">
            <v>8722346</v>
          </cell>
          <cell r="L612">
            <v>3142824251</v>
          </cell>
          <cell r="M612" t="str">
            <v>f.fundarneiva@hotmail.com</v>
          </cell>
          <cell r="N612" t="str">
            <v>Hogar Sustituto Entidad RD</v>
          </cell>
          <cell r="O612" t="str">
            <v>No Aplica</v>
          </cell>
          <cell r="P612" t="str">
            <v>Vulneración</v>
          </cell>
          <cell r="Q612">
            <v>312</v>
          </cell>
          <cell r="R612">
            <v>271</v>
          </cell>
          <cell r="S612">
            <v>43435</v>
          </cell>
          <cell r="T612">
            <v>43769</v>
          </cell>
          <cell r="U612">
            <v>3435793555</v>
          </cell>
          <cell r="V612" t="str">
            <v>Diana Yuvely Sanchez Cruz</v>
          </cell>
        </row>
        <row r="613">
          <cell r="B613" t="str">
            <v>41-160-615</v>
          </cell>
          <cell r="C613" t="str">
            <v>Huila</v>
          </cell>
          <cell r="D613" t="str">
            <v>Fundación Fundar</v>
          </cell>
          <cell r="E613" t="str">
            <v>900725751-1</v>
          </cell>
          <cell r="F613" t="str">
            <v>Olga Leonor Arenas De Silva</v>
          </cell>
          <cell r="G613" t="str">
            <v>Agencia Neiva</v>
          </cell>
          <cell r="H613" t="str">
            <v>Carrera 5 Bis No. 17-44. B/ Quirinal</v>
          </cell>
          <cell r="I613" t="str">
            <v>Neiva</v>
          </cell>
          <cell r="J613" t="str">
            <v>La Gaitana</v>
          </cell>
          <cell r="K613">
            <v>8722346</v>
          </cell>
          <cell r="L613">
            <v>3142824251</v>
          </cell>
          <cell r="M613" t="str">
            <v>f.fundarneiva@hotmail.com</v>
          </cell>
          <cell r="N613" t="str">
            <v>Hogar Sustituto Entidad RD</v>
          </cell>
          <cell r="O613" t="str">
            <v>No Aplica</v>
          </cell>
          <cell r="P613" t="str">
            <v>Vulneración</v>
          </cell>
          <cell r="Q613">
            <v>312</v>
          </cell>
          <cell r="R613">
            <v>0</v>
          </cell>
          <cell r="S613">
            <v>43435</v>
          </cell>
          <cell r="T613">
            <v>43769</v>
          </cell>
          <cell r="U613">
            <v>0</v>
          </cell>
          <cell r="V613" t="str">
            <v>Maria Leidy Perdomo</v>
          </cell>
        </row>
        <row r="614">
          <cell r="B614" t="str">
            <v>41-160-616</v>
          </cell>
          <cell r="C614" t="str">
            <v>Huila</v>
          </cell>
          <cell r="D614" t="str">
            <v>Fundación Fundar</v>
          </cell>
          <cell r="E614" t="str">
            <v>900725751-1</v>
          </cell>
          <cell r="F614" t="str">
            <v>Olga Leonor Arenas De Silva</v>
          </cell>
          <cell r="G614" t="str">
            <v>Agencia Neiva</v>
          </cell>
          <cell r="H614" t="str">
            <v>Carrera 5 Bis No. 17-44. B/ Quirinal</v>
          </cell>
          <cell r="I614" t="str">
            <v>Neiva</v>
          </cell>
          <cell r="J614" t="str">
            <v>Neiva</v>
          </cell>
          <cell r="K614">
            <v>8722346</v>
          </cell>
          <cell r="L614">
            <v>3142824251</v>
          </cell>
          <cell r="M614" t="str">
            <v>f.fundarneiva@hotmail.com</v>
          </cell>
          <cell r="N614" t="str">
            <v>Hogar Sustituto Entidad RD</v>
          </cell>
          <cell r="O614" t="str">
            <v>No Aplica</v>
          </cell>
          <cell r="P614" t="str">
            <v>Discapacidad</v>
          </cell>
          <cell r="Q614">
            <v>313</v>
          </cell>
          <cell r="R614">
            <v>96</v>
          </cell>
          <cell r="S614">
            <v>43435</v>
          </cell>
          <cell r="T614">
            <v>43769</v>
          </cell>
          <cell r="U614">
            <v>1614264576</v>
          </cell>
          <cell r="V614" t="str">
            <v>Diana Yuvely Sanchez Cruz</v>
          </cell>
        </row>
        <row r="615">
          <cell r="B615" t="str">
            <v>41-160-617</v>
          </cell>
          <cell r="C615" t="str">
            <v>Huila</v>
          </cell>
          <cell r="D615" t="str">
            <v>Fundación Fundar</v>
          </cell>
          <cell r="E615" t="str">
            <v>900725751-1</v>
          </cell>
          <cell r="F615" t="str">
            <v>Olga Leonor Arenas De Silva</v>
          </cell>
          <cell r="G615" t="str">
            <v>Agencia Neiva</v>
          </cell>
          <cell r="H615" t="str">
            <v>Carrera 5 Bis No. 17-44. B/ Quirinal</v>
          </cell>
          <cell r="I615" t="str">
            <v>Neiva</v>
          </cell>
          <cell r="J615" t="str">
            <v>La Gaitana</v>
          </cell>
          <cell r="K615">
            <v>8722346</v>
          </cell>
          <cell r="L615">
            <v>3142824251</v>
          </cell>
          <cell r="M615" t="str">
            <v>f.fundarneiva@hotmail.com</v>
          </cell>
          <cell r="N615" t="str">
            <v>Hogar Sustituto Entidad RD</v>
          </cell>
          <cell r="O615" t="str">
            <v>No Aplica</v>
          </cell>
          <cell r="P615" t="str">
            <v>Discapacidad</v>
          </cell>
          <cell r="Q615">
            <v>313</v>
          </cell>
          <cell r="R615">
            <v>0</v>
          </cell>
          <cell r="S615">
            <v>43435</v>
          </cell>
          <cell r="T615">
            <v>43769</v>
          </cell>
          <cell r="U615">
            <v>0</v>
          </cell>
          <cell r="V615" t="str">
            <v>Maria Leidy Perdomo</v>
          </cell>
        </row>
        <row r="616">
          <cell r="B616" t="str">
            <v>41-76-618</v>
          </cell>
          <cell r="C616" t="str">
            <v>Huila</v>
          </cell>
          <cell r="D616" t="str">
            <v>Congregación Siervas de Cristo Sacerdote - Sagrada Familia</v>
          </cell>
          <cell r="E616" t="str">
            <v>860007314-1</v>
          </cell>
          <cell r="F616" t="str">
            <v>Maria Raquel Escalante Castañeda</v>
          </cell>
          <cell r="G616">
            <v>0</v>
          </cell>
          <cell r="H616" t="str">
            <v>Carrera 1h No. 12-69</v>
          </cell>
          <cell r="I616" t="str">
            <v>Neiva</v>
          </cell>
          <cell r="J616" t="str">
            <v>La Gaitana</v>
          </cell>
          <cell r="K616">
            <v>8721027</v>
          </cell>
          <cell r="L616">
            <v>3164712282</v>
          </cell>
          <cell r="M616" t="str">
            <v>hsfneiva@gmail.com</v>
          </cell>
          <cell r="N616" t="str">
            <v>Internado RD</v>
          </cell>
          <cell r="O616" t="str">
            <v>No Aplica</v>
          </cell>
          <cell r="P616" t="str">
            <v>Vulneración</v>
          </cell>
          <cell r="Q616">
            <v>309</v>
          </cell>
          <cell r="R616">
            <v>28</v>
          </cell>
          <cell r="S616">
            <v>43435</v>
          </cell>
          <cell r="T616">
            <v>43769</v>
          </cell>
          <cell r="U616">
            <v>419923308</v>
          </cell>
          <cell r="V616" t="str">
            <v>Maria Leidy Perdomo</v>
          </cell>
        </row>
        <row r="617">
          <cell r="B617" t="str">
            <v>41-80-619</v>
          </cell>
          <cell r="C617" t="str">
            <v>Huila</v>
          </cell>
          <cell r="D617" t="str">
            <v>Coordinación De Voluntariados Del Huila - COVOLHUILA</v>
          </cell>
          <cell r="E617" t="str">
            <v>891101099-5</v>
          </cell>
          <cell r="F617" t="str">
            <v>Nubia Villa De Alvarez</v>
          </cell>
          <cell r="G617">
            <v>0</v>
          </cell>
          <cell r="H617" t="str">
            <v>Calle 2 No. 15-99 B/. Ventilador</v>
          </cell>
          <cell r="I617" t="str">
            <v>Neiva</v>
          </cell>
          <cell r="J617" t="str">
            <v>Neiva</v>
          </cell>
          <cell r="K617">
            <v>8702250</v>
          </cell>
          <cell r="L617">
            <v>3183541988</v>
          </cell>
          <cell r="M617" t="str">
            <v>covolhuila.srpa@gmail.com / covolhuilaneiva@gmail.com</v>
          </cell>
          <cell r="N617" t="str">
            <v>Prestación de Servicios Sociales a la Comunidad</v>
          </cell>
          <cell r="O617" t="str">
            <v>No Aplica</v>
          </cell>
          <cell r="P617" t="str">
            <v>SRPA</v>
          </cell>
          <cell r="Q617">
            <v>326</v>
          </cell>
          <cell r="R617">
            <v>25</v>
          </cell>
          <cell r="S617">
            <v>43435</v>
          </cell>
          <cell r="T617">
            <v>43769</v>
          </cell>
          <cell r="U617">
            <v>81929400</v>
          </cell>
          <cell r="V617" t="str">
            <v>Diana Yuvely Sanchez Cruz</v>
          </cell>
        </row>
        <row r="618">
          <cell r="B618" t="str">
            <v>41-154-620</v>
          </cell>
          <cell r="C618" t="str">
            <v>Huila</v>
          </cell>
          <cell r="D618" t="str">
            <v>Fundación Familia Entorno Individuo - FEI</v>
          </cell>
          <cell r="E618" t="str">
            <v>900001876-4</v>
          </cell>
          <cell r="F618" t="str">
            <v>Jeisson Paul Cardona</v>
          </cell>
          <cell r="G618" t="str">
            <v>Sede Icaro</v>
          </cell>
          <cell r="H618" t="str">
            <v>Calle 13 No. 2 – 13 Barrio Los Mártires</v>
          </cell>
          <cell r="I618" t="str">
            <v>Neiva</v>
          </cell>
          <cell r="J618" t="str">
            <v>Neiva</v>
          </cell>
          <cell r="K618">
            <v>8628362</v>
          </cell>
          <cell r="L618">
            <v>3124855137</v>
          </cell>
          <cell r="M618" t="str">
            <v>fundacionfeicentro.neiva@outlook.com</v>
          </cell>
          <cell r="N618" t="str">
            <v>Semicerrado Externado</v>
          </cell>
          <cell r="O618" t="str">
            <v>Media Jornada</v>
          </cell>
          <cell r="P618" t="str">
            <v>SRPA</v>
          </cell>
          <cell r="Q618">
            <v>317</v>
          </cell>
          <cell r="R618">
            <v>6</v>
          </cell>
          <cell r="S618">
            <v>43435</v>
          </cell>
          <cell r="T618">
            <v>43769</v>
          </cell>
          <cell r="U618">
            <v>34416594</v>
          </cell>
          <cell r="V618" t="str">
            <v>Diana Yuvely Sanchez Cruz</v>
          </cell>
        </row>
        <row r="619">
          <cell r="B619" t="str">
            <v>41-154-621</v>
          </cell>
          <cell r="C619" t="str">
            <v>Huila</v>
          </cell>
          <cell r="D619" t="str">
            <v>Fundación Familia Entorno Individuo - FEI</v>
          </cell>
          <cell r="E619" t="str">
            <v>900001876-4</v>
          </cell>
          <cell r="F619" t="str">
            <v>Jeisson Paul Cardona</v>
          </cell>
          <cell r="G619" t="str">
            <v>Sede Icaro</v>
          </cell>
          <cell r="H619" t="str">
            <v>Calle 13 No. 2 – 13 Barrio Los Mártires</v>
          </cell>
          <cell r="I619" t="str">
            <v>Neiva</v>
          </cell>
          <cell r="J619" t="str">
            <v>Neiva</v>
          </cell>
          <cell r="K619">
            <v>8628362</v>
          </cell>
          <cell r="L619">
            <v>3124855137</v>
          </cell>
          <cell r="M619" t="str">
            <v>fundacionfeicentro.neiva@outlook.com</v>
          </cell>
          <cell r="N619" t="str">
            <v>Semicerrado Externado</v>
          </cell>
          <cell r="O619" t="str">
            <v>Jornada Completa</v>
          </cell>
          <cell r="P619" t="str">
            <v>SRPA</v>
          </cell>
          <cell r="Q619">
            <v>319</v>
          </cell>
          <cell r="R619">
            <v>3</v>
          </cell>
          <cell r="S619">
            <v>43435</v>
          </cell>
          <cell r="T619">
            <v>43769</v>
          </cell>
          <cell r="U619">
            <v>29166672</v>
          </cell>
          <cell r="V619" t="str">
            <v>Diana Yuvely Sanchez Cruz</v>
          </cell>
        </row>
        <row r="620">
          <cell r="B620" t="str">
            <v>41-154-622</v>
          </cell>
          <cell r="C620" t="str">
            <v>Huila</v>
          </cell>
          <cell r="D620" t="str">
            <v>Fundación Familia Entorno Individuo - FEI</v>
          </cell>
          <cell r="E620" t="str">
            <v>900001876-4</v>
          </cell>
          <cell r="F620" t="str">
            <v>Jeisson Paul Cardona</v>
          </cell>
          <cell r="G620" t="str">
            <v>Sede Icaro</v>
          </cell>
          <cell r="H620" t="str">
            <v>Calle 13 No. 2 – 13 Barrio Los Mártires</v>
          </cell>
          <cell r="I620" t="str">
            <v>Neiva</v>
          </cell>
          <cell r="J620" t="str">
            <v>Neiva</v>
          </cell>
          <cell r="K620">
            <v>8628362</v>
          </cell>
          <cell r="L620">
            <v>3124855137</v>
          </cell>
          <cell r="M620" t="str">
            <v>fundacionfeicentro.neiva@outlook.com</v>
          </cell>
          <cell r="N620" t="str">
            <v>Libertad Vigilada – Asistida</v>
          </cell>
          <cell r="O620" t="str">
            <v>No Aplica</v>
          </cell>
          <cell r="P620" t="str">
            <v>SRPA</v>
          </cell>
          <cell r="Q620">
            <v>316</v>
          </cell>
          <cell r="R620">
            <v>25</v>
          </cell>
          <cell r="S620">
            <v>43435</v>
          </cell>
          <cell r="T620">
            <v>43769</v>
          </cell>
          <cell r="U620">
            <v>118945950</v>
          </cell>
          <cell r="V620" t="str">
            <v>Diana Yuvely Sanchez Cruz</v>
          </cell>
        </row>
        <row r="621">
          <cell r="B621" t="str">
            <v>41-154-623</v>
          </cell>
          <cell r="C621" t="str">
            <v>Huila</v>
          </cell>
          <cell r="D621" t="str">
            <v>Fundación Familia Entorno Individuo - FEI</v>
          </cell>
          <cell r="E621" t="str">
            <v>900001876-4</v>
          </cell>
          <cell r="F621" t="str">
            <v>Jeisson Paul Cardona</v>
          </cell>
          <cell r="G621" t="str">
            <v>Sede Samanes</v>
          </cell>
          <cell r="H621" t="str">
            <v>Calle 58 No. 1w-65 Barrio Las Mercedes</v>
          </cell>
          <cell r="I621" t="str">
            <v>Neiva</v>
          </cell>
          <cell r="J621" t="str">
            <v>Neiva</v>
          </cell>
          <cell r="K621">
            <v>8641124</v>
          </cell>
          <cell r="L621">
            <v>3142283156</v>
          </cell>
          <cell r="M621" t="str">
            <v>fundacionfei.neiva@outlook.com</v>
          </cell>
          <cell r="N621" t="str">
            <v>Semicerrado Internado</v>
          </cell>
          <cell r="O621" t="str">
            <v>No Aplica</v>
          </cell>
          <cell r="P621" t="str">
            <v>SRPA</v>
          </cell>
          <cell r="Q621">
            <v>320</v>
          </cell>
          <cell r="R621">
            <v>13</v>
          </cell>
          <cell r="S621">
            <v>43435</v>
          </cell>
          <cell r="T621">
            <v>43769</v>
          </cell>
          <cell r="U621">
            <v>222887379</v>
          </cell>
          <cell r="V621" t="str">
            <v>Diana Yuvely Sanchez Cruz</v>
          </cell>
        </row>
        <row r="622">
          <cell r="B622" t="str">
            <v>41-154-624</v>
          </cell>
          <cell r="C622" t="str">
            <v>Huila</v>
          </cell>
          <cell r="D622" t="str">
            <v>Fundación Familia Entorno Individuo - FEI</v>
          </cell>
          <cell r="E622" t="str">
            <v>900001876-4</v>
          </cell>
          <cell r="F622" t="str">
            <v>Jeisson Paul Cardona</v>
          </cell>
          <cell r="G622" t="str">
            <v>Sede Samanes</v>
          </cell>
          <cell r="H622" t="str">
            <v>Calle 58 No. 1w-65 Barrio Las Mercedes</v>
          </cell>
          <cell r="I622" t="str">
            <v>Neiva</v>
          </cell>
          <cell r="J622" t="str">
            <v>Neiva</v>
          </cell>
          <cell r="K622">
            <v>8641124</v>
          </cell>
          <cell r="L622">
            <v>3142283156</v>
          </cell>
          <cell r="M622" t="str">
            <v>fundacionfei.neiva@outlook.com</v>
          </cell>
          <cell r="N622" t="str">
            <v>Centro De Internamiento Preventivo</v>
          </cell>
          <cell r="O622" t="str">
            <v>No Aplica</v>
          </cell>
          <cell r="P622" t="str">
            <v>SRPA</v>
          </cell>
          <cell r="Q622">
            <v>321</v>
          </cell>
          <cell r="R622">
            <v>25</v>
          </cell>
          <cell r="S622">
            <v>43435</v>
          </cell>
          <cell r="T622">
            <v>43769</v>
          </cell>
          <cell r="U622">
            <v>542085950</v>
          </cell>
          <cell r="V622" t="str">
            <v>Diana Yuvely Sanchez Cruz</v>
          </cell>
        </row>
        <row r="623">
          <cell r="B623" t="str">
            <v>41-154-625</v>
          </cell>
          <cell r="C623" t="str">
            <v>Huila</v>
          </cell>
          <cell r="D623" t="str">
            <v>Fundación Familia Entorno Individuo - FEI</v>
          </cell>
          <cell r="E623" t="str">
            <v>900001876-4</v>
          </cell>
          <cell r="F623" t="str">
            <v>Jeisson Paul Cardona</v>
          </cell>
          <cell r="G623" t="str">
            <v>Sede Samanes</v>
          </cell>
          <cell r="H623" t="str">
            <v>Calle 58 No. 1w-65 Barrio Las Mercedes</v>
          </cell>
          <cell r="I623" t="str">
            <v>Neiva</v>
          </cell>
          <cell r="J623" t="str">
            <v>Neiva</v>
          </cell>
          <cell r="K623">
            <v>8641124</v>
          </cell>
          <cell r="L623">
            <v>3142283156</v>
          </cell>
          <cell r="M623" t="str">
            <v>fundacionfei.neiva@outlook.com</v>
          </cell>
          <cell r="N623" t="str">
            <v>Centro De Atención Especializada</v>
          </cell>
          <cell r="O623" t="str">
            <v>No Aplica</v>
          </cell>
          <cell r="P623" t="str">
            <v>SRPA</v>
          </cell>
          <cell r="Q623">
            <v>322</v>
          </cell>
          <cell r="R623">
            <v>80</v>
          </cell>
          <cell r="S623">
            <v>43435</v>
          </cell>
          <cell r="T623">
            <v>43769</v>
          </cell>
          <cell r="U623">
            <v>1738636000</v>
          </cell>
          <cell r="V623" t="str">
            <v>Diana Yuvely Sanchez Cruz</v>
          </cell>
        </row>
        <row r="624">
          <cell r="B624" t="str">
            <v>41-154-626</v>
          </cell>
          <cell r="C624" t="str">
            <v>Huila</v>
          </cell>
          <cell r="D624" t="str">
            <v>Fundación Familia Entorno Individuo - FEI</v>
          </cell>
          <cell r="E624" t="str">
            <v>900001876-4</v>
          </cell>
          <cell r="F624" t="str">
            <v>Jeisson Paul Cardona</v>
          </cell>
          <cell r="G624" t="str">
            <v>Sede Samanes</v>
          </cell>
          <cell r="H624" t="str">
            <v>Calle 58 No. 1w-65 Barrio Las Mercedes</v>
          </cell>
          <cell r="I624" t="str">
            <v>Neiva</v>
          </cell>
          <cell r="J624" t="str">
            <v>Neiva</v>
          </cell>
          <cell r="K624">
            <v>8641124</v>
          </cell>
          <cell r="L624">
            <v>3142283156</v>
          </cell>
          <cell r="M624" t="str">
            <v>fundacionfei.neiva@outlook.com</v>
          </cell>
          <cell r="N624" t="str">
            <v>Centro Transitorio</v>
          </cell>
          <cell r="O624" t="str">
            <v>No Aplica</v>
          </cell>
          <cell r="P624" t="str">
            <v>SRPA</v>
          </cell>
          <cell r="Q624">
            <v>318</v>
          </cell>
          <cell r="R624">
            <v>2</v>
          </cell>
          <cell r="S624">
            <v>43435</v>
          </cell>
          <cell r="T624">
            <v>43769</v>
          </cell>
          <cell r="U624">
            <v>40416480</v>
          </cell>
          <cell r="V624" t="str">
            <v>Diana Yuvely Sanchez Cruz</v>
          </cell>
        </row>
        <row r="625">
          <cell r="B625" t="str">
            <v>41-154-627</v>
          </cell>
          <cell r="C625" t="str">
            <v>Huila</v>
          </cell>
          <cell r="D625" t="str">
            <v>Fundación Familia Entorno Individuo - FEI</v>
          </cell>
          <cell r="E625" t="str">
            <v>900001876-4</v>
          </cell>
          <cell r="F625" t="str">
            <v>Jeisson Paul Cardona</v>
          </cell>
          <cell r="G625" t="str">
            <v>Sede Ocobos</v>
          </cell>
          <cell r="H625" t="str">
            <v>Kilómetro 1 Vía Municipio De Rivera – Huila</v>
          </cell>
          <cell r="I625" t="str">
            <v>Neiva</v>
          </cell>
          <cell r="J625" t="str">
            <v>Neiva</v>
          </cell>
          <cell r="K625">
            <v>0</v>
          </cell>
          <cell r="L625">
            <v>3124853826</v>
          </cell>
          <cell r="M625" t="str">
            <v>fundacionfei.neiva@outlook.com</v>
          </cell>
          <cell r="N625" t="str">
            <v>Internado RD</v>
          </cell>
          <cell r="O625" t="str">
            <v>No Aplica</v>
          </cell>
          <cell r="P625" t="str">
            <v>Consumo SPA</v>
          </cell>
          <cell r="Q625">
            <v>311</v>
          </cell>
          <cell r="R625">
            <v>40</v>
          </cell>
          <cell r="S625">
            <v>43435</v>
          </cell>
          <cell r="T625">
            <v>43769</v>
          </cell>
          <cell r="U625">
            <v>599890440</v>
          </cell>
          <cell r="V625" t="str">
            <v>Maria Leidy Perdomo</v>
          </cell>
        </row>
        <row r="626">
          <cell r="B626" t="str">
            <v>41-160-628</v>
          </cell>
          <cell r="C626" t="str">
            <v>Huila</v>
          </cell>
          <cell r="D626" t="str">
            <v>Fundación Fundar</v>
          </cell>
          <cell r="E626" t="str">
            <v>900725751-1</v>
          </cell>
          <cell r="F626" t="str">
            <v>Olga Leonor Arenas De Silva</v>
          </cell>
          <cell r="G626" t="str">
            <v>Agencia Pitalito</v>
          </cell>
          <cell r="H626" t="str">
            <v>Carrera 1c 13-60 Los Andes</v>
          </cell>
          <cell r="I626" t="str">
            <v>Pitalito</v>
          </cell>
          <cell r="J626" t="str">
            <v>Pitalito</v>
          </cell>
          <cell r="K626">
            <v>8352112</v>
          </cell>
          <cell r="L626" t="str">
            <v>3123209606 - 3105135610</v>
          </cell>
          <cell r="M626" t="str">
            <v>hogsustitutospitalito@gmail.com</v>
          </cell>
          <cell r="N626" t="str">
            <v>Hogar Sustituto Entidad RD</v>
          </cell>
          <cell r="O626" t="str">
            <v>No Aplica</v>
          </cell>
          <cell r="P626" t="str">
            <v>Vulneración</v>
          </cell>
          <cell r="Q626">
            <v>312</v>
          </cell>
          <cell r="R626">
            <v>0</v>
          </cell>
          <cell r="S626">
            <v>43435</v>
          </cell>
          <cell r="T626">
            <v>43769</v>
          </cell>
          <cell r="U626">
            <v>0</v>
          </cell>
          <cell r="V626" t="str">
            <v>Irma Constaza Almario</v>
          </cell>
        </row>
        <row r="627">
          <cell r="B627" t="str">
            <v>41-160-629</v>
          </cell>
          <cell r="C627" t="str">
            <v>Huila</v>
          </cell>
          <cell r="D627" t="str">
            <v>Fundación Fundar</v>
          </cell>
          <cell r="E627" t="str">
            <v>900725751-1</v>
          </cell>
          <cell r="F627" t="str">
            <v>Olga Leonor Arenas De Silva</v>
          </cell>
          <cell r="G627" t="str">
            <v>Agencia Pitalito</v>
          </cell>
          <cell r="H627" t="str">
            <v>Carrera 1c 13-60 Los Andes</v>
          </cell>
          <cell r="I627" t="str">
            <v>Pitalito</v>
          </cell>
          <cell r="J627" t="str">
            <v>Pitalito</v>
          </cell>
          <cell r="K627">
            <v>8352112</v>
          </cell>
          <cell r="L627" t="str">
            <v>3123209606 - 3105135610</v>
          </cell>
          <cell r="M627" t="str">
            <v>hogsustitutospitalito@gmail.com</v>
          </cell>
          <cell r="N627" t="str">
            <v>Hogar Sustituto Entidad RD</v>
          </cell>
          <cell r="O627" t="str">
            <v>No Aplica</v>
          </cell>
          <cell r="P627" t="str">
            <v>Discapacidad</v>
          </cell>
          <cell r="Q627">
            <v>313</v>
          </cell>
          <cell r="R627">
            <v>0</v>
          </cell>
          <cell r="S627">
            <v>43435</v>
          </cell>
          <cell r="T627">
            <v>43769</v>
          </cell>
          <cell r="U627">
            <v>0</v>
          </cell>
          <cell r="V627" t="str">
            <v>Irma Constaza Almario</v>
          </cell>
        </row>
        <row r="628">
          <cell r="B628" t="str">
            <v>41-227-630</v>
          </cell>
          <cell r="C628" t="str">
            <v>Huila</v>
          </cell>
          <cell r="D628" t="str">
            <v>Fundación Picachos</v>
          </cell>
          <cell r="E628" t="str">
            <v>828000312-7</v>
          </cell>
          <cell r="F628" t="str">
            <v>Miguel Angel Claros Correa</v>
          </cell>
          <cell r="G628" t="str">
            <v>Sede Pitalito</v>
          </cell>
          <cell r="H628" t="str">
            <v>Calle 10 No 11-56 Barrió San Antonio</v>
          </cell>
          <cell r="I628" t="str">
            <v>Pitalito</v>
          </cell>
          <cell r="J628" t="str">
            <v>Pitalito</v>
          </cell>
          <cell r="K628">
            <v>8366330</v>
          </cell>
          <cell r="L628">
            <v>3176437799</v>
          </cell>
          <cell r="M628" t="str">
            <v>fpicachospitalito@gmail.com</v>
          </cell>
          <cell r="N628" t="str">
            <v>Intervención de Apoyo RAJ</v>
          </cell>
          <cell r="O628" t="str">
            <v>No Aplica</v>
          </cell>
          <cell r="P628" t="str">
            <v>RAJ</v>
          </cell>
          <cell r="Q628">
            <v>315</v>
          </cell>
          <cell r="R628">
            <v>11</v>
          </cell>
          <cell r="S628">
            <v>43435</v>
          </cell>
          <cell r="T628">
            <v>43769</v>
          </cell>
          <cell r="U628">
            <v>39999861</v>
          </cell>
          <cell r="V628" t="str">
            <v>Irma Constaza Almario</v>
          </cell>
        </row>
        <row r="629">
          <cell r="B629" t="str">
            <v>41-227-631</v>
          </cell>
          <cell r="C629" t="str">
            <v>Huila</v>
          </cell>
          <cell r="D629" t="str">
            <v>Fundación Picachos</v>
          </cell>
          <cell r="E629" t="str">
            <v>828000312-7</v>
          </cell>
          <cell r="F629" t="str">
            <v>Miguel Angel Claros Correa</v>
          </cell>
          <cell r="G629" t="str">
            <v>Sede Pitalito</v>
          </cell>
          <cell r="H629" t="str">
            <v>Calle 10 No 11-56 Barrió San Antonio</v>
          </cell>
          <cell r="I629" t="str">
            <v>Pitalito</v>
          </cell>
          <cell r="J629" t="str">
            <v>Pitalito</v>
          </cell>
          <cell r="K629">
            <v>8366330</v>
          </cell>
          <cell r="L629">
            <v>3176437799</v>
          </cell>
          <cell r="M629" t="str">
            <v>fpicachospitalito@gmail.com</v>
          </cell>
          <cell r="N629" t="str">
            <v>Libertad Vigilada – Asistida</v>
          </cell>
          <cell r="O629" t="str">
            <v>No Aplica</v>
          </cell>
          <cell r="P629" t="str">
            <v>SRPA</v>
          </cell>
          <cell r="Q629">
            <v>314</v>
          </cell>
          <cell r="R629">
            <v>25</v>
          </cell>
          <cell r="S629">
            <v>43435</v>
          </cell>
          <cell r="T629">
            <v>43769</v>
          </cell>
          <cell r="U629">
            <v>118945950</v>
          </cell>
          <cell r="V629" t="str">
            <v>Irma Constaza Almario</v>
          </cell>
        </row>
        <row r="630">
          <cell r="B630" t="str">
            <v>44-102-632</v>
          </cell>
          <cell r="C630" t="str">
            <v>La_Guajira</v>
          </cell>
          <cell r="D630" t="str">
            <v>Corporación Para La Atención Integral De Menores De La Colombia - CAIMEC</v>
          </cell>
          <cell r="E630" t="str">
            <v>825001822-5</v>
          </cell>
          <cell r="F630" t="str">
            <v>Indira Buendia Garcia</v>
          </cell>
          <cell r="G630">
            <v>0</v>
          </cell>
          <cell r="H630" t="str">
            <v>Calle 9 No. 1b-08</v>
          </cell>
          <cell r="I630" t="str">
            <v>Riohacha</v>
          </cell>
          <cell r="J630" t="str">
            <v>Riohacha</v>
          </cell>
          <cell r="K630">
            <v>0</v>
          </cell>
          <cell r="L630">
            <v>3158902633</v>
          </cell>
          <cell r="M630" t="str">
            <v>caimec@hotmail.com</v>
          </cell>
          <cell r="N630" t="str">
            <v>Apoyo Postinstitucional – SRPA</v>
          </cell>
          <cell r="O630" t="str">
            <v>No Aplica</v>
          </cell>
          <cell r="P630" t="str">
            <v>SRPA</v>
          </cell>
          <cell r="Q630">
            <v>212</v>
          </cell>
          <cell r="R630">
            <v>6</v>
          </cell>
          <cell r="S630">
            <v>43434</v>
          </cell>
          <cell r="T630">
            <v>43555</v>
          </cell>
          <cell r="U630">
            <v>8181348</v>
          </cell>
          <cell r="V630" t="str">
            <v>Maleli Fernandez</v>
          </cell>
        </row>
        <row r="631">
          <cell r="B631" t="str">
            <v>44-102-633</v>
          </cell>
          <cell r="C631" t="str">
            <v>La_Guajira</v>
          </cell>
          <cell r="D631" t="str">
            <v>Corporación Para La Atención Integral De Menores De La Colombia - CAIMEC</v>
          </cell>
          <cell r="E631" t="str">
            <v>825001822-5</v>
          </cell>
          <cell r="F631" t="str">
            <v>Indira Buendia Garcia</v>
          </cell>
          <cell r="G631">
            <v>0</v>
          </cell>
          <cell r="H631" t="str">
            <v>Calle 9 No. 1b-08</v>
          </cell>
          <cell r="I631" t="str">
            <v>Riohacha</v>
          </cell>
          <cell r="J631" t="str">
            <v>Riohacha</v>
          </cell>
          <cell r="K631">
            <v>0</v>
          </cell>
          <cell r="L631">
            <v>3158902633</v>
          </cell>
          <cell r="M631" t="str">
            <v>caimec@hotmail.com</v>
          </cell>
          <cell r="N631" t="str">
            <v>Libertad Vigilada – Asistida</v>
          </cell>
          <cell r="O631" t="str">
            <v>No Aplica</v>
          </cell>
          <cell r="P631" t="str">
            <v>SRPA</v>
          </cell>
          <cell r="Q631">
            <v>214</v>
          </cell>
          <cell r="R631">
            <v>32</v>
          </cell>
          <cell r="S631">
            <v>43434</v>
          </cell>
          <cell r="T631">
            <v>43555</v>
          </cell>
          <cell r="U631">
            <v>55106720</v>
          </cell>
          <cell r="V631" t="str">
            <v>Maleli Fernandez</v>
          </cell>
        </row>
        <row r="632">
          <cell r="B632" t="str">
            <v>44-43-634</v>
          </cell>
          <cell r="C632" t="str">
            <v>La_Guajira</v>
          </cell>
          <cell r="D632" t="str">
            <v>Caja De Compensación Familiar De La Guajira - COMFAGUAJIRA</v>
          </cell>
          <cell r="E632" t="str">
            <v>892115006-5</v>
          </cell>
          <cell r="F632" t="str">
            <v>Luis Eduardo Medina Romero</v>
          </cell>
          <cell r="G632">
            <v>0</v>
          </cell>
          <cell r="H632" t="str">
            <v>Calle 13 #8-176 Sede Administrativa Sector El Patron Kilometro 1 Via A Maicao Sede Operativa</v>
          </cell>
          <cell r="I632" t="str">
            <v>Riohacha</v>
          </cell>
          <cell r="J632" t="str">
            <v>Riohacha</v>
          </cell>
          <cell r="K632">
            <v>0</v>
          </cell>
          <cell r="L632">
            <v>3005540066</v>
          </cell>
          <cell r="M632" t="str">
            <v>centro.reahabilitacion@comfaguajira.com</v>
          </cell>
          <cell r="N632" t="str">
            <v>Externado RD</v>
          </cell>
          <cell r="O632" t="str">
            <v>Media Jornada</v>
          </cell>
          <cell r="P632" t="str">
            <v>Vulneración</v>
          </cell>
          <cell r="Q632">
            <v>215</v>
          </cell>
          <cell r="R632">
            <v>50</v>
          </cell>
          <cell r="S632">
            <v>43434</v>
          </cell>
          <cell r="T632">
            <v>43769</v>
          </cell>
          <cell r="U632">
            <v>434300700</v>
          </cell>
          <cell r="V632" t="str">
            <v>Maleli Fernandez</v>
          </cell>
        </row>
        <row r="633">
          <cell r="B633" t="str">
            <v>44-291-635</v>
          </cell>
          <cell r="C633" t="str">
            <v>La_Guajira</v>
          </cell>
          <cell r="D633" t="str">
            <v>Misión Niños Colombia</v>
          </cell>
          <cell r="E633" t="str">
            <v>800225543-6</v>
          </cell>
          <cell r="F633" t="str">
            <v>Maribeth Arrieta</v>
          </cell>
          <cell r="G633">
            <v>0</v>
          </cell>
          <cell r="H633" t="str">
            <v>Calle 13 # 13-09</v>
          </cell>
          <cell r="I633" t="str">
            <v>San Juan Del Cesar</v>
          </cell>
          <cell r="J633" t="str">
            <v>Fonseca</v>
          </cell>
          <cell r="K633">
            <v>77741276</v>
          </cell>
          <cell r="L633" t="str">
            <v>3014714727 - 3117285213</v>
          </cell>
          <cell r="M633" t="str">
            <v>minicolguajira@yahoo.com.mx</v>
          </cell>
          <cell r="N633" t="str">
            <v>Externado RD</v>
          </cell>
          <cell r="O633" t="str">
            <v>Media Jornada</v>
          </cell>
          <cell r="P633" t="str">
            <v>Vulneración</v>
          </cell>
          <cell r="Q633">
            <v>213</v>
          </cell>
          <cell r="R633">
            <v>56</v>
          </cell>
          <cell r="S633">
            <v>43434</v>
          </cell>
          <cell r="T633">
            <v>43769</v>
          </cell>
          <cell r="U633">
            <v>306925192</v>
          </cell>
          <cell r="V633" t="str">
            <v>Karen Chinchia</v>
          </cell>
        </row>
        <row r="634">
          <cell r="B634" t="str">
            <v>47-233-636</v>
          </cell>
          <cell r="C634" t="str">
            <v>Magdalena</v>
          </cell>
          <cell r="D634" t="str">
            <v>Fundación Rehabilitación Integral</v>
          </cell>
          <cell r="E634" t="str">
            <v>900085882-9</v>
          </cell>
          <cell r="F634" t="str">
            <v>Angelica Zamora</v>
          </cell>
          <cell r="G634">
            <v>0</v>
          </cell>
          <cell r="H634" t="str">
            <v>Carrera 15 No 15-10</v>
          </cell>
          <cell r="I634" t="str">
            <v>Ciénaga</v>
          </cell>
          <cell r="J634" t="str">
            <v>Cienaga</v>
          </cell>
          <cell r="K634">
            <v>4226815</v>
          </cell>
          <cell r="L634">
            <v>3113452490</v>
          </cell>
          <cell r="M634" t="str">
            <v>modalidadesdeapoyo@frehabilitacionintegral.com</v>
          </cell>
          <cell r="N634" t="str">
            <v>Intervención de Apoyo - Apoyo Psicológico Especializado RD</v>
          </cell>
          <cell r="O634" t="str">
            <v>No Aplica</v>
          </cell>
          <cell r="P634" t="str">
            <v>Vulneración</v>
          </cell>
          <cell r="Q634">
            <v>262</v>
          </cell>
          <cell r="R634" t="str">
            <v>276 sesiones</v>
          </cell>
          <cell r="S634">
            <v>43435</v>
          </cell>
          <cell r="T634">
            <v>43769</v>
          </cell>
          <cell r="U634">
            <v>198252732</v>
          </cell>
          <cell r="V634" t="str">
            <v>Zulima Decaro Ospino</v>
          </cell>
        </row>
        <row r="635">
          <cell r="B635" t="str">
            <v>47-233-637</v>
          </cell>
          <cell r="C635" t="str">
            <v>Magdalena</v>
          </cell>
          <cell r="D635" t="str">
            <v>Fundación Rehabilitación Integral</v>
          </cell>
          <cell r="E635" t="str">
            <v>900085882-9</v>
          </cell>
          <cell r="F635" t="str">
            <v>Angelica Zamora</v>
          </cell>
          <cell r="G635">
            <v>0</v>
          </cell>
          <cell r="H635" t="str">
            <v>Calle 4 No 7-87</v>
          </cell>
          <cell r="I635" t="str">
            <v>El Banco</v>
          </cell>
          <cell r="J635" t="str">
            <v>Banco</v>
          </cell>
          <cell r="K635">
            <v>4226815</v>
          </cell>
          <cell r="L635">
            <v>3113452490</v>
          </cell>
          <cell r="M635" t="str">
            <v>modalidadesdeapoyo@frehabilitacionintegral.com</v>
          </cell>
          <cell r="N635" t="str">
            <v>Intervención de Apoyo - Apoyo Psicológico Especializado RD</v>
          </cell>
          <cell r="O635" t="str">
            <v>No Aplica</v>
          </cell>
          <cell r="P635" t="str">
            <v>Vulneración</v>
          </cell>
          <cell r="Q635">
            <v>262</v>
          </cell>
          <cell r="R635" t="str">
            <v>92 sesiones</v>
          </cell>
          <cell r="S635">
            <v>43435</v>
          </cell>
          <cell r="T635">
            <v>43769</v>
          </cell>
          <cell r="U635">
            <v>66084244</v>
          </cell>
          <cell r="V635" t="str">
            <v>Zulima Decaro Ospino</v>
          </cell>
        </row>
        <row r="636">
          <cell r="B636" t="str">
            <v>47-233-638</v>
          </cell>
          <cell r="C636" t="str">
            <v>Magdalena</v>
          </cell>
          <cell r="D636" t="str">
            <v>Fundación Rehabilitación Integral</v>
          </cell>
          <cell r="E636" t="str">
            <v>900085882-9</v>
          </cell>
          <cell r="F636" t="str">
            <v>Angelica Zamora</v>
          </cell>
          <cell r="G636">
            <v>0</v>
          </cell>
          <cell r="H636" t="str">
            <v>Cra 7 # 9-10 Centro</v>
          </cell>
          <cell r="I636" t="str">
            <v>Fundación</v>
          </cell>
          <cell r="J636" t="str">
            <v>Fundacion</v>
          </cell>
          <cell r="K636">
            <v>4226815</v>
          </cell>
          <cell r="L636">
            <v>3113452490</v>
          </cell>
          <cell r="M636" t="str">
            <v>modalidadesdeapoyo@frehabilitacionintegral.com</v>
          </cell>
          <cell r="N636" t="str">
            <v>Intervención de Apoyo - Apoyo Psicosocial RD</v>
          </cell>
          <cell r="O636" t="str">
            <v>No Aplica</v>
          </cell>
          <cell r="P636" t="str">
            <v>Vulneración</v>
          </cell>
          <cell r="Q636">
            <v>267</v>
          </cell>
          <cell r="R636">
            <v>40</v>
          </cell>
          <cell r="S636">
            <v>43435</v>
          </cell>
          <cell r="T636">
            <v>43769</v>
          </cell>
          <cell r="U636">
            <v>142540600</v>
          </cell>
          <cell r="V636" t="str">
            <v>Lenys Pertuz Carbono</v>
          </cell>
        </row>
        <row r="637">
          <cell r="B637" t="str">
            <v>47-233-639</v>
          </cell>
          <cell r="C637" t="str">
            <v>Magdalena</v>
          </cell>
          <cell r="D637" t="str">
            <v>Fundación Rehabilitación Integral</v>
          </cell>
          <cell r="E637" t="str">
            <v>900085882-9</v>
          </cell>
          <cell r="F637" t="str">
            <v>Angelica Zamora</v>
          </cell>
          <cell r="G637">
            <v>0</v>
          </cell>
          <cell r="H637" t="str">
            <v>Carrera 5 No 5-12</v>
          </cell>
          <cell r="I637" t="str">
            <v>Fundación</v>
          </cell>
          <cell r="J637" t="str">
            <v>Fundacion</v>
          </cell>
          <cell r="K637">
            <v>4226815</v>
          </cell>
          <cell r="L637">
            <v>3113452490</v>
          </cell>
          <cell r="M637" t="str">
            <v>modalidadesdeapoyo@frehabilitacionintegral.com</v>
          </cell>
          <cell r="N637" t="str">
            <v>Intervención de Apoyo - Apoyo Psicológico Especializado RD</v>
          </cell>
          <cell r="O637" t="str">
            <v>No Aplica</v>
          </cell>
          <cell r="P637" t="str">
            <v>Vulneración</v>
          </cell>
          <cell r="Q637">
            <v>262</v>
          </cell>
          <cell r="R637" t="str">
            <v>184 sesiones</v>
          </cell>
          <cell r="S637">
            <v>43435</v>
          </cell>
          <cell r="T637">
            <v>43769</v>
          </cell>
          <cell r="U637">
            <v>132168488</v>
          </cell>
          <cell r="V637" t="str">
            <v>Zulima Decaro Ospino</v>
          </cell>
        </row>
        <row r="638">
          <cell r="B638" t="str">
            <v>47-233-640</v>
          </cell>
          <cell r="C638" t="str">
            <v>Magdalena</v>
          </cell>
          <cell r="D638" t="str">
            <v>Fundación Rehabilitación Integral</v>
          </cell>
          <cell r="E638" t="str">
            <v>900085882-9</v>
          </cell>
          <cell r="F638" t="str">
            <v>Angelica Zamora</v>
          </cell>
          <cell r="G638">
            <v>0</v>
          </cell>
          <cell r="H638" t="str">
            <v>Calle 13 No 10-48</v>
          </cell>
          <cell r="I638" t="str">
            <v>Pivijay</v>
          </cell>
          <cell r="J638" t="str">
            <v>Del Rio</v>
          </cell>
          <cell r="K638">
            <v>4226815</v>
          </cell>
          <cell r="L638">
            <v>3113452490</v>
          </cell>
          <cell r="M638" t="str">
            <v>modalidadesdeapoyo@frehabilitacionintegral.com</v>
          </cell>
          <cell r="N638" t="str">
            <v>Intervención de Apoyo - Apoyo Psicológico Especializado RD</v>
          </cell>
          <cell r="O638" t="str">
            <v>No Aplica</v>
          </cell>
          <cell r="P638" t="str">
            <v>Vulneración</v>
          </cell>
          <cell r="Q638">
            <v>262</v>
          </cell>
          <cell r="R638" t="str">
            <v>92 sesiones</v>
          </cell>
          <cell r="S638">
            <v>43435</v>
          </cell>
          <cell r="T638">
            <v>43769</v>
          </cell>
          <cell r="U638">
            <v>66084244</v>
          </cell>
          <cell r="V638" t="str">
            <v>Zulima Decaro Ospino</v>
          </cell>
        </row>
        <row r="639">
          <cell r="B639" t="str">
            <v>47-233-641</v>
          </cell>
          <cell r="C639" t="str">
            <v>Magdalena</v>
          </cell>
          <cell r="D639" t="str">
            <v>Fundación Rehabilitación Integral</v>
          </cell>
          <cell r="E639" t="str">
            <v>900085882-9</v>
          </cell>
          <cell r="F639" t="str">
            <v>Angelica Zamora</v>
          </cell>
          <cell r="G639">
            <v>0</v>
          </cell>
          <cell r="H639" t="str">
            <v>Carrera 14ª No 23-35</v>
          </cell>
          <cell r="I639" t="str">
            <v>Plato</v>
          </cell>
          <cell r="J639" t="str">
            <v>Plato</v>
          </cell>
          <cell r="K639">
            <v>4226815</v>
          </cell>
          <cell r="L639">
            <v>3113452490</v>
          </cell>
          <cell r="M639" t="str">
            <v>modalidadesdeapoyo@frehabilitacionintegral.com</v>
          </cell>
          <cell r="N639" t="str">
            <v>Intervención de Apoyo - Apoyo Psicológico Especializado RD</v>
          </cell>
          <cell r="O639" t="str">
            <v>No Aplica</v>
          </cell>
          <cell r="P639" t="str">
            <v>Vulneración</v>
          </cell>
          <cell r="Q639">
            <v>262</v>
          </cell>
          <cell r="R639" t="str">
            <v>84 sesiones</v>
          </cell>
          <cell r="S639">
            <v>43435</v>
          </cell>
          <cell r="T639">
            <v>43769</v>
          </cell>
          <cell r="U639">
            <v>60337788</v>
          </cell>
          <cell r="V639" t="str">
            <v>Zulima Decaro Ospino</v>
          </cell>
        </row>
        <row r="640">
          <cell r="B640" t="str">
            <v>47-127-642</v>
          </cell>
          <cell r="C640" t="str">
            <v>Magdalena</v>
          </cell>
          <cell r="D640" t="str">
            <v>Fundación Centro De Desarrollo Social - CEDESOCIAL</v>
          </cell>
          <cell r="E640" t="str">
            <v>802007962-1</v>
          </cell>
          <cell r="F640" t="str">
            <v>Cristian Mulford</v>
          </cell>
          <cell r="G640">
            <v>0</v>
          </cell>
          <cell r="H640" t="str">
            <v>Calle 15 # 21-29 Barrio Jardin</v>
          </cell>
          <cell r="I640" t="str">
            <v>Santa Marta</v>
          </cell>
          <cell r="J640" t="str">
            <v>Regional</v>
          </cell>
          <cell r="K640">
            <v>4394100</v>
          </cell>
          <cell r="L640">
            <v>3205439743</v>
          </cell>
          <cell r="M640" t="str">
            <v>cristian.mulford@cedesocial.org</v>
          </cell>
          <cell r="N640" t="str">
            <v>Hogar Sustituto Entidad RD</v>
          </cell>
          <cell r="O640" t="str">
            <v>No Aplica</v>
          </cell>
          <cell r="P640" t="str">
            <v>Vulneración</v>
          </cell>
          <cell r="Q640">
            <v>265</v>
          </cell>
          <cell r="R640">
            <v>193</v>
          </cell>
          <cell r="S640">
            <v>43435</v>
          </cell>
          <cell r="T640">
            <v>43769</v>
          </cell>
          <cell r="U640">
            <v>3321286877</v>
          </cell>
          <cell r="V640" t="str">
            <v>Zulma Villamizar Diaz</v>
          </cell>
        </row>
        <row r="641">
          <cell r="B641" t="str">
            <v>47-127-643</v>
          </cell>
          <cell r="C641" t="str">
            <v>Magdalena</v>
          </cell>
          <cell r="D641" t="str">
            <v>Fundación Centro De Desarrollo Social - CEDESOCIAL</v>
          </cell>
          <cell r="E641" t="str">
            <v>802007962-1</v>
          </cell>
          <cell r="F641" t="str">
            <v>Cristian Mulford</v>
          </cell>
          <cell r="G641">
            <v>0</v>
          </cell>
          <cell r="H641" t="str">
            <v>Calle 15 # 21-29 Barrio Jardin</v>
          </cell>
          <cell r="I641" t="str">
            <v>Santa Marta</v>
          </cell>
          <cell r="J641" t="str">
            <v>Regional</v>
          </cell>
          <cell r="K641">
            <v>4394100</v>
          </cell>
          <cell r="L641">
            <v>3205439743</v>
          </cell>
          <cell r="M641" t="str">
            <v>cristian.mulford@cedesocial.org</v>
          </cell>
          <cell r="N641" t="str">
            <v>Hogar Sustituto Entidad RD</v>
          </cell>
          <cell r="O641" t="str">
            <v>No Aplica</v>
          </cell>
          <cell r="P641" t="str">
            <v>Discapacidad</v>
          </cell>
          <cell r="Q641">
            <v>265</v>
          </cell>
          <cell r="R641">
            <v>52</v>
          </cell>
          <cell r="S641">
            <v>43435</v>
          </cell>
          <cell r="T641">
            <v>43769</v>
          </cell>
          <cell r="U641">
            <v>0</v>
          </cell>
          <cell r="V641" t="str">
            <v>Zulma Villamizar Diaz</v>
          </cell>
        </row>
        <row r="642">
          <cell r="B642" t="str">
            <v>47-127-644</v>
          </cell>
          <cell r="C642" t="str">
            <v>Magdalena</v>
          </cell>
          <cell r="D642" t="str">
            <v>Fundación Centro De Desarrollo Social - CEDESOCIAL</v>
          </cell>
          <cell r="E642" t="str">
            <v>802007962-1</v>
          </cell>
          <cell r="F642" t="str">
            <v>Cristian Mulford</v>
          </cell>
          <cell r="G642">
            <v>0</v>
          </cell>
          <cell r="H642" t="str">
            <v>Calle 15 # 21-29 Barrio Jardin</v>
          </cell>
          <cell r="I642" t="str">
            <v>Santa Marta</v>
          </cell>
          <cell r="J642" t="str">
            <v>Sur</v>
          </cell>
          <cell r="K642">
            <v>4394100</v>
          </cell>
          <cell r="L642">
            <v>3205439743</v>
          </cell>
          <cell r="M642" t="str">
            <v>cristian.mulford@cedesocial.org</v>
          </cell>
          <cell r="N642" t="str">
            <v>Intervención de Apoyo - Apoyo Psicosocial RD</v>
          </cell>
          <cell r="O642" t="str">
            <v>No Aplica</v>
          </cell>
          <cell r="P642" t="str">
            <v>Violencia Sexual</v>
          </cell>
          <cell r="Q642">
            <v>264</v>
          </cell>
          <cell r="R642">
            <v>107</v>
          </cell>
          <cell r="S642">
            <v>43435</v>
          </cell>
          <cell r="T642">
            <v>43769</v>
          </cell>
          <cell r="U642">
            <v>286110617</v>
          </cell>
          <cell r="V642" t="str">
            <v>Zulima Decaro Ospino</v>
          </cell>
        </row>
        <row r="643">
          <cell r="B643" t="str">
            <v>47-122-645</v>
          </cell>
          <cell r="C643" t="str">
            <v>Magdalena</v>
          </cell>
          <cell r="D643" t="str">
            <v>Fundación Betshalom</v>
          </cell>
          <cell r="E643" t="str">
            <v>819005916-5</v>
          </cell>
          <cell r="F643" t="str">
            <v>Patricia Consuegra Verdooren</v>
          </cell>
          <cell r="G643">
            <v>0</v>
          </cell>
          <cell r="H643" t="str">
            <v>Troncal Del Caribe Entrada Al Country Club K2-3</v>
          </cell>
          <cell r="I643" t="str">
            <v>Santa Marta</v>
          </cell>
          <cell r="J643" t="str">
            <v>Sur</v>
          </cell>
          <cell r="K643">
            <v>0</v>
          </cell>
          <cell r="L643" t="str">
            <v>3006781654 - 3046284109</v>
          </cell>
          <cell r="M643" t="str">
            <v>fundacionbetshalomipssantamarta@hotmail.com</v>
          </cell>
          <cell r="N643" t="str">
            <v>Externado RD</v>
          </cell>
          <cell r="O643" t="str">
            <v>Media Jornada</v>
          </cell>
          <cell r="P643" t="str">
            <v>Discapacidad</v>
          </cell>
          <cell r="Q643">
            <v>266</v>
          </cell>
          <cell r="R643">
            <v>35</v>
          </cell>
          <cell r="S643">
            <v>43435</v>
          </cell>
          <cell r="T643">
            <v>43769</v>
          </cell>
          <cell r="U643">
            <v>304010490</v>
          </cell>
          <cell r="V643" t="str">
            <v>Zulima Decaro Ospino</v>
          </cell>
        </row>
        <row r="644">
          <cell r="B644" t="str">
            <v>47-102-646</v>
          </cell>
          <cell r="C644" t="str">
            <v>Magdalena</v>
          </cell>
          <cell r="D644" t="str">
            <v>Corporación Para La Atención Integral De Menores De La Colombia - CAIMEC</v>
          </cell>
          <cell r="E644" t="str">
            <v>825001822-5</v>
          </cell>
          <cell r="F644" t="str">
            <v>Indira Buendia Garcia</v>
          </cell>
          <cell r="G644">
            <v>0</v>
          </cell>
          <cell r="H644" t="str">
            <v>Calle 14 N°21-83 Av. Libertador</v>
          </cell>
          <cell r="I644" t="str">
            <v>Santa Marta</v>
          </cell>
          <cell r="J644" t="str">
            <v>Norte</v>
          </cell>
          <cell r="K644">
            <v>4372053</v>
          </cell>
          <cell r="L644">
            <v>3158902633</v>
          </cell>
          <cell r="M644" t="str">
            <v>caimeglibertador@hotmail.com</v>
          </cell>
          <cell r="N644" t="str">
            <v>Libertad Vigilada – Asistida</v>
          </cell>
          <cell r="O644" t="str">
            <v>No Aplica</v>
          </cell>
          <cell r="P644" t="str">
            <v>SRPA</v>
          </cell>
          <cell r="Q644">
            <v>258</v>
          </cell>
          <cell r="R644">
            <v>40</v>
          </cell>
          <cell r="S644">
            <v>43435</v>
          </cell>
          <cell r="T644">
            <v>43769</v>
          </cell>
          <cell r="U644">
            <v>190313520</v>
          </cell>
          <cell r="V644" t="str">
            <v>Maria Del Socorro Pabon</v>
          </cell>
        </row>
        <row r="645">
          <cell r="B645" t="str">
            <v>47-102-647</v>
          </cell>
          <cell r="C645" t="str">
            <v>Magdalena</v>
          </cell>
          <cell r="D645" t="str">
            <v>Corporación Para La Atención Integral De Menores De La Colombia - CAIMEC</v>
          </cell>
          <cell r="E645" t="str">
            <v>825001822-5</v>
          </cell>
          <cell r="F645" t="str">
            <v>Indira Buendia Garcia</v>
          </cell>
          <cell r="G645">
            <v>0</v>
          </cell>
          <cell r="H645" t="str">
            <v>Calle 14 N°21-83 Av. Libertador</v>
          </cell>
          <cell r="I645" t="str">
            <v>Santa Marta</v>
          </cell>
          <cell r="J645" t="str">
            <v>Norte</v>
          </cell>
          <cell r="K645">
            <v>4372053</v>
          </cell>
          <cell r="L645">
            <v>3158902633</v>
          </cell>
          <cell r="M645" t="str">
            <v>caimeglibertador@hotmail.com</v>
          </cell>
          <cell r="N645" t="str">
            <v>Intervención de Apoyo RAJ</v>
          </cell>
          <cell r="O645" t="str">
            <v>No Aplica</v>
          </cell>
          <cell r="P645" t="str">
            <v>RAJ</v>
          </cell>
          <cell r="Q645">
            <v>260</v>
          </cell>
          <cell r="R645">
            <v>70</v>
          </cell>
          <cell r="S645">
            <v>43435</v>
          </cell>
          <cell r="T645">
            <v>43769</v>
          </cell>
          <cell r="U645">
            <v>254544570</v>
          </cell>
          <cell r="V645" t="str">
            <v>Maria Del Socorro Pabon</v>
          </cell>
        </row>
        <row r="646">
          <cell r="B646" t="str">
            <v>47-102-648</v>
          </cell>
          <cell r="C646" t="str">
            <v>Magdalena</v>
          </cell>
          <cell r="D646" t="str">
            <v>Corporación Para La Atención Integral De Menores De La Colombia - CAIMEC</v>
          </cell>
          <cell r="E646" t="str">
            <v>825001822-5</v>
          </cell>
          <cell r="F646" t="str">
            <v>Indira Buendia Garcia</v>
          </cell>
          <cell r="G646">
            <v>0</v>
          </cell>
          <cell r="H646" t="str">
            <v>Calle 14 N°21-83 Av. Libertador</v>
          </cell>
          <cell r="I646" t="str">
            <v>Santa Marta</v>
          </cell>
          <cell r="J646" t="str">
            <v>Norte</v>
          </cell>
          <cell r="K646">
            <v>4372053</v>
          </cell>
          <cell r="L646">
            <v>3158902633</v>
          </cell>
          <cell r="M646" t="str">
            <v>caimeglibertador@hotmail.com</v>
          </cell>
          <cell r="N646" t="str">
            <v>Externado RAJ</v>
          </cell>
          <cell r="O646" t="str">
            <v>Media Jornada</v>
          </cell>
          <cell r="P646" t="str">
            <v>RAJ</v>
          </cell>
          <cell r="Q646">
            <v>261</v>
          </cell>
          <cell r="R646">
            <v>30</v>
          </cell>
          <cell r="S646">
            <v>43435</v>
          </cell>
          <cell r="T646">
            <v>43769</v>
          </cell>
          <cell r="U646">
            <v>172082970</v>
          </cell>
          <cell r="V646" t="str">
            <v>Maria Del Socorro Pabon</v>
          </cell>
        </row>
        <row r="647">
          <cell r="B647" t="str">
            <v>47-102-649</v>
          </cell>
          <cell r="C647" t="str">
            <v>Magdalena</v>
          </cell>
          <cell r="D647" t="str">
            <v>Corporación Para La Atención Integral De Menores De La Colombia - CAIMEC</v>
          </cell>
          <cell r="E647" t="str">
            <v>825001822-5</v>
          </cell>
          <cell r="F647" t="str">
            <v>Indira Buendia Garcia</v>
          </cell>
          <cell r="G647">
            <v>0</v>
          </cell>
          <cell r="H647" t="str">
            <v>Calle 22 N° 15-73 Avenida Santa Rita</v>
          </cell>
          <cell r="I647" t="str">
            <v>Santa Marta</v>
          </cell>
          <cell r="J647" t="str">
            <v>Norte</v>
          </cell>
          <cell r="K647">
            <v>4372053</v>
          </cell>
          <cell r="L647">
            <v>3158902633</v>
          </cell>
          <cell r="M647" t="str">
            <v>caimeglibertador@hotmail.com</v>
          </cell>
          <cell r="N647" t="str">
            <v>Centro Transitorio</v>
          </cell>
          <cell r="O647" t="str">
            <v>No Aplica</v>
          </cell>
          <cell r="P647" t="str">
            <v>SRPA</v>
          </cell>
          <cell r="Q647">
            <v>259</v>
          </cell>
          <cell r="R647">
            <v>5</v>
          </cell>
          <cell r="S647">
            <v>43435</v>
          </cell>
          <cell r="T647">
            <v>43769</v>
          </cell>
          <cell r="U647">
            <v>101041200</v>
          </cell>
          <cell r="V647" t="str">
            <v>Maria Del Socorro Pabon</v>
          </cell>
        </row>
        <row r="648">
          <cell r="B648" t="str">
            <v>47-171-650</v>
          </cell>
          <cell r="C648" t="str">
            <v>Magdalena</v>
          </cell>
          <cell r="D648" t="str">
            <v>Fundación Horizontes</v>
          </cell>
          <cell r="E648" t="str">
            <v>819007124-8</v>
          </cell>
          <cell r="F648" t="str">
            <v>Dula Correa</v>
          </cell>
          <cell r="G648">
            <v>0</v>
          </cell>
          <cell r="H648" t="str">
            <v>Carrera 22 No. 15 - 82 Barrio Jardin</v>
          </cell>
          <cell r="I648" t="str">
            <v>Santa Marta</v>
          </cell>
          <cell r="J648" t="str">
            <v>Norte</v>
          </cell>
          <cell r="K648">
            <v>4218686</v>
          </cell>
          <cell r="L648">
            <v>3003184694</v>
          </cell>
          <cell r="M648" t="str">
            <v>fundacionhorizontes23@gmail.com</v>
          </cell>
          <cell r="N648" t="str">
            <v>Intervención de Apoyo - Apoyo Psicosocial RD</v>
          </cell>
          <cell r="O648" t="str">
            <v>No Aplica</v>
          </cell>
          <cell r="P648" t="str">
            <v>Vulneración</v>
          </cell>
          <cell r="Q648">
            <v>263</v>
          </cell>
          <cell r="R648">
            <v>50</v>
          </cell>
          <cell r="S648">
            <v>43435</v>
          </cell>
          <cell r="T648">
            <v>43769</v>
          </cell>
          <cell r="U648">
            <v>178175750</v>
          </cell>
          <cell r="V648" t="str">
            <v>Maria Del Socorro Pabon</v>
          </cell>
        </row>
        <row r="649">
          <cell r="B649" t="str">
            <v>47-233-651</v>
          </cell>
          <cell r="C649" t="str">
            <v>Magdalena</v>
          </cell>
          <cell r="D649" t="str">
            <v>Fundación Rehabilitación Integral</v>
          </cell>
          <cell r="E649" t="str">
            <v>900085882-9</v>
          </cell>
          <cell r="F649" t="str">
            <v>Angelica Zamora</v>
          </cell>
          <cell r="G649">
            <v>0</v>
          </cell>
          <cell r="H649" t="str">
            <v>Carrera 3 No 18-27 Rodadero</v>
          </cell>
          <cell r="I649" t="str">
            <v>Santa Marta</v>
          </cell>
          <cell r="J649" t="str">
            <v>Norte</v>
          </cell>
          <cell r="K649">
            <v>4226815</v>
          </cell>
          <cell r="L649">
            <v>3113452490</v>
          </cell>
          <cell r="M649" t="str">
            <v>modalidadesdeapoyo@frehabilitacionintegral.com</v>
          </cell>
          <cell r="N649" t="str">
            <v>Intervención de Apoyo - Apoyo Psicológico Especializado RD</v>
          </cell>
          <cell r="O649" t="str">
            <v>No Aplica</v>
          </cell>
          <cell r="P649" t="str">
            <v>Vulneración</v>
          </cell>
          <cell r="Q649">
            <v>262</v>
          </cell>
          <cell r="R649" t="str">
            <v>188 sesiones</v>
          </cell>
          <cell r="S649">
            <v>43435</v>
          </cell>
          <cell r="T649">
            <v>43769</v>
          </cell>
          <cell r="U649">
            <v>135041716</v>
          </cell>
          <cell r="V649" t="str">
            <v>Zulima Decaro Ospino</v>
          </cell>
        </row>
        <row r="650">
          <cell r="B650" t="str">
            <v>47-233-652</v>
          </cell>
          <cell r="C650" t="str">
            <v>Magdalena</v>
          </cell>
          <cell r="D650" t="str">
            <v>Fundación Rehabilitación Integral</v>
          </cell>
          <cell r="E650" t="str">
            <v>900085882-9</v>
          </cell>
          <cell r="F650" t="str">
            <v>Angelica Zamora</v>
          </cell>
          <cell r="G650">
            <v>0</v>
          </cell>
          <cell r="H650" t="str">
            <v>Carrera 3 No 18-27 Rodadero</v>
          </cell>
          <cell r="I650" t="str">
            <v>Santa Marta</v>
          </cell>
          <cell r="J650" t="str">
            <v>Sur</v>
          </cell>
          <cell r="K650">
            <v>4226815</v>
          </cell>
          <cell r="L650">
            <v>3113452490</v>
          </cell>
          <cell r="M650" t="str">
            <v>modalidadesdeapoyo@frehabilitacionintegral.com</v>
          </cell>
          <cell r="N650" t="str">
            <v>Intervención de Apoyo - Apoyo Psicológico Especializado RD</v>
          </cell>
          <cell r="O650" t="str">
            <v>No Aplica</v>
          </cell>
          <cell r="P650" t="str">
            <v>Vulneración</v>
          </cell>
          <cell r="Q650">
            <v>262</v>
          </cell>
          <cell r="R650" t="str">
            <v>288 sesiones</v>
          </cell>
          <cell r="S650">
            <v>43435</v>
          </cell>
          <cell r="T650">
            <v>43769</v>
          </cell>
          <cell r="U650">
            <v>206872416</v>
          </cell>
          <cell r="V650" t="str">
            <v>Zulima Decaro Ospino</v>
          </cell>
        </row>
        <row r="651">
          <cell r="B651" t="str">
            <v>50-12-653</v>
          </cell>
          <cell r="C651" t="str">
            <v>Meta</v>
          </cell>
          <cell r="D651" t="str">
            <v>Asociación Crecer</v>
          </cell>
          <cell r="E651" t="str">
            <v>822006227-4</v>
          </cell>
          <cell r="F651" t="str">
            <v>Yolanda Toledo Perez</v>
          </cell>
          <cell r="G651" t="str">
            <v>Sede Arco Iris Mental Cognitivo</v>
          </cell>
          <cell r="H651" t="str">
            <v>Vereda Caney Alto Kilometro 1 Lote Santa Maria</v>
          </cell>
          <cell r="I651" t="str">
            <v>Restrepo</v>
          </cell>
          <cell r="J651" t="str">
            <v>Villavicencio 2</v>
          </cell>
          <cell r="K651">
            <v>6648493</v>
          </cell>
          <cell r="L651">
            <v>3006306050</v>
          </cell>
          <cell r="M651" t="str">
            <v>crecer_yto@yahoo.es</v>
          </cell>
          <cell r="N651" t="str">
            <v>Internado RD</v>
          </cell>
          <cell r="O651" t="str">
            <v>No Aplica</v>
          </cell>
          <cell r="P651" t="str">
            <v>Discapacidad</v>
          </cell>
          <cell r="Q651">
            <v>236</v>
          </cell>
          <cell r="R651">
            <v>0</v>
          </cell>
          <cell r="S651">
            <v>43435</v>
          </cell>
          <cell r="T651">
            <v>43769</v>
          </cell>
          <cell r="U651">
            <v>0</v>
          </cell>
          <cell r="V651" t="str">
            <v>Lida Murcia</v>
          </cell>
        </row>
        <row r="652">
          <cell r="B652" t="str">
            <v>50-295-654</v>
          </cell>
          <cell r="C652" t="str">
            <v>Meta</v>
          </cell>
          <cell r="D652" t="str">
            <v>ONG Crecer En Familia</v>
          </cell>
          <cell r="E652" t="str">
            <v>805020621-1</v>
          </cell>
          <cell r="F652" t="str">
            <v>Zulamita Ana Liliana Kaim Torres</v>
          </cell>
          <cell r="G652" t="str">
            <v>Casa Hogar Mujeres</v>
          </cell>
          <cell r="H652" t="str">
            <v>Carrera 44 No 33b22 Barzal</v>
          </cell>
          <cell r="I652" t="str">
            <v>Villavicencio</v>
          </cell>
          <cell r="J652" t="str">
            <v>Villavicencio 2</v>
          </cell>
          <cell r="K652">
            <v>6620493</v>
          </cell>
          <cell r="L652">
            <v>3102218982</v>
          </cell>
          <cell r="M652" t="str">
            <v>crecefamiliacasahogarmeta@hotmail.com</v>
          </cell>
          <cell r="N652" t="str">
            <v>Casa Hogar RD</v>
          </cell>
          <cell r="O652" t="str">
            <v>No Aplica</v>
          </cell>
          <cell r="P652" t="str">
            <v>Vulneración</v>
          </cell>
          <cell r="Q652">
            <v>237</v>
          </cell>
          <cell r="R652">
            <v>12</v>
          </cell>
          <cell r="S652">
            <v>43435</v>
          </cell>
          <cell r="T652">
            <v>43769</v>
          </cell>
          <cell r="U652">
            <v>269030928</v>
          </cell>
          <cell r="V652" t="str">
            <v>Lida Murcia</v>
          </cell>
        </row>
        <row r="653">
          <cell r="B653" t="str">
            <v>50-295-655</v>
          </cell>
          <cell r="C653" t="str">
            <v>Meta</v>
          </cell>
          <cell r="D653" t="str">
            <v>ONG Crecer En Familia</v>
          </cell>
          <cell r="E653" t="str">
            <v>805020621-1</v>
          </cell>
          <cell r="F653" t="str">
            <v>Zulamita Ana Liliana Kaim Torres</v>
          </cell>
          <cell r="G653" t="str">
            <v>Casa Hogar Hombres</v>
          </cell>
          <cell r="H653" t="str">
            <v>Carrera 41a #33b19 Barzal</v>
          </cell>
          <cell r="I653" t="str">
            <v>Villavicencio</v>
          </cell>
          <cell r="J653" t="str">
            <v>Villavicencio 2</v>
          </cell>
          <cell r="K653">
            <v>6620493</v>
          </cell>
          <cell r="L653">
            <v>3102218982</v>
          </cell>
          <cell r="M653" t="str">
            <v>crecefamiliacasahogarmeta@hotmail.com</v>
          </cell>
          <cell r="N653" t="str">
            <v>Casa Hogar RD</v>
          </cell>
          <cell r="O653" t="str">
            <v>No Aplica</v>
          </cell>
          <cell r="P653" t="str">
            <v>Vulneración</v>
          </cell>
          <cell r="Q653">
            <v>237</v>
          </cell>
          <cell r="R653">
            <v>12</v>
          </cell>
          <cell r="S653">
            <v>43435</v>
          </cell>
          <cell r="T653">
            <v>43769</v>
          </cell>
          <cell r="U653">
            <v>0</v>
          </cell>
          <cell r="V653" t="str">
            <v>Lida Murcia</v>
          </cell>
        </row>
        <row r="654">
          <cell r="B654" t="str">
            <v>50-21-656</v>
          </cell>
          <cell r="C654" t="str">
            <v>Meta</v>
          </cell>
          <cell r="D654" t="str">
            <v>Asociación De Padres Centro De Educación Especial</v>
          </cell>
          <cell r="E654" t="str">
            <v>892099299-7</v>
          </cell>
          <cell r="F654" t="str">
            <v>Adriana Acosta Herrera</v>
          </cell>
          <cell r="G654" t="str">
            <v>Centro De Educación Especial</v>
          </cell>
          <cell r="H654" t="str">
            <v>Carrera 42 No. 37 - 92 Barrio Barzal</v>
          </cell>
          <cell r="I654" t="str">
            <v>Villavicencio</v>
          </cell>
          <cell r="J654" t="str">
            <v>Villavicencio 2</v>
          </cell>
          <cell r="K654">
            <v>6727152</v>
          </cell>
          <cell r="L654">
            <v>3115897619</v>
          </cell>
          <cell r="M654" t="str">
            <v>ceevcio@hotmail.com</v>
          </cell>
          <cell r="N654" t="str">
            <v>Externado RD</v>
          </cell>
          <cell r="O654" t="str">
            <v>Media Jornada</v>
          </cell>
          <cell r="P654" t="str">
            <v>Discapacidad</v>
          </cell>
          <cell r="Q654">
            <v>238</v>
          </cell>
          <cell r="R654">
            <v>100</v>
          </cell>
          <cell r="S654">
            <v>43435</v>
          </cell>
          <cell r="T654">
            <v>43769</v>
          </cell>
          <cell r="U654">
            <v>868601400</v>
          </cell>
          <cell r="V654" t="str">
            <v>Lida Murcia</v>
          </cell>
        </row>
        <row r="655">
          <cell r="B655" t="str">
            <v>50-98-657</v>
          </cell>
          <cell r="C655" t="str">
            <v>Meta</v>
          </cell>
          <cell r="D655" t="str">
            <v>Corporación Nueva Vida Para El Menor De Y En La Calle - CONVIDAME</v>
          </cell>
          <cell r="E655" t="str">
            <v>800215666-0</v>
          </cell>
          <cell r="F655" t="str">
            <v>Lucia Del Socorro Jaramillo De Cortes</v>
          </cell>
          <cell r="G655" t="str">
            <v>Sede Principal Convidame Las Ferias</v>
          </cell>
          <cell r="H655" t="str">
            <v>Calle 33b No27 A 36 Barrio Las Ferias</v>
          </cell>
          <cell r="I655" t="str">
            <v>Villavicencio</v>
          </cell>
          <cell r="J655" t="str">
            <v>Villavicencio 2</v>
          </cell>
          <cell r="K655">
            <v>6636417</v>
          </cell>
          <cell r="L655">
            <v>3175104879</v>
          </cell>
          <cell r="M655" t="str">
            <v>convidame@yahho.es</v>
          </cell>
          <cell r="N655" t="str">
            <v>Externado RD</v>
          </cell>
          <cell r="O655" t="str">
            <v>Media Jornada</v>
          </cell>
          <cell r="P655" t="str">
            <v>Vulneración</v>
          </cell>
          <cell r="Q655">
            <v>230</v>
          </cell>
          <cell r="R655">
            <v>62</v>
          </cell>
          <cell r="S655">
            <v>43435</v>
          </cell>
          <cell r="T655">
            <v>43769</v>
          </cell>
          <cell r="U655">
            <v>339810034</v>
          </cell>
          <cell r="V655" t="str">
            <v>Lida Murcia</v>
          </cell>
        </row>
        <row r="656">
          <cell r="B656" t="str">
            <v>50-98-658</v>
          </cell>
          <cell r="C656" t="str">
            <v>Meta</v>
          </cell>
          <cell r="D656" t="str">
            <v>Corporación Nueva Vida Para El Menor De Y En La Calle - CONVIDAME</v>
          </cell>
          <cell r="E656" t="str">
            <v>800215666-0</v>
          </cell>
          <cell r="F656" t="str">
            <v>Lucia Del Socorro Jaramillo De Cortes</v>
          </cell>
          <cell r="G656" t="str">
            <v>Sede Principal Apoyo Psicosocial</v>
          </cell>
          <cell r="H656" t="str">
            <v>Calle 29 N. 21e - 14 Barrio 20 De Julio</v>
          </cell>
          <cell r="I656" t="str">
            <v>Villavicencio</v>
          </cell>
          <cell r="J656" t="str">
            <v>Villavicencio 2</v>
          </cell>
          <cell r="K656">
            <v>6636417</v>
          </cell>
          <cell r="L656">
            <v>3175104879</v>
          </cell>
          <cell r="M656" t="str">
            <v>convidame@yahoo.es</v>
          </cell>
          <cell r="N656" t="str">
            <v>Intervención de Apoyo - Apoyo Psicosocial RD</v>
          </cell>
          <cell r="O656" t="str">
            <v>No Aplica</v>
          </cell>
          <cell r="P656" t="str">
            <v>Vulneración</v>
          </cell>
          <cell r="Q656">
            <v>224</v>
          </cell>
          <cell r="R656">
            <v>140</v>
          </cell>
          <cell r="S656">
            <v>43435</v>
          </cell>
          <cell r="T656">
            <v>43769</v>
          </cell>
          <cell r="U656">
            <v>498892100</v>
          </cell>
          <cell r="V656" t="str">
            <v>Lida Murcia</v>
          </cell>
        </row>
        <row r="657">
          <cell r="B657" t="str">
            <v>50-295-659</v>
          </cell>
          <cell r="C657" t="str">
            <v>Meta</v>
          </cell>
          <cell r="D657" t="str">
            <v>ONG Crecer En Familia</v>
          </cell>
          <cell r="E657" t="str">
            <v>805020621-1</v>
          </cell>
          <cell r="F657" t="str">
            <v>Zulamita Ana Liliana Kaim Torres</v>
          </cell>
          <cell r="G657">
            <v>0</v>
          </cell>
          <cell r="H657" t="str">
            <v>Carrera 44b No 33b 22</v>
          </cell>
          <cell r="I657" t="str">
            <v>Villavicencio</v>
          </cell>
          <cell r="J657" t="str">
            <v>Villavicencio 2</v>
          </cell>
          <cell r="K657">
            <v>6620493</v>
          </cell>
          <cell r="L657">
            <v>3146803557</v>
          </cell>
          <cell r="M657" t="str">
            <v>crecefamiliahogarsustituto@hotmail.com</v>
          </cell>
          <cell r="N657" t="str">
            <v>Hogar Sustituto Entidad RD</v>
          </cell>
          <cell r="O657" t="str">
            <v>No Aplica</v>
          </cell>
          <cell r="P657" t="str">
            <v>Vulneración</v>
          </cell>
          <cell r="Q657">
            <v>225</v>
          </cell>
          <cell r="R657">
            <v>698</v>
          </cell>
          <cell r="S657">
            <v>43435</v>
          </cell>
          <cell r="T657">
            <v>43769</v>
          </cell>
          <cell r="U657">
            <v>11514204588</v>
          </cell>
          <cell r="V657" t="str">
            <v>Diana Nova</v>
          </cell>
        </row>
        <row r="658">
          <cell r="B658" t="str">
            <v>50-295-660</v>
          </cell>
          <cell r="C658" t="str">
            <v>Meta</v>
          </cell>
          <cell r="D658" t="str">
            <v>ONG Crecer En Familia</v>
          </cell>
          <cell r="E658" t="str">
            <v>805020621-1</v>
          </cell>
          <cell r="F658" t="str">
            <v>Zulamita Ana Liliana Kaim Torres</v>
          </cell>
          <cell r="G658">
            <v>0</v>
          </cell>
          <cell r="H658" t="str">
            <v>Carrera 44b No 33b 22</v>
          </cell>
          <cell r="I658" t="str">
            <v>Villavicencio</v>
          </cell>
          <cell r="J658" t="str">
            <v>Villavicencio 2</v>
          </cell>
          <cell r="K658">
            <v>6620493</v>
          </cell>
          <cell r="L658">
            <v>3146803557</v>
          </cell>
          <cell r="M658" t="str">
            <v>crecefamiliahogarsustituto@hotmail.com</v>
          </cell>
          <cell r="N658" t="str">
            <v>Hogar Sustituto Entidad RD</v>
          </cell>
          <cell r="O658" t="str">
            <v>No Aplica</v>
          </cell>
          <cell r="P658" t="str">
            <v>Discapacidad</v>
          </cell>
          <cell r="Q658">
            <v>225</v>
          </cell>
          <cell r="R658">
            <v>163</v>
          </cell>
          <cell r="S658">
            <v>43435</v>
          </cell>
          <cell r="T658">
            <v>43769</v>
          </cell>
          <cell r="U658">
            <v>0</v>
          </cell>
          <cell r="V658" t="str">
            <v>Diana Nova</v>
          </cell>
        </row>
        <row r="659">
          <cell r="B659" t="str">
            <v>50-295-661</v>
          </cell>
          <cell r="C659" t="str">
            <v>Meta</v>
          </cell>
          <cell r="D659" t="str">
            <v>ONG Crecer En Familia</v>
          </cell>
          <cell r="E659" t="str">
            <v>805020621-1</v>
          </cell>
          <cell r="F659" t="str">
            <v>Zulamita Ana Liliana Kaim Torres</v>
          </cell>
          <cell r="G659">
            <v>0</v>
          </cell>
          <cell r="H659" t="str">
            <v>Carrera 44b No 33b 22</v>
          </cell>
          <cell r="I659" t="str">
            <v>Villavicencio</v>
          </cell>
          <cell r="J659" t="str">
            <v>Villavicencio 2</v>
          </cell>
          <cell r="K659">
            <v>6620493</v>
          </cell>
          <cell r="L659">
            <v>3146803557</v>
          </cell>
          <cell r="M659" t="str">
            <v>crecefamiliahogartutor@hotmail.com</v>
          </cell>
          <cell r="N659" t="str">
            <v>Hogar Sustituto Tutor Entidad RD</v>
          </cell>
          <cell r="O659" t="str">
            <v>No Aplica</v>
          </cell>
          <cell r="P659" t="str">
            <v>Desvinculados</v>
          </cell>
          <cell r="Q659">
            <v>233</v>
          </cell>
          <cell r="R659">
            <v>27</v>
          </cell>
          <cell r="S659">
            <v>43435</v>
          </cell>
          <cell r="T659">
            <v>43769</v>
          </cell>
          <cell r="U659">
            <v>452327922</v>
          </cell>
          <cell r="V659" t="str">
            <v>Lida Murcia</v>
          </cell>
        </row>
        <row r="660">
          <cell r="B660" t="str">
            <v>50-12-662</v>
          </cell>
          <cell r="C660" t="str">
            <v>Meta</v>
          </cell>
          <cell r="D660" t="str">
            <v>Asociación Crecer</v>
          </cell>
          <cell r="E660" t="str">
            <v>822006227-4</v>
          </cell>
          <cell r="F660" t="str">
            <v>Yolanda Toledo Perez</v>
          </cell>
          <cell r="G660" t="str">
            <v>Sede Principal Mental Psicosocial Hombres</v>
          </cell>
          <cell r="H660" t="str">
            <v>Kilometro 2 Via Antigua A Restrepo Vereda Vanguardia</v>
          </cell>
          <cell r="I660" t="str">
            <v>Villavicencio</v>
          </cell>
          <cell r="J660" t="str">
            <v>Villavicencio 2</v>
          </cell>
          <cell r="K660">
            <v>6648493</v>
          </cell>
          <cell r="L660">
            <v>3006306050</v>
          </cell>
          <cell r="M660" t="str">
            <v>crecer_yto@yahoo.es</v>
          </cell>
          <cell r="N660" t="str">
            <v>Internado RD</v>
          </cell>
          <cell r="O660" t="str">
            <v>No Aplica</v>
          </cell>
          <cell r="P660" t="str">
            <v>Discapacidad</v>
          </cell>
          <cell r="Q660">
            <v>234</v>
          </cell>
          <cell r="R660">
            <v>103</v>
          </cell>
          <cell r="S660">
            <v>43435</v>
          </cell>
          <cell r="T660">
            <v>43769</v>
          </cell>
          <cell r="U660">
            <v>2561791383</v>
          </cell>
          <cell r="V660" t="str">
            <v>Lida Murcia</v>
          </cell>
        </row>
        <row r="661">
          <cell r="B661" t="str">
            <v>50-12-663</v>
          </cell>
          <cell r="C661" t="str">
            <v>Meta</v>
          </cell>
          <cell r="D661" t="str">
            <v>Asociación Crecer</v>
          </cell>
          <cell r="E661" t="str">
            <v>822006227-4</v>
          </cell>
          <cell r="F661" t="str">
            <v>Yolanda Toledo Perez</v>
          </cell>
          <cell r="G661" t="str">
            <v>Sede Principal Mental Psicosocial Mujeres</v>
          </cell>
          <cell r="H661" t="str">
            <v>Kilometro 2,5 Via Antigua A Restrepo Vereda Vanguardia Sector Los Naranjos Villa Blanca</v>
          </cell>
          <cell r="I661" t="str">
            <v>Villavicencio</v>
          </cell>
          <cell r="J661" t="str">
            <v>Villavicencio 2</v>
          </cell>
          <cell r="K661">
            <v>6648493</v>
          </cell>
          <cell r="L661">
            <v>3006306050</v>
          </cell>
          <cell r="M661" t="str">
            <v>crecer_yto@yahoo.es</v>
          </cell>
          <cell r="N661" t="str">
            <v>Internado RD</v>
          </cell>
          <cell r="O661" t="str">
            <v>No Aplica</v>
          </cell>
          <cell r="P661" t="str">
            <v>Discapacidad</v>
          </cell>
          <cell r="Q661">
            <v>234</v>
          </cell>
          <cell r="R661">
            <v>0</v>
          </cell>
          <cell r="S661">
            <v>43435</v>
          </cell>
          <cell r="T661">
            <v>43769</v>
          </cell>
          <cell r="U661">
            <v>0</v>
          </cell>
          <cell r="V661" t="str">
            <v>Lida Murcia</v>
          </cell>
        </row>
        <row r="662">
          <cell r="B662" t="str">
            <v>50-12-664</v>
          </cell>
          <cell r="C662" t="str">
            <v>Meta</v>
          </cell>
          <cell r="D662" t="str">
            <v>Asociación Crecer</v>
          </cell>
          <cell r="E662" t="str">
            <v>822006227-4</v>
          </cell>
          <cell r="F662" t="str">
            <v>Yolanda Toledo Perez</v>
          </cell>
          <cell r="G662" t="str">
            <v>Sede Sala Cuna Mental Cognitivo</v>
          </cell>
          <cell r="H662" t="str">
            <v>Kilometro 2,5 Via Antigua A Restrepo Vereda Vanguardia Sector Los Naranjos</v>
          </cell>
          <cell r="I662" t="str">
            <v>Villavicencio</v>
          </cell>
          <cell r="J662" t="str">
            <v>Villavicencio 2</v>
          </cell>
          <cell r="K662">
            <v>6681682</v>
          </cell>
          <cell r="L662">
            <v>3006306050</v>
          </cell>
          <cell r="M662" t="str">
            <v>crecer_yto@yahoo.es</v>
          </cell>
          <cell r="N662" t="str">
            <v>Internado RD</v>
          </cell>
          <cell r="O662" t="str">
            <v>No Aplica</v>
          </cell>
          <cell r="P662" t="str">
            <v>Discapacidad</v>
          </cell>
          <cell r="Q662">
            <v>236</v>
          </cell>
          <cell r="R662">
            <v>135</v>
          </cell>
          <cell r="S662">
            <v>43435</v>
          </cell>
          <cell r="T662">
            <v>43769</v>
          </cell>
          <cell r="U662">
            <v>2322656640</v>
          </cell>
          <cell r="V662" t="str">
            <v>Lida Murcia</v>
          </cell>
        </row>
        <row r="663">
          <cell r="B663" t="str">
            <v>50-101-665</v>
          </cell>
          <cell r="C663" t="str">
            <v>Meta</v>
          </cell>
          <cell r="D663" t="str">
            <v>Corporación Para El Fomento Social De Colombia - COFESCO</v>
          </cell>
          <cell r="E663" t="str">
            <v>900106789-3</v>
          </cell>
          <cell r="F663" t="str">
            <v>Javier Garzon Salazar</v>
          </cell>
          <cell r="G663" t="str">
            <v>Kairos</v>
          </cell>
          <cell r="H663" t="str">
            <v>Kilometro 4 Via Puerto Lopez</v>
          </cell>
          <cell r="I663" t="str">
            <v>Villavicencio</v>
          </cell>
          <cell r="J663" t="str">
            <v>Villavicencio 2</v>
          </cell>
          <cell r="K663">
            <v>6621075</v>
          </cell>
          <cell r="L663">
            <v>3107835014</v>
          </cell>
          <cell r="M663" t="str">
            <v>centrokairosvillavicencio@hotmail.com</v>
          </cell>
          <cell r="N663" t="str">
            <v>Centro De Internamiento Preventivo</v>
          </cell>
          <cell r="O663" t="str">
            <v>No Aplica</v>
          </cell>
          <cell r="P663" t="str">
            <v>SRPA</v>
          </cell>
          <cell r="Q663">
            <v>276</v>
          </cell>
          <cell r="R663">
            <v>15</v>
          </cell>
          <cell r="S663">
            <v>43462</v>
          </cell>
          <cell r="T663">
            <v>43555</v>
          </cell>
          <cell r="U663">
            <v>91818807</v>
          </cell>
          <cell r="V663" t="str">
            <v>Miller Perdomo Ortegon</v>
          </cell>
        </row>
        <row r="664">
          <cell r="B664" t="str">
            <v>50-101-666</v>
          </cell>
          <cell r="C664" t="str">
            <v>Meta</v>
          </cell>
          <cell r="D664" t="str">
            <v>Corporación Para El Fomento Social De Colombia - COFESCO</v>
          </cell>
          <cell r="E664" t="str">
            <v>900106789-3</v>
          </cell>
          <cell r="F664" t="str">
            <v>Javier Garzon Salazar</v>
          </cell>
          <cell r="G664" t="str">
            <v>Kairos</v>
          </cell>
          <cell r="H664" t="str">
            <v>Kilometro 4 Via Puerto Lopez</v>
          </cell>
          <cell r="I664" t="str">
            <v>Villavicencio</v>
          </cell>
          <cell r="J664" t="str">
            <v>Villavicencio 2</v>
          </cell>
          <cell r="K664">
            <v>6621075</v>
          </cell>
          <cell r="L664">
            <v>3107835014</v>
          </cell>
          <cell r="M664" t="str">
            <v>centrokairosvillavicencio@hotmail.com</v>
          </cell>
          <cell r="N664" t="str">
            <v>Centro Transitorio</v>
          </cell>
          <cell r="O664" t="str">
            <v>No Aplica</v>
          </cell>
          <cell r="P664" t="str">
            <v>SRPA</v>
          </cell>
          <cell r="Q664">
            <v>275</v>
          </cell>
          <cell r="R664">
            <v>3</v>
          </cell>
          <cell r="S664">
            <v>43462</v>
          </cell>
          <cell r="T664">
            <v>43555</v>
          </cell>
          <cell r="U664">
            <v>17114412</v>
          </cell>
          <cell r="V664" t="str">
            <v>Miller Perdomo Ortegon</v>
          </cell>
        </row>
        <row r="665">
          <cell r="B665" t="str">
            <v>50-101-667</v>
          </cell>
          <cell r="C665" t="str">
            <v>Meta</v>
          </cell>
          <cell r="D665" t="str">
            <v>Corporación Para El Fomento Social De Colombia - COFESCO</v>
          </cell>
          <cell r="E665" t="str">
            <v>900106789-3</v>
          </cell>
          <cell r="F665" t="str">
            <v>Javier Garzon Salazar</v>
          </cell>
          <cell r="G665" t="str">
            <v>Kairos</v>
          </cell>
          <cell r="H665" t="str">
            <v>Kilometro 4 Via Puerto Lopez</v>
          </cell>
          <cell r="I665" t="str">
            <v>Villavicencio</v>
          </cell>
          <cell r="J665" t="str">
            <v>Villavicencio 2</v>
          </cell>
          <cell r="K665">
            <v>6621075</v>
          </cell>
          <cell r="L665">
            <v>3107835014</v>
          </cell>
          <cell r="M665" t="str">
            <v>centrokairosvillavicencio@hotmail.com</v>
          </cell>
          <cell r="N665" t="str">
            <v>Centro De Atención Especializada</v>
          </cell>
          <cell r="O665" t="str">
            <v>No Aplica</v>
          </cell>
          <cell r="P665" t="str">
            <v>SRPA</v>
          </cell>
          <cell r="Q665">
            <v>277</v>
          </cell>
          <cell r="R665">
            <v>48</v>
          </cell>
          <cell r="S665">
            <v>43462</v>
          </cell>
          <cell r="T665">
            <v>43555</v>
          </cell>
          <cell r="U665">
            <v>478548018</v>
          </cell>
          <cell r="V665" t="str">
            <v>Miller Perdomo Ortegon</v>
          </cell>
        </row>
        <row r="666">
          <cell r="B666" t="str">
            <v>50-101-668</v>
          </cell>
          <cell r="C666" t="str">
            <v>Meta</v>
          </cell>
          <cell r="D666" t="str">
            <v>Corporación Para El Fomento Social De Colombia - COFESCO</v>
          </cell>
          <cell r="E666" t="str">
            <v>900106789-3</v>
          </cell>
          <cell r="F666" t="str">
            <v>Javier Garzon Salazar</v>
          </cell>
          <cell r="G666" t="str">
            <v>Agora</v>
          </cell>
          <cell r="H666" t="str">
            <v>Kilometro 4 Via Restrepo Hacienda San Carlos</v>
          </cell>
          <cell r="I666" t="str">
            <v>Villavicencio</v>
          </cell>
          <cell r="J666" t="str">
            <v>Villavicencio 2</v>
          </cell>
          <cell r="K666">
            <v>6621075</v>
          </cell>
          <cell r="L666">
            <v>3107835014</v>
          </cell>
          <cell r="M666" t="str">
            <v>centrokairosvillavicencio@hotmail.com</v>
          </cell>
          <cell r="N666" t="str">
            <v>Centro De Atención Especializada</v>
          </cell>
          <cell r="O666" t="str">
            <v>No Aplica</v>
          </cell>
          <cell r="P666" t="str">
            <v>SRPA</v>
          </cell>
          <cell r="Q666">
            <v>277</v>
          </cell>
          <cell r="R666">
            <v>30</v>
          </cell>
          <cell r="S666">
            <v>43462</v>
          </cell>
          <cell r="T666">
            <v>43555</v>
          </cell>
          <cell r="U666">
            <v>0</v>
          </cell>
          <cell r="V666" t="str">
            <v>Miller Perdomo Ortegon</v>
          </cell>
        </row>
        <row r="667">
          <cell r="B667" t="str">
            <v>50-98-669</v>
          </cell>
          <cell r="C667" t="str">
            <v>Meta</v>
          </cell>
          <cell r="D667" t="str">
            <v>Corporación Nueva Vida Para El Menor De Y En La Calle - CONVIDAME</v>
          </cell>
          <cell r="E667" t="str">
            <v>800215666-0</v>
          </cell>
          <cell r="F667" t="str">
            <v>Lucia Del Socorro Jaramillo De Cortes</v>
          </cell>
          <cell r="G667" t="str">
            <v>Sede Jordan Paraiso - Raj</v>
          </cell>
          <cell r="H667" t="str">
            <v>Calle 39 No. 19 D - 04 Barrio El Paraiso</v>
          </cell>
          <cell r="I667" t="str">
            <v>Villavicencio</v>
          </cell>
          <cell r="J667" t="str">
            <v>Villavicencio 2</v>
          </cell>
          <cell r="K667">
            <v>6636417</v>
          </cell>
          <cell r="L667">
            <v>3102706583</v>
          </cell>
          <cell r="M667" t="str">
            <v>convidame.responsabilidadpenal@gmail.com</v>
          </cell>
          <cell r="N667" t="str">
            <v>Libertad Vigilada – Asistida</v>
          </cell>
          <cell r="O667" t="str">
            <v>No Aplica</v>
          </cell>
          <cell r="P667" t="str">
            <v>SRPA</v>
          </cell>
          <cell r="Q667">
            <v>226</v>
          </cell>
          <cell r="R667">
            <v>40</v>
          </cell>
          <cell r="S667">
            <v>43438</v>
          </cell>
          <cell r="T667">
            <v>43769</v>
          </cell>
          <cell r="U667">
            <v>190313520</v>
          </cell>
          <cell r="V667" t="str">
            <v>Miller Perdomo Ortegon</v>
          </cell>
        </row>
        <row r="668">
          <cell r="B668" t="str">
            <v>50-98-670</v>
          </cell>
          <cell r="C668" t="str">
            <v>Meta</v>
          </cell>
          <cell r="D668" t="str">
            <v>Corporación Nueva Vida Para El Menor De Y En La Calle - CONVIDAME</v>
          </cell>
          <cell r="E668" t="str">
            <v>800215666-0</v>
          </cell>
          <cell r="F668" t="str">
            <v>Lucia Del Socorro Jaramillo De Cortes</v>
          </cell>
          <cell r="G668" t="str">
            <v>Sede Paraiso</v>
          </cell>
          <cell r="H668" t="str">
            <v>Carrera 20 No38-03 Jordan Paraiso</v>
          </cell>
          <cell r="I668" t="str">
            <v>Villavicencio</v>
          </cell>
          <cell r="J668" t="str">
            <v>Villavicencio 2</v>
          </cell>
          <cell r="K668">
            <v>6636417</v>
          </cell>
          <cell r="L668">
            <v>3102706583</v>
          </cell>
          <cell r="M668" t="str">
            <v>convidame.responsabilidadpenal@gmail.com</v>
          </cell>
          <cell r="N668" t="str">
            <v>Externado RAJ</v>
          </cell>
          <cell r="O668" t="str">
            <v>Media Jornada</v>
          </cell>
          <cell r="P668" t="str">
            <v>RAJ</v>
          </cell>
          <cell r="Q668">
            <v>231</v>
          </cell>
          <cell r="R668">
            <v>20</v>
          </cell>
          <cell r="S668">
            <v>43439</v>
          </cell>
          <cell r="T668">
            <v>43769</v>
          </cell>
          <cell r="U668">
            <v>114721980</v>
          </cell>
          <cell r="V668" t="str">
            <v>Miller Perdomo Ortegon</v>
          </cell>
        </row>
        <row r="669">
          <cell r="B669" t="str">
            <v>50-98-671</v>
          </cell>
          <cell r="C669" t="str">
            <v>Meta</v>
          </cell>
          <cell r="D669" t="str">
            <v>Corporación Nueva Vida Para El Menor De Y En La Calle - CONVIDAME</v>
          </cell>
          <cell r="E669" t="str">
            <v>800215666-0</v>
          </cell>
          <cell r="F669" t="str">
            <v>Lucia Del Socorro Jaramillo De Cortes</v>
          </cell>
          <cell r="G669" t="str">
            <v>Sede Paraiso</v>
          </cell>
          <cell r="H669" t="str">
            <v>Calle 39 No. 19 D - 04 Barrio El Paraiso</v>
          </cell>
          <cell r="I669" t="str">
            <v>Villavicencio</v>
          </cell>
          <cell r="J669" t="str">
            <v>Villavicencio 2</v>
          </cell>
          <cell r="K669">
            <v>6636417</v>
          </cell>
          <cell r="L669">
            <v>3102706583</v>
          </cell>
          <cell r="M669" t="str">
            <v>convidame.responsabilidadpenal@gmail.com</v>
          </cell>
          <cell r="N669" t="str">
            <v>Prestación de Servicios Sociales a la Comunidad</v>
          </cell>
          <cell r="O669" t="str">
            <v>No Aplica</v>
          </cell>
          <cell r="P669" t="str">
            <v>SRPA</v>
          </cell>
          <cell r="Q669">
            <v>227</v>
          </cell>
          <cell r="R669">
            <v>6</v>
          </cell>
          <cell r="S669">
            <v>43439</v>
          </cell>
          <cell r="T669">
            <v>43769</v>
          </cell>
          <cell r="U669">
            <v>19663056</v>
          </cell>
          <cell r="V669" t="str">
            <v>Miller Perdomo Ortegon</v>
          </cell>
        </row>
        <row r="670">
          <cell r="B670" t="str">
            <v>50-98-672</v>
          </cell>
          <cell r="C670" t="str">
            <v>Meta</v>
          </cell>
          <cell r="D670" t="str">
            <v>Corporación Nueva Vida Para El Menor De Y En La Calle - CONVIDAME</v>
          </cell>
          <cell r="E670" t="str">
            <v>800215666-0</v>
          </cell>
          <cell r="F670" t="str">
            <v>Lucia Del Socorro Jaramillo De Cortes</v>
          </cell>
          <cell r="G670" t="str">
            <v>Sede Paraiso</v>
          </cell>
          <cell r="H670" t="str">
            <v>Carrera 39d No 19d-04 Paraiso</v>
          </cell>
          <cell r="I670" t="str">
            <v>Villavicencio</v>
          </cell>
          <cell r="J670" t="str">
            <v>Villavicencio 2</v>
          </cell>
          <cell r="K670">
            <v>6636417</v>
          </cell>
          <cell r="L670">
            <v>3102706583</v>
          </cell>
          <cell r="M670" t="str">
            <v>convidame.responsabilidadpenal@gmail.com</v>
          </cell>
          <cell r="N670" t="str">
            <v>Semicerrado Externado</v>
          </cell>
          <cell r="O670" t="str">
            <v>Media Jornada</v>
          </cell>
          <cell r="P670" t="str">
            <v>SRPA</v>
          </cell>
          <cell r="Q670">
            <v>228</v>
          </cell>
          <cell r="R670">
            <v>38</v>
          </cell>
          <cell r="S670">
            <v>43439</v>
          </cell>
          <cell r="T670">
            <v>43769</v>
          </cell>
          <cell r="U670">
            <v>217971762</v>
          </cell>
          <cell r="V670" t="str">
            <v>Miller Perdomo Ortegon</v>
          </cell>
        </row>
        <row r="671">
          <cell r="B671" t="str">
            <v>52-301-673</v>
          </cell>
          <cell r="C671" t="str">
            <v>Nariño</v>
          </cell>
          <cell r="D671" t="str">
            <v>Parroquia Santa Maria De Barbacoas</v>
          </cell>
          <cell r="E671" t="str">
            <v>840000940-6</v>
          </cell>
          <cell r="F671" t="str">
            <v>Pedro Fabian Giraldo Alzate</v>
          </cell>
          <cell r="G671">
            <v>0</v>
          </cell>
          <cell r="H671" t="str">
            <v>Calle El Guabo Parque Tomas Cipriano De Mosquera</v>
          </cell>
          <cell r="I671" t="str">
            <v>Barbacoas</v>
          </cell>
          <cell r="J671" t="str">
            <v>Barbacoas</v>
          </cell>
          <cell r="K671">
            <v>7468466</v>
          </cell>
          <cell r="L671">
            <v>3216881265</v>
          </cell>
          <cell r="M671" t="str">
            <v>jagruesoc@gmail.com</v>
          </cell>
          <cell r="N671" t="str">
            <v>Intervención de Apoyo - Apoyo Psicosocial RD</v>
          </cell>
          <cell r="O671" t="str">
            <v>No Aplica</v>
          </cell>
          <cell r="P671" t="str">
            <v>Vulneración</v>
          </cell>
          <cell r="Q671" t="str">
            <v>411-2018</v>
          </cell>
          <cell r="R671">
            <v>30</v>
          </cell>
          <cell r="S671">
            <v>43435</v>
          </cell>
          <cell r="T671">
            <v>43769</v>
          </cell>
          <cell r="U671">
            <v>106905450</v>
          </cell>
          <cell r="V671" t="str">
            <v>Marta Milena Matte</v>
          </cell>
        </row>
        <row r="672">
          <cell r="B672" t="str">
            <v>52-307-674</v>
          </cell>
          <cell r="C672" t="str">
            <v>Nariño</v>
          </cell>
          <cell r="D672" t="str">
            <v>Secretariado Diocesano De Pastoral Social</v>
          </cell>
          <cell r="E672" t="str">
            <v>837000332-7</v>
          </cell>
          <cell r="F672" t="str">
            <v>Vicente Everardo Legarda Revelo</v>
          </cell>
          <cell r="G672">
            <v>0</v>
          </cell>
          <cell r="H672" t="str">
            <v>Carrera 3d No. 3a-39</v>
          </cell>
          <cell r="I672" t="str">
            <v>Ipiales</v>
          </cell>
          <cell r="J672" t="str">
            <v>Ipiales</v>
          </cell>
          <cell r="K672">
            <v>0</v>
          </cell>
          <cell r="L672">
            <v>3183150085</v>
          </cell>
          <cell r="M672" t="str">
            <v>ipialespastoralsocial@gmail.com</v>
          </cell>
          <cell r="N672" t="str">
            <v>Intervención de Apoyo - Apoyo Psicosocial RD</v>
          </cell>
          <cell r="O672" t="str">
            <v>No Aplica</v>
          </cell>
          <cell r="P672" t="str">
            <v>Vulneración</v>
          </cell>
          <cell r="Q672" t="str">
            <v>409-2018</v>
          </cell>
          <cell r="R672">
            <v>150</v>
          </cell>
          <cell r="S672">
            <v>43435</v>
          </cell>
          <cell r="T672">
            <v>43769</v>
          </cell>
          <cell r="U672">
            <v>534527250</v>
          </cell>
          <cell r="V672" t="str">
            <v>Martha Lucia Pepinosa</v>
          </cell>
        </row>
        <row r="673">
          <cell r="B673" t="str">
            <v>52-141-675</v>
          </cell>
          <cell r="C673" t="str">
            <v>Nariño</v>
          </cell>
          <cell r="D673" t="str">
            <v>Fundación De Habilitación Y Rehabilitación Integral Del Niño Especial De La Provincia De Obando - FUNDANE</v>
          </cell>
          <cell r="E673" t="str">
            <v>800171897-4</v>
          </cell>
          <cell r="F673" t="str">
            <v>Elena De Los Rios Vela</v>
          </cell>
          <cell r="G673">
            <v>0</v>
          </cell>
          <cell r="H673" t="str">
            <v>Calle 16 N°7 - 70 Centro</v>
          </cell>
          <cell r="I673" t="str">
            <v>Ipiales</v>
          </cell>
          <cell r="J673" t="str">
            <v>Ipiales</v>
          </cell>
          <cell r="K673">
            <v>7734870</v>
          </cell>
          <cell r="L673">
            <v>3155772606</v>
          </cell>
          <cell r="M673" t="str">
            <v>fundaneipiales@gmail.com</v>
          </cell>
          <cell r="N673" t="str">
            <v>Intervención de Apoyo - Apoyo Psicosocial RD</v>
          </cell>
          <cell r="O673" t="str">
            <v>No Aplica</v>
          </cell>
          <cell r="P673" t="str">
            <v>Discapacidad</v>
          </cell>
          <cell r="Q673" t="str">
            <v>412-2018</v>
          </cell>
          <cell r="R673">
            <v>54</v>
          </cell>
          <cell r="S673">
            <v>43435</v>
          </cell>
          <cell r="T673">
            <v>43769</v>
          </cell>
          <cell r="U673">
            <v>192429810</v>
          </cell>
          <cell r="V673" t="str">
            <v>Martha Lucia Pepinosa</v>
          </cell>
        </row>
        <row r="674">
          <cell r="B674" t="str">
            <v>52-141-676</v>
          </cell>
          <cell r="C674" t="str">
            <v>Nariño</v>
          </cell>
          <cell r="D674" t="str">
            <v>Fundación De Habilitación Y Rehabilitación Integral Del Niño Especial De La Provincia De Obando - FUNDANE</v>
          </cell>
          <cell r="E674" t="str">
            <v>800171897-4</v>
          </cell>
          <cell r="F674" t="str">
            <v>Elena De Los Rios Vela</v>
          </cell>
          <cell r="G674">
            <v>0</v>
          </cell>
          <cell r="H674" t="str">
            <v>Calle 16 N°7 - 70 Centro</v>
          </cell>
          <cell r="I674" t="str">
            <v>Ipiales</v>
          </cell>
          <cell r="J674" t="str">
            <v>Ipiales</v>
          </cell>
          <cell r="K674">
            <v>7734870</v>
          </cell>
          <cell r="L674">
            <v>3155772606</v>
          </cell>
          <cell r="M674" t="str">
            <v>jagruesoc@gmail.com</v>
          </cell>
          <cell r="N674" t="str">
            <v>Externado RD</v>
          </cell>
          <cell r="O674" t="str">
            <v>Media Jornada</v>
          </cell>
          <cell r="P674" t="str">
            <v>Discapacidad</v>
          </cell>
          <cell r="Q674" t="str">
            <v>415-2018</v>
          </cell>
          <cell r="R674">
            <v>15</v>
          </cell>
          <cell r="S674">
            <v>43435</v>
          </cell>
          <cell r="T674">
            <v>43769</v>
          </cell>
          <cell r="U674">
            <v>130290210</v>
          </cell>
          <cell r="V674" t="str">
            <v>Martha Lucia Pepinosa</v>
          </cell>
        </row>
        <row r="675">
          <cell r="B675" t="str">
            <v>52-6-677</v>
          </cell>
          <cell r="C675" t="str">
            <v>Nariño</v>
          </cell>
          <cell r="D675" t="str">
            <v>Aldeas Infantiles SOS Colombia</v>
          </cell>
          <cell r="E675" t="str">
            <v>860024041-6</v>
          </cell>
          <cell r="F675" t="str">
            <v>Angela Maria Monica Biviana Rosales Rodriguez</v>
          </cell>
          <cell r="G675">
            <v>0</v>
          </cell>
          <cell r="H675" t="str">
            <v>Kilometo 2 Via Aeropuerto Al Respaldo Del Patinodromo</v>
          </cell>
          <cell r="I675" t="str">
            <v>Ipiales</v>
          </cell>
          <cell r="J675" t="str">
            <v>Ipiales - Túquerres</v>
          </cell>
          <cell r="K675">
            <v>7739736</v>
          </cell>
          <cell r="L675" t="str">
            <v>3155790892 - 3508365856</v>
          </cell>
          <cell r="M675" t="str">
            <v>lilia.orbes@aldeasinfantiles.org.co</v>
          </cell>
          <cell r="N675" t="str">
            <v>Hogar Sustituto Entidad RD</v>
          </cell>
          <cell r="O675" t="str">
            <v>No Aplica</v>
          </cell>
          <cell r="P675" t="str">
            <v>Vulneración</v>
          </cell>
          <cell r="Q675" t="str">
            <v>419-2018</v>
          </cell>
          <cell r="R675">
            <v>118</v>
          </cell>
          <cell r="S675">
            <v>43435</v>
          </cell>
          <cell r="T675">
            <v>43769</v>
          </cell>
          <cell r="U675">
            <v>1496028190</v>
          </cell>
          <cell r="V675" t="str">
            <v>Paula Andrea Muñoz Acosta</v>
          </cell>
        </row>
        <row r="676">
          <cell r="B676" t="str">
            <v>52-6-678</v>
          </cell>
          <cell r="C676" t="str">
            <v>Nariño</v>
          </cell>
          <cell r="D676" t="str">
            <v>Aldeas Infantiles SOS Colombia</v>
          </cell>
          <cell r="E676" t="str">
            <v>860024041-6</v>
          </cell>
          <cell r="F676" t="str">
            <v>Angela Maria Monica Biviana Rosales Rodriguez</v>
          </cell>
          <cell r="G676">
            <v>0</v>
          </cell>
          <cell r="H676" t="str">
            <v>Kilometo 2 Via Aeropuerto Al Respaldo Del Patinodromo</v>
          </cell>
          <cell r="I676" t="str">
            <v>Ipiales</v>
          </cell>
          <cell r="J676" t="str">
            <v>Ipiales - Túquerres</v>
          </cell>
          <cell r="K676">
            <v>7739736</v>
          </cell>
          <cell r="L676" t="str">
            <v>3155790892 - 3508365856</v>
          </cell>
          <cell r="M676" t="str">
            <v>lilia.orbes@aldeasinfantiles.org.co</v>
          </cell>
          <cell r="N676" t="str">
            <v>Hogar Sustituto Entidad RD</v>
          </cell>
          <cell r="O676" t="str">
            <v>No Aplica</v>
          </cell>
          <cell r="P676" t="str">
            <v>Discapacidad</v>
          </cell>
          <cell r="Q676" t="str">
            <v>420-2018</v>
          </cell>
          <cell r="R676">
            <v>62</v>
          </cell>
          <cell r="S676">
            <v>43435</v>
          </cell>
          <cell r="T676">
            <v>43769</v>
          </cell>
          <cell r="U676">
            <v>1042545872</v>
          </cell>
          <cell r="V676" t="str">
            <v>Paula Andrea Muñoz Acosta</v>
          </cell>
        </row>
        <row r="677">
          <cell r="B677" t="str">
            <v>52-6-679</v>
          </cell>
          <cell r="C677" t="str">
            <v>Nariño</v>
          </cell>
          <cell r="D677" t="str">
            <v>Aldeas Infantiles SOS Colombia</v>
          </cell>
          <cell r="E677" t="str">
            <v>860024041-6</v>
          </cell>
          <cell r="F677" t="str">
            <v>Angela Maria Monica Biviana Rosales Rodriguez</v>
          </cell>
          <cell r="G677">
            <v>0</v>
          </cell>
          <cell r="H677" t="str">
            <v>Kilometo 2 Via Aeropuerto Al Respaldo Del Patinodromo</v>
          </cell>
          <cell r="I677" t="str">
            <v>Ipiales</v>
          </cell>
          <cell r="J677" t="str">
            <v>Ipiales</v>
          </cell>
          <cell r="K677">
            <v>7739736</v>
          </cell>
          <cell r="L677" t="str">
            <v>3155790892 - 3508365856</v>
          </cell>
          <cell r="M677" t="str">
            <v>lilia.orbes@aldeasinfantiles.org.co</v>
          </cell>
          <cell r="N677" t="str">
            <v>Casa Hogar RD</v>
          </cell>
          <cell r="O677" t="str">
            <v>No Aplica</v>
          </cell>
          <cell r="P677" t="str">
            <v>Vulneración</v>
          </cell>
          <cell r="Q677" t="str">
            <v>426-2018</v>
          </cell>
          <cell r="R677">
            <v>34</v>
          </cell>
          <cell r="S677">
            <v>43435</v>
          </cell>
          <cell r="T677">
            <v>43769</v>
          </cell>
          <cell r="U677">
            <v>381127148</v>
          </cell>
          <cell r="V677" t="str">
            <v>Paula Andrea Muñoz Acosta</v>
          </cell>
        </row>
        <row r="678">
          <cell r="B678" t="str">
            <v>52-307-680</v>
          </cell>
          <cell r="C678" t="str">
            <v>Nariño</v>
          </cell>
          <cell r="D678" t="str">
            <v>Secretariado Diocesano De Pastoral Social</v>
          </cell>
          <cell r="E678" t="str">
            <v>837000332-7</v>
          </cell>
          <cell r="F678" t="str">
            <v>Vicente Everardo Legarda Revelo</v>
          </cell>
          <cell r="G678">
            <v>0</v>
          </cell>
          <cell r="H678" t="str">
            <v>Carrera 3d No. 3a-39</v>
          </cell>
          <cell r="I678" t="str">
            <v>Ipiales</v>
          </cell>
          <cell r="J678" t="str">
            <v>Ipiales</v>
          </cell>
          <cell r="K678">
            <v>0</v>
          </cell>
          <cell r="L678">
            <v>3183150085</v>
          </cell>
          <cell r="M678" t="str">
            <v>ipialespastoralsocial@gmail.com</v>
          </cell>
          <cell r="N678" t="str">
            <v>Intervención de Apoyo RAJ</v>
          </cell>
          <cell r="O678" t="str">
            <v>No Aplica</v>
          </cell>
          <cell r="P678" t="str">
            <v>RAJ</v>
          </cell>
          <cell r="Q678" t="str">
            <v>429-2018</v>
          </cell>
          <cell r="R678">
            <v>25</v>
          </cell>
          <cell r="S678">
            <v>43435</v>
          </cell>
          <cell r="T678">
            <v>43769</v>
          </cell>
          <cell r="U678">
            <v>90908775</v>
          </cell>
          <cell r="V678" t="str">
            <v>Martha Lucia Pepinosa</v>
          </cell>
        </row>
        <row r="679">
          <cell r="B679" t="str">
            <v>52-307-681</v>
          </cell>
          <cell r="C679" t="str">
            <v>Nariño</v>
          </cell>
          <cell r="D679" t="str">
            <v>Secretariado Diocesano De Pastoral Social</v>
          </cell>
          <cell r="E679" t="str">
            <v>837000332-7</v>
          </cell>
          <cell r="F679" t="str">
            <v>Vicente Everardo Legarda Revelo</v>
          </cell>
          <cell r="G679">
            <v>0</v>
          </cell>
          <cell r="H679" t="str">
            <v>Carrera 3d No. 3a-39</v>
          </cell>
          <cell r="I679" t="str">
            <v>Ipiales</v>
          </cell>
          <cell r="J679" t="str">
            <v>Ipiales</v>
          </cell>
          <cell r="K679">
            <v>0</v>
          </cell>
          <cell r="L679">
            <v>3183150085</v>
          </cell>
          <cell r="M679" t="str">
            <v>ipialespastoralsocial@gmail.com</v>
          </cell>
          <cell r="N679" t="str">
            <v>Libertad Vigilada – Asistida</v>
          </cell>
          <cell r="O679" t="str">
            <v>No Aplica</v>
          </cell>
          <cell r="P679" t="str">
            <v>SRPA</v>
          </cell>
          <cell r="Q679" t="str">
            <v>431-2018</v>
          </cell>
          <cell r="R679">
            <v>9</v>
          </cell>
          <cell r="S679">
            <v>43435</v>
          </cell>
          <cell r="T679">
            <v>43769</v>
          </cell>
          <cell r="U679">
            <v>42820542</v>
          </cell>
          <cell r="V679" t="str">
            <v>Martha Lucia Pepinosa</v>
          </cell>
        </row>
        <row r="680">
          <cell r="B680" t="str">
            <v>52-152-682</v>
          </cell>
          <cell r="C680" t="str">
            <v>Nariño</v>
          </cell>
          <cell r="D680" t="str">
            <v>Fundación Emssanar</v>
          </cell>
          <cell r="E680" t="str">
            <v>814006325-9</v>
          </cell>
          <cell r="F680" t="str">
            <v>Maria Celia Del Socorro Montenegro Tulcanaza</v>
          </cell>
          <cell r="G680">
            <v>0</v>
          </cell>
          <cell r="H680" t="str">
            <v>Carrera 1 N°2-32 Barrio San Antonio</v>
          </cell>
          <cell r="I680" t="str">
            <v>La Unión</v>
          </cell>
          <cell r="J680" t="str">
            <v>La Unión</v>
          </cell>
          <cell r="K680">
            <v>0</v>
          </cell>
          <cell r="L680">
            <v>3128378397</v>
          </cell>
          <cell r="M680" t="str">
            <v>hsczlaunion@gmail.com</v>
          </cell>
          <cell r="N680" t="str">
            <v>Hogar Sustituto Entidad RD</v>
          </cell>
          <cell r="O680" t="str">
            <v>No Aplica</v>
          </cell>
          <cell r="P680" t="str">
            <v>Discapacidad</v>
          </cell>
          <cell r="Q680" t="str">
            <v>418-2018</v>
          </cell>
          <cell r="R680">
            <v>10</v>
          </cell>
          <cell r="S680">
            <v>43435</v>
          </cell>
          <cell r="T680">
            <v>43769</v>
          </cell>
          <cell r="U680">
            <v>0</v>
          </cell>
          <cell r="V680" t="str">
            <v>Esteban Burbano</v>
          </cell>
        </row>
        <row r="681">
          <cell r="B681" t="str">
            <v>52-152-683</v>
          </cell>
          <cell r="C681" t="str">
            <v>Nariño</v>
          </cell>
          <cell r="D681" t="str">
            <v>Fundación Emssanar</v>
          </cell>
          <cell r="E681" t="str">
            <v>814006325-9</v>
          </cell>
          <cell r="F681" t="str">
            <v>Maria Celia Del Socorro Montenegro Tulcanaza</v>
          </cell>
          <cell r="G681">
            <v>0</v>
          </cell>
          <cell r="H681" t="str">
            <v>Carrera 1 N°2-32 Barrio San Antonio</v>
          </cell>
          <cell r="I681" t="str">
            <v>La Unión</v>
          </cell>
          <cell r="J681" t="str">
            <v>La Unión</v>
          </cell>
          <cell r="K681">
            <v>0</v>
          </cell>
          <cell r="L681">
            <v>3128378397</v>
          </cell>
          <cell r="M681" t="str">
            <v>hsczlaunion@gmail.com</v>
          </cell>
          <cell r="N681" t="str">
            <v>Hogar Sustituto Entidad RD</v>
          </cell>
          <cell r="O681" t="str">
            <v>No Aplica</v>
          </cell>
          <cell r="P681" t="str">
            <v>Vulneración</v>
          </cell>
          <cell r="Q681" t="str">
            <v>406-2018</v>
          </cell>
          <cell r="R681">
            <v>42</v>
          </cell>
          <cell r="S681">
            <v>43435</v>
          </cell>
          <cell r="T681">
            <v>43769</v>
          </cell>
          <cell r="U681">
            <v>0</v>
          </cell>
          <cell r="V681" t="str">
            <v>Flor Angela Martinez</v>
          </cell>
        </row>
        <row r="682">
          <cell r="B682" t="str">
            <v>52-252-684</v>
          </cell>
          <cell r="C682" t="str">
            <v>Nariño</v>
          </cell>
          <cell r="D682" t="str">
            <v>Fundación Social Gestar Futuro</v>
          </cell>
          <cell r="E682" t="str">
            <v>814005779-4</v>
          </cell>
          <cell r="F682" t="str">
            <v>Nelly Aide Fajardo Ibarra</v>
          </cell>
          <cell r="G682">
            <v>0</v>
          </cell>
          <cell r="H682" t="str">
            <v>Carrera 38 No. 18 - 36 Palermo</v>
          </cell>
          <cell r="I682" t="str">
            <v>Pasto</v>
          </cell>
          <cell r="J682" t="str">
            <v>Pasto 1</v>
          </cell>
          <cell r="K682">
            <v>7313993</v>
          </cell>
          <cell r="L682">
            <v>3164016889</v>
          </cell>
          <cell r="M682" t="str">
            <v>fundacionsocialgestarfuturoong@gmail.com</v>
          </cell>
          <cell r="N682" t="str">
            <v>Intervención de Apoyo - Apoyo Psicosocial RD</v>
          </cell>
          <cell r="O682" t="str">
            <v>No Aplica</v>
          </cell>
          <cell r="P682" t="str">
            <v>Vulneración</v>
          </cell>
          <cell r="Q682" t="str">
            <v>404-2018</v>
          </cell>
          <cell r="R682">
            <v>134</v>
          </cell>
          <cell r="S682">
            <v>43435</v>
          </cell>
          <cell r="T682">
            <v>43769</v>
          </cell>
          <cell r="U682">
            <v>477511010</v>
          </cell>
          <cell r="V682" t="str">
            <v>Flor Angela Martinez</v>
          </cell>
        </row>
        <row r="683">
          <cell r="B683" t="str">
            <v>52-142-685</v>
          </cell>
          <cell r="C683" t="str">
            <v>Nariño</v>
          </cell>
          <cell r="D683" t="str">
            <v>Fundación De Promoción Integral Y Trabajo Comunitario Corazón De Maria - PROINCO</v>
          </cell>
          <cell r="E683" t="str">
            <v>891200242-7</v>
          </cell>
          <cell r="F683" t="str">
            <v>Zuleima Cristina Baron Porras</v>
          </cell>
          <cell r="G683">
            <v>0</v>
          </cell>
          <cell r="H683" t="str">
            <v>Calle 8 N 22 F 85 Barrio Obrero</v>
          </cell>
          <cell r="I683" t="str">
            <v>Pasto</v>
          </cell>
          <cell r="J683" t="str">
            <v>Pasto 2</v>
          </cell>
          <cell r="K683">
            <v>7223388</v>
          </cell>
          <cell r="L683" t="str">
            <v>3168336862 - 3176437305</v>
          </cell>
          <cell r="M683" t="str">
            <v>cbaron@funproinco.org;info@funproinco.org</v>
          </cell>
          <cell r="N683" t="str">
            <v>Intervención de Apoyo - Apoyo Psicosocial RD</v>
          </cell>
          <cell r="O683" t="str">
            <v>No Aplica</v>
          </cell>
          <cell r="P683" t="str">
            <v>Vulneración</v>
          </cell>
          <cell r="Q683" t="str">
            <v>407-2018</v>
          </cell>
          <cell r="R683">
            <v>150</v>
          </cell>
          <cell r="S683">
            <v>43435</v>
          </cell>
          <cell r="T683">
            <v>43769</v>
          </cell>
          <cell r="U683">
            <v>534527250</v>
          </cell>
          <cell r="V683" t="str">
            <v>Diana Lucely Ramos</v>
          </cell>
        </row>
        <row r="684">
          <cell r="B684" t="str">
            <v>52-142-686</v>
          </cell>
          <cell r="C684" t="str">
            <v>Nariño</v>
          </cell>
          <cell r="D684" t="str">
            <v>Fundación De Promoción Integral Y Trabajo Comunitario Corazón De Maria - PROINCO</v>
          </cell>
          <cell r="E684" t="str">
            <v>891200242-7</v>
          </cell>
          <cell r="F684" t="str">
            <v>Zuleima Cristina Baron Porras</v>
          </cell>
          <cell r="G684">
            <v>0</v>
          </cell>
          <cell r="H684" t="str">
            <v>Calle 30 N 19-122 Barrio San Matilde</v>
          </cell>
          <cell r="I684" t="str">
            <v>Pasto</v>
          </cell>
          <cell r="J684" t="str">
            <v>Pasto 2</v>
          </cell>
          <cell r="K684">
            <v>7223388</v>
          </cell>
          <cell r="L684" t="str">
            <v>3168336862 - 3176437305</v>
          </cell>
          <cell r="M684" t="str">
            <v>cbaron@funproinco.org;info@funproinco.org</v>
          </cell>
          <cell r="N684" t="str">
            <v>Intervención de Apoyo - Apoyo Psicosocial RD</v>
          </cell>
          <cell r="O684" t="str">
            <v>No Aplica</v>
          </cell>
          <cell r="P684" t="str">
            <v>Calle</v>
          </cell>
          <cell r="Q684" t="str">
            <v>413-2018</v>
          </cell>
          <cell r="R684">
            <v>120</v>
          </cell>
          <cell r="S684">
            <v>43435</v>
          </cell>
          <cell r="T684">
            <v>43769</v>
          </cell>
          <cell r="U684">
            <v>427621800</v>
          </cell>
          <cell r="V684" t="str">
            <v>Mario Esteban Burbano</v>
          </cell>
        </row>
        <row r="685">
          <cell r="B685" t="str">
            <v>52-255-687</v>
          </cell>
          <cell r="C685" t="str">
            <v>Nariño</v>
          </cell>
          <cell r="D685" t="str">
            <v>Fundación Sol De Invierno</v>
          </cell>
          <cell r="E685" t="str">
            <v>814002471-8</v>
          </cell>
          <cell r="F685" t="str">
            <v>Elvia Cecilia Castro Ortiz</v>
          </cell>
          <cell r="G685">
            <v>0</v>
          </cell>
          <cell r="H685" t="str">
            <v>Calle 21 H No. 26 Este 26 Barrio Las Brisas</v>
          </cell>
          <cell r="I685" t="str">
            <v>Pasto</v>
          </cell>
          <cell r="J685" t="str">
            <v>Pasto 1</v>
          </cell>
          <cell r="K685">
            <v>7364318</v>
          </cell>
          <cell r="L685">
            <v>3137911592</v>
          </cell>
          <cell r="M685" t="str">
            <v>fundacionsoldeinvierno@gmail.com</v>
          </cell>
          <cell r="N685" t="str">
            <v>Intervención de Apoyo - Apoyo Psicosocial RD</v>
          </cell>
          <cell r="O685" t="str">
            <v>No Aplica</v>
          </cell>
          <cell r="P685" t="str">
            <v>Calle</v>
          </cell>
          <cell r="Q685" t="str">
            <v>414-2018</v>
          </cell>
          <cell r="R685">
            <v>50</v>
          </cell>
          <cell r="S685">
            <v>43435</v>
          </cell>
          <cell r="T685">
            <v>43769</v>
          </cell>
          <cell r="U685">
            <v>178175750</v>
          </cell>
          <cell r="V685" t="str">
            <v>Flor Angela Martinez</v>
          </cell>
        </row>
        <row r="686">
          <cell r="B686" t="str">
            <v>52-252-688</v>
          </cell>
          <cell r="C686" t="str">
            <v>Nariño</v>
          </cell>
          <cell r="D686" t="str">
            <v>Fundación Social Gestar Futuro</v>
          </cell>
          <cell r="E686" t="str">
            <v>814005779-4</v>
          </cell>
          <cell r="F686" t="str">
            <v>Nelly Aide Fajardo Ibarra</v>
          </cell>
          <cell r="G686">
            <v>0</v>
          </cell>
          <cell r="H686" t="str">
            <v>Carrera 38 No. 18 - 36 Palermo</v>
          </cell>
          <cell r="I686" t="str">
            <v>Pasto</v>
          </cell>
          <cell r="J686" t="str">
            <v>Pasto 1</v>
          </cell>
          <cell r="K686">
            <v>7313993</v>
          </cell>
          <cell r="L686">
            <v>3164016889</v>
          </cell>
          <cell r="M686" t="str">
            <v>fundacionsocialgestarfuturoong@gmail.com</v>
          </cell>
          <cell r="N686" t="str">
            <v>Intervención de Apoyo - Apoyo Psicosocial RD</v>
          </cell>
          <cell r="O686" t="str">
            <v>No Aplica</v>
          </cell>
          <cell r="P686" t="str">
            <v>Consumo SPA</v>
          </cell>
          <cell r="Q686" t="str">
            <v>403-2018</v>
          </cell>
          <cell r="R686">
            <v>140</v>
          </cell>
          <cell r="S686">
            <v>43435</v>
          </cell>
          <cell r="T686">
            <v>43769</v>
          </cell>
          <cell r="U686">
            <v>498892100</v>
          </cell>
          <cell r="V686" t="str">
            <v>Flor Angela Martinez</v>
          </cell>
        </row>
        <row r="687">
          <cell r="B687" t="str">
            <v>52-152-689</v>
          </cell>
          <cell r="C687" t="str">
            <v>Nariño</v>
          </cell>
          <cell r="D687" t="str">
            <v>Fundación Emssanar</v>
          </cell>
          <cell r="E687" t="str">
            <v>814006325-9</v>
          </cell>
          <cell r="F687" t="str">
            <v>Maria Celia Del Socorro Montenegro Tulcanaza</v>
          </cell>
          <cell r="G687">
            <v>0</v>
          </cell>
          <cell r="H687" t="str">
            <v>Carrera 30a No.12a-30 B/ San Ignacio</v>
          </cell>
          <cell r="I687" t="str">
            <v>Pasto</v>
          </cell>
          <cell r="J687" t="str">
            <v>Pasto 1 - Pasto 2 - Barbacoas - Remolino</v>
          </cell>
          <cell r="K687">
            <v>7224559</v>
          </cell>
          <cell r="L687" t="str">
            <v>3128378397 - 3178355406</v>
          </cell>
          <cell r="M687" t="str">
            <v>hsadmonfundaemssanar@gmail.com</v>
          </cell>
          <cell r="N687" t="str">
            <v>Hogar Sustituto Entidad RD</v>
          </cell>
          <cell r="O687" t="str">
            <v>No Aplica</v>
          </cell>
          <cell r="P687" t="str">
            <v>Discapacidad</v>
          </cell>
          <cell r="Q687" t="str">
            <v>418-2018</v>
          </cell>
          <cell r="R687">
            <v>173</v>
          </cell>
          <cell r="S687">
            <v>43435</v>
          </cell>
          <cell r="T687">
            <v>43769</v>
          </cell>
          <cell r="U687">
            <v>3648910552</v>
          </cell>
          <cell r="V687" t="str">
            <v>Esteban Burbano</v>
          </cell>
        </row>
        <row r="688">
          <cell r="B688" t="str">
            <v>52-152-690</v>
          </cell>
          <cell r="C688" t="str">
            <v>Nariño</v>
          </cell>
          <cell r="D688" t="str">
            <v>Fundación Emssanar</v>
          </cell>
          <cell r="E688" t="str">
            <v>814006325-9</v>
          </cell>
          <cell r="F688" t="str">
            <v>Maria Celia Del Socorro Montenegro Tulcanaza</v>
          </cell>
          <cell r="G688">
            <v>0</v>
          </cell>
          <cell r="H688" t="str">
            <v>Carrera 30a No.12a-30 B/ San Ignacio</v>
          </cell>
          <cell r="I688" t="str">
            <v>Pasto</v>
          </cell>
          <cell r="J688" t="str">
            <v>Pasto 1 - Pasto 2 - Barbacoas - Remolino</v>
          </cell>
          <cell r="K688">
            <v>7224559</v>
          </cell>
          <cell r="L688" t="str">
            <v>3128378397 - 3178355406</v>
          </cell>
          <cell r="M688" t="str">
            <v>hsadmonfundaemssanar@gmail.com</v>
          </cell>
          <cell r="N688" t="str">
            <v>Hogar Sustituto Entidad RD</v>
          </cell>
          <cell r="O688" t="str">
            <v>No Aplica</v>
          </cell>
          <cell r="P688" t="str">
            <v>Vulneración</v>
          </cell>
          <cell r="Q688" t="str">
            <v>406-2018</v>
          </cell>
          <cell r="R688">
            <v>340</v>
          </cell>
          <cell r="S688">
            <v>43435</v>
          </cell>
          <cell r="T688">
            <v>43769</v>
          </cell>
          <cell r="U688">
            <v>6744805060</v>
          </cell>
          <cell r="V688" t="str">
            <v>Flor Angela Martinez</v>
          </cell>
        </row>
        <row r="689">
          <cell r="B689" t="str">
            <v>52-144-691</v>
          </cell>
          <cell r="C689" t="str">
            <v>Nariño</v>
          </cell>
          <cell r="D689" t="str">
            <v>Fundación De Proteccion Nueva Vida</v>
          </cell>
          <cell r="E689" t="str">
            <v>900233046-3</v>
          </cell>
          <cell r="F689" t="str">
            <v>Francisco Jose Baquero Herrera</v>
          </cell>
          <cell r="G689">
            <v>0</v>
          </cell>
          <cell r="H689" t="str">
            <v>Carrera 24 A N° 5 Sur - 51 Barrio Mijitayo</v>
          </cell>
          <cell r="I689" t="str">
            <v>Pasto</v>
          </cell>
          <cell r="J689" t="str">
            <v>Pasto 1</v>
          </cell>
          <cell r="K689">
            <v>7370492</v>
          </cell>
          <cell r="L689">
            <v>3155279986</v>
          </cell>
          <cell r="M689" t="str">
            <v>fpnv2009@yahoo.es</v>
          </cell>
          <cell r="N689" t="str">
            <v>Internado RD</v>
          </cell>
          <cell r="O689" t="str">
            <v>No Aplica</v>
          </cell>
          <cell r="P689" t="str">
            <v>Vulneración</v>
          </cell>
          <cell r="Q689" t="str">
            <v>405-2018</v>
          </cell>
          <cell r="R689">
            <v>33</v>
          </cell>
          <cell r="S689">
            <v>43435</v>
          </cell>
          <cell r="T689">
            <v>43769</v>
          </cell>
          <cell r="U689">
            <v>494909613</v>
          </cell>
          <cell r="V689" t="str">
            <v>Flor Angela Martinez</v>
          </cell>
        </row>
        <row r="690">
          <cell r="B690" t="str">
            <v>52-237-692</v>
          </cell>
          <cell r="C690" t="str">
            <v>Nariño</v>
          </cell>
          <cell r="D690" t="str">
            <v>Fundación Righetto</v>
          </cell>
          <cell r="E690" t="str">
            <v>900137906-1</v>
          </cell>
          <cell r="F690" t="str">
            <v>Jose Luis Estrada Oliva</v>
          </cell>
          <cell r="G690">
            <v>0</v>
          </cell>
          <cell r="H690" t="str">
            <v>Carrera 29 A N°18- 35 Barrio Las Cuadras</v>
          </cell>
          <cell r="I690" t="str">
            <v>Pasto</v>
          </cell>
          <cell r="J690" t="str">
            <v>Pasto 1</v>
          </cell>
          <cell r="K690">
            <v>7298908</v>
          </cell>
          <cell r="L690">
            <v>3152408764</v>
          </cell>
          <cell r="M690" t="str">
            <v>fundacionrighetto-internado@hotmail.com</v>
          </cell>
          <cell r="N690" t="str">
            <v>Internado RD</v>
          </cell>
          <cell r="O690" t="str">
            <v>No Aplica</v>
          </cell>
          <cell r="P690" t="str">
            <v>Vulneración</v>
          </cell>
          <cell r="Q690" t="str">
            <v>421-2018</v>
          </cell>
          <cell r="R690">
            <v>25</v>
          </cell>
          <cell r="S690">
            <v>43435</v>
          </cell>
          <cell r="T690">
            <v>43769</v>
          </cell>
          <cell r="U690">
            <v>374931525</v>
          </cell>
          <cell r="V690" t="str">
            <v>Flor Angela Martinez</v>
          </cell>
        </row>
        <row r="691">
          <cell r="B691" t="str">
            <v>52-74-693</v>
          </cell>
          <cell r="C691" t="str">
            <v>Nariño</v>
          </cell>
          <cell r="D691" t="str">
            <v>Congregación Religiosas Misioneras Somascas Hijas De San Jerónimo Emiliani</v>
          </cell>
          <cell r="E691" t="str">
            <v>814005335-8</v>
          </cell>
          <cell r="F691" t="str">
            <v>Enma Navarijo Veron</v>
          </cell>
          <cell r="G691">
            <v>0</v>
          </cell>
          <cell r="H691" t="str">
            <v>Carrera 22 B No. 11 Sur 110 Via Estadio La Pastucidad</v>
          </cell>
          <cell r="I691" t="str">
            <v>Pasto</v>
          </cell>
          <cell r="J691" t="str">
            <v>Pasto 2</v>
          </cell>
          <cell r="K691">
            <v>0</v>
          </cell>
          <cell r="L691">
            <v>327225254</v>
          </cell>
          <cell r="M691" t="str">
            <v>somascaspasto@gmail.com</v>
          </cell>
          <cell r="N691" t="str">
            <v>Internado RD</v>
          </cell>
          <cell r="O691" t="str">
            <v>No Aplica</v>
          </cell>
          <cell r="P691" t="str">
            <v>Vulneración</v>
          </cell>
          <cell r="Q691" t="str">
            <v>422-2018</v>
          </cell>
          <cell r="R691">
            <v>35</v>
          </cell>
          <cell r="S691">
            <v>43435</v>
          </cell>
          <cell r="T691">
            <v>43769</v>
          </cell>
          <cell r="U691">
            <v>524904135</v>
          </cell>
          <cell r="V691" t="str">
            <v>Esteban Burbano</v>
          </cell>
        </row>
        <row r="692">
          <cell r="B692" t="str">
            <v>52-245-694</v>
          </cell>
          <cell r="C692" t="str">
            <v>Nariño</v>
          </cell>
          <cell r="D692" t="str">
            <v>Fundación Sentido De Vida</v>
          </cell>
          <cell r="E692" t="str">
            <v>900932562-4</v>
          </cell>
          <cell r="F692" t="str">
            <v>Oswaldo Navarro Arteaga</v>
          </cell>
          <cell r="G692">
            <v>0</v>
          </cell>
          <cell r="H692" t="str">
            <v>Carrera 40 No. 17 - 68 Maridiaz</v>
          </cell>
          <cell r="I692" t="str">
            <v>Pasto</v>
          </cell>
          <cell r="J692" t="str">
            <v>Pasto 1</v>
          </cell>
          <cell r="K692">
            <v>0</v>
          </cell>
          <cell r="L692">
            <v>3117579043</v>
          </cell>
          <cell r="M692" t="str">
            <v>oswaldo.ps.ar@hotmail.com fsentidodevidainternado@hotmail.com;</v>
          </cell>
          <cell r="N692" t="str">
            <v>Internado RD</v>
          </cell>
          <cell r="O692" t="str">
            <v>No Aplica</v>
          </cell>
          <cell r="P692" t="str">
            <v>Vulneración</v>
          </cell>
          <cell r="Q692" t="str">
            <v>423-2018</v>
          </cell>
          <cell r="R692">
            <v>28</v>
          </cell>
          <cell r="S692">
            <v>43435</v>
          </cell>
          <cell r="T692">
            <v>43769</v>
          </cell>
          <cell r="U692">
            <v>419923308</v>
          </cell>
          <cell r="V692" t="str">
            <v>Flor Angela Martinez</v>
          </cell>
        </row>
        <row r="693">
          <cell r="B693" t="str">
            <v>52-225-695</v>
          </cell>
          <cell r="C693" t="str">
            <v>Nariño</v>
          </cell>
          <cell r="D693" t="str">
            <v>Fundación Peldaños</v>
          </cell>
          <cell r="E693" t="str">
            <v>900835131-5</v>
          </cell>
          <cell r="F693" t="str">
            <v>Diana Vanesa Gonzalez Pabon</v>
          </cell>
          <cell r="G693">
            <v>0</v>
          </cell>
          <cell r="H693" t="str">
            <v>Cano Alto Sector Arizona A 600 Mts De La Via Panamericano Entrada A Cimarrones</v>
          </cell>
          <cell r="I693" t="str">
            <v>Pasto</v>
          </cell>
          <cell r="J693" t="str">
            <v>Pasto 1</v>
          </cell>
          <cell r="K693">
            <v>0</v>
          </cell>
          <cell r="L693" t="str">
            <v>3022557924 - 3914311753 - 3014311753</v>
          </cell>
          <cell r="M693" t="str">
            <v>fundacionpeldanos@gmail.com</v>
          </cell>
          <cell r="N693" t="str">
            <v>Internado RD</v>
          </cell>
          <cell r="O693" t="str">
            <v>No Aplica</v>
          </cell>
          <cell r="P693" t="str">
            <v>Discapacidad</v>
          </cell>
          <cell r="Q693" t="str">
            <v>424-2018</v>
          </cell>
          <cell r="R693">
            <v>50</v>
          </cell>
          <cell r="S693">
            <v>43435</v>
          </cell>
          <cell r="T693">
            <v>43769</v>
          </cell>
          <cell r="U693">
            <v>1243588050</v>
          </cell>
          <cell r="V693" t="str">
            <v>Flor Angela Martinez</v>
          </cell>
        </row>
        <row r="694">
          <cell r="B694" t="str">
            <v>52-237-696</v>
          </cell>
          <cell r="C694" t="str">
            <v>Nariño</v>
          </cell>
          <cell r="D694" t="str">
            <v>Fundación Righetto</v>
          </cell>
          <cell r="E694" t="str">
            <v>900137906-1</v>
          </cell>
          <cell r="F694" t="str">
            <v>Jose Luis Estrada Oliva</v>
          </cell>
          <cell r="G694">
            <v>0</v>
          </cell>
          <cell r="H694" t="str">
            <v>Carrera 35 N°17- 26 Barrio Maridiaz</v>
          </cell>
          <cell r="I694" t="str">
            <v>Pasto</v>
          </cell>
          <cell r="J694" t="str">
            <v>Pasto 2</v>
          </cell>
          <cell r="K694">
            <v>7313488</v>
          </cell>
          <cell r="L694">
            <v>3165257238</v>
          </cell>
          <cell r="M694" t="str">
            <v>fundacionrighetto@hotmail.com</v>
          </cell>
          <cell r="N694" t="str">
            <v>Intervención de Apoyo RAJ</v>
          </cell>
          <cell r="O694" t="str">
            <v>No Aplica</v>
          </cell>
          <cell r="P694" t="str">
            <v>RAJ</v>
          </cell>
          <cell r="Q694" t="str">
            <v>428-2018</v>
          </cell>
          <cell r="R694">
            <v>80</v>
          </cell>
          <cell r="S694">
            <v>43435</v>
          </cell>
          <cell r="T694">
            <v>43769</v>
          </cell>
          <cell r="U694">
            <v>290908080</v>
          </cell>
          <cell r="V694" t="str">
            <v>Diana Lucely Ramos</v>
          </cell>
        </row>
        <row r="695">
          <cell r="B695" t="str">
            <v>52-237-697</v>
          </cell>
          <cell r="C695" t="str">
            <v>Nariño</v>
          </cell>
          <cell r="D695" t="str">
            <v>Fundación Righetto</v>
          </cell>
          <cell r="E695" t="str">
            <v>900137906-1</v>
          </cell>
          <cell r="F695" t="str">
            <v>Jose Luis Estrada Oliva</v>
          </cell>
          <cell r="G695">
            <v>0</v>
          </cell>
          <cell r="H695" t="str">
            <v>Carrera 35 N°17- 26 Barrio Maridiaz</v>
          </cell>
          <cell r="I695" t="str">
            <v>Pasto</v>
          </cell>
          <cell r="J695" t="str">
            <v>Pasto 2</v>
          </cell>
          <cell r="K695">
            <v>7313488</v>
          </cell>
          <cell r="L695">
            <v>3165257238</v>
          </cell>
          <cell r="M695" t="str">
            <v>fundacionrighetto@hotmail.com</v>
          </cell>
          <cell r="N695" t="str">
            <v>Libertad Vigilada – Asistida</v>
          </cell>
          <cell r="O695" t="str">
            <v>No Aplica</v>
          </cell>
          <cell r="P695" t="str">
            <v>SRPA</v>
          </cell>
          <cell r="Q695" t="str">
            <v>430-2018</v>
          </cell>
          <cell r="R695">
            <v>23</v>
          </cell>
          <cell r="S695">
            <v>43435</v>
          </cell>
          <cell r="T695">
            <v>43769</v>
          </cell>
          <cell r="U695">
            <v>109430274</v>
          </cell>
          <cell r="V695" t="str">
            <v>Diana Lucely Ramos</v>
          </cell>
        </row>
        <row r="696">
          <cell r="B696" t="str">
            <v>52-142-698</v>
          </cell>
          <cell r="C696" t="str">
            <v>Nariño</v>
          </cell>
          <cell r="D696" t="str">
            <v>Fundación De Promoción Integral Y Trabajo Comunitario Corazón De Maria - PROINCO</v>
          </cell>
          <cell r="E696" t="str">
            <v>891200242-7</v>
          </cell>
          <cell r="F696" t="str">
            <v>Zuleima Cristina Baron Porras</v>
          </cell>
          <cell r="G696">
            <v>0</v>
          </cell>
          <cell r="H696" t="str">
            <v>Calle 8 N 22 F 85 Barrio Obrero</v>
          </cell>
          <cell r="I696" t="str">
            <v>Pasto</v>
          </cell>
          <cell r="J696" t="str">
            <v>Pasto 2</v>
          </cell>
          <cell r="K696">
            <v>7223388</v>
          </cell>
          <cell r="L696" t="str">
            <v>3168336862 - 3176437305</v>
          </cell>
          <cell r="M696" t="str">
            <v>CBaron@funproinco.org;info@funproinco.org</v>
          </cell>
          <cell r="N696" t="str">
            <v>Externado RAJ</v>
          </cell>
          <cell r="O696" t="str">
            <v>Media Jornada</v>
          </cell>
          <cell r="P696" t="str">
            <v>RAJ</v>
          </cell>
          <cell r="Q696" t="str">
            <v>432-2018</v>
          </cell>
          <cell r="R696">
            <v>25</v>
          </cell>
          <cell r="S696">
            <v>43435</v>
          </cell>
          <cell r="T696">
            <v>43769</v>
          </cell>
          <cell r="U696">
            <v>130712000</v>
          </cell>
          <cell r="V696" t="str">
            <v>Diana Lucely Ramos</v>
          </cell>
        </row>
        <row r="697">
          <cell r="B697" t="str">
            <v>52-237-699</v>
          </cell>
          <cell r="C697" t="str">
            <v>Nariño</v>
          </cell>
          <cell r="D697" t="str">
            <v>Fundación Righetto</v>
          </cell>
          <cell r="E697" t="str">
            <v>900137906-1</v>
          </cell>
          <cell r="F697" t="str">
            <v>Jose Luis Estrada Oliva</v>
          </cell>
          <cell r="G697">
            <v>0</v>
          </cell>
          <cell r="H697" t="str">
            <v>Carrera 35 N°17- 26 Barrio Maridiaz</v>
          </cell>
          <cell r="I697" t="str">
            <v>Pasto</v>
          </cell>
          <cell r="J697" t="str">
            <v>Pasto 2</v>
          </cell>
          <cell r="K697">
            <v>7313488</v>
          </cell>
          <cell r="L697">
            <v>3165257238</v>
          </cell>
          <cell r="M697" t="str">
            <v>fundacionrighetto@hotmail.com</v>
          </cell>
          <cell r="N697" t="str">
            <v>Semicerrado Externado</v>
          </cell>
          <cell r="O697" t="str">
            <v>Media Jornada</v>
          </cell>
          <cell r="P697" t="str">
            <v>SRPA</v>
          </cell>
          <cell r="Q697" t="str">
            <v>433-2018</v>
          </cell>
          <cell r="R697">
            <v>18</v>
          </cell>
          <cell r="S697">
            <v>43435</v>
          </cell>
          <cell r="T697">
            <v>43769</v>
          </cell>
          <cell r="U697">
            <v>103249782</v>
          </cell>
          <cell r="V697" t="str">
            <v>Diana Lucely Ramos</v>
          </cell>
        </row>
        <row r="698">
          <cell r="B698" t="str">
            <v>52-237-700</v>
          </cell>
          <cell r="C698" t="str">
            <v>Nariño</v>
          </cell>
          <cell r="D698" t="str">
            <v>Fundación Righetto</v>
          </cell>
          <cell r="E698" t="str">
            <v>900137906-1</v>
          </cell>
          <cell r="F698" t="str">
            <v>Jose Luis Estrada Oliva</v>
          </cell>
          <cell r="G698">
            <v>0</v>
          </cell>
          <cell r="H698" t="str">
            <v>Carrera 35 N°17- 26 Barrio Maridiaz</v>
          </cell>
          <cell r="I698" t="str">
            <v>Pasto</v>
          </cell>
          <cell r="J698" t="str">
            <v>Pasto 2</v>
          </cell>
          <cell r="K698">
            <v>7313488</v>
          </cell>
          <cell r="L698">
            <v>3165257238</v>
          </cell>
          <cell r="M698" t="str">
            <v>fundacionrighetto@hotmail.com</v>
          </cell>
          <cell r="N698" t="str">
            <v>Semicerrado Externado</v>
          </cell>
          <cell r="O698" t="str">
            <v>Jornada Completa</v>
          </cell>
          <cell r="P698" t="str">
            <v>SRPA</v>
          </cell>
          <cell r="Q698" t="str">
            <v>427-2018</v>
          </cell>
          <cell r="R698">
            <v>25</v>
          </cell>
          <cell r="S698">
            <v>43435</v>
          </cell>
          <cell r="T698">
            <v>43769</v>
          </cell>
          <cell r="U698">
            <v>243055600</v>
          </cell>
          <cell r="V698" t="str">
            <v>Diana Lucely Ramos</v>
          </cell>
        </row>
        <row r="699">
          <cell r="B699" t="str">
            <v>52-154-701</v>
          </cell>
          <cell r="C699" t="str">
            <v>Nariño</v>
          </cell>
          <cell r="D699" t="str">
            <v>Fundación Familia Entorno Individuo - FEI</v>
          </cell>
          <cell r="E699" t="str">
            <v>900001876-4</v>
          </cell>
          <cell r="F699" t="str">
            <v>Jeisson Paul Cardona</v>
          </cell>
          <cell r="G699" t="str">
            <v>Instituto De Orientacion Santo Angel</v>
          </cell>
          <cell r="H699" t="str">
            <v>Calle 21 E N° 9 E 4-30 Barrio La Estrella</v>
          </cell>
          <cell r="I699" t="str">
            <v>Pasto</v>
          </cell>
          <cell r="J699" t="str">
            <v>Pasto 2</v>
          </cell>
          <cell r="K699">
            <v>0</v>
          </cell>
          <cell r="L699" t="str">
            <v>3114836103 - 3143150788</v>
          </cell>
          <cell r="M699" t="str">
            <v>fundacionfei.pasto@gmail.com</v>
          </cell>
          <cell r="N699" t="str">
            <v>Internado RAJ</v>
          </cell>
          <cell r="O699" t="str">
            <v>No Aplica</v>
          </cell>
          <cell r="P699" t="str">
            <v>RAJ</v>
          </cell>
          <cell r="Q699" t="str">
            <v>402-2018</v>
          </cell>
          <cell r="R699">
            <v>45</v>
          </cell>
          <cell r="S699">
            <v>43435</v>
          </cell>
          <cell r="T699">
            <v>43769</v>
          </cell>
          <cell r="U699">
            <v>771533235</v>
          </cell>
          <cell r="V699" t="str">
            <v>Teresa Noguera</v>
          </cell>
        </row>
        <row r="700">
          <cell r="B700" t="str">
            <v>52-154-702</v>
          </cell>
          <cell r="C700" t="str">
            <v>Nariño</v>
          </cell>
          <cell r="D700" t="str">
            <v>Fundación Familia Entorno Individuo - FEI</v>
          </cell>
          <cell r="E700" t="str">
            <v>900001876-4</v>
          </cell>
          <cell r="F700" t="str">
            <v>Jeisson Paul Cardona</v>
          </cell>
          <cell r="G700" t="str">
            <v>Instituto De Orientacion Santo Angel</v>
          </cell>
          <cell r="H700" t="str">
            <v>Calle 21 E N° 9 E 4-30 Barrio La Estrella</v>
          </cell>
          <cell r="I700" t="str">
            <v>Pasto</v>
          </cell>
          <cell r="J700" t="str">
            <v>Pasto 2</v>
          </cell>
          <cell r="K700">
            <v>0</v>
          </cell>
          <cell r="L700" t="str">
            <v>3114836103 - 3143150788</v>
          </cell>
          <cell r="M700" t="str">
            <v>fundacionfei.pasto@gmail.com</v>
          </cell>
          <cell r="N700" t="str">
            <v>Centro Transitorio</v>
          </cell>
          <cell r="O700" t="str">
            <v>No Aplica</v>
          </cell>
          <cell r="P700" t="str">
            <v>SRPA</v>
          </cell>
          <cell r="Q700" t="str">
            <v>401-2018</v>
          </cell>
          <cell r="R700">
            <v>6</v>
          </cell>
          <cell r="S700">
            <v>43435</v>
          </cell>
          <cell r="T700">
            <v>43769</v>
          </cell>
          <cell r="U700">
            <v>121249440</v>
          </cell>
          <cell r="V700" t="str">
            <v>Teresa Noguera</v>
          </cell>
        </row>
        <row r="701">
          <cell r="B701" t="str">
            <v>52-154-703</v>
          </cell>
          <cell r="C701" t="str">
            <v>Nariño</v>
          </cell>
          <cell r="D701" t="str">
            <v>Fundación Familia Entorno Individuo - FEI</v>
          </cell>
          <cell r="E701" t="str">
            <v>900001876-4</v>
          </cell>
          <cell r="F701" t="str">
            <v>Jeisson Paul Cardona</v>
          </cell>
          <cell r="G701" t="str">
            <v>Instituto De Orientacion Santo Angel</v>
          </cell>
          <cell r="H701" t="str">
            <v>Calle 21 E N° 9 E 4-30 Barrio La Estrella</v>
          </cell>
          <cell r="I701" t="str">
            <v>Pasto</v>
          </cell>
          <cell r="J701" t="str">
            <v>Pasto 2</v>
          </cell>
          <cell r="K701">
            <v>0</v>
          </cell>
          <cell r="L701" t="str">
            <v>3114836103 - 3143150788</v>
          </cell>
          <cell r="M701" t="str">
            <v>fundacionfei.pasto@gmail.com</v>
          </cell>
          <cell r="N701" t="str">
            <v>Centro De Atención Especializada</v>
          </cell>
          <cell r="O701" t="str">
            <v>No Aplica</v>
          </cell>
          <cell r="P701" t="str">
            <v>SRPA</v>
          </cell>
          <cell r="Q701" t="str">
            <v>399-2018</v>
          </cell>
          <cell r="R701">
            <v>20</v>
          </cell>
          <cell r="S701">
            <v>43435</v>
          </cell>
          <cell r="T701">
            <v>43769</v>
          </cell>
          <cell r="U701">
            <v>1521306500</v>
          </cell>
          <cell r="V701" t="str">
            <v>Teresa Noguera</v>
          </cell>
        </row>
        <row r="702">
          <cell r="B702" t="str">
            <v>52-154-704</v>
          </cell>
          <cell r="C702" t="str">
            <v>Nariño</v>
          </cell>
          <cell r="D702" t="str">
            <v>Fundación Familia Entorno Individuo - FEI</v>
          </cell>
          <cell r="E702" t="str">
            <v>900001876-4</v>
          </cell>
          <cell r="F702" t="str">
            <v>Jeisson Paul Cardona</v>
          </cell>
          <cell r="G702" t="str">
            <v>Instituto De Orientacion Santo Angel</v>
          </cell>
          <cell r="H702" t="str">
            <v>Calle 21 E N° 9 E 4-30 Barrio La Estrella</v>
          </cell>
          <cell r="I702" t="str">
            <v>Pasto</v>
          </cell>
          <cell r="J702" t="str">
            <v>Pasto 2</v>
          </cell>
          <cell r="K702">
            <v>0</v>
          </cell>
          <cell r="L702" t="str">
            <v>3114836103 - 3143150788</v>
          </cell>
          <cell r="M702" t="str">
            <v>fundacionfei.pasto@gmail.com</v>
          </cell>
          <cell r="N702" t="str">
            <v>Centro De Internamiento Preventivo</v>
          </cell>
          <cell r="O702" t="str">
            <v>No Aplica</v>
          </cell>
          <cell r="P702" t="str">
            <v>SRPA</v>
          </cell>
          <cell r="Q702" t="str">
            <v>400-2018</v>
          </cell>
          <cell r="R702">
            <v>70</v>
          </cell>
          <cell r="S702">
            <v>43435</v>
          </cell>
          <cell r="T702">
            <v>43769</v>
          </cell>
          <cell r="U702">
            <v>433668760</v>
          </cell>
          <cell r="V702" t="str">
            <v>Teresa Noguera</v>
          </cell>
        </row>
        <row r="703">
          <cell r="B703" t="str">
            <v>52-248-705</v>
          </cell>
          <cell r="C703" t="str">
            <v>Nariño</v>
          </cell>
          <cell r="D703" t="str">
            <v>Fundación Servicio Juvenil</v>
          </cell>
          <cell r="E703" t="str">
            <v>860038537-8</v>
          </cell>
          <cell r="F703" t="str">
            <v>Leandro Gomez Hernandez</v>
          </cell>
          <cell r="G703">
            <v>0</v>
          </cell>
          <cell r="H703" t="str">
            <v>Puente Ortiz Cs 78 Barrio La Calavera</v>
          </cell>
          <cell r="I703" t="str">
            <v>San Andres De Tumaco</v>
          </cell>
          <cell r="J703" t="str">
            <v>Tumaco</v>
          </cell>
          <cell r="K703">
            <v>0</v>
          </cell>
          <cell r="L703" t="str">
            <v>3117195831 - 3107855345</v>
          </cell>
          <cell r="M703" t="str">
            <v>fundacionbosconiatumaco@gmail.com</v>
          </cell>
          <cell r="N703" t="str">
            <v>Intervención de Apoyo - Apoyo Psicosocial RD</v>
          </cell>
          <cell r="O703" t="str">
            <v>No Aplica</v>
          </cell>
          <cell r="P703" t="str">
            <v>Vulneración</v>
          </cell>
          <cell r="Q703" t="str">
            <v>408-2018</v>
          </cell>
          <cell r="R703">
            <v>50</v>
          </cell>
          <cell r="S703">
            <v>43435</v>
          </cell>
          <cell r="T703">
            <v>43769</v>
          </cell>
          <cell r="U703">
            <v>178175750</v>
          </cell>
          <cell r="V703" t="str">
            <v>Marina Isabel Tarapuez</v>
          </cell>
        </row>
        <row r="704">
          <cell r="B704" t="str">
            <v>52-222-706</v>
          </cell>
          <cell r="C704" t="str">
            <v>Nariño</v>
          </cell>
          <cell r="D704" t="str">
            <v>Fundación Para La Proteccion Del Menor Limitado Intelectual Y Auditivo De Tumaco</v>
          </cell>
          <cell r="E704" t="str">
            <v>800255070-2</v>
          </cell>
          <cell r="F704" t="str">
            <v>Edna Lucia Montenegro Figueroa</v>
          </cell>
          <cell r="G704">
            <v>0</v>
          </cell>
          <cell r="H704" t="str">
            <v>Calle Anzoategui Con Luis Avelino Perez Esquina</v>
          </cell>
          <cell r="I704" t="str">
            <v>San Andres De Tumaco</v>
          </cell>
          <cell r="J704" t="str">
            <v>Tumaco</v>
          </cell>
          <cell r="K704">
            <v>7271776</v>
          </cell>
          <cell r="L704">
            <v>3154128561</v>
          </cell>
          <cell r="M704" t="str">
            <v>chicoga@yahoo.com</v>
          </cell>
          <cell r="N704" t="str">
            <v>Externado RD</v>
          </cell>
          <cell r="O704" t="str">
            <v>Media Jornada</v>
          </cell>
          <cell r="P704" t="str">
            <v>Discapacidad</v>
          </cell>
          <cell r="Q704" t="str">
            <v>416-2018</v>
          </cell>
          <cell r="R704">
            <v>30</v>
          </cell>
          <cell r="S704">
            <v>43435</v>
          </cell>
          <cell r="T704">
            <v>43769</v>
          </cell>
          <cell r="U704">
            <v>260580420</v>
          </cell>
          <cell r="V704" t="str">
            <v>Marina Isabel Tarapuez</v>
          </cell>
        </row>
        <row r="705">
          <cell r="B705" t="str">
            <v>52-248-707</v>
          </cell>
          <cell r="C705" t="str">
            <v>Nariño</v>
          </cell>
          <cell r="D705" t="str">
            <v>Fundación Servicio Juvenil</v>
          </cell>
          <cell r="E705" t="str">
            <v>860038537-8</v>
          </cell>
          <cell r="F705" t="str">
            <v>Leandro Gomez Hernandez</v>
          </cell>
          <cell r="G705">
            <v>0</v>
          </cell>
          <cell r="H705" t="str">
            <v>Calle Del Comercio Carrera 14 Casa 342 Barrio La Calavera</v>
          </cell>
          <cell r="I705" t="str">
            <v>San Andres De Tumaco</v>
          </cell>
          <cell r="J705" t="str">
            <v>Tumaco</v>
          </cell>
          <cell r="K705">
            <v>7274472</v>
          </cell>
          <cell r="L705" t="str">
            <v>3117195831 - 3107855345</v>
          </cell>
          <cell r="M705" t="str">
            <v>fundacionbosconiatumaco@gmail.com</v>
          </cell>
          <cell r="N705" t="str">
            <v>Externado RD</v>
          </cell>
          <cell r="O705" t="str">
            <v>Jornada Completa</v>
          </cell>
          <cell r="P705" t="str">
            <v>Vulneración</v>
          </cell>
          <cell r="Q705" t="str">
            <v>417-2018</v>
          </cell>
          <cell r="R705">
            <v>70</v>
          </cell>
          <cell r="S705">
            <v>43435</v>
          </cell>
          <cell r="T705">
            <v>43769</v>
          </cell>
          <cell r="U705">
            <v>554718290</v>
          </cell>
          <cell r="V705" t="str">
            <v>Marina Isabel Tarapuez</v>
          </cell>
        </row>
        <row r="706">
          <cell r="B706" t="str">
            <v>52-152-708</v>
          </cell>
          <cell r="C706" t="str">
            <v>Nariño</v>
          </cell>
          <cell r="D706" t="str">
            <v>Fundación Emssanar</v>
          </cell>
          <cell r="E706" t="str">
            <v>814006325-9</v>
          </cell>
          <cell r="F706" t="str">
            <v>Maria Celia Del Socorro Montenegro Tulcanaza</v>
          </cell>
          <cell r="G706">
            <v>0</v>
          </cell>
          <cell r="H706" t="str">
            <v>Manzana 067 Lote O27 Barrio Marquez</v>
          </cell>
          <cell r="I706" t="str">
            <v>San Andres De Tumaco</v>
          </cell>
          <cell r="J706" t="str">
            <v>Tumaco</v>
          </cell>
          <cell r="K706">
            <v>7273042</v>
          </cell>
          <cell r="L706">
            <v>0</v>
          </cell>
          <cell r="M706" t="str">
            <v>hscztumaco@gmail.com</v>
          </cell>
          <cell r="N706" t="str">
            <v>Hogar Sustituto Entidad RD</v>
          </cell>
          <cell r="O706" t="str">
            <v>No Aplica</v>
          </cell>
          <cell r="P706" t="str">
            <v>Discapacidad</v>
          </cell>
          <cell r="Q706" t="str">
            <v>418-2018</v>
          </cell>
          <cell r="R706">
            <v>34</v>
          </cell>
          <cell r="S706">
            <v>43435</v>
          </cell>
          <cell r="T706">
            <v>43769</v>
          </cell>
          <cell r="U706">
            <v>0</v>
          </cell>
          <cell r="V706" t="str">
            <v>Esteban Burbano</v>
          </cell>
        </row>
        <row r="707">
          <cell r="B707" t="str">
            <v>52-152-709</v>
          </cell>
          <cell r="C707" t="str">
            <v>Nariño</v>
          </cell>
          <cell r="D707" t="str">
            <v>Fundación Emssanar</v>
          </cell>
          <cell r="E707" t="str">
            <v>814006325-9</v>
          </cell>
          <cell r="F707" t="str">
            <v>Maria Celia Del Socorro Montenegro Tulcanaza</v>
          </cell>
          <cell r="G707">
            <v>0</v>
          </cell>
          <cell r="H707" t="str">
            <v>Manzana 067 Lote O27 Barrio Marquez</v>
          </cell>
          <cell r="I707" t="str">
            <v>San Andres De Tumaco</v>
          </cell>
          <cell r="J707" t="str">
            <v>Tumaco</v>
          </cell>
          <cell r="K707">
            <v>7273042</v>
          </cell>
          <cell r="L707">
            <v>0</v>
          </cell>
          <cell r="M707" t="str">
            <v>hscztumaco@gmail.com</v>
          </cell>
          <cell r="N707" t="str">
            <v>Hogar Sustituto Entidad RD</v>
          </cell>
          <cell r="O707" t="str">
            <v>No Aplica</v>
          </cell>
          <cell r="P707" t="str">
            <v>Vulneración</v>
          </cell>
          <cell r="Q707" t="str">
            <v>406-2018</v>
          </cell>
          <cell r="R707">
            <v>150</v>
          </cell>
          <cell r="S707">
            <v>43435</v>
          </cell>
          <cell r="T707">
            <v>43769</v>
          </cell>
          <cell r="U707">
            <v>0</v>
          </cell>
          <cell r="V707" t="str">
            <v>Flor Angela Martinez</v>
          </cell>
        </row>
        <row r="708">
          <cell r="B708" t="str">
            <v>52-99-710</v>
          </cell>
          <cell r="C708" t="str">
            <v>Nariño</v>
          </cell>
          <cell r="D708" t="str">
            <v>Corporación Para El Desarrollo Integral De Comunidades Negras, Raizales, Palenqueras Y Damnificados De Colombia - CORDIDEMA</v>
          </cell>
          <cell r="E708" t="str">
            <v>900272091-1</v>
          </cell>
          <cell r="F708" t="str">
            <v>Manuel Ulises Grueso</v>
          </cell>
          <cell r="G708">
            <v>0</v>
          </cell>
          <cell r="H708" t="str">
            <v>Barrio La Cordialidad Frente Al CDI</v>
          </cell>
          <cell r="I708" t="str">
            <v>San Andres De Tumaco</v>
          </cell>
          <cell r="J708" t="str">
            <v>Tumaco</v>
          </cell>
          <cell r="K708">
            <v>0</v>
          </cell>
          <cell r="L708">
            <v>3133044211</v>
          </cell>
          <cell r="M708" t="str">
            <v>cordidemaproyectandoelfuturo@gmail.com</v>
          </cell>
          <cell r="N708" t="str">
            <v>Internado RD</v>
          </cell>
          <cell r="O708" t="str">
            <v>No Aplica</v>
          </cell>
          <cell r="P708" t="str">
            <v>Calle</v>
          </cell>
          <cell r="Q708" t="str">
            <v>425-2018</v>
          </cell>
          <cell r="R708">
            <v>50</v>
          </cell>
          <cell r="S708">
            <v>43435</v>
          </cell>
          <cell r="T708">
            <v>43554</v>
          </cell>
          <cell r="U708">
            <v>271410600</v>
          </cell>
          <cell r="V708" t="str">
            <v>Oscar Jose Quiñonez</v>
          </cell>
        </row>
        <row r="709">
          <cell r="B709" t="str">
            <v>52-307-711</v>
          </cell>
          <cell r="C709" t="str">
            <v>Nariño</v>
          </cell>
          <cell r="D709" t="str">
            <v>Secretariado Diocesano De Pastoral Social</v>
          </cell>
          <cell r="E709" t="str">
            <v>837000332-7</v>
          </cell>
          <cell r="F709" t="str">
            <v>Vicente Everardo Legarda Revelo</v>
          </cell>
          <cell r="G709">
            <v>0</v>
          </cell>
          <cell r="H709" t="str">
            <v>Calle 15 # 15-40 Barrio San Francisco</v>
          </cell>
          <cell r="I709" t="str">
            <v>Túquerres</v>
          </cell>
          <cell r="J709" t="str">
            <v>Túquerres</v>
          </cell>
          <cell r="K709">
            <v>0</v>
          </cell>
          <cell r="L709">
            <v>3153463405</v>
          </cell>
          <cell r="M709" t="str">
            <v>psipialescenfami@gmail.com</v>
          </cell>
          <cell r="N709" t="str">
            <v>Intervención de Apoyo - Apoyo Psicosocial RD</v>
          </cell>
          <cell r="O709" t="str">
            <v>No Aplica</v>
          </cell>
          <cell r="P709" t="str">
            <v>Vulneración</v>
          </cell>
          <cell r="Q709" t="str">
            <v>410-2018</v>
          </cell>
          <cell r="R709">
            <v>50</v>
          </cell>
          <cell r="S709">
            <v>43435</v>
          </cell>
          <cell r="T709">
            <v>43769</v>
          </cell>
          <cell r="U709">
            <v>178175750</v>
          </cell>
          <cell r="V709" t="str">
            <v>Lorena Del Carmen Martinez</v>
          </cell>
        </row>
        <row r="710">
          <cell r="B710" t="str">
            <v>54-295-712</v>
          </cell>
          <cell r="C710" t="str">
            <v>Norte_de_Santander</v>
          </cell>
          <cell r="D710" t="str">
            <v>ONG Crecer En Familia</v>
          </cell>
          <cell r="E710" t="str">
            <v>805020621-1</v>
          </cell>
          <cell r="F710" t="str">
            <v>Alma Yolima Caicedo Paz</v>
          </cell>
          <cell r="G710">
            <v>0</v>
          </cell>
          <cell r="H710" t="str">
            <v>Avenida 11e No. 3-27 Quinta Oriental</v>
          </cell>
          <cell r="I710" t="str">
            <v>Cúcuta</v>
          </cell>
          <cell r="J710" t="str">
            <v>Cúcuta 3</v>
          </cell>
          <cell r="K710">
            <v>0</v>
          </cell>
          <cell r="L710">
            <v>3154436895</v>
          </cell>
          <cell r="M710" t="str">
            <v>crecefamiliacucuta@hotmail.com</v>
          </cell>
          <cell r="N710" t="str">
            <v>Centro de Emergencia RD</v>
          </cell>
          <cell r="O710" t="str">
            <v>No Aplica</v>
          </cell>
          <cell r="P710" t="str">
            <v>Vulneración</v>
          </cell>
          <cell r="Q710">
            <v>373</v>
          </cell>
          <cell r="R710">
            <v>20</v>
          </cell>
          <cell r="S710">
            <v>43435</v>
          </cell>
          <cell r="T710">
            <v>43769</v>
          </cell>
          <cell r="U710">
            <v>359284260</v>
          </cell>
          <cell r="V710" t="str">
            <v>Iveth Alvarez Gonzalez</v>
          </cell>
        </row>
        <row r="711">
          <cell r="B711" t="str">
            <v>54-295-713</v>
          </cell>
          <cell r="C711" t="str">
            <v>Norte_de_Santander</v>
          </cell>
          <cell r="D711" t="str">
            <v>ONG Crecer En Familia</v>
          </cell>
          <cell r="E711" t="str">
            <v>805020621-1</v>
          </cell>
          <cell r="F711" t="str">
            <v>Alma Yolima Caicedo Paz</v>
          </cell>
          <cell r="G711">
            <v>0</v>
          </cell>
          <cell r="H711" t="str">
            <v>Calle 21 No. 0b - 40 Barrio Blanco</v>
          </cell>
          <cell r="I711" t="str">
            <v>Cúcuta</v>
          </cell>
          <cell r="J711" t="str">
            <v>Cúcuta 1 - Cúcuta 2 - Cúcuta 3</v>
          </cell>
          <cell r="K711">
            <v>0</v>
          </cell>
          <cell r="L711">
            <v>3154436895</v>
          </cell>
          <cell r="M711" t="str">
            <v>crecefamiliahogaressustitutosns@hotmail.com</v>
          </cell>
          <cell r="N711" t="str">
            <v>Hogar Sustituto Entidad RD</v>
          </cell>
          <cell r="O711" t="str">
            <v>No Aplica</v>
          </cell>
          <cell r="P711" t="str">
            <v>Vulneración / Discapacidad</v>
          </cell>
          <cell r="Q711">
            <v>380</v>
          </cell>
          <cell r="R711">
            <v>427</v>
          </cell>
          <cell r="S711">
            <v>43435</v>
          </cell>
          <cell r="T711">
            <v>43769</v>
          </cell>
          <cell r="U711">
            <v>5967983890</v>
          </cell>
          <cell r="V711" t="str">
            <v>Nubia Rodriguez Stella - Iveth Alvarez Gonzalez - Mabel Villamizar Cala</v>
          </cell>
        </row>
        <row r="712">
          <cell r="B712" t="str">
            <v>54-295-714</v>
          </cell>
          <cell r="C712" t="str">
            <v>Norte_de_Santander</v>
          </cell>
          <cell r="D712" t="str">
            <v>ONG Crecer En Familia</v>
          </cell>
          <cell r="E712" t="str">
            <v>805020621-1</v>
          </cell>
          <cell r="F712" t="str">
            <v>Alma Yolima Caicedo Paz</v>
          </cell>
          <cell r="G712" t="str">
            <v>Sede Niñas</v>
          </cell>
          <cell r="H712" t="str">
            <v>Calle 4 No. 1 - 45 Barrio Colsag</v>
          </cell>
          <cell r="I712" t="str">
            <v>Cúcuta</v>
          </cell>
          <cell r="J712" t="str">
            <v>Cúcuta 3</v>
          </cell>
          <cell r="K712">
            <v>0</v>
          </cell>
          <cell r="L712">
            <v>3154436895</v>
          </cell>
          <cell r="M712" t="str">
            <v>crecefamiliacucuta@hotmail.com</v>
          </cell>
          <cell r="N712" t="str">
            <v>Internado RD</v>
          </cell>
          <cell r="O712" t="str">
            <v>No Aplica</v>
          </cell>
          <cell r="P712" t="str">
            <v>Calle</v>
          </cell>
          <cell r="Q712">
            <v>382</v>
          </cell>
          <cell r="R712">
            <v>33</v>
          </cell>
          <cell r="S712">
            <v>43435</v>
          </cell>
          <cell r="T712">
            <v>43769</v>
          </cell>
          <cell r="U712">
            <v>1124794575</v>
          </cell>
          <cell r="V712" t="str">
            <v>Iveth Alvarez Gonzalez</v>
          </cell>
        </row>
        <row r="713">
          <cell r="B713" t="str">
            <v>54-295-715</v>
          </cell>
          <cell r="C713" t="str">
            <v>Norte_de_Santander</v>
          </cell>
          <cell r="D713" t="str">
            <v>ONG Crecer En Familia</v>
          </cell>
          <cell r="E713" t="str">
            <v>805020621-1</v>
          </cell>
          <cell r="F713" t="str">
            <v>Alma Yolima Caicedo Paz</v>
          </cell>
          <cell r="G713" t="str">
            <v>Sede Niños</v>
          </cell>
          <cell r="H713" t="str">
            <v>Avenida 16 No. 9-62 Barrio San Miguel</v>
          </cell>
          <cell r="I713" t="str">
            <v>Cúcuta</v>
          </cell>
          <cell r="J713" t="str">
            <v>Cúcuta 3</v>
          </cell>
          <cell r="K713">
            <v>0</v>
          </cell>
          <cell r="L713">
            <v>3154436895</v>
          </cell>
          <cell r="M713" t="str">
            <v>crecefamiliacucuta@hotmail.com</v>
          </cell>
          <cell r="N713" t="str">
            <v>Internado RD</v>
          </cell>
          <cell r="O713" t="str">
            <v>No Aplica</v>
          </cell>
          <cell r="P713" t="str">
            <v>Calle</v>
          </cell>
          <cell r="Q713">
            <v>382</v>
          </cell>
          <cell r="R713">
            <v>42</v>
          </cell>
          <cell r="S713">
            <v>43435</v>
          </cell>
          <cell r="T713">
            <v>43769</v>
          </cell>
          <cell r="U713">
            <v>0</v>
          </cell>
          <cell r="V713" t="str">
            <v>Iveth Alvarez Gonzalez</v>
          </cell>
        </row>
        <row r="714">
          <cell r="B714" t="str">
            <v>54-295-716</v>
          </cell>
          <cell r="C714" t="str">
            <v>Norte_de_Santander</v>
          </cell>
          <cell r="D714" t="str">
            <v>ONG Crecer En Familia</v>
          </cell>
          <cell r="E714" t="str">
            <v>805020621-1</v>
          </cell>
          <cell r="F714" t="str">
            <v>Alma Yolima Caicedo Paz</v>
          </cell>
          <cell r="G714">
            <v>0</v>
          </cell>
          <cell r="H714" t="str">
            <v>Calle 13 No. 1 - 48 La Playa</v>
          </cell>
          <cell r="I714" t="str">
            <v>Cúcuta</v>
          </cell>
          <cell r="J714" t="str">
            <v>Cúcuta 1</v>
          </cell>
          <cell r="K714">
            <v>0</v>
          </cell>
          <cell r="L714">
            <v>3154436895</v>
          </cell>
          <cell r="M714" t="str">
            <v>crecefamiliacucuta@hotmail.com</v>
          </cell>
          <cell r="N714" t="str">
            <v>Centro Transitorio</v>
          </cell>
          <cell r="O714" t="str">
            <v>No Aplica</v>
          </cell>
          <cell r="P714" t="str">
            <v>SRPA</v>
          </cell>
          <cell r="Q714">
            <v>383</v>
          </cell>
          <cell r="R714">
            <v>3</v>
          </cell>
          <cell r="S714">
            <v>43435</v>
          </cell>
          <cell r="T714">
            <v>43769</v>
          </cell>
          <cell r="U714">
            <v>121249440</v>
          </cell>
          <cell r="V714" t="str">
            <v>Nubia Rodriguez Stella</v>
          </cell>
        </row>
        <row r="715">
          <cell r="B715" t="str">
            <v>54-295-717</v>
          </cell>
          <cell r="C715" t="str">
            <v>Norte_de_Santander</v>
          </cell>
          <cell r="D715" t="str">
            <v>ONG Crecer En Familia</v>
          </cell>
          <cell r="E715" t="str">
            <v>805020621-1</v>
          </cell>
          <cell r="F715" t="str">
            <v>Alma Yolima Caicedo Paz</v>
          </cell>
          <cell r="G715">
            <v>0</v>
          </cell>
          <cell r="H715" t="str">
            <v>Calle 15 No. 2-63 La Playa</v>
          </cell>
          <cell r="I715" t="str">
            <v>Cúcuta</v>
          </cell>
          <cell r="J715" t="str">
            <v>Cúcuta 1</v>
          </cell>
          <cell r="K715">
            <v>0</v>
          </cell>
          <cell r="L715">
            <v>3154436895</v>
          </cell>
          <cell r="M715" t="str">
            <v>crecefamiliacucuta@hotmail.com</v>
          </cell>
          <cell r="N715" t="str">
            <v>Libertad Vigilada – Asistida</v>
          </cell>
          <cell r="O715" t="str">
            <v>No Aplica</v>
          </cell>
          <cell r="P715" t="str">
            <v>SRPA</v>
          </cell>
          <cell r="Q715">
            <v>386</v>
          </cell>
          <cell r="R715">
            <v>30</v>
          </cell>
          <cell r="S715">
            <v>43435</v>
          </cell>
          <cell r="T715">
            <v>43769</v>
          </cell>
          <cell r="U715">
            <v>190313520</v>
          </cell>
          <cell r="V715" t="str">
            <v>Nubia Rodriguez Stella</v>
          </cell>
        </row>
        <row r="716">
          <cell r="B716" t="str">
            <v>54-156-718</v>
          </cell>
          <cell r="C716" t="str">
            <v>Norte_de_Santander</v>
          </cell>
          <cell r="D716" t="str">
            <v>Fundación Familiar Pro Rehabilitación de Farmacodependientes FFARO</v>
          </cell>
          <cell r="E716" t="str">
            <v>800034694-1</v>
          </cell>
          <cell r="F716" t="str">
            <v>David Jaimes Moncada</v>
          </cell>
          <cell r="G716" t="str">
            <v>Santiago Apostol</v>
          </cell>
          <cell r="H716" t="str">
            <v>Casa A Lote 11 Urbanizacion La Carolina</v>
          </cell>
          <cell r="I716" t="str">
            <v>Cúcuta</v>
          </cell>
          <cell r="J716" t="str">
            <v>Cúcuta 1</v>
          </cell>
          <cell r="K716">
            <v>5840520</v>
          </cell>
          <cell r="L716">
            <v>3177852027</v>
          </cell>
          <cell r="M716" t="str">
            <v>sedesantiago@fundacionfaro.org</v>
          </cell>
          <cell r="N716" t="str">
            <v>Centro de Emergencia RAJ</v>
          </cell>
          <cell r="O716" t="str">
            <v>No Aplica</v>
          </cell>
          <cell r="P716" t="str">
            <v>RAJ</v>
          </cell>
          <cell r="Q716">
            <v>374</v>
          </cell>
          <cell r="R716">
            <v>5</v>
          </cell>
          <cell r="S716">
            <v>43435</v>
          </cell>
          <cell r="T716">
            <v>43769</v>
          </cell>
          <cell r="U716">
            <v>98650095</v>
          </cell>
          <cell r="V716" t="str">
            <v>Nubia Rodriguez Stella</v>
          </cell>
        </row>
        <row r="717">
          <cell r="B717" t="str">
            <v>54-156-719</v>
          </cell>
          <cell r="C717" t="str">
            <v>Norte_de_Santander</v>
          </cell>
          <cell r="D717" t="str">
            <v>Fundación Familiar Pro Rehabilitación de Farmacodependientes FFARO</v>
          </cell>
          <cell r="E717" t="str">
            <v>800034694-1</v>
          </cell>
          <cell r="F717" t="str">
            <v>David Jaimes Moncada</v>
          </cell>
          <cell r="G717" t="str">
            <v>Santiago Apostol</v>
          </cell>
          <cell r="H717" t="str">
            <v>Casa A Lote 11 Urbanizacion La Carolina</v>
          </cell>
          <cell r="I717" t="str">
            <v>Cúcuta</v>
          </cell>
          <cell r="J717" t="str">
            <v>Cúcuta 1</v>
          </cell>
          <cell r="K717">
            <v>5840520</v>
          </cell>
          <cell r="L717">
            <v>3177852027</v>
          </cell>
          <cell r="M717" t="str">
            <v>sedesantiago@fundacionfaro.org</v>
          </cell>
          <cell r="N717" t="str">
            <v>Internado RAJ</v>
          </cell>
          <cell r="O717" t="str">
            <v>No Aplica</v>
          </cell>
          <cell r="P717" t="str">
            <v>RAJ</v>
          </cell>
          <cell r="Q717">
            <v>376</v>
          </cell>
          <cell r="R717">
            <v>32</v>
          </cell>
          <cell r="S717">
            <v>43435</v>
          </cell>
          <cell r="T717">
            <v>43769</v>
          </cell>
          <cell r="U717">
            <v>548645856</v>
          </cell>
          <cell r="V717" t="str">
            <v>Nubia Rodriguez Stella</v>
          </cell>
        </row>
        <row r="718">
          <cell r="B718" t="str">
            <v>54-156-720</v>
          </cell>
          <cell r="C718" t="str">
            <v>Norte_de_Santander</v>
          </cell>
          <cell r="D718" t="str">
            <v>Fundación Familiar Pro Rehabilitación de Farmacodependientes FFARO</v>
          </cell>
          <cell r="E718" t="str">
            <v>800034694-1</v>
          </cell>
          <cell r="F718" t="str">
            <v>David Jaimes Moncada</v>
          </cell>
          <cell r="G718" t="str">
            <v>San Jose</v>
          </cell>
          <cell r="H718" t="str">
            <v>Avenida 3b# 20-09 Barrio Puente Barco</v>
          </cell>
          <cell r="I718" t="str">
            <v>Cúcuta</v>
          </cell>
          <cell r="J718" t="str">
            <v>Cúcuta 1</v>
          </cell>
          <cell r="K718">
            <v>5710410</v>
          </cell>
          <cell r="L718">
            <v>3166923400</v>
          </cell>
          <cell r="M718" t="str">
            <v>sanjose@fundacionfaro.org</v>
          </cell>
          <cell r="N718" t="str">
            <v>Semicerrado Internado</v>
          </cell>
          <cell r="O718" t="str">
            <v>No Aplica</v>
          </cell>
          <cell r="P718" t="str">
            <v>SRPA</v>
          </cell>
          <cell r="Q718">
            <v>385</v>
          </cell>
          <cell r="R718">
            <v>25</v>
          </cell>
          <cell r="S718">
            <v>43435</v>
          </cell>
          <cell r="T718">
            <v>43769</v>
          </cell>
          <cell r="U718">
            <v>428629575</v>
          </cell>
          <cell r="V718" t="str">
            <v>Nubia Rodriguez Stella</v>
          </cell>
        </row>
        <row r="719">
          <cell r="B719" t="str">
            <v>54-226-721</v>
          </cell>
          <cell r="C719" t="str">
            <v>Norte_de_Santander</v>
          </cell>
          <cell r="D719" t="str">
            <v>Fundación Pía Autónoma Asilo Andresen</v>
          </cell>
          <cell r="E719" t="str">
            <v>890500509-1</v>
          </cell>
          <cell r="F719" t="str">
            <v>Jose Elver Rojas Herrera</v>
          </cell>
          <cell r="G719">
            <v>0</v>
          </cell>
          <cell r="H719" t="str">
            <v>Avenida 4 #17-41 Barrio La Playa</v>
          </cell>
          <cell r="I719" t="str">
            <v>Cúcuta</v>
          </cell>
          <cell r="J719" t="str">
            <v>Cúcuta 3</v>
          </cell>
          <cell r="K719">
            <v>5713490</v>
          </cell>
          <cell r="L719">
            <v>3124044622</v>
          </cell>
          <cell r="M719" t="str">
            <v>fundacion_asiloandresen12@hotmail.com</v>
          </cell>
          <cell r="N719" t="str">
            <v>Externado RD</v>
          </cell>
          <cell r="O719" t="str">
            <v>Media Jornada</v>
          </cell>
          <cell r="P719" t="str">
            <v>Vulneración</v>
          </cell>
          <cell r="Q719">
            <v>377</v>
          </cell>
          <cell r="R719">
            <v>100</v>
          </cell>
          <cell r="S719">
            <v>43435</v>
          </cell>
          <cell r="T719">
            <v>43769</v>
          </cell>
          <cell r="U719">
            <v>548080700</v>
          </cell>
          <cell r="V719" t="str">
            <v>Iveth Alvarez Gonzalez</v>
          </cell>
        </row>
        <row r="720">
          <cell r="B720" t="str">
            <v>54-285-722</v>
          </cell>
          <cell r="C720" t="str">
            <v>Norte_de_Santander</v>
          </cell>
          <cell r="D720" t="str">
            <v>Instituto La Esperanza</v>
          </cell>
          <cell r="E720" t="str">
            <v>890500623-3</v>
          </cell>
          <cell r="F720" t="str">
            <v>Ana Elena Vega De Camargo</v>
          </cell>
          <cell r="G720">
            <v>0</v>
          </cell>
          <cell r="H720" t="str">
            <v>Avenida 9e # 0-10 Quinta Oriental</v>
          </cell>
          <cell r="I720" t="str">
            <v>Cúcuta</v>
          </cell>
          <cell r="J720" t="str">
            <v>Cúcuta 2</v>
          </cell>
          <cell r="K720">
            <v>5751239</v>
          </cell>
          <cell r="L720">
            <v>0</v>
          </cell>
          <cell r="M720" t="str">
            <v>institutolaesperanza06@hotmail.com</v>
          </cell>
          <cell r="N720" t="str">
            <v>Externado RD</v>
          </cell>
          <cell r="O720" t="str">
            <v>Jornada Completa</v>
          </cell>
          <cell r="P720" t="str">
            <v>Discapacidad</v>
          </cell>
          <cell r="Q720">
            <v>379</v>
          </cell>
          <cell r="R720">
            <v>50</v>
          </cell>
          <cell r="S720">
            <v>43435</v>
          </cell>
          <cell r="T720">
            <v>43769</v>
          </cell>
          <cell r="U720">
            <v>589433250</v>
          </cell>
          <cell r="V720" t="str">
            <v>Mabel Villamizar Cala</v>
          </cell>
        </row>
        <row r="721">
          <cell r="B721" t="str">
            <v>54-89-723</v>
          </cell>
          <cell r="C721" t="str">
            <v>Norte_de_Santander</v>
          </cell>
          <cell r="D721" t="str">
            <v>Corporación De Profesionales Para El Desarrollo Integral Comunitario</v>
          </cell>
          <cell r="E721" t="str">
            <v>804003003-2</v>
          </cell>
          <cell r="F721" t="str">
            <v>Maria Estela Contreras Antolinez</v>
          </cell>
          <cell r="G721">
            <v>0</v>
          </cell>
          <cell r="H721" t="str">
            <v>Calle 6n No. 5-20 Barrio Pescadero</v>
          </cell>
          <cell r="I721" t="str">
            <v>Cúcuta</v>
          </cell>
          <cell r="J721" t="str">
            <v>Cúcuta 3</v>
          </cell>
          <cell r="K721">
            <v>5723422</v>
          </cell>
          <cell r="L721">
            <v>3158020261</v>
          </cell>
          <cell r="M721" t="str">
            <v>coordinación@corprodinco.org</v>
          </cell>
          <cell r="N721" t="str">
            <v>Externado RD</v>
          </cell>
          <cell r="O721" t="str">
            <v>Media Jornada</v>
          </cell>
          <cell r="P721" t="str">
            <v>Trabajo Infantil</v>
          </cell>
          <cell r="Q721">
            <v>378</v>
          </cell>
          <cell r="R721">
            <v>110</v>
          </cell>
          <cell r="S721">
            <v>43435</v>
          </cell>
          <cell r="T721">
            <v>43769</v>
          </cell>
          <cell r="U721">
            <v>602888770</v>
          </cell>
          <cell r="V721" t="str">
            <v>Iveth Alvarez Gonzalez</v>
          </cell>
        </row>
        <row r="722">
          <cell r="B722" t="str">
            <v>54-295-724</v>
          </cell>
          <cell r="C722" t="str">
            <v>Norte_de_Santander</v>
          </cell>
          <cell r="D722" t="str">
            <v>ONG Crecer En Familia</v>
          </cell>
          <cell r="E722" t="str">
            <v>805020621-1</v>
          </cell>
          <cell r="F722" t="str">
            <v>Alma Yolima Caicedo Paz</v>
          </cell>
          <cell r="G722">
            <v>0</v>
          </cell>
          <cell r="H722" t="str">
            <v>Calle 2 Bn #10-46 Kilometro 8 Via Municipio De Los Patios</v>
          </cell>
          <cell r="I722" t="str">
            <v>Los Patios</v>
          </cell>
          <cell r="J722" t="str">
            <v>Cúcuta 1</v>
          </cell>
          <cell r="K722">
            <v>0</v>
          </cell>
          <cell r="L722">
            <v>3154436895</v>
          </cell>
          <cell r="M722" t="str">
            <v>crecefamiliacucuta@hotmail.com</v>
          </cell>
          <cell r="N722" t="str">
            <v>Centro De Atención Especializada</v>
          </cell>
          <cell r="O722" t="str">
            <v>No Aplica</v>
          </cell>
          <cell r="P722" t="str">
            <v>SRPA</v>
          </cell>
          <cell r="Q722">
            <v>372</v>
          </cell>
          <cell r="R722">
            <v>77</v>
          </cell>
          <cell r="S722">
            <v>43435</v>
          </cell>
          <cell r="T722">
            <v>43769</v>
          </cell>
          <cell r="U722">
            <v>1673437150</v>
          </cell>
          <cell r="V722" t="str">
            <v>Nubia Rodriguez Stella</v>
          </cell>
        </row>
        <row r="723">
          <cell r="B723" t="str">
            <v>54-295-725</v>
          </cell>
          <cell r="C723" t="str">
            <v>Norte_de_Santander</v>
          </cell>
          <cell r="D723" t="str">
            <v>ONG Crecer En Familia</v>
          </cell>
          <cell r="E723" t="str">
            <v>805020621-1</v>
          </cell>
          <cell r="F723" t="str">
            <v>Alma Yolima Caicedo Paz</v>
          </cell>
          <cell r="G723">
            <v>0</v>
          </cell>
          <cell r="H723" t="str">
            <v>Calle 2b No. 10 - 46 Km 8 Vía Los Patios</v>
          </cell>
          <cell r="I723" t="str">
            <v>Los Patios</v>
          </cell>
          <cell r="J723" t="str">
            <v>Cúcuta 1</v>
          </cell>
          <cell r="K723">
            <v>0</v>
          </cell>
          <cell r="L723">
            <v>3154436895</v>
          </cell>
          <cell r="M723" t="str">
            <v>crecefamiliacucuta@hotmail.com</v>
          </cell>
          <cell r="N723" t="str">
            <v>Centro De Internamiento Preventivo</v>
          </cell>
          <cell r="O723" t="str">
            <v>No Aplica</v>
          </cell>
          <cell r="P723" t="str">
            <v>SRPA</v>
          </cell>
          <cell r="Q723">
            <v>384</v>
          </cell>
          <cell r="R723">
            <v>25</v>
          </cell>
          <cell r="S723">
            <v>43435</v>
          </cell>
          <cell r="T723">
            <v>43769</v>
          </cell>
          <cell r="U723">
            <v>542085950</v>
          </cell>
          <cell r="V723" t="str">
            <v>Nubia Rodriguez Stella</v>
          </cell>
        </row>
        <row r="724">
          <cell r="B724" t="str">
            <v>54-156-726</v>
          </cell>
          <cell r="C724" t="str">
            <v>Norte_de_Santander</v>
          </cell>
          <cell r="D724" t="str">
            <v>Fundación Familiar Pro Rehabilitación de Farmacodependientes FFARO</v>
          </cell>
          <cell r="E724" t="str">
            <v>800034694-1</v>
          </cell>
          <cell r="F724" t="str">
            <v>David Jaimes Moncada</v>
          </cell>
          <cell r="G724" t="str">
            <v>Monseñor Roberto Lopez Londoño</v>
          </cell>
          <cell r="H724" t="str">
            <v>Avenida 7 #22-70 Barrio 11 De Noviembre</v>
          </cell>
          <cell r="I724" t="str">
            <v>Los Patios</v>
          </cell>
          <cell r="J724" t="str">
            <v>Cúcuta 2</v>
          </cell>
          <cell r="K724">
            <v>5840520</v>
          </cell>
          <cell r="L724">
            <v>3177852027</v>
          </cell>
          <cell r="M724" t="str">
            <v>monroberto@fundacionfaro.org</v>
          </cell>
          <cell r="N724" t="str">
            <v>Internado RD</v>
          </cell>
          <cell r="O724" t="str">
            <v>No Aplica</v>
          </cell>
          <cell r="P724" t="str">
            <v>Consumo SPA</v>
          </cell>
          <cell r="Q724">
            <v>375</v>
          </cell>
          <cell r="R724">
            <v>35</v>
          </cell>
          <cell r="S724">
            <v>43435</v>
          </cell>
          <cell r="T724">
            <v>43769</v>
          </cell>
          <cell r="U724">
            <v>524904135</v>
          </cell>
          <cell r="V724" t="str">
            <v>Mabel Villamizar Cala</v>
          </cell>
        </row>
        <row r="725">
          <cell r="B725" t="str">
            <v>54-295-727</v>
          </cell>
          <cell r="C725" t="str">
            <v>Norte_de_Santander</v>
          </cell>
          <cell r="D725" t="str">
            <v>ONG Crecer En Familia</v>
          </cell>
          <cell r="E725" t="str">
            <v>805020621-1</v>
          </cell>
          <cell r="F725" t="str">
            <v>Alma Yolima Caicedo Paz</v>
          </cell>
          <cell r="G725">
            <v>0</v>
          </cell>
          <cell r="H725" t="str">
            <v>Calle 7 No. 34-19 Apto 01 La Primavera</v>
          </cell>
          <cell r="I725" t="str">
            <v>Ocaña</v>
          </cell>
          <cell r="J725" t="str">
            <v>Cúcuta 1</v>
          </cell>
          <cell r="K725">
            <v>0</v>
          </cell>
          <cell r="L725">
            <v>3154436895</v>
          </cell>
          <cell r="M725" t="str">
            <v>crecefamiliacucuta@hotmail.com</v>
          </cell>
          <cell r="N725" t="str">
            <v>Centro Transitorio</v>
          </cell>
          <cell r="O725" t="str">
            <v>No Aplica</v>
          </cell>
          <cell r="P725" t="str">
            <v>SRPA</v>
          </cell>
          <cell r="Q725">
            <v>383</v>
          </cell>
          <cell r="R725">
            <v>2</v>
          </cell>
          <cell r="S725">
            <v>43435</v>
          </cell>
          <cell r="T725">
            <v>43769</v>
          </cell>
          <cell r="U725">
            <v>0</v>
          </cell>
          <cell r="V725" t="str">
            <v>Nubia Rodriguez Stella</v>
          </cell>
        </row>
        <row r="726">
          <cell r="B726" t="str">
            <v>54-295-728</v>
          </cell>
          <cell r="C726" t="str">
            <v>Norte_de_Santander</v>
          </cell>
          <cell r="D726" t="str">
            <v>ONG Crecer En Familia</v>
          </cell>
          <cell r="E726" t="str">
            <v>805020621-1</v>
          </cell>
          <cell r="F726" t="str">
            <v>Alma Yolima Caicedo Paz</v>
          </cell>
          <cell r="G726">
            <v>0</v>
          </cell>
          <cell r="H726" t="str">
            <v>Calle 12 - 17 Con 132 El Martinete</v>
          </cell>
          <cell r="I726" t="str">
            <v>Ocaña</v>
          </cell>
          <cell r="J726" t="str">
            <v>Cúcuta 1</v>
          </cell>
          <cell r="K726">
            <v>0</v>
          </cell>
          <cell r="L726">
            <v>3154436895</v>
          </cell>
          <cell r="M726" t="str">
            <v>crecefamiliacucuta@hotmail.com</v>
          </cell>
          <cell r="N726" t="str">
            <v>Libertad Vigilada – Asistida</v>
          </cell>
          <cell r="O726" t="str">
            <v>No Aplica</v>
          </cell>
          <cell r="P726" t="str">
            <v>SRPA</v>
          </cell>
          <cell r="Q726">
            <v>386</v>
          </cell>
          <cell r="R726">
            <v>10</v>
          </cell>
          <cell r="S726">
            <v>43435</v>
          </cell>
          <cell r="T726">
            <v>43769</v>
          </cell>
          <cell r="U726">
            <v>0</v>
          </cell>
          <cell r="V726" t="str">
            <v>Nubia Rodriguez Stella</v>
          </cell>
        </row>
        <row r="727">
          <cell r="B727" t="str">
            <v>54-295-729</v>
          </cell>
          <cell r="C727" t="str">
            <v>Norte_de_Santander</v>
          </cell>
          <cell r="D727" t="str">
            <v>ONG Crecer En Familia</v>
          </cell>
          <cell r="E727" t="str">
            <v>805020621-1</v>
          </cell>
          <cell r="F727" t="str">
            <v>Alma Yolima Caicedo Paz</v>
          </cell>
          <cell r="G727">
            <v>0</v>
          </cell>
          <cell r="H727" t="str">
            <v>Carrera 5 Con Calle 6 Esquina Alcaldia</v>
          </cell>
          <cell r="I727" t="str">
            <v>Pamplona</v>
          </cell>
          <cell r="J727" t="str">
            <v>Cúcuta 1</v>
          </cell>
          <cell r="K727">
            <v>0</v>
          </cell>
          <cell r="L727">
            <v>3154436895</v>
          </cell>
          <cell r="M727" t="str">
            <v>crecefamiliacucuta@hotmail.com</v>
          </cell>
          <cell r="N727" t="str">
            <v>Centro Transitorio</v>
          </cell>
          <cell r="O727" t="str">
            <v>No Aplica</v>
          </cell>
          <cell r="P727" t="str">
            <v>SRPA</v>
          </cell>
          <cell r="Q727">
            <v>383</v>
          </cell>
          <cell r="R727">
            <v>1</v>
          </cell>
          <cell r="S727">
            <v>43435</v>
          </cell>
          <cell r="T727">
            <v>43769</v>
          </cell>
          <cell r="U727">
            <v>0</v>
          </cell>
          <cell r="V727" t="str">
            <v>Nubia Rodriguez Stella</v>
          </cell>
        </row>
        <row r="728">
          <cell r="B728" t="str">
            <v>54-285-730</v>
          </cell>
          <cell r="C728" t="str">
            <v>Norte_de_Santander</v>
          </cell>
          <cell r="D728" t="str">
            <v>Instituto La Esperanza</v>
          </cell>
          <cell r="E728" t="str">
            <v>890500623-3</v>
          </cell>
          <cell r="F728" t="str">
            <v>Ana Elena Vega De Camargo</v>
          </cell>
          <cell r="G728">
            <v>0</v>
          </cell>
          <cell r="H728" t="str">
            <v>Km 1,5 Altos Deltrapiche Anillo Vial Lomitas</v>
          </cell>
          <cell r="I728" t="str">
            <v>Villa Del Rosario</v>
          </cell>
          <cell r="J728" t="str">
            <v>Cúcuta 2</v>
          </cell>
          <cell r="K728">
            <v>5895204</v>
          </cell>
          <cell r="L728">
            <v>3166946583</v>
          </cell>
          <cell r="M728" t="str">
            <v>internadolaesperanza@hotmail.com</v>
          </cell>
          <cell r="N728" t="str">
            <v>Internado RD</v>
          </cell>
          <cell r="O728" t="str">
            <v>No Aplica</v>
          </cell>
          <cell r="P728" t="str">
            <v>Discapacidad</v>
          </cell>
          <cell r="Q728">
            <v>381</v>
          </cell>
          <cell r="R728">
            <v>65</v>
          </cell>
          <cell r="S728">
            <v>43435</v>
          </cell>
          <cell r="T728">
            <v>43769</v>
          </cell>
          <cell r="U728">
            <v>1118316160</v>
          </cell>
          <cell r="V728" t="str">
            <v>Mabel Villamizar Cala</v>
          </cell>
        </row>
        <row r="729">
          <cell r="B729" t="str">
            <v>86-75-731</v>
          </cell>
          <cell r="C729" t="str">
            <v>Putumayo</v>
          </cell>
          <cell r="D729" t="str">
            <v>Congregación Religiosos Terciarios Capuchinos Nuestra Señora De Los Dolores</v>
          </cell>
          <cell r="E729" t="str">
            <v>860005068-3</v>
          </cell>
          <cell r="F729" t="str">
            <v>Héctor Anibal Gil Correa</v>
          </cell>
          <cell r="G729" t="str">
            <v>Centro Amigoniano</v>
          </cell>
          <cell r="H729" t="str">
            <v>Vereda Pueblo Viejo</v>
          </cell>
          <cell r="I729" t="str">
            <v>Mocoa</v>
          </cell>
          <cell r="J729" t="str">
            <v>Mocoa</v>
          </cell>
          <cell r="K729">
            <v>0</v>
          </cell>
          <cell r="L729">
            <v>3218023386</v>
          </cell>
          <cell r="M729" t="str">
            <v>luisamigo.mocoa@gmail.com</v>
          </cell>
          <cell r="N729" t="str">
            <v>Internado RAJ</v>
          </cell>
          <cell r="O729" t="str">
            <v>No Aplica</v>
          </cell>
          <cell r="P729" t="str">
            <v>RAJ</v>
          </cell>
          <cell r="Q729">
            <v>148</v>
          </cell>
          <cell r="R729">
            <v>21</v>
          </cell>
          <cell r="S729">
            <v>43435</v>
          </cell>
          <cell r="T729">
            <v>43769</v>
          </cell>
          <cell r="U729">
            <v>367321545</v>
          </cell>
          <cell r="V729" t="str">
            <v>Ericka Lisett Figueroa Quinayas</v>
          </cell>
        </row>
        <row r="730">
          <cell r="B730" t="str">
            <v>86-75-732</v>
          </cell>
          <cell r="C730" t="str">
            <v>Putumayo</v>
          </cell>
          <cell r="D730" t="str">
            <v>Congregación Religiosos Terciarios Capuchinos Nuestra Señora De Los Dolores</v>
          </cell>
          <cell r="E730" t="str">
            <v>860005068-3</v>
          </cell>
          <cell r="F730" t="str">
            <v>Héctor Anibal Gil Correa</v>
          </cell>
          <cell r="G730" t="str">
            <v>Centro Amigoniano</v>
          </cell>
          <cell r="H730" t="str">
            <v>Vereda Pueblo Viejo</v>
          </cell>
          <cell r="I730" t="str">
            <v>Mocoa</v>
          </cell>
          <cell r="J730" t="str">
            <v>Mocoa</v>
          </cell>
          <cell r="K730">
            <v>0</v>
          </cell>
          <cell r="L730">
            <v>3218023386</v>
          </cell>
          <cell r="M730" t="str">
            <v>luisamigo.mocoa@gmail.com</v>
          </cell>
          <cell r="N730" t="str">
            <v>Intervención de Apoyo RAJ</v>
          </cell>
          <cell r="O730" t="str">
            <v>No Aplica</v>
          </cell>
          <cell r="P730" t="str">
            <v>RAJ</v>
          </cell>
          <cell r="Q730">
            <v>148</v>
          </cell>
          <cell r="R730">
            <v>2</v>
          </cell>
          <cell r="S730">
            <v>43435</v>
          </cell>
          <cell r="T730">
            <v>43769</v>
          </cell>
          <cell r="U730">
            <v>0</v>
          </cell>
          <cell r="V730" t="str">
            <v>Ericka Lisett Figueroa Quinayas</v>
          </cell>
        </row>
        <row r="731">
          <cell r="B731" t="str">
            <v>86-75-733</v>
          </cell>
          <cell r="C731" t="str">
            <v>Putumayo</v>
          </cell>
          <cell r="D731" t="str">
            <v>Congregación Religiosos Terciarios Capuchinos Nuestra Señora De Los Dolores</v>
          </cell>
          <cell r="E731" t="str">
            <v>860005068-3</v>
          </cell>
          <cell r="F731" t="str">
            <v>Héctor Anibal Gil Correa</v>
          </cell>
          <cell r="G731" t="str">
            <v>Centro Amigoniano</v>
          </cell>
          <cell r="H731" t="str">
            <v>Vereda Pueblo Viejo</v>
          </cell>
          <cell r="I731" t="str">
            <v>Mocoa</v>
          </cell>
          <cell r="J731" t="str">
            <v>Mocoa</v>
          </cell>
          <cell r="K731">
            <v>0</v>
          </cell>
          <cell r="L731">
            <v>3218023386</v>
          </cell>
          <cell r="M731" t="str">
            <v>luisamigo.mocoa@gmail.com</v>
          </cell>
          <cell r="N731" t="str">
            <v>Libertad Vigilada – Asistida</v>
          </cell>
          <cell r="O731" t="str">
            <v>No Aplica</v>
          </cell>
          <cell r="P731" t="str">
            <v>SRPA</v>
          </cell>
          <cell r="Q731">
            <v>149</v>
          </cell>
          <cell r="R731">
            <v>6</v>
          </cell>
          <cell r="S731">
            <v>43435</v>
          </cell>
          <cell r="T731">
            <v>43769</v>
          </cell>
          <cell r="U731">
            <v>31824204</v>
          </cell>
          <cell r="V731" t="str">
            <v>Ericka Lisett Figueroa Quinayas</v>
          </cell>
        </row>
        <row r="732">
          <cell r="B732" t="str">
            <v>86-75-734</v>
          </cell>
          <cell r="C732" t="str">
            <v>Putumayo</v>
          </cell>
          <cell r="D732" t="str">
            <v>Congregación Religiosos Terciarios Capuchinos Nuestra Señora De Los Dolores</v>
          </cell>
          <cell r="E732" t="str">
            <v>860005068-3</v>
          </cell>
          <cell r="F732" t="str">
            <v>Héctor Anibal Gil Correa</v>
          </cell>
          <cell r="G732" t="str">
            <v>Centro Amigoniano</v>
          </cell>
          <cell r="H732" t="str">
            <v>Vereda Pueblo Viejo</v>
          </cell>
          <cell r="I732" t="str">
            <v>Mocoa</v>
          </cell>
          <cell r="J732" t="str">
            <v>Mocoa</v>
          </cell>
          <cell r="K732">
            <v>0</v>
          </cell>
          <cell r="L732">
            <v>3218023386</v>
          </cell>
          <cell r="M732" t="str">
            <v>luisamigo.mocoa@gmail.com</v>
          </cell>
          <cell r="N732" t="str">
            <v>Prestación de Servicios Sociales a la Comunidad</v>
          </cell>
          <cell r="O732" t="str">
            <v>No Aplica</v>
          </cell>
          <cell r="P732" t="str">
            <v>SRPA</v>
          </cell>
          <cell r="Q732">
            <v>149</v>
          </cell>
          <cell r="R732">
            <v>1</v>
          </cell>
          <cell r="S732">
            <v>43435</v>
          </cell>
          <cell r="T732">
            <v>43769</v>
          </cell>
          <cell r="U732">
            <v>0</v>
          </cell>
          <cell r="V732" t="str">
            <v>Ericka Lisett Figueroa Quinayas</v>
          </cell>
        </row>
        <row r="733">
          <cell r="B733" t="str">
            <v>86-75-735</v>
          </cell>
          <cell r="C733" t="str">
            <v>Putumayo</v>
          </cell>
          <cell r="D733" t="str">
            <v>Congregación Religiosos Terciarios Capuchinos Nuestra Señora De Los Dolores</v>
          </cell>
          <cell r="E733" t="str">
            <v>860005068-3</v>
          </cell>
          <cell r="F733" t="str">
            <v>Héctor Anibal Gil Correa</v>
          </cell>
          <cell r="G733" t="str">
            <v>Centro Amigoniano</v>
          </cell>
          <cell r="H733" t="str">
            <v>Vereda Pueblo Viejo</v>
          </cell>
          <cell r="I733" t="str">
            <v>Mocoa</v>
          </cell>
          <cell r="J733" t="str">
            <v>Mocoa</v>
          </cell>
          <cell r="K733">
            <v>0</v>
          </cell>
          <cell r="L733">
            <v>3218023386</v>
          </cell>
          <cell r="M733" t="str">
            <v>luisamigo.mocoa@gmail.com</v>
          </cell>
          <cell r="N733" t="str">
            <v>Centro Transitorio</v>
          </cell>
          <cell r="O733" t="str">
            <v>No Aplica</v>
          </cell>
          <cell r="P733" t="str">
            <v>SRPA</v>
          </cell>
          <cell r="Q733">
            <v>150</v>
          </cell>
          <cell r="R733">
            <v>1</v>
          </cell>
          <cell r="S733">
            <v>43435</v>
          </cell>
          <cell r="T733">
            <v>43769</v>
          </cell>
          <cell r="U733">
            <v>23308240</v>
          </cell>
          <cell r="V733" t="str">
            <v>Ericka Lisett Figueroa Quinayas</v>
          </cell>
        </row>
        <row r="734">
          <cell r="B734" t="str">
            <v>86-75-736</v>
          </cell>
          <cell r="C734" t="str">
            <v>Putumayo</v>
          </cell>
          <cell r="D734" t="str">
            <v>Congregación Religiosos Terciarios Capuchinos Nuestra Señora De Los Dolores</v>
          </cell>
          <cell r="E734" t="str">
            <v>860005068-3</v>
          </cell>
          <cell r="F734" t="str">
            <v>Héctor Anibal Gil Correa</v>
          </cell>
          <cell r="G734" t="str">
            <v>Centro Amigoniano</v>
          </cell>
          <cell r="H734" t="str">
            <v>Vereda Pueblo Viejo</v>
          </cell>
          <cell r="I734" t="str">
            <v>Mocoa</v>
          </cell>
          <cell r="J734" t="str">
            <v>Mocoa</v>
          </cell>
          <cell r="K734">
            <v>0</v>
          </cell>
          <cell r="L734">
            <v>3218023386</v>
          </cell>
          <cell r="M734" t="str">
            <v>luisamigo.mocoa@gmail.com</v>
          </cell>
          <cell r="N734" t="str">
            <v>Internado RD</v>
          </cell>
          <cell r="O734" t="str">
            <v>No Aplica</v>
          </cell>
          <cell r="P734" t="str">
            <v>Consumo SPA</v>
          </cell>
          <cell r="Q734">
            <v>151</v>
          </cell>
          <cell r="R734">
            <v>19</v>
          </cell>
          <cell r="S734">
            <v>43435</v>
          </cell>
          <cell r="T734">
            <v>43769</v>
          </cell>
          <cell r="U734">
            <v>284947959</v>
          </cell>
          <cell r="V734" t="str">
            <v>Ericka Lisett Figueroa Quinayas</v>
          </cell>
        </row>
        <row r="735">
          <cell r="B735" t="str">
            <v>86-75-737</v>
          </cell>
          <cell r="C735" t="str">
            <v>Putumayo</v>
          </cell>
          <cell r="D735" t="str">
            <v>Congregación Religiosos Terciarios Capuchinos Nuestra Señora De Los Dolores</v>
          </cell>
          <cell r="E735" t="str">
            <v>860005068-3</v>
          </cell>
          <cell r="F735" t="str">
            <v>Héctor Anibal Gil Correa</v>
          </cell>
          <cell r="G735" t="str">
            <v>Centro Amigoniano</v>
          </cell>
          <cell r="H735" t="str">
            <v>Vereda Pueblo Viejo</v>
          </cell>
          <cell r="I735" t="str">
            <v>Mocoa</v>
          </cell>
          <cell r="J735" t="str">
            <v>Mocoa</v>
          </cell>
          <cell r="K735">
            <v>0</v>
          </cell>
          <cell r="L735">
            <v>3218023386</v>
          </cell>
          <cell r="M735" t="str">
            <v>luisamigo.mocoa@gmail.com</v>
          </cell>
          <cell r="N735" t="str">
            <v>Semicerrado Externado</v>
          </cell>
          <cell r="O735" t="str">
            <v>Media Jornada</v>
          </cell>
          <cell r="P735" t="str">
            <v>SRPA</v>
          </cell>
          <cell r="Q735">
            <v>152</v>
          </cell>
          <cell r="R735">
            <v>2</v>
          </cell>
          <cell r="S735">
            <v>43435</v>
          </cell>
          <cell r="T735">
            <v>43769</v>
          </cell>
          <cell r="U735">
            <v>11472198</v>
          </cell>
          <cell r="V735" t="str">
            <v>Ericka Lisett Figueroa Quinayas</v>
          </cell>
        </row>
        <row r="736">
          <cell r="B736" t="str">
            <v>86-75-738</v>
          </cell>
          <cell r="C736" t="str">
            <v>Putumayo</v>
          </cell>
          <cell r="D736" t="str">
            <v>Congregación Religiosos Terciarios Capuchinos Nuestra Señora De Los Dolores</v>
          </cell>
          <cell r="E736" t="str">
            <v>860005068-3</v>
          </cell>
          <cell r="F736" t="str">
            <v>Héctor Anibal Gil Correa</v>
          </cell>
          <cell r="G736" t="str">
            <v>Centro Amigoniano</v>
          </cell>
          <cell r="H736" t="str">
            <v>Vereda Pueblo Viejo</v>
          </cell>
          <cell r="I736" t="str">
            <v>Mocoa</v>
          </cell>
          <cell r="J736" t="str">
            <v>Mocoa</v>
          </cell>
          <cell r="K736">
            <v>0</v>
          </cell>
          <cell r="L736">
            <v>3218023386</v>
          </cell>
          <cell r="M736" t="str">
            <v>luisamigo.mocoa@gmail.com</v>
          </cell>
          <cell r="N736" t="str">
            <v>Externado RD</v>
          </cell>
          <cell r="O736" t="str">
            <v>Jornada Completa</v>
          </cell>
          <cell r="P736" t="str">
            <v>Discapacidad</v>
          </cell>
          <cell r="Q736">
            <v>153</v>
          </cell>
          <cell r="R736">
            <v>47</v>
          </cell>
          <cell r="S736">
            <v>43435</v>
          </cell>
          <cell r="T736">
            <v>43769</v>
          </cell>
          <cell r="U736">
            <v>554067255</v>
          </cell>
          <cell r="V736" t="str">
            <v>Ericka Lisett Figueroa Quinayas</v>
          </cell>
        </row>
        <row r="737">
          <cell r="B737" t="str">
            <v>63-77-739</v>
          </cell>
          <cell r="C737" t="str">
            <v>Quindío</v>
          </cell>
          <cell r="D737" t="str">
            <v>Consorcio Construyendo Futuro - CONFUTURO</v>
          </cell>
          <cell r="E737" t="str">
            <v>900185624-4</v>
          </cell>
          <cell r="F737" t="str">
            <v>Marleny Téllez Holguín</v>
          </cell>
          <cell r="G737">
            <v>0</v>
          </cell>
          <cell r="H737" t="str">
            <v>Calle 5n # 18-29 Barrio Profesionales</v>
          </cell>
          <cell r="I737" t="str">
            <v>Armenia</v>
          </cell>
          <cell r="J737" t="str">
            <v>Sur</v>
          </cell>
          <cell r="K737">
            <v>0</v>
          </cell>
          <cell r="L737" t="str">
            <v>3167422291 - 3006109382</v>
          </cell>
          <cell r="M737" t="str">
            <v>consorcioconfuturo@hotmail.com</v>
          </cell>
          <cell r="N737" t="str">
            <v>Hogar Sustituto Entidad RD</v>
          </cell>
          <cell r="O737" t="str">
            <v>No Aplica</v>
          </cell>
          <cell r="P737" t="str">
            <v>Vulneración</v>
          </cell>
          <cell r="Q737" t="str">
            <v>63-167-2018</v>
          </cell>
          <cell r="R737">
            <v>296</v>
          </cell>
          <cell r="S737">
            <v>43435</v>
          </cell>
          <cell r="T737">
            <v>43769</v>
          </cell>
          <cell r="U737">
            <v>3752748680</v>
          </cell>
          <cell r="V737" t="str">
            <v>Paola Andrea Perez Rodriguez</v>
          </cell>
        </row>
        <row r="738">
          <cell r="B738" t="str">
            <v>63-77-740</v>
          </cell>
          <cell r="C738" t="str">
            <v>Quindío</v>
          </cell>
          <cell r="D738" t="str">
            <v>Consorcio Construyendo Futuro - CONFUTURO</v>
          </cell>
          <cell r="E738" t="str">
            <v>900185624-4</v>
          </cell>
          <cell r="F738" t="str">
            <v>Marleny Téllez Holguín</v>
          </cell>
          <cell r="G738">
            <v>0</v>
          </cell>
          <cell r="H738" t="str">
            <v>Carrera 17 No 1n-42 Barrio Nueva Cecilia</v>
          </cell>
          <cell r="I738" t="str">
            <v>Armenia</v>
          </cell>
          <cell r="J738" t="str">
            <v>Norte</v>
          </cell>
          <cell r="K738">
            <v>0</v>
          </cell>
          <cell r="L738" t="str">
            <v>3167422291 - 3006109382</v>
          </cell>
          <cell r="M738" t="str">
            <v>consorcioconfuturo@hotmail.com</v>
          </cell>
          <cell r="N738" t="str">
            <v>Hogar Sustituto Entidad RD</v>
          </cell>
          <cell r="O738" t="str">
            <v>No Aplica</v>
          </cell>
          <cell r="P738" t="str">
            <v>Vulneración</v>
          </cell>
          <cell r="Q738" t="str">
            <v>63-167-2018</v>
          </cell>
          <cell r="R738">
            <v>0</v>
          </cell>
          <cell r="S738">
            <v>43435</v>
          </cell>
          <cell r="T738">
            <v>43769</v>
          </cell>
          <cell r="U738">
            <v>0</v>
          </cell>
          <cell r="V738" t="str">
            <v>Paola Andrea Perez Rodriguez</v>
          </cell>
        </row>
        <row r="739">
          <cell r="B739" t="str">
            <v>63-77-741</v>
          </cell>
          <cell r="C739" t="str">
            <v>Quindío</v>
          </cell>
          <cell r="D739" t="str">
            <v>Consorcio Construyendo Futuro - CONFUTURO</v>
          </cell>
          <cell r="E739" t="str">
            <v>900185624-4</v>
          </cell>
          <cell r="F739" t="str">
            <v>Marleny Téllez Holguín</v>
          </cell>
          <cell r="G739">
            <v>0</v>
          </cell>
          <cell r="H739" t="str">
            <v>Calle 5n # 18-29 Barrio Profesionales</v>
          </cell>
          <cell r="I739" t="str">
            <v>Armenia</v>
          </cell>
          <cell r="J739" t="str">
            <v>Sur</v>
          </cell>
          <cell r="K739">
            <v>0</v>
          </cell>
          <cell r="L739" t="str">
            <v>3167422291 - 3006109382</v>
          </cell>
          <cell r="M739" t="str">
            <v>consorcioconfuturo@hotmail.com</v>
          </cell>
          <cell r="N739" t="str">
            <v>Hogar Sustituto Entidad RD</v>
          </cell>
          <cell r="O739" t="str">
            <v>No Aplica</v>
          </cell>
          <cell r="P739" t="str">
            <v>Discapacidad</v>
          </cell>
          <cell r="Q739" t="str">
            <v>63-168-2018</v>
          </cell>
          <cell r="R739">
            <v>175</v>
          </cell>
          <cell r="S739">
            <v>43435</v>
          </cell>
          <cell r="T739">
            <v>43769</v>
          </cell>
          <cell r="U739">
            <v>2942669800</v>
          </cell>
          <cell r="V739" t="str">
            <v>Paola Andrea Perez Rodriguez</v>
          </cell>
        </row>
        <row r="740">
          <cell r="B740" t="str">
            <v>63-77-742</v>
          </cell>
          <cell r="C740" t="str">
            <v>Quindío</v>
          </cell>
          <cell r="D740" t="str">
            <v>Consorcio Construyendo Futuro - CONFUTURO</v>
          </cell>
          <cell r="E740" t="str">
            <v>900185624-4</v>
          </cell>
          <cell r="F740" t="str">
            <v>Marleny Téllez Holguín</v>
          </cell>
          <cell r="G740">
            <v>0</v>
          </cell>
          <cell r="H740" t="str">
            <v>Carrera 17 No 1n-42 Barrio Nueva Cecilia</v>
          </cell>
          <cell r="I740" t="str">
            <v>Armenia</v>
          </cell>
          <cell r="J740" t="str">
            <v>Norte</v>
          </cell>
          <cell r="K740">
            <v>0</v>
          </cell>
          <cell r="L740" t="str">
            <v>3167422291 - 3006109382</v>
          </cell>
          <cell r="M740" t="str">
            <v>consorcioconfuturo@hotmail.com</v>
          </cell>
          <cell r="N740" t="str">
            <v>Hogar Sustituto Entidad RD</v>
          </cell>
          <cell r="O740" t="str">
            <v>No Aplica</v>
          </cell>
          <cell r="P740" t="str">
            <v>Discapacidad</v>
          </cell>
          <cell r="Q740" t="str">
            <v>63-168-2018</v>
          </cell>
          <cell r="R740">
            <v>0</v>
          </cell>
          <cell r="S740">
            <v>43435</v>
          </cell>
          <cell r="T740">
            <v>43769</v>
          </cell>
          <cell r="U740">
            <v>0</v>
          </cell>
          <cell r="V740" t="str">
            <v>Paola Andrea Perez Rodriguez</v>
          </cell>
        </row>
        <row r="741">
          <cell r="B741" t="str">
            <v>63-156-743</v>
          </cell>
          <cell r="C741" t="str">
            <v>Quindío</v>
          </cell>
          <cell r="D741" t="str">
            <v>Fundación Familiar Pro Rehabilitación de Farmacodependientes FFARO</v>
          </cell>
          <cell r="E741" t="str">
            <v>800034694-1</v>
          </cell>
          <cell r="F741" t="str">
            <v>Luis Edier Usma Osorio</v>
          </cell>
          <cell r="G741" t="str">
            <v>Sede San Rafael</v>
          </cell>
          <cell r="H741" t="str">
            <v>Via Puerto Espejo, Vereda La India, Finca Pichones</v>
          </cell>
          <cell r="I741" t="str">
            <v>Armenia</v>
          </cell>
          <cell r="J741" t="str">
            <v>Norte</v>
          </cell>
          <cell r="K741">
            <v>0</v>
          </cell>
          <cell r="L741">
            <v>3174280741</v>
          </cell>
          <cell r="M741" t="str">
            <v>sanrafael@fundacionfaro.org'</v>
          </cell>
          <cell r="N741" t="str">
            <v>Internado RD</v>
          </cell>
          <cell r="O741" t="str">
            <v>No Aplica</v>
          </cell>
          <cell r="P741" t="str">
            <v>Consumo SPA</v>
          </cell>
          <cell r="Q741" t="str">
            <v>63-170-2018</v>
          </cell>
          <cell r="R741">
            <v>52</v>
          </cell>
          <cell r="S741">
            <v>43435</v>
          </cell>
          <cell r="T741">
            <v>43769</v>
          </cell>
          <cell r="U741">
            <v>779857572</v>
          </cell>
          <cell r="V741" t="str">
            <v>Paola Andrea Perez Rodriguez</v>
          </cell>
        </row>
        <row r="742">
          <cell r="B742" t="str">
            <v>63-156-744</v>
          </cell>
          <cell r="C742" t="str">
            <v>Quindío</v>
          </cell>
          <cell r="D742" t="str">
            <v>Fundación Familiar Pro Rehabilitación de Farmacodependientes FFARO</v>
          </cell>
          <cell r="E742" t="str">
            <v>800034694-1</v>
          </cell>
          <cell r="F742" t="str">
            <v>Luis Edier Usma Osorio</v>
          </cell>
          <cell r="G742" t="str">
            <v>Sede San Francisco</v>
          </cell>
          <cell r="H742" t="str">
            <v>Carrera 14 No 17-41 Peatonal Piso 2</v>
          </cell>
          <cell r="I742" t="str">
            <v>Armenia</v>
          </cell>
          <cell r="J742" t="str">
            <v>Norte</v>
          </cell>
          <cell r="K742">
            <v>0</v>
          </cell>
          <cell r="L742">
            <v>3174280754</v>
          </cell>
          <cell r="M742" t="str">
            <v>sanfrancisco@fundacionfaro.org'</v>
          </cell>
          <cell r="N742" t="str">
            <v>Externado RD</v>
          </cell>
          <cell r="O742" t="str">
            <v>Media Jornada</v>
          </cell>
          <cell r="P742" t="str">
            <v>Consumo SPA</v>
          </cell>
          <cell r="Q742" t="str">
            <v>63-171-2018</v>
          </cell>
          <cell r="R742">
            <v>27</v>
          </cell>
          <cell r="S742">
            <v>43435</v>
          </cell>
          <cell r="T742">
            <v>43769</v>
          </cell>
          <cell r="U742">
            <v>147981789</v>
          </cell>
          <cell r="V742" t="str">
            <v>Paola Andrea Perez Rodriguez</v>
          </cell>
        </row>
        <row r="743">
          <cell r="B743" t="str">
            <v>63-231-745</v>
          </cell>
          <cell r="C743" t="str">
            <v>Quindío</v>
          </cell>
          <cell r="D743" t="str">
            <v>Fundación Quindiana De Atención Integral</v>
          </cell>
          <cell r="E743" t="str">
            <v>900000701-1</v>
          </cell>
          <cell r="F743" t="str">
            <v>Martha Maria Marin Mejia</v>
          </cell>
          <cell r="G743">
            <v>0</v>
          </cell>
          <cell r="H743" t="str">
            <v>Avenida 19 # 35n-79 Vereda Mesopotamia, Sector Regivit.</v>
          </cell>
          <cell r="I743" t="str">
            <v>Armenia</v>
          </cell>
          <cell r="J743" t="str">
            <v>Sur</v>
          </cell>
          <cell r="K743">
            <v>7496755</v>
          </cell>
          <cell r="L743">
            <v>3168350432</v>
          </cell>
          <cell r="M743" t="str">
            <v>fundacionquindianadeatencionintegral@hotmail.com</v>
          </cell>
          <cell r="N743" t="str">
            <v>Externado RD</v>
          </cell>
          <cell r="O743" t="str">
            <v>Jornada Completa</v>
          </cell>
          <cell r="P743" t="str">
            <v>Discapacidad</v>
          </cell>
          <cell r="Q743" t="str">
            <v>63-172-2018</v>
          </cell>
          <cell r="R743">
            <v>45</v>
          </cell>
          <cell r="S743">
            <v>43435</v>
          </cell>
          <cell r="T743">
            <v>43769</v>
          </cell>
          <cell r="U743">
            <v>1051650765</v>
          </cell>
          <cell r="V743" t="str">
            <v>Paola Andrea Perez Rodriguez</v>
          </cell>
        </row>
        <row r="744">
          <cell r="B744" t="str">
            <v>63-231-746</v>
          </cell>
          <cell r="C744" t="str">
            <v>Quindío</v>
          </cell>
          <cell r="D744" t="str">
            <v>Fundación Quindiana De Atención Integral</v>
          </cell>
          <cell r="E744" t="str">
            <v>900000701-1</v>
          </cell>
          <cell r="F744" t="str">
            <v>Martha Maria Marin Mejia</v>
          </cell>
          <cell r="G744">
            <v>0</v>
          </cell>
          <cell r="H744" t="str">
            <v>Avenida 19 # 35n-79 Vereda Mesopotamia, Sector Regivit.</v>
          </cell>
          <cell r="I744" t="str">
            <v>Armenia</v>
          </cell>
          <cell r="J744" t="str">
            <v>Sur</v>
          </cell>
          <cell r="K744">
            <v>7496755</v>
          </cell>
          <cell r="L744">
            <v>3168350432</v>
          </cell>
          <cell r="M744" t="str">
            <v>fundacionquindianadeatencionintegral@hotmail.com</v>
          </cell>
          <cell r="N744" t="str">
            <v>Externado RD</v>
          </cell>
          <cell r="O744" t="str">
            <v>Media Jornada</v>
          </cell>
          <cell r="P744" t="str">
            <v>Discapacidad</v>
          </cell>
          <cell r="Q744" t="str">
            <v>63-172-2018</v>
          </cell>
          <cell r="R744">
            <v>60</v>
          </cell>
          <cell r="S744">
            <v>43435</v>
          </cell>
          <cell r="T744">
            <v>43769</v>
          </cell>
          <cell r="U744">
            <v>0</v>
          </cell>
          <cell r="V744" t="str">
            <v>Paola Andrea Perez Rodriguez</v>
          </cell>
        </row>
        <row r="745">
          <cell r="B745" t="str">
            <v>63-62-747</v>
          </cell>
          <cell r="C745" t="str">
            <v>Quindío</v>
          </cell>
          <cell r="D745" t="str">
            <v>Centro Laura Vicuña - CLV</v>
          </cell>
          <cell r="E745" t="str">
            <v>801002610-8</v>
          </cell>
          <cell r="F745" t="str">
            <v>Hna. Astrid Fernandez Garcia</v>
          </cell>
          <cell r="G745">
            <v>0</v>
          </cell>
          <cell r="H745" t="str">
            <v>Barrio Bosques De Pinares Mz 11 No 1</v>
          </cell>
          <cell r="I745" t="str">
            <v>Armenia</v>
          </cell>
          <cell r="J745" t="str">
            <v>Norte</v>
          </cell>
          <cell r="K745">
            <v>7398080</v>
          </cell>
          <cell r="L745">
            <v>3162832448</v>
          </cell>
          <cell r="M745" t="str">
            <v>lvcarrusel@hotmail.com</v>
          </cell>
          <cell r="N745" t="str">
            <v>Externado RD</v>
          </cell>
          <cell r="O745" t="str">
            <v>Media Jornada</v>
          </cell>
          <cell r="P745" t="str">
            <v>Vulneración</v>
          </cell>
          <cell r="Q745" t="str">
            <v>63-176-2018</v>
          </cell>
          <cell r="R745">
            <v>100</v>
          </cell>
          <cell r="S745">
            <v>43435</v>
          </cell>
          <cell r="T745">
            <v>43769</v>
          </cell>
          <cell r="U745">
            <v>548080700</v>
          </cell>
          <cell r="V745" t="str">
            <v>Paola Andrea Perez Rodriguez</v>
          </cell>
        </row>
        <row r="746">
          <cell r="B746" t="str">
            <v>63-310-748</v>
          </cell>
          <cell r="C746" t="str">
            <v>Quindío</v>
          </cell>
          <cell r="D746" t="str">
            <v>Universidad Del Quindío</v>
          </cell>
          <cell r="E746" t="str">
            <v>890000432-8</v>
          </cell>
          <cell r="F746" t="str">
            <v>Jose Fernando Echeverry Murillo</v>
          </cell>
          <cell r="G746">
            <v>0</v>
          </cell>
          <cell r="H746" t="str">
            <v>Carrera 15 Calle 12norte Esquina</v>
          </cell>
          <cell r="I746" t="str">
            <v>Armenia</v>
          </cell>
          <cell r="J746" t="str">
            <v>Sur</v>
          </cell>
          <cell r="K746" t="str">
            <v>7359394 - 7359300 ext: 1042</v>
          </cell>
          <cell r="L746">
            <v>3124214129</v>
          </cell>
          <cell r="M746" t="str">
            <v>cepas@uniquindio.edu.co</v>
          </cell>
          <cell r="N746" t="str">
            <v>Hogar Sustituto Tutor Entidad RD</v>
          </cell>
          <cell r="O746" t="str">
            <v>No Aplica</v>
          </cell>
          <cell r="P746" t="str">
            <v>Desvinculados</v>
          </cell>
          <cell r="Q746" t="str">
            <v>63-177-2018</v>
          </cell>
          <cell r="R746">
            <v>50</v>
          </cell>
          <cell r="S746">
            <v>43435</v>
          </cell>
          <cell r="T746">
            <v>43769</v>
          </cell>
          <cell r="U746">
            <v>837644300</v>
          </cell>
          <cell r="V746" t="str">
            <v>Paola Andrea Perez Rodriguez</v>
          </cell>
        </row>
        <row r="747">
          <cell r="B747" t="str">
            <v>63-310-749</v>
          </cell>
          <cell r="C747" t="str">
            <v>Quindío</v>
          </cell>
          <cell r="D747" t="str">
            <v>Universidad Del Quindío</v>
          </cell>
          <cell r="E747" t="str">
            <v>890000432-8</v>
          </cell>
          <cell r="F747" t="str">
            <v>Jose Fernando Echeverry Murillo</v>
          </cell>
          <cell r="G747">
            <v>0</v>
          </cell>
          <cell r="H747" t="str">
            <v>Carrera 15 Calle 12norte Esquina</v>
          </cell>
          <cell r="I747" t="str">
            <v>Armenia</v>
          </cell>
          <cell r="J747" t="str">
            <v>Sur</v>
          </cell>
          <cell r="K747" t="str">
            <v>7359394 - 7359300 ext: 1042</v>
          </cell>
          <cell r="L747">
            <v>3124214129</v>
          </cell>
          <cell r="M747" t="str">
            <v>cepas@uniquindio.edu.co</v>
          </cell>
          <cell r="N747" t="str">
            <v>Externado RD</v>
          </cell>
          <cell r="O747" t="str">
            <v>Media Jornada</v>
          </cell>
          <cell r="P747" t="str">
            <v>Vulneración</v>
          </cell>
          <cell r="Q747" t="str">
            <v>63-178-2018</v>
          </cell>
          <cell r="R747">
            <v>100</v>
          </cell>
          <cell r="S747">
            <v>43435</v>
          </cell>
          <cell r="T747">
            <v>43769</v>
          </cell>
          <cell r="U747">
            <v>548080700</v>
          </cell>
          <cell r="V747" t="str">
            <v>Paola Andrea Perez Rodriguez</v>
          </cell>
        </row>
        <row r="748">
          <cell r="B748" t="str">
            <v>63-56-750</v>
          </cell>
          <cell r="C748" t="str">
            <v>Quindío</v>
          </cell>
          <cell r="D748" t="str">
            <v>Centro De Desarrollo Comunitario Versalles</v>
          </cell>
          <cell r="E748" t="str">
            <v>800180234-1</v>
          </cell>
          <cell r="F748" t="str">
            <v>Luis Eduardo Arango Álvarez</v>
          </cell>
          <cell r="G748">
            <v>0</v>
          </cell>
          <cell r="H748" t="str">
            <v>Calle 2 Norte # 18-36 Barrio Nueva Cecilia</v>
          </cell>
          <cell r="I748" t="str">
            <v>Armenia</v>
          </cell>
          <cell r="J748" t="str">
            <v>Norte</v>
          </cell>
          <cell r="K748">
            <v>7382601</v>
          </cell>
          <cell r="L748">
            <v>3207427304</v>
          </cell>
          <cell r="M748" t="str">
            <v>versallarmenia@hotmail.com</v>
          </cell>
          <cell r="N748" t="str">
            <v>Intervención de Apoyo - Apoyo Psicológico Especializado RD</v>
          </cell>
          <cell r="O748" t="str">
            <v>No Aplica</v>
          </cell>
          <cell r="P748" t="str">
            <v>Violencia Sexual</v>
          </cell>
          <cell r="Q748" t="str">
            <v>63-179-2018</v>
          </cell>
          <cell r="R748" t="str">
            <v>432 sesiones</v>
          </cell>
          <cell r="S748">
            <v>43435</v>
          </cell>
          <cell r="T748">
            <v>43769</v>
          </cell>
          <cell r="U748">
            <v>310308624</v>
          </cell>
          <cell r="V748" t="str">
            <v>Paola Andrea Perez Rodriguez</v>
          </cell>
        </row>
        <row r="749">
          <cell r="B749" t="str">
            <v>63-170-751</v>
          </cell>
          <cell r="C749" t="str">
            <v>Quindío</v>
          </cell>
          <cell r="D749" t="str">
            <v>Fundación Hogares Claret</v>
          </cell>
          <cell r="E749" t="str">
            <v>800098983-8</v>
          </cell>
          <cell r="F749" t="str">
            <v>Gabriel Antonio Mejia Montoya</v>
          </cell>
          <cell r="G749" t="str">
            <v>Despertares</v>
          </cell>
          <cell r="H749" t="str">
            <v>Carrera 14 No 10 Norte 46</v>
          </cell>
          <cell r="I749" t="str">
            <v>Armenia</v>
          </cell>
          <cell r="J749" t="str">
            <v>Norte</v>
          </cell>
          <cell r="K749">
            <v>7313155</v>
          </cell>
          <cell r="L749" t="str">
            <v>3108953268 - 3108989856</v>
          </cell>
          <cell r="M749" t="str">
            <v>paola.agudelo@fundacionhogaresclaret.org</v>
          </cell>
          <cell r="N749" t="str">
            <v>Semicerrado Externado</v>
          </cell>
          <cell r="O749" t="str">
            <v>Jornada Completa</v>
          </cell>
          <cell r="P749" t="str">
            <v>SRPA</v>
          </cell>
          <cell r="Q749" t="str">
            <v>63-181-2018</v>
          </cell>
          <cell r="R749">
            <v>27</v>
          </cell>
          <cell r="S749">
            <v>43435</v>
          </cell>
          <cell r="T749">
            <v>43769</v>
          </cell>
          <cell r="U749">
            <v>410616618</v>
          </cell>
          <cell r="V749" t="str">
            <v>Paola Andrea Perez Rodriguez</v>
          </cell>
        </row>
        <row r="750">
          <cell r="B750" t="str">
            <v>63-170-752</v>
          </cell>
          <cell r="C750" t="str">
            <v>Quindío</v>
          </cell>
          <cell r="D750" t="str">
            <v>Fundación Hogares Claret</v>
          </cell>
          <cell r="E750" t="str">
            <v>800098983-8</v>
          </cell>
          <cell r="F750" t="str">
            <v>Gabriel Antonio Mejia Montoya</v>
          </cell>
          <cell r="G750" t="str">
            <v>Despertares</v>
          </cell>
          <cell r="H750" t="str">
            <v>Carrera 14 No 10 Norte 46</v>
          </cell>
          <cell r="I750" t="str">
            <v>Armenia</v>
          </cell>
          <cell r="J750" t="str">
            <v>Norte</v>
          </cell>
          <cell r="K750">
            <v>7313155</v>
          </cell>
          <cell r="L750" t="str">
            <v>3108953268 - 3108989856</v>
          </cell>
          <cell r="M750" t="str">
            <v>paola.agudelo@fundacionhogaresclaret.org</v>
          </cell>
          <cell r="N750" t="str">
            <v>Semicerrado Externado</v>
          </cell>
          <cell r="O750" t="str">
            <v>Media Jornada</v>
          </cell>
          <cell r="P750" t="str">
            <v>SRPA</v>
          </cell>
          <cell r="Q750" t="str">
            <v>63-181-2018</v>
          </cell>
          <cell r="R750">
            <v>14</v>
          </cell>
          <cell r="S750">
            <v>43435</v>
          </cell>
          <cell r="T750">
            <v>43769</v>
          </cell>
          <cell r="U750">
            <v>0</v>
          </cell>
          <cell r="V750" t="str">
            <v>Paola Andrea Perez Rodriguez</v>
          </cell>
        </row>
        <row r="751">
          <cell r="B751" t="str">
            <v>63-170-753</v>
          </cell>
          <cell r="C751" t="str">
            <v>Quindío</v>
          </cell>
          <cell r="D751" t="str">
            <v>Fundación Hogares Claret</v>
          </cell>
          <cell r="E751" t="str">
            <v>800098983-8</v>
          </cell>
          <cell r="F751" t="str">
            <v>Gabriel Antonio Mejia Montoya</v>
          </cell>
          <cell r="G751" t="str">
            <v>Despertares</v>
          </cell>
          <cell r="H751" t="str">
            <v>Carrera 14 No 10 Norte 46</v>
          </cell>
          <cell r="I751" t="str">
            <v>Armenia</v>
          </cell>
          <cell r="J751" t="str">
            <v>Norte</v>
          </cell>
          <cell r="K751">
            <v>7313155</v>
          </cell>
          <cell r="L751" t="str">
            <v>3108953268 - 3108989856</v>
          </cell>
          <cell r="M751" t="str">
            <v>paola.agudelo@fundacionhogaresclaret.org</v>
          </cell>
          <cell r="N751" t="str">
            <v>Apoyo Postinstitucional – SRPA</v>
          </cell>
          <cell r="O751" t="str">
            <v>No Aplica</v>
          </cell>
          <cell r="P751" t="str">
            <v>SRPA</v>
          </cell>
          <cell r="Q751" t="str">
            <v>63-181-2018</v>
          </cell>
          <cell r="R751">
            <v>18</v>
          </cell>
          <cell r="S751">
            <v>43435</v>
          </cell>
          <cell r="T751">
            <v>43769</v>
          </cell>
          <cell r="U751">
            <v>0</v>
          </cell>
          <cell r="V751" t="str">
            <v>Paola Andrea Perez Rodriguez</v>
          </cell>
        </row>
        <row r="752">
          <cell r="B752" t="str">
            <v>63-170-754</v>
          </cell>
          <cell r="C752" t="str">
            <v>Quindío</v>
          </cell>
          <cell r="D752" t="str">
            <v>Fundación Hogares Claret</v>
          </cell>
          <cell r="E752" t="str">
            <v>800098983-8</v>
          </cell>
          <cell r="F752" t="str">
            <v>Gabriel Antonio Mejia Montoya</v>
          </cell>
          <cell r="G752">
            <v>0</v>
          </cell>
          <cell r="H752" t="str">
            <v>Carrera 5 No 22-67 Barrio 60 Casas</v>
          </cell>
          <cell r="I752" t="str">
            <v>Armenia</v>
          </cell>
          <cell r="J752" t="str">
            <v>Norte</v>
          </cell>
          <cell r="K752">
            <v>7538994</v>
          </cell>
          <cell r="L752">
            <v>3162578408</v>
          </cell>
          <cell r="M752" t="str">
            <v>julian.correa@fundacionhogaresclaret.org</v>
          </cell>
          <cell r="N752" t="str">
            <v>Centro Transitorio</v>
          </cell>
          <cell r="O752" t="str">
            <v>No Aplica</v>
          </cell>
          <cell r="P752" t="str">
            <v>SRPA</v>
          </cell>
          <cell r="Q752" t="str">
            <v>63-183-2018</v>
          </cell>
          <cell r="R752">
            <v>6</v>
          </cell>
          <cell r="S752">
            <v>43435</v>
          </cell>
          <cell r="T752">
            <v>43769</v>
          </cell>
          <cell r="U752">
            <v>121249440</v>
          </cell>
          <cell r="V752" t="str">
            <v>Paola Andrea Perez Rodriguez</v>
          </cell>
        </row>
        <row r="753">
          <cell r="B753" t="str">
            <v>63-156-755</v>
          </cell>
          <cell r="C753" t="str">
            <v>Quindío</v>
          </cell>
          <cell r="D753" t="str">
            <v>Fundación Familiar Pro Rehabilitación de Farmacodependientes FFARO</v>
          </cell>
          <cell r="E753" t="str">
            <v>800034694-1</v>
          </cell>
          <cell r="F753" t="str">
            <v>Luis Edier Usma Osorio</v>
          </cell>
          <cell r="G753" t="str">
            <v>Sede San Carlos</v>
          </cell>
          <cell r="H753" t="str">
            <v>Calle 2 Norte # 18-157 Barrio Nueva Cecilia</v>
          </cell>
          <cell r="I753" t="str">
            <v>Armenia</v>
          </cell>
          <cell r="J753" t="str">
            <v>Norte</v>
          </cell>
          <cell r="K753">
            <v>0</v>
          </cell>
          <cell r="L753">
            <v>3174280754</v>
          </cell>
          <cell r="M753" t="str">
            <v>sancarlos@fundacionfaro.org</v>
          </cell>
          <cell r="N753" t="str">
            <v>Externado RAJ</v>
          </cell>
          <cell r="O753" t="str">
            <v>Jornada Completa</v>
          </cell>
          <cell r="P753" t="str">
            <v>RAJ</v>
          </cell>
          <cell r="Q753" t="str">
            <v>63-185-2018</v>
          </cell>
          <cell r="R753">
            <v>30</v>
          </cell>
          <cell r="S753">
            <v>43435</v>
          </cell>
          <cell r="T753">
            <v>43769</v>
          </cell>
          <cell r="U753">
            <v>291666720</v>
          </cell>
          <cell r="V753" t="str">
            <v>Paola Andrea Perez Rodriguez</v>
          </cell>
        </row>
        <row r="754">
          <cell r="B754" t="str">
            <v>63-156-756</v>
          </cell>
          <cell r="C754" t="str">
            <v>Quindío</v>
          </cell>
          <cell r="D754" t="str">
            <v>Fundación Familiar Pro Rehabilitación de Farmacodependientes FFARO</v>
          </cell>
          <cell r="E754" t="str">
            <v>800034694-1</v>
          </cell>
          <cell r="F754" t="str">
            <v>Luis Edier Usma Osorio</v>
          </cell>
          <cell r="G754" t="str">
            <v>Sede San Ignacio</v>
          </cell>
          <cell r="H754" t="str">
            <v>Avenida Centenario, Vereda Tigreros, Finca San Miguel</v>
          </cell>
          <cell r="I754" t="str">
            <v>Armenia</v>
          </cell>
          <cell r="J754" t="str">
            <v>Norte</v>
          </cell>
          <cell r="K754">
            <v>0</v>
          </cell>
          <cell r="L754">
            <v>3174280754</v>
          </cell>
          <cell r="M754" t="str">
            <v>sanignacio@fundacionfaro.org</v>
          </cell>
          <cell r="N754" t="str">
            <v>Internado RAJ</v>
          </cell>
          <cell r="O754" t="str">
            <v>No Aplica</v>
          </cell>
          <cell r="P754" t="str">
            <v>RAJ</v>
          </cell>
          <cell r="Q754" t="str">
            <v>63-186-2018</v>
          </cell>
          <cell r="R754">
            <v>31</v>
          </cell>
          <cell r="S754">
            <v>43435</v>
          </cell>
          <cell r="T754">
            <v>43769</v>
          </cell>
          <cell r="U754">
            <v>531500673</v>
          </cell>
          <cell r="V754" t="str">
            <v>Paola Andrea Perez Rodriguez</v>
          </cell>
        </row>
        <row r="755">
          <cell r="B755" t="str">
            <v>63-56-757</v>
          </cell>
          <cell r="C755" t="str">
            <v>Quindío</v>
          </cell>
          <cell r="D755" t="str">
            <v>Centro De Desarrollo Comunitario Versalles</v>
          </cell>
          <cell r="E755" t="str">
            <v>800180234-1</v>
          </cell>
          <cell r="F755" t="str">
            <v>Luis Eduardo Arango Álvarez</v>
          </cell>
          <cell r="G755">
            <v>0</v>
          </cell>
          <cell r="H755" t="str">
            <v>Calle 2 Norte # 18-36 Barrio Nueva Cecilia</v>
          </cell>
          <cell r="I755" t="str">
            <v>Armenia</v>
          </cell>
          <cell r="J755" t="str">
            <v>Norte</v>
          </cell>
          <cell r="K755">
            <v>7382601</v>
          </cell>
          <cell r="L755">
            <v>3207427304</v>
          </cell>
          <cell r="M755" t="str">
            <v>versallarmenia@hotmail.com</v>
          </cell>
          <cell r="N755" t="str">
            <v>Libertad Vigilada – Asistida</v>
          </cell>
          <cell r="O755" t="str">
            <v>No Aplica</v>
          </cell>
          <cell r="P755" t="str">
            <v>SRPA</v>
          </cell>
          <cell r="Q755" t="str">
            <v>63-188-2018</v>
          </cell>
          <cell r="R755">
            <v>20</v>
          </cell>
          <cell r="S755">
            <v>43435</v>
          </cell>
          <cell r="T755">
            <v>43769</v>
          </cell>
          <cell r="U755">
            <v>192305313</v>
          </cell>
          <cell r="V755" t="str">
            <v>Paola Andrea Perez Rodriguez</v>
          </cell>
        </row>
        <row r="756">
          <cell r="B756" t="str">
            <v>63-56-758</v>
          </cell>
          <cell r="C756" t="str">
            <v>Quindío</v>
          </cell>
          <cell r="D756" t="str">
            <v>Centro De Desarrollo Comunitario Versalles</v>
          </cell>
          <cell r="E756" t="str">
            <v>800180234-1</v>
          </cell>
          <cell r="F756" t="str">
            <v>Luis Eduardo Arango Álvarez</v>
          </cell>
          <cell r="G756">
            <v>0</v>
          </cell>
          <cell r="H756" t="str">
            <v>Calle 2 Norte # 18-36 Barrio Nueva Cecilia</v>
          </cell>
          <cell r="I756" t="str">
            <v>Armenia</v>
          </cell>
          <cell r="J756" t="str">
            <v>Norte</v>
          </cell>
          <cell r="K756">
            <v>7382601</v>
          </cell>
          <cell r="L756">
            <v>3207427304</v>
          </cell>
          <cell r="M756" t="str">
            <v>versallarmenia@hotmail.com</v>
          </cell>
          <cell r="N756" t="str">
            <v>Prestación de Servicios Sociales a la Comunidad</v>
          </cell>
          <cell r="O756" t="str">
            <v>No Aplica</v>
          </cell>
          <cell r="P756" t="str">
            <v>SRPA</v>
          </cell>
          <cell r="Q756" t="str">
            <v>63-188-2018</v>
          </cell>
          <cell r="R756">
            <v>13</v>
          </cell>
          <cell r="S756">
            <v>43435</v>
          </cell>
          <cell r="T756">
            <v>43769</v>
          </cell>
          <cell r="U756">
            <v>0</v>
          </cell>
          <cell r="V756" t="str">
            <v>Paola Andrea Perez Rodriguez</v>
          </cell>
        </row>
        <row r="757">
          <cell r="B757" t="str">
            <v>63-56-759</v>
          </cell>
          <cell r="C757" t="str">
            <v>Quindío</v>
          </cell>
          <cell r="D757" t="str">
            <v>Centro De Desarrollo Comunitario Versalles</v>
          </cell>
          <cell r="E757" t="str">
            <v>800180234-1</v>
          </cell>
          <cell r="F757" t="str">
            <v>Luis Eduardo Arango Álvarez</v>
          </cell>
          <cell r="G757">
            <v>0</v>
          </cell>
          <cell r="H757" t="str">
            <v>Calle 2 Norte # 18-36 Barrio Nueva Cecilia</v>
          </cell>
          <cell r="I757" t="str">
            <v>Armenia</v>
          </cell>
          <cell r="J757" t="str">
            <v>Norte</v>
          </cell>
          <cell r="K757">
            <v>7382601</v>
          </cell>
          <cell r="L757">
            <v>3207427304</v>
          </cell>
          <cell r="M757" t="str">
            <v>versallarmenia@hotmail.com</v>
          </cell>
          <cell r="N757" t="str">
            <v>Intervención de Apoyo RAJ</v>
          </cell>
          <cell r="O757" t="str">
            <v>No Aplica</v>
          </cell>
          <cell r="P757" t="str">
            <v>RAJ</v>
          </cell>
          <cell r="Q757" t="str">
            <v>63-188-2018</v>
          </cell>
          <cell r="R757">
            <v>15</v>
          </cell>
          <cell r="S757">
            <v>43435</v>
          </cell>
          <cell r="T757">
            <v>43769</v>
          </cell>
          <cell r="U757">
            <v>0</v>
          </cell>
          <cell r="V757" t="str">
            <v>Paola Andrea Perez Rodriguez</v>
          </cell>
        </row>
        <row r="758">
          <cell r="B758" t="str">
            <v>63-214-760</v>
          </cell>
          <cell r="C758" t="str">
            <v>Quindío</v>
          </cell>
          <cell r="D758" t="str">
            <v>Fundación Para El Fomento De La Educación, La Salud La Alimentación Y La Nutrición De Colombia</v>
          </cell>
          <cell r="E758" t="str">
            <v>801001664-0</v>
          </cell>
          <cell r="F758" t="str">
            <v>Guillermo Jose Arcila Soto</v>
          </cell>
          <cell r="G758">
            <v>0</v>
          </cell>
          <cell r="H758" t="str">
            <v>Carrera 11 No 10n-55 Barrio La Castellana</v>
          </cell>
          <cell r="I758" t="str">
            <v>Armenia</v>
          </cell>
          <cell r="J758" t="str">
            <v>Norte</v>
          </cell>
          <cell r="K758">
            <v>7381577</v>
          </cell>
          <cell r="L758">
            <v>3188894647</v>
          </cell>
          <cell r="M758" t="str">
            <v>fesanco98@gmail.com</v>
          </cell>
          <cell r="N758" t="str">
            <v>Intervención de Apoyo - Apoyo Psicosocial RD</v>
          </cell>
          <cell r="O758" t="str">
            <v>No Aplica</v>
          </cell>
          <cell r="P758" t="str">
            <v>Discapacidad</v>
          </cell>
          <cell r="Q758" t="str">
            <v>63-202-2018</v>
          </cell>
          <cell r="R758">
            <v>150</v>
          </cell>
          <cell r="S758">
            <v>43435</v>
          </cell>
          <cell r="T758">
            <v>43769</v>
          </cell>
          <cell r="U758">
            <v>495107874</v>
          </cell>
          <cell r="V758" t="str">
            <v>Paola Andrea Perez Rodriguez</v>
          </cell>
        </row>
        <row r="759">
          <cell r="B759" t="str">
            <v>63-214-761</v>
          </cell>
          <cell r="C759" t="str">
            <v>Quindío</v>
          </cell>
          <cell r="D759" t="str">
            <v>Fundación Para El Fomento De La Educación, La Salud La Alimentación Y La Nutrición De Colombia</v>
          </cell>
          <cell r="E759" t="str">
            <v>801001664-0</v>
          </cell>
          <cell r="F759" t="str">
            <v>Guillermo Jose Arcila Soto</v>
          </cell>
          <cell r="G759">
            <v>0</v>
          </cell>
          <cell r="H759" t="str">
            <v>Carrera 11 No 10n-55 Barrio La Castellana</v>
          </cell>
          <cell r="I759" t="str">
            <v>Armenia</v>
          </cell>
          <cell r="J759" t="str">
            <v>Norte</v>
          </cell>
          <cell r="K759">
            <v>7381577</v>
          </cell>
          <cell r="L759">
            <v>3188894647</v>
          </cell>
          <cell r="M759" t="str">
            <v>fesanco98@gmail.com</v>
          </cell>
          <cell r="N759" t="str">
            <v>Intervención de Apoyo - Apoyo Psicosocial RD</v>
          </cell>
          <cell r="O759" t="str">
            <v>No Aplica</v>
          </cell>
          <cell r="P759" t="str">
            <v>Vulneración</v>
          </cell>
          <cell r="Q759" t="str">
            <v>63-202-2018</v>
          </cell>
          <cell r="R759">
            <v>100</v>
          </cell>
          <cell r="S759">
            <v>43435</v>
          </cell>
          <cell r="T759">
            <v>43769</v>
          </cell>
          <cell r="U759">
            <v>330071916</v>
          </cell>
          <cell r="V759" t="str">
            <v>Paola Andrea Perez Rodriguez</v>
          </cell>
        </row>
        <row r="760">
          <cell r="B760" t="str">
            <v>63-77-762</v>
          </cell>
          <cell r="C760" t="str">
            <v>Quindío</v>
          </cell>
          <cell r="D760" t="str">
            <v>Consorcio Construyendo Futuro - CONFUTURO</v>
          </cell>
          <cell r="E760" t="str">
            <v>900185624-4</v>
          </cell>
          <cell r="F760" t="str">
            <v>Marleny Téllez Holguín</v>
          </cell>
          <cell r="G760">
            <v>0</v>
          </cell>
          <cell r="H760" t="str">
            <v>Barrio El Cacique Calle 41 No 22-40 Calarca</v>
          </cell>
          <cell r="I760" t="str">
            <v>Calarca</v>
          </cell>
          <cell r="J760" t="str">
            <v>Calarca</v>
          </cell>
          <cell r="K760">
            <v>0</v>
          </cell>
          <cell r="L760" t="str">
            <v>3167422291 - 3006109382</v>
          </cell>
          <cell r="M760" t="str">
            <v>consorcioconfuturo@hotmail.com</v>
          </cell>
          <cell r="N760" t="str">
            <v>Hogar Sustituto Entidad RD</v>
          </cell>
          <cell r="O760" t="str">
            <v>No Aplica</v>
          </cell>
          <cell r="P760" t="str">
            <v>Vulneración</v>
          </cell>
          <cell r="Q760" t="str">
            <v>63-167-2018</v>
          </cell>
          <cell r="R760">
            <v>0</v>
          </cell>
          <cell r="S760">
            <v>43435</v>
          </cell>
          <cell r="T760">
            <v>43769</v>
          </cell>
          <cell r="U760">
            <v>0</v>
          </cell>
          <cell r="V760" t="str">
            <v>Paola Andrea Perez Rodriguez</v>
          </cell>
        </row>
        <row r="761">
          <cell r="B761" t="str">
            <v>63-77-763</v>
          </cell>
          <cell r="C761" t="str">
            <v>Quindío</v>
          </cell>
          <cell r="D761" t="str">
            <v>Consorcio Construyendo Futuro - CONFUTURO</v>
          </cell>
          <cell r="E761" t="str">
            <v>900185624-4</v>
          </cell>
          <cell r="F761" t="str">
            <v>Marleny Téllez Holguín</v>
          </cell>
          <cell r="G761">
            <v>0</v>
          </cell>
          <cell r="H761" t="str">
            <v>Barrio El Cacique Calle 41 No 22-40 Calarca</v>
          </cell>
          <cell r="I761" t="str">
            <v>Calarca</v>
          </cell>
          <cell r="J761" t="str">
            <v>Calarca</v>
          </cell>
          <cell r="K761">
            <v>0</v>
          </cell>
          <cell r="L761" t="str">
            <v>3167422291 - 3006109382</v>
          </cell>
          <cell r="M761" t="str">
            <v>consorcioconfuturo@hotmail.com</v>
          </cell>
          <cell r="N761" t="str">
            <v>Hogar Sustituto Entidad RD</v>
          </cell>
          <cell r="O761" t="str">
            <v>No Aplica</v>
          </cell>
          <cell r="P761" t="str">
            <v>Discapacidad</v>
          </cell>
          <cell r="Q761" t="str">
            <v>63-168-2018</v>
          </cell>
          <cell r="R761">
            <v>0</v>
          </cell>
          <cell r="S761">
            <v>43435</v>
          </cell>
          <cell r="T761">
            <v>43769</v>
          </cell>
          <cell r="U761">
            <v>0</v>
          </cell>
          <cell r="V761" t="str">
            <v>Paola Andrea Perez Rodriguez</v>
          </cell>
        </row>
        <row r="762">
          <cell r="B762" t="str">
            <v>63-175-764</v>
          </cell>
          <cell r="C762" t="str">
            <v>Quindío</v>
          </cell>
          <cell r="D762" t="str">
            <v>Fundación Instituto Fonoaudiológico Calarcá - INFAC</v>
          </cell>
          <cell r="E762" t="str">
            <v>800090796-0</v>
          </cell>
          <cell r="F762" t="str">
            <v>Carlos Mario Sánchez Zapata</v>
          </cell>
          <cell r="G762">
            <v>0</v>
          </cell>
          <cell r="H762" t="str">
            <v>Kilometro 6 Via Calarca - Barcelona</v>
          </cell>
          <cell r="I762" t="str">
            <v>Calarca</v>
          </cell>
          <cell r="J762" t="str">
            <v>Calarca</v>
          </cell>
          <cell r="K762">
            <v>0</v>
          </cell>
          <cell r="L762">
            <v>3104356855</v>
          </cell>
          <cell r="M762" t="str">
            <v>infac11@hotmail.com</v>
          </cell>
          <cell r="N762" t="str">
            <v>Externado RD</v>
          </cell>
          <cell r="O762" t="str">
            <v>Jornada Completa</v>
          </cell>
          <cell r="P762" t="str">
            <v>Discapacidad</v>
          </cell>
          <cell r="Q762" t="str">
            <v>63-173-2018</v>
          </cell>
          <cell r="R762">
            <v>30</v>
          </cell>
          <cell r="S762">
            <v>43435</v>
          </cell>
          <cell r="T762">
            <v>43769</v>
          </cell>
          <cell r="U762">
            <v>510008202</v>
          </cell>
          <cell r="V762" t="str">
            <v>Paola Andrea Perez Rodriguez</v>
          </cell>
        </row>
        <row r="763">
          <cell r="B763" t="str">
            <v>63-175-765</v>
          </cell>
          <cell r="C763" t="str">
            <v>Quindío</v>
          </cell>
          <cell r="D763" t="str">
            <v>Fundación Instituto Fonoaudiológico Calarcá - INFAC</v>
          </cell>
          <cell r="E763" t="str">
            <v>800090796-0</v>
          </cell>
          <cell r="F763" t="str">
            <v>Carlos Mario Sánchez Zapata</v>
          </cell>
          <cell r="G763">
            <v>0</v>
          </cell>
          <cell r="H763" t="str">
            <v>Kilometro 6 Via Calarca - Barcelona</v>
          </cell>
          <cell r="I763" t="str">
            <v>Calarca</v>
          </cell>
          <cell r="J763" t="str">
            <v>Calarca</v>
          </cell>
          <cell r="K763">
            <v>0</v>
          </cell>
          <cell r="L763">
            <v>3104356855</v>
          </cell>
          <cell r="M763" t="str">
            <v>infac11@hotmail.com</v>
          </cell>
          <cell r="N763" t="str">
            <v>Externado RD</v>
          </cell>
          <cell r="O763" t="str">
            <v>Media Jornada</v>
          </cell>
          <cell r="P763" t="str">
            <v>Discapacidad</v>
          </cell>
          <cell r="Q763" t="str">
            <v>63-173-2018</v>
          </cell>
          <cell r="R763">
            <v>18</v>
          </cell>
          <cell r="S763">
            <v>43435</v>
          </cell>
          <cell r="T763">
            <v>43769</v>
          </cell>
          <cell r="U763">
            <v>0</v>
          </cell>
          <cell r="V763" t="str">
            <v>Paola Andrea Perez Rodriguez</v>
          </cell>
        </row>
        <row r="764">
          <cell r="B764" t="str">
            <v>63-116-766</v>
          </cell>
          <cell r="C764" t="str">
            <v>Quindío</v>
          </cell>
          <cell r="D764" t="str">
            <v>Fundación Amparo De Niños Juan XXIII</v>
          </cell>
          <cell r="E764" t="str">
            <v>890000444-6</v>
          </cell>
          <cell r="F764" t="str">
            <v>Jorge Antonio Sierra Díaz</v>
          </cell>
          <cell r="G764">
            <v>0</v>
          </cell>
          <cell r="H764" t="str">
            <v>Vereda Alto Del Rio Via Calarca</v>
          </cell>
          <cell r="I764" t="str">
            <v>Calarca</v>
          </cell>
          <cell r="J764" t="str">
            <v>Calarca</v>
          </cell>
          <cell r="K764">
            <v>0</v>
          </cell>
          <cell r="L764">
            <v>3108255663</v>
          </cell>
          <cell r="M764" t="str">
            <v>Internado Juan 23 &lt;internadojuan23@hotmail.com&gt;</v>
          </cell>
          <cell r="N764" t="str">
            <v>Internado RD</v>
          </cell>
          <cell r="O764" t="str">
            <v>No Aplica</v>
          </cell>
          <cell r="P764" t="str">
            <v>Vulneración</v>
          </cell>
          <cell r="Q764" t="str">
            <v>63-174-2019</v>
          </cell>
          <cell r="R764">
            <v>70</v>
          </cell>
          <cell r="S764">
            <v>43435</v>
          </cell>
          <cell r="T764">
            <v>43769</v>
          </cell>
          <cell r="U764">
            <v>1224867078</v>
          </cell>
          <cell r="V764" t="str">
            <v>Paola Andrea Perez Rodriguez</v>
          </cell>
        </row>
        <row r="765">
          <cell r="B765" t="str">
            <v>63-116-767</v>
          </cell>
          <cell r="C765" t="str">
            <v>Quindío</v>
          </cell>
          <cell r="D765" t="str">
            <v>Fundación Amparo De Niños Juan XXIII</v>
          </cell>
          <cell r="E765" t="str">
            <v>890000444-6</v>
          </cell>
          <cell r="F765" t="str">
            <v>Jorge Antonio Sierra Díaz</v>
          </cell>
          <cell r="G765">
            <v>0</v>
          </cell>
          <cell r="H765" t="str">
            <v>Finca Edén Carrera 12 No 17-177 Barcelona</v>
          </cell>
          <cell r="I765" t="str">
            <v>Calarca</v>
          </cell>
          <cell r="J765" t="str">
            <v>Calarca</v>
          </cell>
          <cell r="K765">
            <v>0</v>
          </cell>
          <cell r="L765">
            <v>3108255663</v>
          </cell>
          <cell r="M765" t="str">
            <v>JUAN XXIII &lt;juan23internadofemenino@gmail.com&gt;</v>
          </cell>
          <cell r="N765" t="str">
            <v>Internado RD</v>
          </cell>
          <cell r="O765" t="str">
            <v>No Aplica</v>
          </cell>
          <cell r="P765" t="str">
            <v>Violencia Sexual</v>
          </cell>
          <cell r="Q765" t="str">
            <v>63-174-2019</v>
          </cell>
          <cell r="R765">
            <v>12</v>
          </cell>
          <cell r="S765">
            <v>43435</v>
          </cell>
          <cell r="T765">
            <v>43769</v>
          </cell>
          <cell r="U765">
            <v>0</v>
          </cell>
          <cell r="V765" t="str">
            <v>Paola Andrea Perez Rodriguez</v>
          </cell>
        </row>
        <row r="766">
          <cell r="B766" t="str">
            <v>63-116-768</v>
          </cell>
          <cell r="C766" t="str">
            <v>Quindío</v>
          </cell>
          <cell r="D766" t="str">
            <v>Fundación Amparo De Niños Juan XXIII</v>
          </cell>
          <cell r="E766" t="str">
            <v>890000444-6</v>
          </cell>
          <cell r="F766" t="str">
            <v>Jorge Antonio Sierra Díaz</v>
          </cell>
          <cell r="G766">
            <v>0</v>
          </cell>
          <cell r="H766" t="str">
            <v>Vereda Alto Del Rio Via Calarca</v>
          </cell>
          <cell r="I766" t="str">
            <v>Calarca</v>
          </cell>
          <cell r="J766" t="str">
            <v>Calarca</v>
          </cell>
          <cell r="K766">
            <v>0</v>
          </cell>
          <cell r="L766">
            <v>3108255663</v>
          </cell>
          <cell r="M766" t="str">
            <v>Internado Juan 23 &lt;internadojuan23@hotmail.com&gt;</v>
          </cell>
          <cell r="N766" t="str">
            <v>Externado RD</v>
          </cell>
          <cell r="O766" t="str">
            <v>Media Jornada</v>
          </cell>
          <cell r="P766" t="str">
            <v>Vulneración</v>
          </cell>
          <cell r="Q766" t="str">
            <v>63-175-2018</v>
          </cell>
          <cell r="R766">
            <v>65</v>
          </cell>
          <cell r="S766">
            <v>43435</v>
          </cell>
          <cell r="T766">
            <v>43769</v>
          </cell>
          <cell r="U766">
            <v>356252455</v>
          </cell>
          <cell r="V766" t="str">
            <v>Paola Andrea Perez Rodriguez</v>
          </cell>
        </row>
        <row r="767">
          <cell r="B767" t="str">
            <v>63-156-769</v>
          </cell>
          <cell r="C767" t="str">
            <v>Quindío</v>
          </cell>
          <cell r="D767" t="str">
            <v>Fundación Familiar Pro Rehabilitación de Farmacodependientes FFARO</v>
          </cell>
          <cell r="E767" t="str">
            <v>800034694-1</v>
          </cell>
          <cell r="F767" t="str">
            <v>Luis Edier Usma Osorio</v>
          </cell>
          <cell r="G767" t="str">
            <v>Sede san Gabriel</v>
          </cell>
          <cell r="H767" t="str">
            <v>Via Calarca La Virginia -finca La Julia Llanitos De Guarala</v>
          </cell>
          <cell r="I767" t="str">
            <v>Calarca</v>
          </cell>
          <cell r="J767" t="str">
            <v>Calarca</v>
          </cell>
          <cell r="K767">
            <v>0</v>
          </cell>
          <cell r="L767">
            <v>3174280754</v>
          </cell>
          <cell r="M767" t="str">
            <v>sangabriel@fundacionfaro.org</v>
          </cell>
          <cell r="N767" t="str">
            <v>Semicerrado Internado</v>
          </cell>
          <cell r="O767" t="str">
            <v>No Aplica</v>
          </cell>
          <cell r="P767" t="str">
            <v>SRPA</v>
          </cell>
          <cell r="Q767" t="str">
            <v>63-187-2018</v>
          </cell>
          <cell r="R767">
            <v>30</v>
          </cell>
          <cell r="S767">
            <v>43435</v>
          </cell>
          <cell r="T767">
            <v>43769</v>
          </cell>
          <cell r="U767">
            <v>514355490</v>
          </cell>
          <cell r="V767" t="str">
            <v>Paola Andrea Perez Rodriguez</v>
          </cell>
        </row>
        <row r="768">
          <cell r="B768" t="str">
            <v>63-310-770</v>
          </cell>
          <cell r="C768" t="str">
            <v>Quindío</v>
          </cell>
          <cell r="D768" t="str">
            <v>Universidad Del Quindío</v>
          </cell>
          <cell r="E768" t="str">
            <v>890000432-8</v>
          </cell>
          <cell r="F768" t="str">
            <v>Jose Fernando Echeverry Murillo</v>
          </cell>
          <cell r="G768">
            <v>0</v>
          </cell>
          <cell r="H768" t="str">
            <v>Calle 10 # 14 – 28</v>
          </cell>
          <cell r="I768" t="str">
            <v>Circasia</v>
          </cell>
          <cell r="J768" t="str">
            <v>Sur</v>
          </cell>
          <cell r="K768" t="str">
            <v>7359394 - 7359300 ext: 1042</v>
          </cell>
          <cell r="L768">
            <v>3124214129</v>
          </cell>
          <cell r="M768" t="str">
            <v>cepas@uniquindio.edu.co</v>
          </cell>
          <cell r="N768" t="str">
            <v>Externado RD</v>
          </cell>
          <cell r="O768" t="str">
            <v>Media Jornada</v>
          </cell>
          <cell r="P768" t="str">
            <v>Vulneración</v>
          </cell>
          <cell r="Q768" t="str">
            <v>63-178-2018</v>
          </cell>
          <cell r="R768">
            <v>0</v>
          </cell>
          <cell r="S768">
            <v>43435</v>
          </cell>
          <cell r="T768">
            <v>43769</v>
          </cell>
          <cell r="U768">
            <v>0</v>
          </cell>
          <cell r="V768" t="str">
            <v>Paola Andrea Perez Rodriguez</v>
          </cell>
        </row>
        <row r="769">
          <cell r="B769" t="str">
            <v>63-214-771</v>
          </cell>
          <cell r="C769" t="str">
            <v>Quindío</v>
          </cell>
          <cell r="D769" t="str">
            <v>Fundación Para El Fomento De La Educación, La Salud La Alimentación Y La Nutrición De Colombia</v>
          </cell>
          <cell r="E769" t="str">
            <v>801001664-0</v>
          </cell>
          <cell r="F769" t="str">
            <v>Guillermo Jose Arcila Soto</v>
          </cell>
          <cell r="G769">
            <v>0</v>
          </cell>
          <cell r="H769" t="str">
            <v>Sector La Pizarra, Finca El Paraiso Antigua Hacienda La Pizarra</v>
          </cell>
          <cell r="I769" t="str">
            <v>Circasia</v>
          </cell>
          <cell r="J769" t="str">
            <v>Sur</v>
          </cell>
          <cell r="K769">
            <v>7381577</v>
          </cell>
          <cell r="L769">
            <v>3188894647</v>
          </cell>
          <cell r="M769" t="str">
            <v>fesanco98@gmail.com</v>
          </cell>
          <cell r="N769" t="str">
            <v>Internado RD</v>
          </cell>
          <cell r="O769" t="str">
            <v>No Aplica</v>
          </cell>
          <cell r="P769" t="str">
            <v>Gestantes</v>
          </cell>
          <cell r="Q769" t="str">
            <v>63-202-2018</v>
          </cell>
          <cell r="R769">
            <v>30</v>
          </cell>
          <cell r="S769">
            <v>43435</v>
          </cell>
          <cell r="T769">
            <v>43769</v>
          </cell>
          <cell r="U769">
            <v>421598350</v>
          </cell>
          <cell r="V769" t="str">
            <v>Paola Andrea Perez Rodriguez</v>
          </cell>
        </row>
        <row r="770">
          <cell r="B770" t="str">
            <v>63-214-772</v>
          </cell>
          <cell r="C770" t="str">
            <v>Quindío</v>
          </cell>
          <cell r="D770" t="str">
            <v>Fundación Para El Fomento De La Educación, La Salud La Alimentación Y La Nutrición De Colombia</v>
          </cell>
          <cell r="E770" t="str">
            <v>801001664-0</v>
          </cell>
          <cell r="F770" t="str">
            <v>Guillermo Jose Arcila Soto</v>
          </cell>
          <cell r="G770">
            <v>0</v>
          </cell>
          <cell r="H770" t="str">
            <v>sector La Pizarra, Finca El Paraiso Antigua Hacienda La Pizarra</v>
          </cell>
          <cell r="I770" t="str">
            <v>Circasia</v>
          </cell>
          <cell r="J770" t="str">
            <v>Sur</v>
          </cell>
          <cell r="K770">
            <v>7381577</v>
          </cell>
          <cell r="L770">
            <v>3188894647</v>
          </cell>
          <cell r="M770" t="str">
            <v>fesanco98@gmail.com</v>
          </cell>
          <cell r="N770" t="str">
            <v>Intervención de Apoyo - Apoyo Psicosocial RD</v>
          </cell>
          <cell r="O770" t="str">
            <v>No Aplica</v>
          </cell>
          <cell r="P770" t="str">
            <v>Discapacidad</v>
          </cell>
          <cell r="Q770" t="str">
            <v>63-202-2018</v>
          </cell>
          <cell r="R770">
            <v>0</v>
          </cell>
          <cell r="S770">
            <v>43435</v>
          </cell>
          <cell r="T770">
            <v>43769</v>
          </cell>
          <cell r="U770">
            <v>0</v>
          </cell>
          <cell r="V770" t="str">
            <v>Paola Andrea Perez Rodriguez</v>
          </cell>
        </row>
        <row r="771">
          <cell r="B771" t="str">
            <v>63-214-773</v>
          </cell>
          <cell r="C771" t="str">
            <v>Quindío</v>
          </cell>
          <cell r="D771" t="str">
            <v>Fundación Para El Fomento De La Educación, La Salud La Alimentación Y La Nutrición De Colombia</v>
          </cell>
          <cell r="E771" t="str">
            <v>801001664-0</v>
          </cell>
          <cell r="F771" t="str">
            <v>Guillermo Jose Arcila Soto</v>
          </cell>
          <cell r="G771">
            <v>0</v>
          </cell>
          <cell r="H771" t="str">
            <v>sector La Pizarra, Finca El Paraiso Antigua Hacienda La Pizarra</v>
          </cell>
          <cell r="I771" t="str">
            <v>Circasia</v>
          </cell>
          <cell r="J771" t="str">
            <v>Sur</v>
          </cell>
          <cell r="K771">
            <v>7381577</v>
          </cell>
          <cell r="L771">
            <v>3188894647</v>
          </cell>
          <cell r="M771" t="str">
            <v>fesanco98@gmail.com</v>
          </cell>
          <cell r="N771" t="str">
            <v>Intervención de Apoyo - Apoyo Psicosocial RD</v>
          </cell>
          <cell r="O771" t="str">
            <v>No Aplica</v>
          </cell>
          <cell r="P771" t="str">
            <v>Vulneración</v>
          </cell>
          <cell r="Q771" t="str">
            <v>63-202-2018</v>
          </cell>
          <cell r="R771">
            <v>0</v>
          </cell>
          <cell r="S771">
            <v>43435</v>
          </cell>
          <cell r="T771">
            <v>43769</v>
          </cell>
          <cell r="U771">
            <v>0</v>
          </cell>
          <cell r="V771" t="str">
            <v>Paola Andrea Perez Rodriguez</v>
          </cell>
        </row>
        <row r="772">
          <cell r="B772" t="str">
            <v>63-51-774</v>
          </cell>
          <cell r="C772" t="str">
            <v>Quindío</v>
          </cell>
          <cell r="D772" t="str">
            <v>Casa Hogar Madre Margarita</v>
          </cell>
          <cell r="E772" t="str">
            <v>800024318-2</v>
          </cell>
          <cell r="F772" t="str">
            <v>Luidivina Morales Serrano</v>
          </cell>
          <cell r="G772">
            <v>0</v>
          </cell>
          <cell r="H772" t="str">
            <v>Carrera 11 Calle 34 Esquina, Barrio Olaya Herrera</v>
          </cell>
          <cell r="I772" t="str">
            <v>Génova</v>
          </cell>
          <cell r="J772" t="str">
            <v>Calarca</v>
          </cell>
          <cell r="K772">
            <v>0</v>
          </cell>
          <cell r="L772" t="str">
            <v>3136858096 - 3128590610</v>
          </cell>
          <cell r="M772" t="str">
            <v>hmadremargarita25@yahoo.es</v>
          </cell>
          <cell r="N772" t="str">
            <v>Internado RD</v>
          </cell>
          <cell r="O772" t="str">
            <v>No Aplica</v>
          </cell>
          <cell r="P772" t="str">
            <v>Vulneración</v>
          </cell>
          <cell r="Q772" t="str">
            <v>63-166-2018</v>
          </cell>
          <cell r="R772">
            <v>30</v>
          </cell>
          <cell r="S772">
            <v>43435</v>
          </cell>
          <cell r="T772">
            <v>43769</v>
          </cell>
          <cell r="U772">
            <v>449971830</v>
          </cell>
          <cell r="V772" t="str">
            <v>Paola Andrea Perez Rodriguez</v>
          </cell>
        </row>
        <row r="773">
          <cell r="B773" t="str">
            <v>63-35-775</v>
          </cell>
          <cell r="C773" t="str">
            <v>Quindío</v>
          </cell>
          <cell r="D773" t="str">
            <v>Asociación Para La Colaboración A Las Personas Discapacitadas De La Tebaida - DAVIDA</v>
          </cell>
          <cell r="E773" t="str">
            <v>801000493-3</v>
          </cell>
          <cell r="F773" t="str">
            <v>Luz Dary Chávez López</v>
          </cell>
          <cell r="G773" t="str">
            <v>Davida</v>
          </cell>
          <cell r="H773" t="str">
            <v>Calle 17 Carrera 9 Bis Esquina, Urbanizacion Los Cristales</v>
          </cell>
          <cell r="I773" t="str">
            <v>La Tebaida</v>
          </cell>
          <cell r="J773" t="str">
            <v>Sur</v>
          </cell>
          <cell r="K773">
            <v>0</v>
          </cell>
          <cell r="L773">
            <v>3218354085</v>
          </cell>
          <cell r="M773" t="str">
            <v>davidalatebaida@hotmail.com</v>
          </cell>
          <cell r="N773" t="str">
            <v>Externado RD</v>
          </cell>
          <cell r="O773" t="str">
            <v>Media Jornada</v>
          </cell>
          <cell r="P773" t="str">
            <v>Discapacidad</v>
          </cell>
          <cell r="Q773" t="str">
            <v>63-169-2018</v>
          </cell>
          <cell r="R773">
            <v>30</v>
          </cell>
          <cell r="S773">
            <v>43435</v>
          </cell>
          <cell r="T773">
            <v>43769</v>
          </cell>
          <cell r="U773">
            <v>437410395</v>
          </cell>
          <cell r="V773" t="str">
            <v>Paola Andrea Perez Rodriguez</v>
          </cell>
        </row>
        <row r="774">
          <cell r="B774" t="str">
            <v>63-35-776</v>
          </cell>
          <cell r="C774" t="str">
            <v>Quindío</v>
          </cell>
          <cell r="D774" t="str">
            <v>Asociación Para La Colaboración A Las Personas Discapacitadas De La Tebaida - DAVIDA</v>
          </cell>
          <cell r="E774" t="str">
            <v>801000493-3</v>
          </cell>
          <cell r="F774" t="str">
            <v>Luz Dary Chávez López</v>
          </cell>
          <cell r="G774" t="str">
            <v>Davida</v>
          </cell>
          <cell r="H774" t="str">
            <v>Calle 17 Carrera 9 Bis Esquina, Urbanizacion Los Cristales</v>
          </cell>
          <cell r="I774" t="str">
            <v>La Tebaida</v>
          </cell>
          <cell r="J774" t="str">
            <v>Sur</v>
          </cell>
          <cell r="K774">
            <v>0</v>
          </cell>
          <cell r="L774">
            <v>3218354085</v>
          </cell>
          <cell r="M774" t="str">
            <v>davidalatebaida@hotmail.com</v>
          </cell>
          <cell r="N774" t="str">
            <v>Externado RD</v>
          </cell>
          <cell r="O774" t="str">
            <v>Jornada Completa</v>
          </cell>
          <cell r="P774" t="str">
            <v>Discapacidad</v>
          </cell>
          <cell r="Q774" t="str">
            <v>63-169-2018</v>
          </cell>
          <cell r="R774">
            <v>15</v>
          </cell>
          <cell r="S774">
            <v>43435</v>
          </cell>
          <cell r="T774">
            <v>43769</v>
          </cell>
          <cell r="U774">
            <v>0</v>
          </cell>
          <cell r="V774" t="str">
            <v>Paola Andrea Perez Rodriguez</v>
          </cell>
        </row>
        <row r="775">
          <cell r="B775" t="str">
            <v>63-310-777</v>
          </cell>
          <cell r="C775" t="str">
            <v>Quindío</v>
          </cell>
          <cell r="D775" t="str">
            <v>Universidad Del Quindío</v>
          </cell>
          <cell r="E775" t="str">
            <v>890000432-8</v>
          </cell>
          <cell r="F775" t="str">
            <v>Jose Fernando Echeverry Murillo</v>
          </cell>
          <cell r="G775">
            <v>0</v>
          </cell>
          <cell r="H775" t="str">
            <v>Kr 5 # 12-09 Centro San José</v>
          </cell>
          <cell r="I775" t="str">
            <v>Montenegro</v>
          </cell>
          <cell r="J775" t="str">
            <v>Sur</v>
          </cell>
          <cell r="K775" t="str">
            <v>7359394 - 7359300 ext: 1042</v>
          </cell>
          <cell r="L775">
            <v>3124214129</v>
          </cell>
          <cell r="M775" t="str">
            <v>cepas@uniquindio.edu.co</v>
          </cell>
          <cell r="N775" t="str">
            <v>Externado RD</v>
          </cell>
          <cell r="O775" t="str">
            <v>Media Jornada</v>
          </cell>
          <cell r="P775" t="str">
            <v>Vulneración</v>
          </cell>
          <cell r="Q775" t="str">
            <v>63-178-2018</v>
          </cell>
          <cell r="R775">
            <v>0</v>
          </cell>
          <cell r="S775">
            <v>43435</v>
          </cell>
          <cell r="T775">
            <v>43769</v>
          </cell>
          <cell r="U775">
            <v>0</v>
          </cell>
          <cell r="V775" t="str">
            <v>Paola Andrea Perez Rodriguez</v>
          </cell>
        </row>
        <row r="776">
          <cell r="B776" t="str">
            <v>63-170-778</v>
          </cell>
          <cell r="C776" t="str">
            <v>Quindío</v>
          </cell>
          <cell r="D776" t="str">
            <v>Fundación Hogares Claret</v>
          </cell>
          <cell r="E776" t="str">
            <v>800098983-8</v>
          </cell>
          <cell r="F776" t="str">
            <v>Gabriel Antonio Mejia Montoya</v>
          </cell>
          <cell r="G776">
            <v>0</v>
          </cell>
          <cell r="H776" t="str">
            <v>Carrera 4 No 4-85 Barrio Antonio Nariño</v>
          </cell>
          <cell r="I776" t="str">
            <v>Montenegro</v>
          </cell>
          <cell r="J776" t="str">
            <v>Norte</v>
          </cell>
          <cell r="K776">
            <v>7538994</v>
          </cell>
          <cell r="L776">
            <v>3162578408</v>
          </cell>
          <cell r="M776" t="str">
            <v>julian.correa@fundacionhogaresclaret.org</v>
          </cell>
          <cell r="N776" t="str">
            <v>Centro De Internamiento Preventivo</v>
          </cell>
          <cell r="O776" t="str">
            <v>No Aplica</v>
          </cell>
          <cell r="P776" t="str">
            <v>SRPA</v>
          </cell>
          <cell r="Q776" t="str">
            <v>63-182-2018</v>
          </cell>
          <cell r="R776">
            <v>16</v>
          </cell>
          <cell r="S776">
            <v>43435</v>
          </cell>
          <cell r="T776">
            <v>43769</v>
          </cell>
          <cell r="U776">
            <v>346935008</v>
          </cell>
          <cell r="V776" t="str">
            <v>Paola Andrea Perez Rodriguez</v>
          </cell>
        </row>
        <row r="777">
          <cell r="B777" t="str">
            <v>63-170-779</v>
          </cell>
          <cell r="C777" t="str">
            <v>Quindío</v>
          </cell>
          <cell r="D777" t="str">
            <v>Fundación Hogares Claret</v>
          </cell>
          <cell r="E777" t="str">
            <v>800098983-8</v>
          </cell>
          <cell r="F777" t="str">
            <v>Gabriel Antonio Mejia Montoya</v>
          </cell>
          <cell r="G777" t="str">
            <v>Sede La Primavera</v>
          </cell>
          <cell r="H777" t="str">
            <v>Carrera 4 No 4-85 Barrio Antonio Nariño</v>
          </cell>
          <cell r="I777" t="str">
            <v>Montenegro</v>
          </cell>
          <cell r="J777" t="str">
            <v>Norte</v>
          </cell>
          <cell r="K777">
            <v>7538994</v>
          </cell>
          <cell r="L777">
            <v>3162578408</v>
          </cell>
          <cell r="M777" t="str">
            <v>julian.correa@fundacionhogaresclaret.org</v>
          </cell>
          <cell r="N777" t="str">
            <v>Centro De Atención Especializada</v>
          </cell>
          <cell r="O777" t="str">
            <v>No Aplica</v>
          </cell>
          <cell r="P777" t="str">
            <v>SRPA</v>
          </cell>
          <cell r="Q777" t="str">
            <v>63-184-2018</v>
          </cell>
          <cell r="R777">
            <v>90</v>
          </cell>
          <cell r="S777">
            <v>43435</v>
          </cell>
          <cell r="T777">
            <v>43769</v>
          </cell>
          <cell r="U777">
            <v>1955965500</v>
          </cell>
          <cell r="V777" t="str">
            <v>Paola Andrea Perez Rodriguez</v>
          </cell>
        </row>
        <row r="778">
          <cell r="B778" t="str">
            <v>63-170-780</v>
          </cell>
          <cell r="C778" t="str">
            <v>Quindío</v>
          </cell>
          <cell r="D778" t="str">
            <v>Fundación Hogares Claret</v>
          </cell>
          <cell r="E778" t="str">
            <v>800098983-8</v>
          </cell>
          <cell r="F778" t="str">
            <v>Gabriel Antonio Mejia Montoya</v>
          </cell>
          <cell r="G778" t="str">
            <v>Sede La Granja</v>
          </cell>
          <cell r="H778" t="str">
            <v>Via Montenegro Pueblo Tapado Entrada 8 Vereda La Esperanza Finca Yerbabuena</v>
          </cell>
          <cell r="I778" t="str">
            <v>Montenegro</v>
          </cell>
          <cell r="J778" t="str">
            <v>Norte</v>
          </cell>
          <cell r="K778">
            <v>7538994</v>
          </cell>
          <cell r="L778">
            <v>3162578408</v>
          </cell>
          <cell r="M778" t="str">
            <v>julian.correa@fundacionhogaresclaret.org</v>
          </cell>
          <cell r="N778" t="str">
            <v>Centro De Atención Especializada</v>
          </cell>
          <cell r="O778" t="str">
            <v>No Aplica</v>
          </cell>
          <cell r="P778" t="str">
            <v>SRPA</v>
          </cell>
          <cell r="Q778" t="str">
            <v>63-184-2018</v>
          </cell>
          <cell r="R778">
            <v>0</v>
          </cell>
          <cell r="S778">
            <v>43435</v>
          </cell>
          <cell r="T778">
            <v>43769</v>
          </cell>
          <cell r="U778">
            <v>0</v>
          </cell>
          <cell r="V778" t="str">
            <v>Paola Andrea Perez Rodriguez</v>
          </cell>
        </row>
        <row r="779">
          <cell r="B779" t="str">
            <v>63-310-781</v>
          </cell>
          <cell r="C779" t="str">
            <v>Quindío</v>
          </cell>
          <cell r="D779" t="str">
            <v>Universidad Del Quindío</v>
          </cell>
          <cell r="E779" t="str">
            <v>890000432-8</v>
          </cell>
          <cell r="F779" t="str">
            <v>Jose Fernando Echeverry Murillo</v>
          </cell>
          <cell r="G779">
            <v>0</v>
          </cell>
          <cell r="H779" t="str">
            <v>Cra 5 # 12-11</v>
          </cell>
          <cell r="I779" t="str">
            <v>Quimbaya</v>
          </cell>
          <cell r="J779" t="str">
            <v>Sur</v>
          </cell>
          <cell r="K779" t="str">
            <v>7359394 - 7359300 ext: 1042</v>
          </cell>
          <cell r="L779">
            <v>3124214129</v>
          </cell>
          <cell r="M779" t="str">
            <v>cepas@uniquindio.edu.co</v>
          </cell>
          <cell r="N779" t="str">
            <v>Externado RD</v>
          </cell>
          <cell r="O779" t="str">
            <v>Media Jornada</v>
          </cell>
          <cell r="P779" t="str">
            <v>Vulneración</v>
          </cell>
          <cell r="Q779" t="str">
            <v>63-178-2018</v>
          </cell>
          <cell r="R779">
            <v>0</v>
          </cell>
          <cell r="S779">
            <v>43435</v>
          </cell>
          <cell r="T779">
            <v>43769</v>
          </cell>
          <cell r="U779">
            <v>0</v>
          </cell>
          <cell r="V779" t="str">
            <v>Paola Andrea Perez Rodriguez</v>
          </cell>
        </row>
        <row r="780">
          <cell r="B780" t="str">
            <v>66-201-782</v>
          </cell>
          <cell r="C780" t="str">
            <v>Risaralda</v>
          </cell>
          <cell r="D780" t="str">
            <v>Fundación Nuestro Hogar</v>
          </cell>
          <cell r="E780" t="str">
            <v>800127958-9</v>
          </cell>
          <cell r="F780" t="str">
            <v>Gladis Jaramillo Ramos</v>
          </cell>
          <cell r="G780">
            <v>0</v>
          </cell>
          <cell r="H780" t="str">
            <v>Carrera 11 Bis N°2-46 Barrio Popular Modelo</v>
          </cell>
          <cell r="I780" t="str">
            <v>Pereira</v>
          </cell>
          <cell r="J780" t="str">
            <v>Pereira</v>
          </cell>
          <cell r="K780">
            <v>3312768</v>
          </cell>
          <cell r="L780">
            <v>3148141483</v>
          </cell>
          <cell r="M780" t="str">
            <v>fnuestrohogar@yahoo.es</v>
          </cell>
          <cell r="N780" t="str">
            <v>Internado RD</v>
          </cell>
          <cell r="O780" t="str">
            <v>No Aplica</v>
          </cell>
          <cell r="P780" t="str">
            <v>Vulneración</v>
          </cell>
          <cell r="Q780" t="str">
            <v>66-26-2018-179</v>
          </cell>
          <cell r="R780">
            <v>20</v>
          </cell>
          <cell r="S780">
            <v>43435</v>
          </cell>
          <cell r="T780">
            <v>43769</v>
          </cell>
          <cell r="U780">
            <v>299945220</v>
          </cell>
          <cell r="V780" t="str">
            <v>Maria Teresa Quintero Jaramillo</v>
          </cell>
        </row>
        <row r="781">
          <cell r="B781" t="str">
            <v>66-192-783</v>
          </cell>
          <cell r="C781" t="str">
            <v>Risaralda</v>
          </cell>
          <cell r="D781" t="str">
            <v>Fundación MOI POUR TOI</v>
          </cell>
          <cell r="E781" t="str">
            <v>800180120-9</v>
          </cell>
          <cell r="F781" t="str">
            <v>Maria Eugenia Garcia Clavijo</v>
          </cell>
          <cell r="G781">
            <v>0</v>
          </cell>
          <cell r="H781" t="str">
            <v>Kilometro 1 Finca La Fortuna - Vereda El Chaquiro Corregimiento De Combia</v>
          </cell>
          <cell r="I781" t="str">
            <v>Pereira</v>
          </cell>
          <cell r="J781" t="str">
            <v>Pereira</v>
          </cell>
          <cell r="K781">
            <v>3299276</v>
          </cell>
          <cell r="L781">
            <v>3104268603</v>
          </cell>
          <cell r="M781" t="str">
            <v>sachita64@hotmail.com&gt;</v>
          </cell>
          <cell r="N781" t="str">
            <v>Internado RD</v>
          </cell>
          <cell r="O781" t="str">
            <v>No Aplica</v>
          </cell>
          <cell r="P781" t="str">
            <v>Vulneración</v>
          </cell>
          <cell r="Q781" t="str">
            <v>66-26-2018-192</v>
          </cell>
          <cell r="R781">
            <v>25</v>
          </cell>
          <cell r="S781">
            <v>43435</v>
          </cell>
          <cell r="T781">
            <v>43769</v>
          </cell>
          <cell r="U781">
            <v>824849355</v>
          </cell>
          <cell r="V781" t="str">
            <v>Maria Teresa Quintero Jaramillo</v>
          </cell>
        </row>
        <row r="782">
          <cell r="B782" t="str">
            <v>66-192-784</v>
          </cell>
          <cell r="C782" t="str">
            <v>Risaralda</v>
          </cell>
          <cell r="D782" t="str">
            <v>Fundación MOI POUR TOI</v>
          </cell>
          <cell r="E782" t="str">
            <v>800180120-9</v>
          </cell>
          <cell r="F782" t="str">
            <v>Maria Eugenia Garcia Clavijo</v>
          </cell>
          <cell r="G782">
            <v>0</v>
          </cell>
          <cell r="H782" t="str">
            <v>Carrera 13 Bis Nº 32-37 Barrio Brasilia</v>
          </cell>
          <cell r="I782" t="str">
            <v>Pereira</v>
          </cell>
          <cell r="J782" t="str">
            <v>Pereira</v>
          </cell>
          <cell r="K782">
            <v>3299276</v>
          </cell>
          <cell r="L782">
            <v>3104268603</v>
          </cell>
          <cell r="M782" t="str">
            <v>sachita64@hotmail.com&gt;</v>
          </cell>
          <cell r="N782" t="str">
            <v>Internado RD</v>
          </cell>
          <cell r="O782" t="str">
            <v>No Aplica</v>
          </cell>
          <cell r="P782" t="str">
            <v>Vulneración</v>
          </cell>
          <cell r="Q782" t="str">
            <v>66-26-2018-192</v>
          </cell>
          <cell r="R782">
            <v>30</v>
          </cell>
          <cell r="S782">
            <v>43435</v>
          </cell>
          <cell r="T782">
            <v>43769</v>
          </cell>
          <cell r="U782">
            <v>0</v>
          </cell>
          <cell r="V782" t="str">
            <v>Maria Teresa Quintero Jaramillo</v>
          </cell>
        </row>
        <row r="783">
          <cell r="B783" t="str">
            <v>66-107-785</v>
          </cell>
          <cell r="C783" t="str">
            <v>Risaralda</v>
          </cell>
          <cell r="D783" t="str">
            <v>Corporación Sirviendo Con Amor</v>
          </cell>
          <cell r="E783" t="str">
            <v>816001865-9</v>
          </cell>
          <cell r="F783" t="str">
            <v>Martha Lucia Florez Vallejo</v>
          </cell>
          <cell r="G783">
            <v>0</v>
          </cell>
          <cell r="H783" t="str">
            <v>Carrera 4ª No. 21-49</v>
          </cell>
          <cell r="I783" t="str">
            <v>Pereira</v>
          </cell>
          <cell r="J783" t="str">
            <v>Pereira</v>
          </cell>
          <cell r="K783">
            <v>3243200</v>
          </cell>
          <cell r="L783">
            <v>3104644361</v>
          </cell>
          <cell r="M783" t="str">
            <v>corporacionsirviendoconamor@hotmail.es&gt;</v>
          </cell>
          <cell r="N783" t="str">
            <v>Casa Hogar RD</v>
          </cell>
          <cell r="O783" t="str">
            <v>No Aplica</v>
          </cell>
          <cell r="P783" t="str">
            <v>Vulneración</v>
          </cell>
          <cell r="Q783" t="str">
            <v>66-26-2018-188</v>
          </cell>
          <cell r="R783">
            <v>12</v>
          </cell>
          <cell r="S783">
            <v>43435</v>
          </cell>
          <cell r="T783">
            <v>43769</v>
          </cell>
          <cell r="U783">
            <v>134515464</v>
          </cell>
          <cell r="V783" t="str">
            <v>Maria Teresa Quintero Jaramillo</v>
          </cell>
        </row>
        <row r="784">
          <cell r="B784" t="str">
            <v>66-107-786</v>
          </cell>
          <cell r="C784" t="str">
            <v>Risaralda</v>
          </cell>
          <cell r="D784" t="str">
            <v>Corporación Sirviendo Con Amor</v>
          </cell>
          <cell r="E784" t="str">
            <v>816001865-9</v>
          </cell>
          <cell r="F784" t="str">
            <v>Martha Lucia Florez Vallejo</v>
          </cell>
          <cell r="G784">
            <v>0</v>
          </cell>
          <cell r="H784" t="str">
            <v>Carrera 3ª No. 14-46 Barrio América Pereira</v>
          </cell>
          <cell r="I784" t="str">
            <v>Pereira</v>
          </cell>
          <cell r="J784" t="str">
            <v>Pereira</v>
          </cell>
          <cell r="K784">
            <v>3243200</v>
          </cell>
          <cell r="L784">
            <v>3104644361</v>
          </cell>
          <cell r="M784" t="str">
            <v>corporacionsirviendoconamor@hotmail.es&gt;</v>
          </cell>
          <cell r="N784" t="str">
            <v>Internado RD</v>
          </cell>
          <cell r="O784" t="str">
            <v>No Aplica</v>
          </cell>
          <cell r="P784" t="str">
            <v>Violencia Sexual</v>
          </cell>
          <cell r="Q784" t="str">
            <v>66-26-2018-183</v>
          </cell>
          <cell r="R784">
            <v>39</v>
          </cell>
          <cell r="S784">
            <v>43435</v>
          </cell>
          <cell r="T784">
            <v>43769</v>
          </cell>
          <cell r="U784">
            <v>568941126</v>
          </cell>
          <cell r="V784" t="str">
            <v>Maria Teresa Quintero Jaramillo</v>
          </cell>
        </row>
        <row r="785">
          <cell r="B785" t="str">
            <v>66-32-787</v>
          </cell>
          <cell r="C785" t="str">
            <v>Risaralda</v>
          </cell>
          <cell r="D785" t="str">
            <v>Asociación Mundos Hermanos ONG</v>
          </cell>
          <cell r="E785" t="str">
            <v>800251628-3</v>
          </cell>
          <cell r="F785" t="str">
            <v>Diana Patricia González Cardona</v>
          </cell>
          <cell r="G785">
            <v>0</v>
          </cell>
          <cell r="H785" t="str">
            <v>Carrera 3 N° 18-19 Pereira</v>
          </cell>
          <cell r="I785" t="str">
            <v>Pereira</v>
          </cell>
          <cell r="J785" t="str">
            <v>Pereira</v>
          </cell>
          <cell r="K785">
            <v>3296989</v>
          </cell>
          <cell r="L785">
            <v>3218007834</v>
          </cell>
          <cell r="M785" t="str">
            <v>direccion@mundoshermanos.org</v>
          </cell>
          <cell r="N785" t="str">
            <v>Internado RD</v>
          </cell>
          <cell r="O785" t="str">
            <v>No Aplica</v>
          </cell>
          <cell r="P785" t="str">
            <v>Vida Independiente</v>
          </cell>
          <cell r="Q785" t="str">
            <v>66-26-2018-185</v>
          </cell>
          <cell r="R785">
            <v>12</v>
          </cell>
          <cell r="S785">
            <v>43435</v>
          </cell>
          <cell r="T785">
            <v>43769</v>
          </cell>
          <cell r="U785">
            <v>539901396</v>
          </cell>
          <cell r="V785" t="str">
            <v>Maria Teresa Quintero Jaramillo</v>
          </cell>
        </row>
        <row r="786">
          <cell r="B786" t="str">
            <v>66-32-788</v>
          </cell>
          <cell r="C786" t="str">
            <v>Risaralda</v>
          </cell>
          <cell r="D786" t="str">
            <v>Asociación Mundos Hermanos ONG</v>
          </cell>
          <cell r="E786" t="str">
            <v>800251628-3</v>
          </cell>
          <cell r="F786" t="str">
            <v>Diana Patricia González Cardona</v>
          </cell>
          <cell r="G786">
            <v>0</v>
          </cell>
          <cell r="H786" t="str">
            <v>Carrera 4 N° 17-27 Pereria</v>
          </cell>
          <cell r="I786" t="str">
            <v>Pereira</v>
          </cell>
          <cell r="J786" t="str">
            <v>Pereira</v>
          </cell>
          <cell r="K786">
            <v>3158674</v>
          </cell>
          <cell r="L786">
            <v>3218007834</v>
          </cell>
          <cell r="M786" t="str">
            <v>direccion@mundoshermanos.org</v>
          </cell>
          <cell r="N786" t="str">
            <v>Internado RD</v>
          </cell>
          <cell r="O786" t="str">
            <v>No Aplica</v>
          </cell>
          <cell r="P786" t="str">
            <v>Vida Independiente</v>
          </cell>
          <cell r="Q786" t="str">
            <v>66-26-2018-185</v>
          </cell>
          <cell r="R786">
            <v>24</v>
          </cell>
          <cell r="S786">
            <v>43435</v>
          </cell>
          <cell r="T786">
            <v>43769</v>
          </cell>
          <cell r="U786">
            <v>0</v>
          </cell>
          <cell r="V786" t="str">
            <v>Maria Teresa Quintero Jaramillo</v>
          </cell>
        </row>
        <row r="787">
          <cell r="B787" t="str">
            <v>66-32-789</v>
          </cell>
          <cell r="C787" t="str">
            <v>Risaralda</v>
          </cell>
          <cell r="D787" t="str">
            <v>Asociación Mundos Hermanos ONG</v>
          </cell>
          <cell r="E787" t="str">
            <v>800251628-3</v>
          </cell>
          <cell r="F787" t="str">
            <v>Diana Patricia González Cardona</v>
          </cell>
          <cell r="G787">
            <v>0</v>
          </cell>
          <cell r="H787" t="str">
            <v>Carrera 3 N° 16-77 Pereira</v>
          </cell>
          <cell r="I787" t="str">
            <v>Pereira</v>
          </cell>
          <cell r="J787" t="str">
            <v>Pereira</v>
          </cell>
          <cell r="K787">
            <v>3403831</v>
          </cell>
          <cell r="L787">
            <v>3218007834</v>
          </cell>
          <cell r="M787" t="str">
            <v>direccion@mundoshermanos.org</v>
          </cell>
          <cell r="N787" t="str">
            <v>Casa Hogar RD</v>
          </cell>
          <cell r="O787" t="str">
            <v>No Aplica</v>
          </cell>
          <cell r="P787" t="str">
            <v>Vulneración</v>
          </cell>
          <cell r="Q787" t="str">
            <v>66-26-2018-189</v>
          </cell>
          <cell r="R787">
            <v>12</v>
          </cell>
          <cell r="S787">
            <v>43435</v>
          </cell>
          <cell r="T787">
            <v>43769</v>
          </cell>
          <cell r="U787">
            <v>403546392</v>
          </cell>
          <cell r="V787" t="str">
            <v>Maria Teresa Quintero Jaramillo</v>
          </cell>
        </row>
        <row r="788">
          <cell r="B788" t="str">
            <v>66-32-790</v>
          </cell>
          <cell r="C788" t="str">
            <v>Risaralda</v>
          </cell>
          <cell r="D788" t="str">
            <v>Asociación Mundos Hermanos ONG</v>
          </cell>
          <cell r="E788" t="str">
            <v>800251628-3</v>
          </cell>
          <cell r="F788" t="str">
            <v>Diana Patricia González Cardona</v>
          </cell>
          <cell r="G788">
            <v>0</v>
          </cell>
          <cell r="H788" t="str">
            <v>Carrera 4 N° 29b-11 Pereira</v>
          </cell>
          <cell r="I788" t="str">
            <v>Pereira</v>
          </cell>
          <cell r="J788" t="str">
            <v>Pereira</v>
          </cell>
          <cell r="K788">
            <v>3457441</v>
          </cell>
          <cell r="L788">
            <v>3218007834</v>
          </cell>
          <cell r="M788" t="str">
            <v>direccion@mundoshermanos.org</v>
          </cell>
          <cell r="N788" t="str">
            <v>Casa Hogar RD</v>
          </cell>
          <cell r="O788" t="str">
            <v>No Aplica</v>
          </cell>
          <cell r="P788" t="str">
            <v>Vulneración</v>
          </cell>
          <cell r="Q788" t="str">
            <v>66-26-2018-189</v>
          </cell>
          <cell r="R788">
            <v>12</v>
          </cell>
          <cell r="S788">
            <v>43435</v>
          </cell>
          <cell r="T788">
            <v>43769</v>
          </cell>
          <cell r="U788">
            <v>0</v>
          </cell>
          <cell r="V788" t="str">
            <v>Maria Teresa Quintero Jaramillo</v>
          </cell>
        </row>
        <row r="789">
          <cell r="B789" t="str">
            <v>66-32-791</v>
          </cell>
          <cell r="C789" t="str">
            <v>Risaralda</v>
          </cell>
          <cell r="D789" t="str">
            <v>Asociación Mundos Hermanos ONG</v>
          </cell>
          <cell r="E789" t="str">
            <v>800251628-3</v>
          </cell>
          <cell r="F789" t="str">
            <v>Diana Patricia González Cardona</v>
          </cell>
          <cell r="G789">
            <v>0</v>
          </cell>
          <cell r="H789" t="str">
            <v>Carrera 3 No.16-07 Pereira</v>
          </cell>
          <cell r="I789" t="str">
            <v>Pereira</v>
          </cell>
          <cell r="J789" t="str">
            <v>Pereira</v>
          </cell>
          <cell r="K789">
            <v>3254789</v>
          </cell>
          <cell r="L789">
            <v>3218007834</v>
          </cell>
          <cell r="M789" t="str">
            <v>direccion@mundoshermanos.org</v>
          </cell>
          <cell r="N789" t="str">
            <v>Casa Hogar RD</v>
          </cell>
          <cell r="O789" t="str">
            <v>No Aplica</v>
          </cell>
          <cell r="P789" t="str">
            <v>Vulneración</v>
          </cell>
          <cell r="Q789" t="str">
            <v>66-26-2018-189</v>
          </cell>
          <cell r="R789">
            <v>12</v>
          </cell>
          <cell r="S789">
            <v>43435</v>
          </cell>
          <cell r="T789">
            <v>43769</v>
          </cell>
          <cell r="U789">
            <v>0</v>
          </cell>
          <cell r="V789" t="str">
            <v>Maria Teresa Quintero Jaramillo</v>
          </cell>
        </row>
        <row r="790">
          <cell r="B790" t="str">
            <v>66-32-792</v>
          </cell>
          <cell r="C790" t="str">
            <v>Risaralda</v>
          </cell>
          <cell r="D790" t="str">
            <v>Asociación Mundos Hermanos ONG</v>
          </cell>
          <cell r="E790" t="str">
            <v>800251628-3</v>
          </cell>
          <cell r="F790" t="str">
            <v>Diana Patricia González Cardona</v>
          </cell>
          <cell r="G790">
            <v>0</v>
          </cell>
          <cell r="H790" t="str">
            <v>Calle 17 N° 4-48</v>
          </cell>
          <cell r="I790" t="str">
            <v>Pereira</v>
          </cell>
          <cell r="J790" t="str">
            <v>Pereira</v>
          </cell>
          <cell r="K790">
            <v>3243948</v>
          </cell>
          <cell r="L790">
            <v>3218007834</v>
          </cell>
          <cell r="M790" t="str">
            <v>direccion@mundoshermanos.org</v>
          </cell>
          <cell r="N790" t="str">
            <v>Internado RD</v>
          </cell>
          <cell r="O790" t="str">
            <v>No Aplica</v>
          </cell>
          <cell r="P790" t="str">
            <v>Calle</v>
          </cell>
          <cell r="Q790" t="str">
            <v>66-26-2018-184</v>
          </cell>
          <cell r="R790">
            <v>65</v>
          </cell>
          <cell r="S790">
            <v>43435</v>
          </cell>
          <cell r="T790">
            <v>43769</v>
          </cell>
          <cell r="U790">
            <v>974821965</v>
          </cell>
          <cell r="V790" t="str">
            <v>Maria Teresa Quintero Jaramillo</v>
          </cell>
        </row>
        <row r="791">
          <cell r="B791" t="str">
            <v>66-32-793</v>
          </cell>
          <cell r="C791" t="str">
            <v>Risaralda</v>
          </cell>
          <cell r="D791" t="str">
            <v>Asociación Mundos Hermanos ONG</v>
          </cell>
          <cell r="E791" t="str">
            <v>800251628-3</v>
          </cell>
          <cell r="F791" t="str">
            <v>Diana Patricia González Cardona</v>
          </cell>
          <cell r="G791">
            <v>0</v>
          </cell>
          <cell r="H791" t="str">
            <v>Carrera 11 N° 48-101 Barrio Maraya Pereira</v>
          </cell>
          <cell r="I791" t="str">
            <v>Pereira</v>
          </cell>
          <cell r="J791" t="str">
            <v>Pereira</v>
          </cell>
          <cell r="K791">
            <v>3291832</v>
          </cell>
          <cell r="L791">
            <v>3218007834</v>
          </cell>
          <cell r="M791" t="str">
            <v>direccion@mundoshermanos.org</v>
          </cell>
          <cell r="N791" t="str">
            <v>Hogar Sustituto Entidad RD</v>
          </cell>
          <cell r="O791" t="str">
            <v>No Aplica</v>
          </cell>
          <cell r="P791" t="str">
            <v>Vulneración</v>
          </cell>
          <cell r="Q791" t="str">
            <v>66-26-2018-180</v>
          </cell>
          <cell r="R791">
            <v>225</v>
          </cell>
          <cell r="S791">
            <v>43435</v>
          </cell>
          <cell r="T791">
            <v>43769</v>
          </cell>
          <cell r="U791">
            <v>2852596350</v>
          </cell>
          <cell r="V791" t="str">
            <v>Maria Teresa Quintero Jaramillo</v>
          </cell>
        </row>
        <row r="792">
          <cell r="B792" t="str">
            <v>66-32-794</v>
          </cell>
          <cell r="C792" t="str">
            <v>Risaralda</v>
          </cell>
          <cell r="D792" t="str">
            <v>Asociación Mundos Hermanos ONG</v>
          </cell>
          <cell r="E792" t="str">
            <v>800251628-3</v>
          </cell>
          <cell r="F792" t="str">
            <v>Diana Patricia González Cardona</v>
          </cell>
          <cell r="G792">
            <v>0</v>
          </cell>
          <cell r="H792" t="str">
            <v>Carrera 11 N° 48-101 Barrio Maraya Pereira</v>
          </cell>
          <cell r="I792" t="str">
            <v>Pereira</v>
          </cell>
          <cell r="J792" t="str">
            <v>Pereira</v>
          </cell>
          <cell r="K792">
            <v>3291832</v>
          </cell>
          <cell r="L792">
            <v>3218007834</v>
          </cell>
          <cell r="M792" t="str">
            <v>direccion@mundoshermanos.org</v>
          </cell>
          <cell r="N792" t="str">
            <v>Hogar Sustituto Entidad RD</v>
          </cell>
          <cell r="O792" t="str">
            <v>No Aplica</v>
          </cell>
          <cell r="P792" t="str">
            <v>Discapacidad</v>
          </cell>
          <cell r="Q792" t="str">
            <v>66-26-2018-180</v>
          </cell>
          <cell r="R792">
            <v>70</v>
          </cell>
          <cell r="S792">
            <v>43435</v>
          </cell>
          <cell r="T792">
            <v>43769</v>
          </cell>
          <cell r="U792">
            <v>1177067920</v>
          </cell>
          <cell r="V792" t="str">
            <v>Maria Teresa Quintero Jaramillo</v>
          </cell>
        </row>
        <row r="793">
          <cell r="B793" t="str">
            <v>66-1-795</v>
          </cell>
          <cell r="C793" t="str">
            <v>Risaralda</v>
          </cell>
          <cell r="D793" t="str">
            <v>A Un Nuevo Amanecer Corporación</v>
          </cell>
          <cell r="E793" t="str">
            <v>816001384-8</v>
          </cell>
          <cell r="F793" t="str">
            <v>Efrain Hernan Zapata</v>
          </cell>
          <cell r="G793">
            <v>0</v>
          </cell>
          <cell r="H793" t="str">
            <v>Kilometro 13 Vereda La Florida Sector La Bananera</v>
          </cell>
          <cell r="I793" t="str">
            <v>Pereira</v>
          </cell>
          <cell r="J793" t="str">
            <v>Pereira</v>
          </cell>
          <cell r="K793">
            <v>3144012</v>
          </cell>
          <cell r="L793">
            <v>3207505755</v>
          </cell>
          <cell r="M793" t="str">
            <v>un-nuevoamanecer@hotmail.com</v>
          </cell>
          <cell r="N793" t="str">
            <v>Internado RD</v>
          </cell>
          <cell r="O793" t="str">
            <v>No Aplica</v>
          </cell>
          <cell r="P793" t="str">
            <v>Consumo SPA</v>
          </cell>
          <cell r="Q793" t="str">
            <v>66-26-2018-178</v>
          </cell>
          <cell r="R793">
            <v>45</v>
          </cell>
          <cell r="S793">
            <v>43435</v>
          </cell>
          <cell r="T793">
            <v>43769</v>
          </cell>
          <cell r="U793">
            <v>674876745</v>
          </cell>
          <cell r="V793" t="str">
            <v>Maria Teresa Quintero Jaramillo</v>
          </cell>
        </row>
        <row r="794">
          <cell r="B794" t="str">
            <v>66-264-796</v>
          </cell>
          <cell r="C794" t="str">
            <v>Risaralda</v>
          </cell>
          <cell r="D794" t="str">
            <v>Granja Infantil Jesús De La Buena Esperanza</v>
          </cell>
          <cell r="E794" t="str">
            <v>891480011-2</v>
          </cell>
          <cell r="F794" t="str">
            <v>Pbro. Gustavo León Valencia Franco</v>
          </cell>
          <cell r="G794" t="str">
            <v>Granjas</v>
          </cell>
          <cell r="H794" t="str">
            <v>Avenida Sur Via Mercasa Pereira</v>
          </cell>
          <cell r="I794" t="str">
            <v>Pereira</v>
          </cell>
          <cell r="J794" t="str">
            <v>Pereira</v>
          </cell>
          <cell r="K794">
            <v>3370717</v>
          </cell>
          <cell r="L794">
            <v>3206889410</v>
          </cell>
          <cell r="M794" t="str">
            <v>gijbe@hotmail.com</v>
          </cell>
          <cell r="N794" t="str">
            <v>Internado RD</v>
          </cell>
          <cell r="O794" t="str">
            <v>No Aplica</v>
          </cell>
          <cell r="P794" t="str">
            <v>Vulneración</v>
          </cell>
          <cell r="Q794" t="str">
            <v>66-26-2018-187</v>
          </cell>
          <cell r="R794">
            <v>116</v>
          </cell>
          <cell r="S794">
            <v>43435</v>
          </cell>
          <cell r="T794">
            <v>43769</v>
          </cell>
          <cell r="U794">
            <v>1739682276</v>
          </cell>
          <cell r="V794" t="str">
            <v>Maria Teresa Quintero Jaramillo</v>
          </cell>
        </row>
        <row r="795">
          <cell r="B795" t="str">
            <v>66-251-797</v>
          </cell>
          <cell r="C795" t="str">
            <v>Risaralda</v>
          </cell>
          <cell r="D795" t="str">
            <v>Fundación Sinapsis Vital</v>
          </cell>
          <cell r="E795" t="str">
            <v>900497719-4</v>
          </cell>
          <cell r="F795" t="str">
            <v>Farid Antonio Alarcón Serrano</v>
          </cell>
          <cell r="G795" t="str">
            <v>María Julia Toro De Mejía Pereira - Mental Cognitiva</v>
          </cell>
          <cell r="H795" t="str">
            <v>Kilometro 3 Corregimiento De La Florida Hacienda Cataluña</v>
          </cell>
          <cell r="I795" t="str">
            <v>Pereira</v>
          </cell>
          <cell r="J795" t="str">
            <v>Pereira</v>
          </cell>
          <cell r="K795">
            <v>2531109</v>
          </cell>
          <cell r="L795" t="str">
            <v>3165307274
3128413828</v>
          </cell>
          <cell r="M795" t="str">
            <v>sinapsisvitalmariajuliadmp@gmail.com</v>
          </cell>
          <cell r="N795" t="str">
            <v>Internado RD</v>
          </cell>
          <cell r="O795" t="str">
            <v>No Aplica</v>
          </cell>
          <cell r="P795" t="str">
            <v>Discapacidad</v>
          </cell>
          <cell r="Q795" t="str">
            <v>66-26-2018-191</v>
          </cell>
          <cell r="R795">
            <v>50</v>
          </cell>
          <cell r="S795">
            <v>43435</v>
          </cell>
          <cell r="T795">
            <v>43769</v>
          </cell>
          <cell r="U795">
            <v>860243200</v>
          </cell>
          <cell r="V795" t="str">
            <v>Maria Teresa Quintero Jaramillo</v>
          </cell>
        </row>
        <row r="796">
          <cell r="B796" t="str">
            <v>66-251-798</v>
          </cell>
          <cell r="C796" t="str">
            <v>Risaralda</v>
          </cell>
          <cell r="D796" t="str">
            <v>Fundación Sinapsis Vital</v>
          </cell>
          <cell r="E796" t="str">
            <v>900497719-4</v>
          </cell>
          <cell r="F796" t="str">
            <v>Farid Antonio Alarcón Serrano</v>
          </cell>
          <cell r="G796" t="str">
            <v>María Julia Toro De Mejía Pereira - Mental Psicosocial</v>
          </cell>
          <cell r="H796" t="str">
            <v>Kilometro 3 Corregimiento De La Florida Hacienda Cataluña</v>
          </cell>
          <cell r="I796" t="str">
            <v>Pereira</v>
          </cell>
          <cell r="J796" t="str">
            <v>Pereira</v>
          </cell>
          <cell r="K796">
            <v>2531109</v>
          </cell>
          <cell r="L796" t="str">
            <v>3165307274
3128413828</v>
          </cell>
          <cell r="M796" t="str">
            <v>sinapsisvitalmariajuliadmp@gmail.com</v>
          </cell>
          <cell r="N796" t="str">
            <v>Internado RD</v>
          </cell>
          <cell r="O796" t="str">
            <v>No Aplica</v>
          </cell>
          <cell r="P796" t="str">
            <v>Discapacidad</v>
          </cell>
          <cell r="Q796" t="str">
            <v>66-26-2018-191</v>
          </cell>
          <cell r="R796">
            <v>40</v>
          </cell>
          <cell r="S796">
            <v>43435</v>
          </cell>
          <cell r="T796">
            <v>43769</v>
          </cell>
          <cell r="U796">
            <v>994870440</v>
          </cell>
          <cell r="V796" t="str">
            <v>Maria Teresa Quintero Jaramillo</v>
          </cell>
        </row>
        <row r="797">
          <cell r="B797" t="str">
            <v>66-267-799</v>
          </cell>
          <cell r="C797" t="str">
            <v>Risaralda</v>
          </cell>
          <cell r="D797" t="str">
            <v>Hogar Del Niño De La Calle - Esta Es Mi Casa</v>
          </cell>
          <cell r="E797" t="str">
            <v>891411093-1</v>
          </cell>
          <cell r="F797" t="str">
            <v>Omar De Jesus Ramirez Romero</v>
          </cell>
          <cell r="G797">
            <v>0</v>
          </cell>
          <cell r="H797" t="str">
            <v>Carrera 23 No 78-62 Barrio Corales Pereira</v>
          </cell>
          <cell r="I797" t="str">
            <v>Pereira</v>
          </cell>
          <cell r="J797" t="str">
            <v>Pereira</v>
          </cell>
          <cell r="K797">
            <v>3351182</v>
          </cell>
          <cell r="L797" t="str">
            <v>3128826825 - 3186937835</v>
          </cell>
          <cell r="M797" t="str">
            <v>micasaog@gmail.com&gt;, gerardoluis2009@gmail.com</v>
          </cell>
          <cell r="N797" t="str">
            <v>Internado RD</v>
          </cell>
          <cell r="O797" t="str">
            <v>No Aplica</v>
          </cell>
          <cell r="P797" t="str">
            <v>Vulneración</v>
          </cell>
          <cell r="Q797" t="str">
            <v>66-26-2018-182</v>
          </cell>
          <cell r="R797">
            <v>35</v>
          </cell>
          <cell r="S797">
            <v>43435</v>
          </cell>
          <cell r="T797">
            <v>43769</v>
          </cell>
          <cell r="U797">
            <v>524904135</v>
          </cell>
          <cell r="V797" t="str">
            <v>Maria Teresa Quintero Jaramillo</v>
          </cell>
        </row>
        <row r="798">
          <cell r="B798" t="str">
            <v>66-64-800</v>
          </cell>
          <cell r="C798" t="str">
            <v>Risaralda</v>
          </cell>
          <cell r="D798" t="str">
            <v>Centro Para La Inclusión Y Desarrollo Social - CINDES</v>
          </cell>
          <cell r="E798" t="str">
            <v>891401674-8</v>
          </cell>
          <cell r="F798" t="str">
            <v>Gloria Patricia Marin Bedoya</v>
          </cell>
          <cell r="G798">
            <v>0</v>
          </cell>
          <cell r="H798" t="str">
            <v>Calle 81 Y 82 No. 18b-49 Olímpico II Barrio Gamma</v>
          </cell>
          <cell r="I798" t="str">
            <v>Pereira</v>
          </cell>
          <cell r="J798" t="str">
            <v>Pereira</v>
          </cell>
          <cell r="K798" t="str">
            <v>3371103 - 3454370</v>
          </cell>
          <cell r="L798">
            <v>3117390938</v>
          </cell>
          <cell r="M798" t="str">
            <v>gerencia@cindes.org.co</v>
          </cell>
          <cell r="N798" t="str">
            <v>Externado RD</v>
          </cell>
          <cell r="O798" t="str">
            <v>Media Jornada</v>
          </cell>
          <cell r="P798" t="str">
            <v>Discapacidad</v>
          </cell>
          <cell r="Q798" t="str">
            <v>66-26-2018-195</v>
          </cell>
          <cell r="R798">
            <v>17</v>
          </cell>
          <cell r="S798">
            <v>43435</v>
          </cell>
          <cell r="T798">
            <v>43769</v>
          </cell>
          <cell r="U798">
            <v>147662238</v>
          </cell>
          <cell r="V798" t="str">
            <v>Maria Teresa Quintero Jaramillo</v>
          </cell>
        </row>
        <row r="799">
          <cell r="B799" t="str">
            <v>66-64-801</v>
          </cell>
          <cell r="C799" t="str">
            <v>Risaralda</v>
          </cell>
          <cell r="D799" t="str">
            <v>Centro Para La Inclusión Y Desarrollo Social - CINDES</v>
          </cell>
          <cell r="E799" t="str">
            <v>891401674-8</v>
          </cell>
          <cell r="F799" t="str">
            <v>Gloria Patricia Marin Bedoya</v>
          </cell>
          <cell r="G799">
            <v>0</v>
          </cell>
          <cell r="H799" t="str">
            <v>Calle 81 Y 82 No. 18b-49 Olímpico II Barrio Gamma</v>
          </cell>
          <cell r="I799" t="str">
            <v>Pereira</v>
          </cell>
          <cell r="J799" t="str">
            <v>Pereira</v>
          </cell>
          <cell r="K799" t="str">
            <v>3371103 - 3454370</v>
          </cell>
          <cell r="L799">
            <v>3117390938</v>
          </cell>
          <cell r="M799" t="str">
            <v>gerencia@cindes.org.co</v>
          </cell>
          <cell r="N799" t="str">
            <v>Externado RD</v>
          </cell>
          <cell r="O799" t="str">
            <v>Jornada Completa</v>
          </cell>
          <cell r="P799" t="str">
            <v>Discapacidad</v>
          </cell>
          <cell r="Q799" t="str">
            <v>66-26-2018-195</v>
          </cell>
          <cell r="R799">
            <v>10</v>
          </cell>
          <cell r="S799">
            <v>43435</v>
          </cell>
          <cell r="T799">
            <v>43769</v>
          </cell>
          <cell r="U799">
            <v>117886650</v>
          </cell>
          <cell r="V799" t="str">
            <v>Maria Teresa Quintero Jaramillo</v>
          </cell>
        </row>
        <row r="800">
          <cell r="B800" t="str">
            <v>66-202-802</v>
          </cell>
          <cell r="C800" t="str">
            <v>Risaralda</v>
          </cell>
          <cell r="D800" t="str">
            <v>Fundación Nueve Lunas</v>
          </cell>
          <cell r="E800" t="str">
            <v>900596335-4</v>
          </cell>
          <cell r="F800" t="str">
            <v>Luis Hernando Ceballos Cano</v>
          </cell>
          <cell r="G800">
            <v>0</v>
          </cell>
          <cell r="H800" t="str">
            <v>Carrera 16 # 8 - 26 Los Alpes</v>
          </cell>
          <cell r="I800" t="str">
            <v>Pereira</v>
          </cell>
          <cell r="J800" t="str">
            <v>Pereira</v>
          </cell>
          <cell r="K800">
            <v>3451115</v>
          </cell>
          <cell r="L800" t="str">
            <v>3007851740 - 3013191254</v>
          </cell>
          <cell r="M800" t="str">
            <v>infonuevelunaspereira@gmail.com
elenanuevelunas@gmail.com</v>
          </cell>
          <cell r="N800" t="str">
            <v>Intervención de Apoyo - Apoyo Psicológico Especializado RD</v>
          </cell>
          <cell r="O800" t="str">
            <v>No Aplica</v>
          </cell>
          <cell r="P800" t="str">
            <v>Vulneración</v>
          </cell>
          <cell r="Q800" t="str">
            <v>66-26-2018-190</v>
          </cell>
          <cell r="R800" t="str">
            <v>600 sesiones</v>
          </cell>
          <cell r="S800">
            <v>43435</v>
          </cell>
          <cell r="T800">
            <v>43769</v>
          </cell>
          <cell r="U800">
            <v>430984200</v>
          </cell>
          <cell r="V800" t="str">
            <v>Maria Teresa Quintero Jaramillo</v>
          </cell>
        </row>
        <row r="801">
          <cell r="B801" t="str">
            <v>66-170-803</v>
          </cell>
          <cell r="C801" t="str">
            <v>Risaralda</v>
          </cell>
          <cell r="D801" t="str">
            <v>Fundación Hogares Claret</v>
          </cell>
          <cell r="E801" t="str">
            <v>800098983-8</v>
          </cell>
          <cell r="F801" t="str">
            <v>Ana Milena Trujillo</v>
          </cell>
          <cell r="G801" t="str">
            <v>Génesis</v>
          </cell>
          <cell r="H801" t="str">
            <v>Carrera 11 Bis N° 2-10 Barrio Popular Modelo</v>
          </cell>
          <cell r="I801" t="str">
            <v>Pereira</v>
          </cell>
          <cell r="J801" t="str">
            <v>Pereira</v>
          </cell>
          <cell r="K801" t="str">
            <v>3172111 Ext. 4
3110698
3110733
3110878</v>
          </cell>
          <cell r="L801">
            <v>3216085432</v>
          </cell>
          <cell r="M801" t="str">
            <v>lina.garcia@fundacionhogaresclaret.org</v>
          </cell>
          <cell r="N801" t="str">
            <v>Semicerrado Externado</v>
          </cell>
          <cell r="O801" t="str">
            <v>Media Jornada</v>
          </cell>
          <cell r="P801" t="str">
            <v>SRPA</v>
          </cell>
          <cell r="Q801" t="str">
            <v>66-26-2018-177</v>
          </cell>
          <cell r="R801">
            <v>45</v>
          </cell>
          <cell r="S801">
            <v>43435</v>
          </cell>
          <cell r="T801">
            <v>43769</v>
          </cell>
          <cell r="U801">
            <v>258124455</v>
          </cell>
          <cell r="V801" t="str">
            <v>Jenny Carolina Rivas Ramirez</v>
          </cell>
        </row>
        <row r="802">
          <cell r="B802" t="str">
            <v>66-170-804</v>
          </cell>
          <cell r="C802" t="str">
            <v>Risaralda</v>
          </cell>
          <cell r="D802" t="str">
            <v>Fundación Hogares Claret</v>
          </cell>
          <cell r="E802" t="str">
            <v>800098983-8</v>
          </cell>
          <cell r="F802" t="str">
            <v>Ana Milena Trujillo</v>
          </cell>
          <cell r="G802" t="str">
            <v>Fé Y Esperanza</v>
          </cell>
          <cell r="H802" t="str">
            <v>Carrera 8 N° 25-54 Pereira</v>
          </cell>
          <cell r="I802" t="str">
            <v>Pereira</v>
          </cell>
          <cell r="J802" t="str">
            <v>Pereira</v>
          </cell>
          <cell r="K802" t="str">
            <v>3344400 - 3172111 Ext 3</v>
          </cell>
          <cell r="L802">
            <v>3225727023</v>
          </cell>
          <cell r="M802" t="str">
            <v>paola.lopez@fundacionhogaresclaret.org</v>
          </cell>
          <cell r="N802" t="str">
            <v>Semicerrado Externado</v>
          </cell>
          <cell r="O802" t="str">
            <v>Jornada Completa</v>
          </cell>
          <cell r="P802" t="str">
            <v>SRPA</v>
          </cell>
          <cell r="Q802" t="str">
            <v>66-26-2018-194</v>
          </cell>
          <cell r="R802">
            <v>65</v>
          </cell>
          <cell r="S802">
            <v>43435</v>
          </cell>
          <cell r="T802">
            <v>43769</v>
          </cell>
          <cell r="U802">
            <v>631944560</v>
          </cell>
          <cell r="V802" t="str">
            <v>Jenny Carolina Rivas Ramirez</v>
          </cell>
        </row>
        <row r="803">
          <cell r="B803" t="str">
            <v>66-170-805</v>
          </cell>
          <cell r="C803" t="str">
            <v>Risaralda</v>
          </cell>
          <cell r="D803" t="str">
            <v>Fundación Hogares Claret</v>
          </cell>
          <cell r="E803" t="str">
            <v>800098983-8</v>
          </cell>
          <cell r="F803" t="str">
            <v>Ana Milena Trujillo</v>
          </cell>
          <cell r="G803" t="str">
            <v>Génesis</v>
          </cell>
          <cell r="H803" t="str">
            <v>Carrera 11 Bis N° 2-10 Barrio Popular Modelo</v>
          </cell>
          <cell r="I803" t="str">
            <v>Pereira</v>
          </cell>
          <cell r="J803" t="str">
            <v>Pereira</v>
          </cell>
          <cell r="K803" t="str">
            <v>3172111 Ext. 4
3110698
3110733
3110878</v>
          </cell>
          <cell r="L803">
            <v>3216085432</v>
          </cell>
          <cell r="M803" t="str">
            <v>lina.garcia@fundacionhogaresclaret.org</v>
          </cell>
          <cell r="N803" t="str">
            <v>Libertad Vigilada – Asistida</v>
          </cell>
          <cell r="O803" t="str">
            <v>No Aplica</v>
          </cell>
          <cell r="P803" t="str">
            <v>SRPA</v>
          </cell>
          <cell r="Q803" t="str">
            <v>66-26-2018-177</v>
          </cell>
          <cell r="R803">
            <v>45</v>
          </cell>
          <cell r="S803">
            <v>43435</v>
          </cell>
          <cell r="T803">
            <v>43769</v>
          </cell>
          <cell r="U803">
            <v>214102710</v>
          </cell>
          <cell r="V803" t="str">
            <v>Jenny Carolina Rivas Ramirez</v>
          </cell>
        </row>
        <row r="804">
          <cell r="B804" t="str">
            <v>66-170-806</v>
          </cell>
          <cell r="C804" t="str">
            <v>Risaralda</v>
          </cell>
          <cell r="D804" t="str">
            <v>Fundación Hogares Claret</v>
          </cell>
          <cell r="E804" t="str">
            <v>800098983-8</v>
          </cell>
          <cell r="F804" t="str">
            <v>Ana Milena Trujillo</v>
          </cell>
          <cell r="G804" t="str">
            <v>Génesis</v>
          </cell>
          <cell r="H804" t="str">
            <v>Carrera 11 Bis N° 2-10 Barrio Popular Modelo</v>
          </cell>
          <cell r="I804" t="str">
            <v>Pereira</v>
          </cell>
          <cell r="J804" t="str">
            <v>Pereira</v>
          </cell>
          <cell r="K804" t="str">
            <v>3172111 Ext. 4
3110698
3110733
3110878</v>
          </cell>
          <cell r="L804">
            <v>3216085432</v>
          </cell>
          <cell r="M804" t="str">
            <v>lina.garcia@fundacionhogaresclaret.org</v>
          </cell>
          <cell r="N804" t="str">
            <v>Apoyo Postinstitucional – SRPA</v>
          </cell>
          <cell r="O804" t="str">
            <v>No Aplica</v>
          </cell>
          <cell r="P804" t="str">
            <v>SRPA</v>
          </cell>
          <cell r="Q804" t="str">
            <v>66-26-2018-177</v>
          </cell>
          <cell r="R804">
            <v>45</v>
          </cell>
          <cell r="S804">
            <v>43435</v>
          </cell>
          <cell r="T804">
            <v>43769</v>
          </cell>
          <cell r="U804">
            <v>169527960</v>
          </cell>
          <cell r="V804" t="str">
            <v>Jenny Carolina Rivas Ramirez</v>
          </cell>
        </row>
        <row r="805">
          <cell r="B805" t="str">
            <v>66-170-807</v>
          </cell>
          <cell r="C805" t="str">
            <v>Risaralda</v>
          </cell>
          <cell r="D805" t="str">
            <v>Fundación Hogares Claret</v>
          </cell>
          <cell r="E805" t="str">
            <v>800098983-8</v>
          </cell>
          <cell r="F805" t="str">
            <v>Ana Milena Trujillo</v>
          </cell>
          <cell r="G805" t="str">
            <v>Génesis</v>
          </cell>
          <cell r="H805" t="str">
            <v>Carrera 11 Bis N° 2-10 Barrio Popular Modelo</v>
          </cell>
          <cell r="I805" t="str">
            <v>Pereira</v>
          </cell>
          <cell r="J805" t="str">
            <v>Pereira</v>
          </cell>
          <cell r="K805" t="str">
            <v>3172111 Ext. 4
3110698
3110733
3110878</v>
          </cell>
          <cell r="L805">
            <v>3216085432</v>
          </cell>
          <cell r="M805" t="str">
            <v>lina.garcia@fundacionhogaresclaret.org</v>
          </cell>
          <cell r="N805" t="str">
            <v>Prestación de Servicios Sociales a la Comunidad</v>
          </cell>
          <cell r="O805" t="str">
            <v>No Aplica</v>
          </cell>
          <cell r="P805" t="str">
            <v>SRPA</v>
          </cell>
          <cell r="Q805" t="str">
            <v>66-26-2018-177</v>
          </cell>
          <cell r="R805">
            <v>13</v>
          </cell>
          <cell r="S805">
            <v>43435</v>
          </cell>
          <cell r="T805">
            <v>43769</v>
          </cell>
          <cell r="U805">
            <v>42603288</v>
          </cell>
          <cell r="V805" t="str">
            <v>Jenny Carolina Rivas Ramirez</v>
          </cell>
        </row>
        <row r="806">
          <cell r="B806" t="str">
            <v>66-170-808</v>
          </cell>
          <cell r="C806" t="str">
            <v>Risaralda</v>
          </cell>
          <cell r="D806" t="str">
            <v>Fundación Hogares Claret</v>
          </cell>
          <cell r="E806" t="str">
            <v>800098983-8</v>
          </cell>
          <cell r="F806" t="str">
            <v>Ana Milena Trujillo</v>
          </cell>
          <cell r="G806" t="str">
            <v>Vientos De Cambio</v>
          </cell>
          <cell r="H806" t="str">
            <v>Kilometro 7 Vereda Guacari Vía Pereira Armenia</v>
          </cell>
          <cell r="I806" t="str">
            <v>Pereira</v>
          </cell>
          <cell r="J806" t="str">
            <v>Pereira</v>
          </cell>
          <cell r="K806" t="str">
            <v>3172111 Ext.1 y 2 - 3327830 - 3327832 - 3327738</v>
          </cell>
          <cell r="L806" t="str">
            <v>3162062307 - 3136597583</v>
          </cell>
          <cell r="M806" t="str">
            <v xml:space="preserve">julián andrés suarez lópez
julian.suarez@fundacionhogaresclaret.org 
</v>
          </cell>
          <cell r="N806" t="str">
            <v>Semicerrado Internado</v>
          </cell>
          <cell r="O806" t="str">
            <v>No Aplica</v>
          </cell>
          <cell r="P806" t="str">
            <v>SRPA</v>
          </cell>
          <cell r="Q806" t="str">
            <v>66-26-2018-193</v>
          </cell>
          <cell r="R806">
            <v>23</v>
          </cell>
          <cell r="S806">
            <v>43435</v>
          </cell>
          <cell r="T806">
            <v>43769</v>
          </cell>
          <cell r="U806">
            <v>394339209</v>
          </cell>
          <cell r="V806" t="str">
            <v>Jenny Carolina Rivas Ramirez</v>
          </cell>
        </row>
        <row r="807">
          <cell r="B807" t="str">
            <v>66-170-809</v>
          </cell>
          <cell r="C807" t="str">
            <v>Risaralda</v>
          </cell>
          <cell r="D807" t="str">
            <v>Fundación Hogares Claret</v>
          </cell>
          <cell r="E807" t="str">
            <v>800098983-8</v>
          </cell>
          <cell r="F807" t="str">
            <v>Ana Milena Trujillo</v>
          </cell>
          <cell r="G807" t="str">
            <v>Créeme</v>
          </cell>
          <cell r="H807" t="str">
            <v>Vereda La Siria Corregimiento Combia</v>
          </cell>
          <cell r="I807" t="str">
            <v>Pereira</v>
          </cell>
          <cell r="J807" t="str">
            <v>Pereira</v>
          </cell>
          <cell r="K807">
            <v>3329161</v>
          </cell>
          <cell r="L807" t="str">
            <v>3213575331 - 3156331970 - 3104331206</v>
          </cell>
          <cell r="M807" t="str">
            <v>pitersonperez1987@hotmail.com</v>
          </cell>
          <cell r="N807" t="str">
            <v>Centro De Atención Especializada</v>
          </cell>
          <cell r="O807" t="str">
            <v>No Aplica</v>
          </cell>
          <cell r="P807" t="str">
            <v>SRPA</v>
          </cell>
          <cell r="Q807" t="str">
            <v>66-26-2018-176</v>
          </cell>
          <cell r="R807">
            <v>104</v>
          </cell>
          <cell r="S807">
            <v>43435</v>
          </cell>
          <cell r="T807">
            <v>43769</v>
          </cell>
          <cell r="U807">
            <v>2260226800</v>
          </cell>
          <cell r="V807" t="str">
            <v>Jenny Carolina Rivas Ramirez</v>
          </cell>
        </row>
        <row r="808">
          <cell r="B808" t="str">
            <v>66-170-810</v>
          </cell>
          <cell r="C808" t="str">
            <v>Risaralda</v>
          </cell>
          <cell r="D808" t="str">
            <v>Fundación Hogares Claret</v>
          </cell>
          <cell r="E808" t="str">
            <v>800098983-8</v>
          </cell>
          <cell r="F808" t="str">
            <v>Ana Milena Trujillo</v>
          </cell>
          <cell r="G808" t="str">
            <v>Créeme</v>
          </cell>
          <cell r="H808" t="str">
            <v>Vereda La Siria Corregimiento Combia</v>
          </cell>
          <cell r="I808" t="str">
            <v>Pereira</v>
          </cell>
          <cell r="J808" t="str">
            <v>Pereira</v>
          </cell>
          <cell r="K808">
            <v>3329161</v>
          </cell>
          <cell r="L808" t="str">
            <v>3213575331 - 3156331970 - 3104331206</v>
          </cell>
          <cell r="M808" t="str">
            <v>pitersonperez1987@hotmail.com</v>
          </cell>
          <cell r="N808" t="str">
            <v>Centro De Internamiento Preventivo</v>
          </cell>
          <cell r="O808" t="str">
            <v>No Aplica</v>
          </cell>
          <cell r="P808" t="str">
            <v>SRPA</v>
          </cell>
          <cell r="Q808" t="str">
            <v>66-26-2018-176</v>
          </cell>
          <cell r="R808">
            <v>25</v>
          </cell>
          <cell r="S808">
            <v>43435</v>
          </cell>
          <cell r="T808">
            <v>43769</v>
          </cell>
          <cell r="U808">
            <v>542085950</v>
          </cell>
          <cell r="V808" t="str">
            <v>Jenny Carolina Rivas Ramirez</v>
          </cell>
        </row>
        <row r="809">
          <cell r="B809" t="str">
            <v>66-170-811</v>
          </cell>
          <cell r="C809" t="str">
            <v>Risaralda</v>
          </cell>
          <cell r="D809" t="str">
            <v>Fundación Hogares Claret</v>
          </cell>
          <cell r="E809" t="str">
            <v>800098983-8</v>
          </cell>
          <cell r="F809" t="str">
            <v>Ana Milena Trujillo</v>
          </cell>
          <cell r="G809" t="str">
            <v>Arco Iris</v>
          </cell>
          <cell r="H809" t="str">
            <v>Kilometro 12 Vereda Laguneta Vía Pereira Armenia</v>
          </cell>
          <cell r="I809" t="str">
            <v>Pereira</v>
          </cell>
          <cell r="J809" t="str">
            <v>Pereira</v>
          </cell>
          <cell r="K809">
            <v>3327738</v>
          </cell>
          <cell r="L809" t="str">
            <v>3132704241 - 3136596251</v>
          </cell>
          <cell r="M809" t="str">
            <v xml:space="preserve">jessica arango
jessica.arango@fundacionhogaresclaret.org
</v>
          </cell>
          <cell r="N809" t="str">
            <v>Internado RD</v>
          </cell>
          <cell r="O809" t="str">
            <v>No Aplica</v>
          </cell>
          <cell r="P809" t="str">
            <v>Consumo SPA</v>
          </cell>
          <cell r="Q809" t="str">
            <v>66-26-2018-186</v>
          </cell>
          <cell r="R809">
            <v>45</v>
          </cell>
          <cell r="S809">
            <v>43435</v>
          </cell>
          <cell r="T809">
            <v>43769</v>
          </cell>
          <cell r="U809">
            <v>674876745</v>
          </cell>
          <cell r="V809" t="str">
            <v>Jenny Carolina Rivas Ramirez</v>
          </cell>
        </row>
        <row r="810">
          <cell r="B810" t="str">
            <v>66-170-812</v>
          </cell>
          <cell r="C810" t="str">
            <v>Risaralda</v>
          </cell>
          <cell r="D810" t="str">
            <v>Fundación Hogares Claret</v>
          </cell>
          <cell r="E810" t="str">
            <v>800098983-8</v>
          </cell>
          <cell r="F810" t="str">
            <v>Ana Milena Trujillo</v>
          </cell>
          <cell r="G810" t="str">
            <v>Vientos De Cambio</v>
          </cell>
          <cell r="H810" t="str">
            <v>Kilometro 7 Vereda Guacari Vía Pereira Armenia</v>
          </cell>
          <cell r="I810" t="str">
            <v>Pereira</v>
          </cell>
          <cell r="J810" t="str">
            <v>Pereira</v>
          </cell>
          <cell r="K810" t="str">
            <v>3172111 Ext.1 y 2 - 3327830 - 3327832 - 3327738</v>
          </cell>
          <cell r="L810" t="str">
            <v>3162062307 - 3136597583</v>
          </cell>
          <cell r="M810" t="str">
            <v xml:space="preserve">julián andrés suarez lópez
julian.suarez@fundacionhogaresclaret.org
</v>
          </cell>
          <cell r="N810" t="str">
            <v>Internado RAJ</v>
          </cell>
          <cell r="O810" t="str">
            <v>No Aplica</v>
          </cell>
          <cell r="P810" t="str">
            <v>RAJ</v>
          </cell>
          <cell r="Q810" t="str">
            <v>66-26-2018-181</v>
          </cell>
          <cell r="R810">
            <v>30</v>
          </cell>
          <cell r="S810">
            <v>43435</v>
          </cell>
          <cell r="T810">
            <v>43769</v>
          </cell>
          <cell r="U810">
            <v>514355490</v>
          </cell>
          <cell r="V810" t="str">
            <v>Jenny Carolina Rivas Ramirez</v>
          </cell>
        </row>
        <row r="811">
          <cell r="B811" t="str">
            <v>66-267-813</v>
          </cell>
          <cell r="C811" t="str">
            <v>Risaralda</v>
          </cell>
          <cell r="D811" t="str">
            <v>Hogar Del Niño De La Calle - Esta Es Mi Casa</v>
          </cell>
          <cell r="E811" t="str">
            <v>891411093-1</v>
          </cell>
          <cell r="F811" t="str">
            <v>Omar De Jesus Ramirez Romero</v>
          </cell>
          <cell r="G811" t="str">
            <v>Esta Es Mi Casa</v>
          </cell>
          <cell r="H811" t="str">
            <v>Calle 14 N° 5-20 Pereira</v>
          </cell>
          <cell r="I811" t="str">
            <v>Pereira</v>
          </cell>
          <cell r="J811" t="str">
            <v>Pereira</v>
          </cell>
          <cell r="K811">
            <v>3351182</v>
          </cell>
          <cell r="L811">
            <v>3186937835</v>
          </cell>
          <cell r="M811" t="str">
            <v xml:space="preserve">gerardo ramirez
geradoluis2009@gmail.com
</v>
          </cell>
          <cell r="N811" t="str">
            <v>Centro Transitorio</v>
          </cell>
          <cell r="O811" t="str">
            <v>No Aplica</v>
          </cell>
          <cell r="P811" t="str">
            <v>SRPA</v>
          </cell>
          <cell r="Q811" t="str">
            <v>66-26-2018-196</v>
          </cell>
          <cell r="R811">
            <v>6</v>
          </cell>
          <cell r="S811">
            <v>43435</v>
          </cell>
          <cell r="T811">
            <v>43769</v>
          </cell>
          <cell r="U811">
            <v>121249440</v>
          </cell>
          <cell r="V811" t="str">
            <v>Jenny Carolina Rivas Ramirez</v>
          </cell>
        </row>
        <row r="812">
          <cell r="B812" t="str">
            <v>66-56-814</v>
          </cell>
          <cell r="C812" t="str">
            <v>Risaralda</v>
          </cell>
          <cell r="D812" t="str">
            <v>Centro De Desarrollo Comunitario Versalles</v>
          </cell>
          <cell r="E812" t="str">
            <v>800180234-1</v>
          </cell>
          <cell r="F812" t="str">
            <v>Luis Eduardo Arango Álvarez</v>
          </cell>
          <cell r="G812" t="str">
            <v>Versalles</v>
          </cell>
          <cell r="H812" t="str">
            <v>Calle 11 No 13-41 Santa Rosa De Cabal</v>
          </cell>
          <cell r="I812" t="str">
            <v>Santa Rosa de Cabal</v>
          </cell>
          <cell r="J812" t="str">
            <v>Pereira</v>
          </cell>
          <cell r="K812" t="str">
            <v>3641588 - 3640304</v>
          </cell>
          <cell r="L812">
            <v>3103897929</v>
          </cell>
          <cell r="M812" t="str">
            <v>centroversalles@gmail.com, centroversallesrespenal@gmail.com</v>
          </cell>
          <cell r="N812" t="str">
            <v>Intervención de Apoyo RAJ</v>
          </cell>
          <cell r="O812" t="str">
            <v>No Aplica</v>
          </cell>
          <cell r="P812" t="str">
            <v>RAJ</v>
          </cell>
          <cell r="Q812" t="str">
            <v>66-26-2018-197</v>
          </cell>
          <cell r="R812">
            <v>20</v>
          </cell>
          <cell r="S812">
            <v>43435</v>
          </cell>
          <cell r="T812">
            <v>43769</v>
          </cell>
          <cell r="U812">
            <v>72727020</v>
          </cell>
          <cell r="V812" t="str">
            <v>Jenny Carolina Rivas Ramirez</v>
          </cell>
        </row>
        <row r="813">
          <cell r="B813" t="str">
            <v>88-299-815</v>
          </cell>
          <cell r="C813" t="str">
            <v>San_Andrés</v>
          </cell>
          <cell r="D813" t="str">
            <v>Parroquia Nuestra Señora De Los Dolores</v>
          </cell>
          <cell r="E813" t="str">
            <v>827000764-9</v>
          </cell>
          <cell r="F813" t="str">
            <v>Benito Hufington Archbold</v>
          </cell>
          <cell r="G813" t="str">
            <v>Martin Taylor</v>
          </cell>
          <cell r="H813" t="str">
            <v>La Florida</v>
          </cell>
          <cell r="I813" t="str">
            <v>Providencia</v>
          </cell>
          <cell r="J813" t="str">
            <v>Los Almendros</v>
          </cell>
          <cell r="K813">
            <v>5148696</v>
          </cell>
          <cell r="L813">
            <v>3166916657</v>
          </cell>
          <cell r="M813" t="str">
            <v>centrojuvenilp.martintaylor@gmail.com</v>
          </cell>
          <cell r="N813" t="str">
            <v>Intervención de Apoyo - Apoyo Psicosocial RD</v>
          </cell>
          <cell r="O813" t="str">
            <v>No Aplica</v>
          </cell>
          <cell r="P813" t="str">
            <v>Vulneración</v>
          </cell>
          <cell r="Q813">
            <v>75</v>
          </cell>
          <cell r="R813">
            <v>35</v>
          </cell>
          <cell r="S813">
            <v>43434</v>
          </cell>
          <cell r="T813">
            <v>43769</v>
          </cell>
          <cell r="U813">
            <v>124723025</v>
          </cell>
          <cell r="V813" t="str">
            <v>Luisa Archbold</v>
          </cell>
        </row>
        <row r="814">
          <cell r="B814" t="str">
            <v>88-263-816</v>
          </cell>
          <cell r="C814" t="str">
            <v>San_Andrés</v>
          </cell>
          <cell r="D814" t="str">
            <v>Fundarchipielago</v>
          </cell>
          <cell r="E814" t="str">
            <v>827000648-2</v>
          </cell>
          <cell r="F814" t="str">
            <v>Nelly Facouseh Jackaman</v>
          </cell>
          <cell r="G814" t="str">
            <v>Centro Especializado God Bird</v>
          </cell>
          <cell r="H814" t="str">
            <v>El Valle</v>
          </cell>
          <cell r="I814" t="str">
            <v>Providencia</v>
          </cell>
          <cell r="J814" t="str">
            <v>Los Almendros</v>
          </cell>
          <cell r="K814">
            <v>5132796</v>
          </cell>
          <cell r="L814">
            <v>3153036916</v>
          </cell>
          <cell r="M814" t="str">
            <v>centroespecialorangehill@hotmail.com</v>
          </cell>
          <cell r="N814" t="str">
            <v>Externado RD</v>
          </cell>
          <cell r="O814" t="str">
            <v>Media Jornada</v>
          </cell>
          <cell r="P814" t="str">
            <v>Discapacidad</v>
          </cell>
          <cell r="Q814">
            <v>72</v>
          </cell>
          <cell r="R814">
            <v>25</v>
          </cell>
          <cell r="S814">
            <v>43434</v>
          </cell>
          <cell r="T814">
            <v>43769</v>
          </cell>
          <cell r="U814">
            <v>217150350</v>
          </cell>
          <cell r="V814" t="str">
            <v>Luisa Archbold</v>
          </cell>
        </row>
        <row r="815">
          <cell r="B815" t="str">
            <v>88-302-817</v>
          </cell>
          <cell r="C815" t="str">
            <v>San_Andrés</v>
          </cell>
          <cell r="D815" t="str">
            <v>Parroquia Santa Maria Estrella Del Mar</v>
          </cell>
          <cell r="E815" t="str">
            <v>827000736-2</v>
          </cell>
          <cell r="F815" t="str">
            <v>Jose Archbold Archbold</v>
          </cell>
          <cell r="G815" t="str">
            <v>Salon Parroquial</v>
          </cell>
          <cell r="H815" t="str">
            <v>San Luis</v>
          </cell>
          <cell r="I815" t="str">
            <v>San Andrés</v>
          </cell>
          <cell r="J815" t="str">
            <v>Los Almendros</v>
          </cell>
          <cell r="K815">
            <v>5132180</v>
          </cell>
          <cell r="L815">
            <v>3157707001</v>
          </cell>
          <cell r="M815" t="str">
            <v>estrelladelmarparroquia@hotmail.com</v>
          </cell>
          <cell r="N815" t="str">
            <v>Intervención de Apoyo - Apoyo Psicosocial RD</v>
          </cell>
          <cell r="O815" t="str">
            <v>No Aplica</v>
          </cell>
          <cell r="P815" t="str">
            <v>Vulneración</v>
          </cell>
          <cell r="Q815">
            <v>78</v>
          </cell>
          <cell r="R815">
            <v>25</v>
          </cell>
          <cell r="S815">
            <v>43434</v>
          </cell>
          <cell r="T815">
            <v>43769</v>
          </cell>
          <cell r="U815">
            <v>89087875</v>
          </cell>
          <cell r="V815" t="str">
            <v>Dwan Hudgson</v>
          </cell>
        </row>
        <row r="816">
          <cell r="B816" t="str">
            <v>88-263-818</v>
          </cell>
          <cell r="C816" t="str">
            <v>San_Andrés</v>
          </cell>
          <cell r="D816" t="str">
            <v>Fundarchipielago</v>
          </cell>
          <cell r="E816" t="str">
            <v>827000648-2</v>
          </cell>
          <cell r="F816" t="str">
            <v>Nelly Facouseh Jackaman</v>
          </cell>
          <cell r="G816" t="str">
            <v>Centro Especializado Orange Hill</v>
          </cell>
          <cell r="H816" t="str">
            <v>Loma Naranja</v>
          </cell>
          <cell r="I816" t="str">
            <v>San Andrés</v>
          </cell>
          <cell r="J816" t="str">
            <v>Los Almendros</v>
          </cell>
          <cell r="K816">
            <v>5132796</v>
          </cell>
          <cell r="L816">
            <v>3153036916</v>
          </cell>
          <cell r="M816" t="str">
            <v>centroespecialorangehill@hotmail.com</v>
          </cell>
          <cell r="N816" t="str">
            <v>Externado RD</v>
          </cell>
          <cell r="O816" t="str">
            <v>Media Jornada</v>
          </cell>
          <cell r="P816" t="str">
            <v>Discapacidad</v>
          </cell>
          <cell r="Q816">
            <v>70</v>
          </cell>
          <cell r="R816">
            <v>55</v>
          </cell>
          <cell r="S816">
            <v>43434</v>
          </cell>
          <cell r="T816">
            <v>43769</v>
          </cell>
          <cell r="U816">
            <v>477730770</v>
          </cell>
          <cell r="V816" t="str">
            <v>Dwan Hudgson</v>
          </cell>
        </row>
        <row r="817">
          <cell r="B817" t="str">
            <v>88-263-819</v>
          </cell>
          <cell r="C817" t="str">
            <v>San_Andrés</v>
          </cell>
          <cell r="D817" t="str">
            <v>Fundarchipielago</v>
          </cell>
          <cell r="E817" t="str">
            <v>827000648-2</v>
          </cell>
          <cell r="F817" t="str">
            <v>Nelly Facouseh Jackaman</v>
          </cell>
          <cell r="G817" t="str">
            <v>Centro Especializado Orange Hill</v>
          </cell>
          <cell r="H817" t="str">
            <v>Loma Naranja</v>
          </cell>
          <cell r="I817" t="str">
            <v>San Andrés</v>
          </cell>
          <cell r="J817" t="str">
            <v>Los Almendros</v>
          </cell>
          <cell r="K817">
            <v>5132796</v>
          </cell>
          <cell r="L817">
            <v>3153036916</v>
          </cell>
          <cell r="M817" t="str">
            <v>centroespecialorangehill@hotmail.com</v>
          </cell>
          <cell r="N817" t="str">
            <v>Externado RD</v>
          </cell>
          <cell r="O817" t="str">
            <v>Jornada Completa</v>
          </cell>
          <cell r="P817" t="str">
            <v>Discapacidad</v>
          </cell>
          <cell r="Q817">
            <v>71</v>
          </cell>
          <cell r="R817">
            <v>20</v>
          </cell>
          <cell r="S817">
            <v>43434</v>
          </cell>
          <cell r="T817">
            <v>43769</v>
          </cell>
          <cell r="U817">
            <v>235773300</v>
          </cell>
          <cell r="V817" t="str">
            <v>Dwan Hudgson</v>
          </cell>
        </row>
        <row r="818">
          <cell r="B818" t="str">
            <v>88-27-820</v>
          </cell>
          <cell r="C818" t="str">
            <v>San_Andrés</v>
          </cell>
          <cell r="D818" t="str">
            <v>Asociación Gotas De Paz</v>
          </cell>
          <cell r="E818" t="str">
            <v>827000764-1</v>
          </cell>
          <cell r="F818" t="str">
            <v>Marcela Correal Peña</v>
          </cell>
          <cell r="G818">
            <v>0</v>
          </cell>
          <cell r="H818" t="str">
            <v>Avenida Colombia</v>
          </cell>
          <cell r="I818" t="str">
            <v>San Andrés</v>
          </cell>
          <cell r="J818" t="str">
            <v>Los Almendros</v>
          </cell>
          <cell r="K818">
            <v>5120390</v>
          </cell>
          <cell r="L818">
            <v>3157700134</v>
          </cell>
          <cell r="M818" t="str">
            <v>gotasdepaz5@hotmail.com</v>
          </cell>
          <cell r="N818" t="str">
            <v>Libertad Vigilada – Asistida</v>
          </cell>
          <cell r="O818" t="str">
            <v>No Aplica</v>
          </cell>
          <cell r="P818" t="str">
            <v>SRPA</v>
          </cell>
          <cell r="Q818">
            <v>69</v>
          </cell>
          <cell r="R818">
            <v>7</v>
          </cell>
          <cell r="S818">
            <v>43434</v>
          </cell>
          <cell r="T818">
            <v>43769</v>
          </cell>
          <cell r="U818">
            <v>33304866</v>
          </cell>
          <cell r="V818" t="str">
            <v>Dwan Hudgson</v>
          </cell>
        </row>
        <row r="819">
          <cell r="B819" t="str">
            <v>88-27-821</v>
          </cell>
          <cell r="C819" t="str">
            <v>San_Andrés</v>
          </cell>
          <cell r="D819" t="str">
            <v>Asociación Gotas De Paz</v>
          </cell>
          <cell r="E819" t="str">
            <v>827000764-1</v>
          </cell>
          <cell r="F819" t="str">
            <v>Marcela Correal Peña</v>
          </cell>
          <cell r="G819">
            <v>0</v>
          </cell>
          <cell r="H819" t="str">
            <v>Avenida Colombia</v>
          </cell>
          <cell r="I819" t="str">
            <v>San Andrés</v>
          </cell>
          <cell r="J819" t="str">
            <v>Los Almendros</v>
          </cell>
          <cell r="K819">
            <v>5120390</v>
          </cell>
          <cell r="L819">
            <v>3157700134</v>
          </cell>
          <cell r="M819" t="str">
            <v>gotasdepaz5@hotmail.com</v>
          </cell>
          <cell r="N819" t="str">
            <v>Semicerrado Externado</v>
          </cell>
          <cell r="O819" t="str">
            <v>Media Jornada</v>
          </cell>
          <cell r="P819" t="str">
            <v>SRPA</v>
          </cell>
          <cell r="Q819">
            <v>73</v>
          </cell>
          <cell r="R819">
            <v>5</v>
          </cell>
          <cell r="S819">
            <v>43434</v>
          </cell>
          <cell r="T819">
            <v>43769</v>
          </cell>
          <cell r="U819">
            <v>28680495</v>
          </cell>
          <cell r="V819" t="str">
            <v>Dwan Hudgson</v>
          </cell>
        </row>
        <row r="820">
          <cell r="B820" t="str">
            <v>88-27-822</v>
          </cell>
          <cell r="C820" t="str">
            <v>San_Andrés</v>
          </cell>
          <cell r="D820" t="str">
            <v>Asociación Gotas De Paz</v>
          </cell>
          <cell r="E820" t="str">
            <v>827000764-1</v>
          </cell>
          <cell r="F820" t="str">
            <v>Marcela Correal Peña</v>
          </cell>
          <cell r="G820">
            <v>0</v>
          </cell>
          <cell r="H820" t="str">
            <v>Avenida Colombia</v>
          </cell>
          <cell r="I820" t="str">
            <v>San Andrés</v>
          </cell>
          <cell r="J820" t="str">
            <v>Los Almendros</v>
          </cell>
          <cell r="K820">
            <v>5120390</v>
          </cell>
          <cell r="L820">
            <v>3157700134</v>
          </cell>
          <cell r="M820" t="str">
            <v>gotasdepaz5@hotmail.com</v>
          </cell>
          <cell r="N820" t="str">
            <v>Intervención de Apoyo RAJ</v>
          </cell>
          <cell r="O820" t="str">
            <v>No Aplica</v>
          </cell>
          <cell r="P820" t="str">
            <v>RAJ</v>
          </cell>
          <cell r="Q820">
            <v>74</v>
          </cell>
          <cell r="R820">
            <v>5</v>
          </cell>
          <cell r="S820">
            <v>43434</v>
          </cell>
          <cell r="T820">
            <v>43769</v>
          </cell>
          <cell r="U820">
            <v>18181755</v>
          </cell>
          <cell r="V820" t="str">
            <v>Dwan Hudgson</v>
          </cell>
        </row>
        <row r="821">
          <cell r="B821" t="str">
            <v>88-27-823</v>
          </cell>
          <cell r="C821" t="str">
            <v>San_Andrés</v>
          </cell>
          <cell r="D821" t="str">
            <v>Asociación Gotas De Paz</v>
          </cell>
          <cell r="E821" t="str">
            <v>827000764-1</v>
          </cell>
          <cell r="F821" t="str">
            <v>Marcela Correal Peña</v>
          </cell>
          <cell r="G821">
            <v>0</v>
          </cell>
          <cell r="H821" t="str">
            <v>Avenida Colombia</v>
          </cell>
          <cell r="I821" t="str">
            <v>San Andrés</v>
          </cell>
          <cell r="J821" t="str">
            <v>Los Almendros</v>
          </cell>
          <cell r="K821">
            <v>5120390</v>
          </cell>
          <cell r="L821">
            <v>3157700134</v>
          </cell>
          <cell r="M821" t="str">
            <v>gotasdepaz5@hotmail.com</v>
          </cell>
          <cell r="N821" t="str">
            <v>Externado RAJ</v>
          </cell>
          <cell r="O821" t="str">
            <v>Media Jornada</v>
          </cell>
          <cell r="P821" t="str">
            <v>RAJ</v>
          </cell>
          <cell r="Q821">
            <v>74</v>
          </cell>
          <cell r="R821">
            <v>3</v>
          </cell>
          <cell r="S821">
            <v>43434</v>
          </cell>
          <cell r="T821">
            <v>43769</v>
          </cell>
          <cell r="U821">
            <v>17208297</v>
          </cell>
          <cell r="V821" t="str">
            <v>Dwan Hudgson</v>
          </cell>
        </row>
        <row r="822">
          <cell r="B822" t="str">
            <v>88-27-824</v>
          </cell>
          <cell r="C822" t="str">
            <v>San_Andrés</v>
          </cell>
          <cell r="D822" t="str">
            <v>Asociación Gotas De Paz</v>
          </cell>
          <cell r="E822" t="str">
            <v>827000764-1</v>
          </cell>
          <cell r="F822" t="str">
            <v>Marcela Correal Peña</v>
          </cell>
          <cell r="G822">
            <v>0</v>
          </cell>
          <cell r="H822" t="str">
            <v>Lever South End 1 Y 2 Km. 13 - 250</v>
          </cell>
          <cell r="I822" t="str">
            <v>San Andrés</v>
          </cell>
          <cell r="J822" t="str">
            <v>Los Almendros</v>
          </cell>
          <cell r="K822">
            <v>5120390</v>
          </cell>
          <cell r="L822">
            <v>3157700134</v>
          </cell>
          <cell r="M822" t="str">
            <v>gotasdepaz5@hotmail.com</v>
          </cell>
          <cell r="N822" t="str">
            <v>Centro De Internamiento Preventivo</v>
          </cell>
          <cell r="O822" t="str">
            <v>No Aplica</v>
          </cell>
          <cell r="P822" t="str">
            <v>SRPA</v>
          </cell>
          <cell r="Q822">
            <v>77</v>
          </cell>
          <cell r="R822">
            <v>8</v>
          </cell>
          <cell r="S822">
            <v>43434</v>
          </cell>
          <cell r="T822">
            <v>43769</v>
          </cell>
          <cell r="U822">
            <v>173467504</v>
          </cell>
          <cell r="V822" t="str">
            <v>Dwan Hudgson</v>
          </cell>
        </row>
        <row r="823">
          <cell r="B823" t="str">
            <v>88-27-825</v>
          </cell>
          <cell r="C823" t="str">
            <v>San_Andrés</v>
          </cell>
          <cell r="D823" t="str">
            <v>Asociación Gotas De Paz</v>
          </cell>
          <cell r="E823" t="str">
            <v>827000764-1</v>
          </cell>
          <cell r="F823" t="str">
            <v>Marcela Correal Peña</v>
          </cell>
          <cell r="G823">
            <v>0</v>
          </cell>
          <cell r="H823" t="str">
            <v>Lever South End 1 Y 2 Km. 13 - 250</v>
          </cell>
          <cell r="I823" t="str">
            <v>San Andrés</v>
          </cell>
          <cell r="J823" t="str">
            <v>Los Almendros</v>
          </cell>
          <cell r="K823">
            <v>5120390</v>
          </cell>
          <cell r="L823">
            <v>3157700134</v>
          </cell>
          <cell r="M823" t="str">
            <v>gotasdepaz5@hotmail.com</v>
          </cell>
          <cell r="N823" t="str">
            <v>Centro Transitorio</v>
          </cell>
          <cell r="O823" t="str">
            <v>No Aplica</v>
          </cell>
          <cell r="P823" t="str">
            <v>SRPA</v>
          </cell>
          <cell r="Q823">
            <v>68</v>
          </cell>
          <cell r="R823">
            <v>2</v>
          </cell>
          <cell r="S823">
            <v>43434</v>
          </cell>
          <cell r="T823">
            <v>43769</v>
          </cell>
          <cell r="U823">
            <v>40416480</v>
          </cell>
          <cell r="V823" t="str">
            <v>Dwan Hudgson</v>
          </cell>
        </row>
        <row r="824">
          <cell r="B824" t="str">
            <v>88-27-826</v>
          </cell>
          <cell r="C824" t="str">
            <v>San_Andrés</v>
          </cell>
          <cell r="D824" t="str">
            <v>Asociación Gotas De Paz</v>
          </cell>
          <cell r="E824" t="str">
            <v>827000764-1</v>
          </cell>
          <cell r="F824" t="str">
            <v>Marcela Correal Peña</v>
          </cell>
          <cell r="G824">
            <v>0</v>
          </cell>
          <cell r="H824" t="str">
            <v>Avenida Colombia</v>
          </cell>
          <cell r="I824" t="str">
            <v>San Andrés</v>
          </cell>
          <cell r="J824" t="str">
            <v>Los Almendros</v>
          </cell>
          <cell r="K824">
            <v>5120390</v>
          </cell>
          <cell r="L824">
            <v>3157700134</v>
          </cell>
          <cell r="M824" t="str">
            <v>gotasdepaz5@hotmail.com</v>
          </cell>
          <cell r="N824" t="str">
            <v>Intervención de Apoyo - Apoyo Psicosocial RD</v>
          </cell>
          <cell r="O824" t="str">
            <v>No Aplica</v>
          </cell>
          <cell r="P824" t="str">
            <v>Vulneración</v>
          </cell>
          <cell r="Q824">
            <v>76</v>
          </cell>
          <cell r="R824">
            <v>40</v>
          </cell>
          <cell r="S824">
            <v>43434</v>
          </cell>
          <cell r="T824">
            <v>43769</v>
          </cell>
          <cell r="U824">
            <v>142540600</v>
          </cell>
          <cell r="V824" t="str">
            <v>Dwan Hudgson</v>
          </cell>
        </row>
        <row r="825">
          <cell r="B825" t="str">
            <v>68-106-827</v>
          </cell>
          <cell r="C825" t="str">
            <v>Santander</v>
          </cell>
          <cell r="D825" t="str">
            <v>Corporación Servired</v>
          </cell>
          <cell r="E825" t="str">
            <v>900194485-5</v>
          </cell>
          <cell r="F825" t="str">
            <v>Carlos Alberto Marulanda Chica</v>
          </cell>
          <cell r="G825">
            <v>0</v>
          </cell>
          <cell r="H825" t="str">
            <v>Calle 52 N. 18-42 Barrio Colombia</v>
          </cell>
          <cell r="I825" t="str">
            <v>Barrancabermeja</v>
          </cell>
          <cell r="J825" t="str">
            <v>La Floresta</v>
          </cell>
          <cell r="K825">
            <v>6914142</v>
          </cell>
          <cell r="L825">
            <v>3173589861</v>
          </cell>
          <cell r="M825" t="str">
            <v>corporacionservired1@hotmail.com</v>
          </cell>
          <cell r="N825" t="str">
            <v>Hogar Sustituto Entidad RD</v>
          </cell>
          <cell r="O825" t="str">
            <v>No Aplica</v>
          </cell>
          <cell r="P825" t="str">
            <v>Vulneración</v>
          </cell>
          <cell r="Q825" t="str">
            <v>483-2018</v>
          </cell>
          <cell r="R825">
            <v>84</v>
          </cell>
          <cell r="S825">
            <v>43435</v>
          </cell>
          <cell r="T825">
            <v>43769</v>
          </cell>
          <cell r="U825">
            <v>0</v>
          </cell>
          <cell r="V825" t="str">
            <v>Ivalda Marina Chavarro</v>
          </cell>
        </row>
        <row r="826">
          <cell r="B826" t="str">
            <v>68-106-828</v>
          </cell>
          <cell r="C826" t="str">
            <v>Santander</v>
          </cell>
          <cell r="D826" t="str">
            <v>Corporación Servired</v>
          </cell>
          <cell r="E826" t="str">
            <v>900194485-5</v>
          </cell>
          <cell r="F826" t="str">
            <v>Carlos Alberto Marulanda Chica</v>
          </cell>
          <cell r="G826">
            <v>0</v>
          </cell>
          <cell r="H826" t="str">
            <v>Calle 52 N. 18-42 Barrio Colombia</v>
          </cell>
          <cell r="I826" t="str">
            <v>Barrancabermeja</v>
          </cell>
          <cell r="J826" t="str">
            <v>La Floresta</v>
          </cell>
          <cell r="K826">
            <v>6914142</v>
          </cell>
          <cell r="L826">
            <v>3173589861</v>
          </cell>
          <cell r="M826" t="str">
            <v>corporacionservired1@hotmail.com</v>
          </cell>
          <cell r="N826" t="str">
            <v>Hogar Sustituto Entidad RD</v>
          </cell>
          <cell r="O826" t="str">
            <v>No Aplica</v>
          </cell>
          <cell r="P826" t="str">
            <v>Discapacidad</v>
          </cell>
          <cell r="Q826" t="str">
            <v>483-2018</v>
          </cell>
          <cell r="R826">
            <v>13</v>
          </cell>
          <cell r="S826">
            <v>43435</v>
          </cell>
          <cell r="T826">
            <v>43769</v>
          </cell>
          <cell r="U826">
            <v>0</v>
          </cell>
          <cell r="V826" t="str">
            <v>Ivalda Marina Chavarro</v>
          </cell>
        </row>
        <row r="827">
          <cell r="B827" t="str">
            <v>68-236-829</v>
          </cell>
          <cell r="C827" t="str">
            <v>Santander</v>
          </cell>
          <cell r="D827" t="str">
            <v>Fundación Revivir - FUNDAREVIVIR</v>
          </cell>
          <cell r="E827" t="str">
            <v>900109550-4</v>
          </cell>
          <cell r="F827" t="str">
            <v>Roberto Carlos Martinez Navarro</v>
          </cell>
          <cell r="G827" t="str">
            <v>Unidad Mujeres</v>
          </cell>
          <cell r="H827" t="str">
            <v>Calle 73 N. 19-96 Barrio La Libertad</v>
          </cell>
          <cell r="I827" t="str">
            <v>Barrancabermeja</v>
          </cell>
          <cell r="J827" t="str">
            <v>La Floresta</v>
          </cell>
          <cell r="K827">
            <v>6112246</v>
          </cell>
          <cell r="L827">
            <v>3168310428</v>
          </cell>
          <cell r="M827" t="str">
            <v>funda_revivir@hotmail.com</v>
          </cell>
          <cell r="N827" t="str">
            <v>Internado RD</v>
          </cell>
          <cell r="O827" t="str">
            <v>No Aplica</v>
          </cell>
          <cell r="P827" t="str">
            <v>Vulneración</v>
          </cell>
          <cell r="Q827" t="str">
            <v>482-2018</v>
          </cell>
          <cell r="R827">
            <v>25</v>
          </cell>
          <cell r="S827">
            <v>43435</v>
          </cell>
          <cell r="T827">
            <v>43769</v>
          </cell>
          <cell r="U827">
            <v>374931525</v>
          </cell>
          <cell r="V827" t="str">
            <v>Cindy Catalina Salgado Berbesy</v>
          </cell>
        </row>
        <row r="828">
          <cell r="B828" t="str">
            <v>68-236-830</v>
          </cell>
          <cell r="C828" t="str">
            <v>Santander</v>
          </cell>
          <cell r="D828" t="str">
            <v>Fundación Revivir - FUNDAREVIVIR</v>
          </cell>
          <cell r="E828" t="str">
            <v>900109550-4</v>
          </cell>
          <cell r="F828" t="str">
            <v>Roberto Carlos Martinez Navarro</v>
          </cell>
          <cell r="G828" t="str">
            <v>Unidad Hombres</v>
          </cell>
          <cell r="H828" t="str">
            <v>Calle 72 N. 20-17 Barrio La Libertad</v>
          </cell>
          <cell r="I828" t="str">
            <v>Barrancabermeja</v>
          </cell>
          <cell r="J828" t="str">
            <v>La Floresta</v>
          </cell>
          <cell r="K828">
            <v>6112246</v>
          </cell>
          <cell r="L828">
            <v>3168310428</v>
          </cell>
          <cell r="M828" t="str">
            <v>funda_revivir@hotmail.com</v>
          </cell>
          <cell r="N828" t="str">
            <v>Internado RD</v>
          </cell>
          <cell r="O828" t="str">
            <v>No Aplica</v>
          </cell>
          <cell r="P828" t="str">
            <v>Vulneración</v>
          </cell>
          <cell r="Q828" t="str">
            <v>482-2018</v>
          </cell>
          <cell r="R828">
            <v>0</v>
          </cell>
          <cell r="S828">
            <v>43435</v>
          </cell>
          <cell r="T828">
            <v>43769</v>
          </cell>
          <cell r="U828">
            <v>0</v>
          </cell>
          <cell r="V828" t="str">
            <v>Cindy Catalina Salgado Berbesy</v>
          </cell>
        </row>
        <row r="829">
          <cell r="B829" t="str">
            <v>68-236-831</v>
          </cell>
          <cell r="C829" t="str">
            <v>Santander</v>
          </cell>
          <cell r="D829" t="str">
            <v>Fundación Revivir - FUNDAREVIVIR</v>
          </cell>
          <cell r="E829" t="str">
            <v>900109550-4</v>
          </cell>
          <cell r="F829" t="str">
            <v>Roberto Carlos Martinez Navarro</v>
          </cell>
          <cell r="G829">
            <v>0</v>
          </cell>
          <cell r="H829" t="str">
            <v>Carrera 34b No. 55 A - 216 Barrio Las Camelias</v>
          </cell>
          <cell r="I829" t="str">
            <v>Barrancabermeja</v>
          </cell>
          <cell r="J829" t="str">
            <v>La Floresta</v>
          </cell>
          <cell r="K829">
            <v>6112246</v>
          </cell>
          <cell r="L829">
            <v>3152339484</v>
          </cell>
          <cell r="M829" t="str">
            <v>funda_revivir@hotmail.com</v>
          </cell>
          <cell r="N829" t="str">
            <v>Libertad Vigilada – Asistida</v>
          </cell>
          <cell r="O829" t="str">
            <v>No Aplica</v>
          </cell>
          <cell r="P829" t="str">
            <v>SRPA</v>
          </cell>
          <cell r="Q829" t="str">
            <v>473-2018</v>
          </cell>
          <cell r="R829">
            <v>20</v>
          </cell>
          <cell r="S829">
            <v>43435</v>
          </cell>
          <cell r="T829">
            <v>43769</v>
          </cell>
          <cell r="U829">
            <v>95156760</v>
          </cell>
          <cell r="V829" t="str">
            <v>Cindy Catalina Salgado Berbesy</v>
          </cell>
        </row>
        <row r="830">
          <cell r="B830" t="str">
            <v>68-236-832</v>
          </cell>
          <cell r="C830" t="str">
            <v>Santander</v>
          </cell>
          <cell r="D830" t="str">
            <v>Fundación Revivir - FUNDAREVIVIR</v>
          </cell>
          <cell r="E830" t="str">
            <v>900109550-4</v>
          </cell>
          <cell r="F830" t="str">
            <v>Roberto Carlos Martinez Navarro</v>
          </cell>
          <cell r="G830">
            <v>0</v>
          </cell>
          <cell r="H830" t="str">
            <v>Carrera 34b No. 55 A - 216 Barrio Las Camelias</v>
          </cell>
          <cell r="I830" t="str">
            <v>Barrancabermeja</v>
          </cell>
          <cell r="J830" t="str">
            <v>La Floresta</v>
          </cell>
          <cell r="K830">
            <v>6112246</v>
          </cell>
          <cell r="L830">
            <v>3152339484</v>
          </cell>
          <cell r="M830" t="str">
            <v>funda_revivir@hotmail.com</v>
          </cell>
          <cell r="N830" t="str">
            <v>Intervención de Apoyo RAJ</v>
          </cell>
          <cell r="O830" t="str">
            <v>No Aplica</v>
          </cell>
          <cell r="P830" t="str">
            <v>RAJ</v>
          </cell>
          <cell r="Q830" t="str">
            <v>478-2018</v>
          </cell>
          <cell r="R830">
            <v>20</v>
          </cell>
          <cell r="S830">
            <v>43435</v>
          </cell>
          <cell r="T830">
            <v>43769</v>
          </cell>
          <cell r="U830">
            <v>72727020</v>
          </cell>
          <cell r="V830" t="str">
            <v>Cindy Catalina Salgado Berbesy</v>
          </cell>
        </row>
        <row r="831">
          <cell r="B831" t="str">
            <v>68-236-833</v>
          </cell>
          <cell r="C831" t="str">
            <v>Santander</v>
          </cell>
          <cell r="D831" t="str">
            <v>Fundación Revivir - FUNDAREVIVIR</v>
          </cell>
          <cell r="E831" t="str">
            <v>900109550-4</v>
          </cell>
          <cell r="F831" t="str">
            <v>Roberto Carlos Martinez Navarro</v>
          </cell>
          <cell r="G831">
            <v>0</v>
          </cell>
          <cell r="H831" t="str">
            <v>Carrera 34b No. 55 A - 216 Barrio Las Camelias</v>
          </cell>
          <cell r="I831" t="str">
            <v>Barrancabermeja</v>
          </cell>
          <cell r="J831" t="str">
            <v>La Floresta</v>
          </cell>
          <cell r="K831">
            <v>6112246</v>
          </cell>
          <cell r="L831">
            <v>3152339484</v>
          </cell>
          <cell r="M831" t="str">
            <v>funda_revivir@hotmail.com</v>
          </cell>
          <cell r="N831" t="str">
            <v>Semicerrado Externado</v>
          </cell>
          <cell r="O831" t="str">
            <v>Media Jornada</v>
          </cell>
          <cell r="P831" t="str">
            <v>SRPA</v>
          </cell>
          <cell r="Q831" t="str">
            <v>476-2018</v>
          </cell>
          <cell r="R831">
            <v>30</v>
          </cell>
          <cell r="S831">
            <v>43435</v>
          </cell>
          <cell r="T831">
            <v>43769</v>
          </cell>
          <cell r="U831">
            <v>172082970</v>
          </cell>
          <cell r="V831" t="str">
            <v>Cindy Catalina Salgado Berbesy</v>
          </cell>
        </row>
        <row r="832">
          <cell r="B832" t="str">
            <v>68-236-834</v>
          </cell>
          <cell r="C832" t="str">
            <v>Santander</v>
          </cell>
          <cell r="D832" t="str">
            <v>Fundación Revivir - FUNDAREVIVIR</v>
          </cell>
          <cell r="E832" t="str">
            <v>900109550-4</v>
          </cell>
          <cell r="F832" t="str">
            <v>Roberto Carlos Martinez Navarro</v>
          </cell>
          <cell r="G832">
            <v>0</v>
          </cell>
          <cell r="H832" t="str">
            <v>Carrera 21 N. 73-45 Barrio La Libertad</v>
          </cell>
          <cell r="I832" t="str">
            <v>Barrancabermeja</v>
          </cell>
          <cell r="J832" t="str">
            <v>La Floresta</v>
          </cell>
          <cell r="K832">
            <v>6000824</v>
          </cell>
          <cell r="L832">
            <v>3185778295</v>
          </cell>
          <cell r="M832" t="str">
            <v>funda_revivir@hotmail.com</v>
          </cell>
          <cell r="N832" t="str">
            <v>Internado RAJ</v>
          </cell>
          <cell r="O832" t="str">
            <v>No Aplica</v>
          </cell>
          <cell r="P832" t="str">
            <v>RAJ</v>
          </cell>
          <cell r="Q832" t="str">
            <v>479-2018</v>
          </cell>
          <cell r="R832">
            <v>7</v>
          </cell>
          <cell r="S832">
            <v>43435</v>
          </cell>
          <cell r="T832">
            <v>43769</v>
          </cell>
          <cell r="U832">
            <v>120016281</v>
          </cell>
          <cell r="V832" t="str">
            <v>Cindy Catalina Salgado Berbesy</v>
          </cell>
        </row>
        <row r="833">
          <cell r="B833" t="str">
            <v>68-236-835</v>
          </cell>
          <cell r="C833" t="str">
            <v>Santander</v>
          </cell>
          <cell r="D833" t="str">
            <v>Fundación Revivir - FUNDAREVIVIR</v>
          </cell>
          <cell r="E833" t="str">
            <v>900109550-4</v>
          </cell>
          <cell r="F833" t="str">
            <v>Roberto Carlos Martinez Navarro</v>
          </cell>
          <cell r="G833">
            <v>0</v>
          </cell>
          <cell r="H833" t="str">
            <v>Carrera 33 No 75-105 Primer Piso La Floresta</v>
          </cell>
          <cell r="I833" t="str">
            <v>Barrancabermeja</v>
          </cell>
          <cell r="J833" t="str">
            <v>La Floresta</v>
          </cell>
          <cell r="K833">
            <v>6112246</v>
          </cell>
          <cell r="L833">
            <v>3168310428</v>
          </cell>
          <cell r="M833" t="str">
            <v>funda_revivir@hotmail.com</v>
          </cell>
          <cell r="N833" t="str">
            <v>Centro Transitorio</v>
          </cell>
          <cell r="O833" t="str">
            <v>No Aplica</v>
          </cell>
          <cell r="P833" t="str">
            <v>SRPA</v>
          </cell>
          <cell r="Q833" t="str">
            <v>474-2018</v>
          </cell>
          <cell r="R833">
            <v>1</v>
          </cell>
          <cell r="S833">
            <v>43435</v>
          </cell>
          <cell r="T833">
            <v>43769</v>
          </cell>
          <cell r="U833">
            <v>20208240</v>
          </cell>
          <cell r="V833" t="str">
            <v>Cindy Catalina Salgado Berbesy</v>
          </cell>
        </row>
        <row r="834">
          <cell r="B834" t="str">
            <v>68-236-836</v>
          </cell>
          <cell r="C834" t="str">
            <v>Santander</v>
          </cell>
          <cell r="D834" t="str">
            <v>Fundación Revivir - FUNDAREVIVIR</v>
          </cell>
          <cell r="E834" t="str">
            <v>900109550-4</v>
          </cell>
          <cell r="F834" t="str">
            <v>Roberto Carlos Martinez Navarro</v>
          </cell>
          <cell r="G834">
            <v>0</v>
          </cell>
          <cell r="H834" t="str">
            <v>Carrera 33 No 75-105 Primer Piso La Floresta</v>
          </cell>
          <cell r="I834" t="str">
            <v>Barrancabermeja</v>
          </cell>
          <cell r="J834" t="str">
            <v>La Floresta</v>
          </cell>
          <cell r="K834">
            <v>6112246</v>
          </cell>
          <cell r="L834">
            <v>3168310428</v>
          </cell>
          <cell r="M834" t="str">
            <v>funda_revivir@hotmail.com</v>
          </cell>
          <cell r="N834" t="str">
            <v>Centro De Internamiento Preventivo</v>
          </cell>
          <cell r="O834" t="str">
            <v>No Aplica</v>
          </cell>
          <cell r="P834" t="str">
            <v>SRPA</v>
          </cell>
          <cell r="Q834" t="str">
            <v>477-2018</v>
          </cell>
          <cell r="R834">
            <v>12</v>
          </cell>
          <cell r="S834">
            <v>43435</v>
          </cell>
          <cell r="T834">
            <v>43769</v>
          </cell>
          <cell r="U834">
            <v>260201256</v>
          </cell>
          <cell r="V834" t="str">
            <v>Cindy Catalina Salgado Berbesy</v>
          </cell>
        </row>
        <row r="835">
          <cell r="B835" t="str">
            <v>68-193-837</v>
          </cell>
          <cell r="C835" t="str">
            <v>Santander</v>
          </cell>
          <cell r="D835" t="str">
            <v>Fundación Nawen</v>
          </cell>
          <cell r="E835" t="str">
            <v>900877034-9</v>
          </cell>
          <cell r="F835" t="str">
            <v>William Mauricio Cuellar Pascuas</v>
          </cell>
          <cell r="G835">
            <v>0</v>
          </cell>
          <cell r="H835" t="str">
            <v>Carrera 30 # 71-105 Barrio La Floresta</v>
          </cell>
          <cell r="I835" t="str">
            <v>Barrancabermeja</v>
          </cell>
          <cell r="J835" t="str">
            <v>La Floresta</v>
          </cell>
          <cell r="K835">
            <v>6006350</v>
          </cell>
          <cell r="L835">
            <v>3158424050</v>
          </cell>
          <cell r="M835" t="str">
            <v>gerencia@fundacionnawen.org.co</v>
          </cell>
          <cell r="N835" t="str">
            <v>Externado RD</v>
          </cell>
          <cell r="O835" t="str">
            <v>Media Jornada</v>
          </cell>
          <cell r="P835" t="str">
            <v>Discapacidad</v>
          </cell>
          <cell r="Q835" t="str">
            <v>475-2018</v>
          </cell>
          <cell r="R835">
            <v>50</v>
          </cell>
          <cell r="S835">
            <v>43435</v>
          </cell>
          <cell r="T835">
            <v>43769</v>
          </cell>
          <cell r="U835">
            <v>157193800</v>
          </cell>
          <cell r="V835" t="str">
            <v>Cindy Catalina Salgado Berbesy</v>
          </cell>
        </row>
        <row r="836">
          <cell r="B836" t="str">
            <v>68-138-838</v>
          </cell>
          <cell r="C836" t="str">
            <v>Santander</v>
          </cell>
          <cell r="D836" t="str">
            <v>Fundación De Apoyo Social - FAS</v>
          </cell>
          <cell r="E836" t="str">
            <v>800052272-1</v>
          </cell>
          <cell r="F836" t="str">
            <v>Jorge Antonio Gavassa Morantes</v>
          </cell>
          <cell r="G836">
            <v>0</v>
          </cell>
          <cell r="H836" t="str">
            <v xml:space="preserve">Calle 31 Nº 33 B 42 Quinta Dania
</v>
          </cell>
          <cell r="I836" t="str">
            <v>Bucaramanga</v>
          </cell>
          <cell r="J836" t="str">
            <v>Luis Carlos Galan</v>
          </cell>
          <cell r="K836" t="str">
            <v>6477290
6349574</v>
          </cell>
          <cell r="L836">
            <v>3167473699</v>
          </cell>
          <cell r="M836" t="str">
            <v>fundasocial_09@hotmail.com</v>
          </cell>
          <cell r="N836" t="str">
            <v>Intervención de Apoyo - Apoyo Psicosocial RD</v>
          </cell>
          <cell r="O836" t="str">
            <v>No Aplica</v>
          </cell>
          <cell r="P836" t="str">
            <v>Vulneración</v>
          </cell>
          <cell r="Q836" t="str">
            <v>491-2018</v>
          </cell>
          <cell r="R836">
            <v>10</v>
          </cell>
          <cell r="S836">
            <v>43435</v>
          </cell>
          <cell r="T836">
            <v>43769</v>
          </cell>
          <cell r="U836">
            <v>35635150</v>
          </cell>
          <cell r="V836" t="str">
            <v>Ivalda Marina Chavarro</v>
          </cell>
        </row>
        <row r="837">
          <cell r="B837" t="str">
            <v>68-138-839</v>
          </cell>
          <cell r="C837" t="str">
            <v>Santander</v>
          </cell>
          <cell r="D837" t="str">
            <v>Fundación De Apoyo Social - FAS</v>
          </cell>
          <cell r="E837" t="str">
            <v>800052272-1</v>
          </cell>
          <cell r="F837" t="str">
            <v>Jorge Antonio Gavassa Morantes</v>
          </cell>
          <cell r="G837">
            <v>0</v>
          </cell>
          <cell r="H837" t="str">
            <v xml:space="preserve">Calle 31 Nº 33 B 42 Quinta Dania
</v>
          </cell>
          <cell r="I837" t="str">
            <v>Bucaramanga</v>
          </cell>
          <cell r="J837" t="str">
            <v>Resurgir</v>
          </cell>
          <cell r="K837" t="str">
            <v>6477290
6349574</v>
          </cell>
          <cell r="L837">
            <v>3167473699</v>
          </cell>
          <cell r="M837" t="str">
            <v>fundasocial_09@hotmail.com</v>
          </cell>
          <cell r="N837" t="str">
            <v>Intervención de Apoyo RAJ</v>
          </cell>
          <cell r="O837" t="str">
            <v>No Aplica</v>
          </cell>
          <cell r="P837" t="str">
            <v>RAJ</v>
          </cell>
          <cell r="Q837" t="str">
            <v>492-2018</v>
          </cell>
          <cell r="R837">
            <v>150</v>
          </cell>
          <cell r="S837">
            <v>43435</v>
          </cell>
          <cell r="T837">
            <v>43769</v>
          </cell>
          <cell r="U837">
            <v>545452650</v>
          </cell>
          <cell r="V837" t="str">
            <v>Fanny Diaz Mendoza</v>
          </cell>
        </row>
        <row r="838">
          <cell r="B838" t="str">
            <v>68-138-840</v>
          </cell>
          <cell r="C838" t="str">
            <v>Santander</v>
          </cell>
          <cell r="D838" t="str">
            <v>Fundación De Apoyo Social - FAS</v>
          </cell>
          <cell r="E838" t="str">
            <v>800052272-1</v>
          </cell>
          <cell r="F838" t="str">
            <v>Jorge Antonio Gavassa Morantes</v>
          </cell>
          <cell r="G838">
            <v>0</v>
          </cell>
          <cell r="H838" t="str">
            <v xml:space="preserve">Calle 31 Nº 33 B 42 Quinta Dania
</v>
          </cell>
          <cell r="I838" t="str">
            <v>Bucaramanga</v>
          </cell>
          <cell r="J838" t="str">
            <v>Resurgir</v>
          </cell>
          <cell r="K838" t="str">
            <v>6477290
6349574</v>
          </cell>
          <cell r="L838">
            <v>3167473699</v>
          </cell>
          <cell r="M838" t="str">
            <v>fundasocial_09@hotmail.com</v>
          </cell>
          <cell r="N838" t="str">
            <v>Libertad Vigilada – Asistida</v>
          </cell>
          <cell r="O838" t="str">
            <v>No Aplica</v>
          </cell>
          <cell r="P838" t="str">
            <v>SRPA</v>
          </cell>
          <cell r="Q838" t="str">
            <v>493-2018</v>
          </cell>
          <cell r="R838">
            <v>100</v>
          </cell>
          <cell r="S838">
            <v>43435</v>
          </cell>
          <cell r="T838">
            <v>43769</v>
          </cell>
          <cell r="U838">
            <v>475783800</v>
          </cell>
          <cell r="V838" t="str">
            <v>Fanny Diaz Mendoza</v>
          </cell>
        </row>
        <row r="839">
          <cell r="B839" t="str">
            <v>68-82-841</v>
          </cell>
          <cell r="C839" t="str">
            <v>Santander</v>
          </cell>
          <cell r="D839" t="str">
            <v>Corporación Alianza Para El Desarrollo Ambiental Social Y Económico Sostenible - CORPOADASES</v>
          </cell>
          <cell r="E839" t="str">
            <v>900274388-2</v>
          </cell>
          <cell r="F839" t="str">
            <v>Alexander Mantilla Pinto</v>
          </cell>
          <cell r="G839">
            <v>0</v>
          </cell>
          <cell r="H839" t="str">
            <v>Carrera 24 Nº 103-36 Barrio Provenza</v>
          </cell>
          <cell r="I839" t="str">
            <v>Bucaramanga</v>
          </cell>
          <cell r="J839" t="str">
            <v>Luis Carlos Galan</v>
          </cell>
          <cell r="K839">
            <v>6955842</v>
          </cell>
          <cell r="L839">
            <v>3167430608</v>
          </cell>
          <cell r="M839" t="str">
            <v>externado.vulneracion@corpoadases.com</v>
          </cell>
          <cell r="N839" t="str">
            <v>Externado RD</v>
          </cell>
          <cell r="O839" t="str">
            <v>Media Jornada</v>
          </cell>
          <cell r="P839" t="str">
            <v>Vulneración</v>
          </cell>
          <cell r="Q839" t="str">
            <v>497-2018</v>
          </cell>
          <cell r="R839">
            <v>200</v>
          </cell>
          <cell r="S839">
            <v>43435</v>
          </cell>
          <cell r="T839">
            <v>43769</v>
          </cell>
          <cell r="U839">
            <v>1096161400</v>
          </cell>
          <cell r="V839" t="str">
            <v>Ivalda Marina Chavarro</v>
          </cell>
        </row>
        <row r="840">
          <cell r="B840" t="str">
            <v>68-82-842</v>
          </cell>
          <cell r="C840" t="str">
            <v>Santander</v>
          </cell>
          <cell r="D840" t="str">
            <v>Corporación Alianza Para El Desarrollo Ambiental Social Y Económico Sostenible - CORPOADASES</v>
          </cell>
          <cell r="E840" t="str">
            <v>900274388-2</v>
          </cell>
          <cell r="F840" t="str">
            <v>Alexander Mantilla Pinto</v>
          </cell>
          <cell r="G840">
            <v>0</v>
          </cell>
          <cell r="H840" t="str">
            <v>Calle 105a No 24-46 Barrio Provenza</v>
          </cell>
          <cell r="I840" t="str">
            <v>Bucaramanga</v>
          </cell>
          <cell r="J840" t="str">
            <v>Resurgir</v>
          </cell>
          <cell r="K840">
            <v>6313167</v>
          </cell>
          <cell r="L840">
            <v>3167430608</v>
          </cell>
          <cell r="M840" t="str">
            <v>externado.responsabilidadpenal@corpoadases.com</v>
          </cell>
          <cell r="N840" t="str">
            <v>Externado RAJ</v>
          </cell>
          <cell r="O840" t="str">
            <v>Media Jornada</v>
          </cell>
          <cell r="P840" t="str">
            <v>RAJ</v>
          </cell>
          <cell r="Q840" t="str">
            <v>498-2018</v>
          </cell>
          <cell r="R840">
            <v>30</v>
          </cell>
          <cell r="S840">
            <v>43435</v>
          </cell>
          <cell r="T840">
            <v>43769</v>
          </cell>
          <cell r="U840">
            <v>172082970</v>
          </cell>
          <cell r="V840" t="str">
            <v>Fanny Diaz Mendoza</v>
          </cell>
        </row>
        <row r="841">
          <cell r="B841" t="str">
            <v>68-82-843</v>
          </cell>
          <cell r="C841" t="str">
            <v>Santander</v>
          </cell>
          <cell r="D841" t="str">
            <v>Corporación Alianza Para El Desarrollo Ambiental Social Y Económico Sostenible - CORPOADASES</v>
          </cell>
          <cell r="E841" t="str">
            <v>900274388-2</v>
          </cell>
          <cell r="F841" t="str">
            <v>Alexander Mantilla Pinto</v>
          </cell>
          <cell r="G841">
            <v>0</v>
          </cell>
          <cell r="H841" t="str">
            <v>Calle 105a No 24-46 Barrio Provenza</v>
          </cell>
          <cell r="I841" t="str">
            <v>Bucaramanga</v>
          </cell>
          <cell r="J841" t="str">
            <v>Resurgir</v>
          </cell>
          <cell r="K841">
            <v>6313167</v>
          </cell>
          <cell r="L841">
            <v>3167430608</v>
          </cell>
          <cell r="M841" t="str">
            <v>externado.responsabilidadpenal@corpoadases.com</v>
          </cell>
          <cell r="N841" t="str">
            <v>Semicerrado Externado</v>
          </cell>
          <cell r="O841" t="str">
            <v>Media Jornada</v>
          </cell>
          <cell r="P841" t="str">
            <v>SRPA</v>
          </cell>
          <cell r="Q841" t="str">
            <v>502-2018</v>
          </cell>
          <cell r="R841">
            <v>46</v>
          </cell>
          <cell r="S841">
            <v>43435</v>
          </cell>
          <cell r="T841">
            <v>43769</v>
          </cell>
          <cell r="U841">
            <v>263860554</v>
          </cell>
          <cell r="V841" t="str">
            <v>Fanny Diaz Mendoza</v>
          </cell>
        </row>
        <row r="842">
          <cell r="B842" t="str">
            <v>68-296-844</v>
          </cell>
          <cell r="C842" t="str">
            <v>Santander</v>
          </cell>
          <cell r="D842" t="str">
            <v>Orden De Los Clérigos Regulares Somascos</v>
          </cell>
          <cell r="E842" t="str">
            <v>860027139-2</v>
          </cell>
          <cell r="F842" t="str">
            <v>Luigi Ghezzi</v>
          </cell>
          <cell r="G842">
            <v>0</v>
          </cell>
          <cell r="H842" t="str">
            <v>Carrera 26 Nº 11n-30 Barrio Regaderos</v>
          </cell>
          <cell r="I842" t="str">
            <v>Bucaramanga</v>
          </cell>
          <cell r="J842" t="str">
            <v>Luis Carlos Galan</v>
          </cell>
          <cell r="K842">
            <v>6402744</v>
          </cell>
          <cell r="L842">
            <v>3202316314</v>
          </cell>
          <cell r="M842" t="str">
            <v>centrojuvenilamanecer@gmail.com</v>
          </cell>
          <cell r="N842" t="str">
            <v>Externado RD</v>
          </cell>
          <cell r="O842" t="str">
            <v>Media Jornada</v>
          </cell>
          <cell r="P842" t="str">
            <v>Vulneración</v>
          </cell>
          <cell r="Q842" t="str">
            <v>496-2018</v>
          </cell>
          <cell r="R842">
            <v>80</v>
          </cell>
          <cell r="S842">
            <v>43435</v>
          </cell>
          <cell r="T842">
            <v>43769</v>
          </cell>
          <cell r="U842">
            <v>438464560</v>
          </cell>
          <cell r="V842" t="str">
            <v>Ivalda Marina Chavarro</v>
          </cell>
        </row>
        <row r="843">
          <cell r="B843" t="str">
            <v>68-40-845</v>
          </cell>
          <cell r="C843" t="str">
            <v>Santander</v>
          </cell>
          <cell r="D843" t="str">
            <v>Asociación Santandereana Pro Niño Retardado Mental - ASOPORMEN</v>
          </cell>
          <cell r="E843" t="str">
            <v>890201397-0</v>
          </cell>
          <cell r="F843" t="str">
            <v>Luz Stella Prada De Lopez</v>
          </cell>
          <cell r="G843">
            <v>0</v>
          </cell>
          <cell r="H843" t="str">
            <v>Carrera 27 Nº 42-52 Barrio Sotomayor</v>
          </cell>
          <cell r="I843" t="str">
            <v>Bucaramanga</v>
          </cell>
          <cell r="J843" t="str">
            <v>Luis Carlos Galan</v>
          </cell>
          <cell r="K843">
            <v>6320536</v>
          </cell>
          <cell r="L843">
            <v>3175021225</v>
          </cell>
          <cell r="M843" t="str">
            <v>institutoasopormen@yahoo.com</v>
          </cell>
          <cell r="N843" t="str">
            <v>Externado RD</v>
          </cell>
          <cell r="O843" t="str">
            <v>Jornada Completa</v>
          </cell>
          <cell r="P843" t="str">
            <v>Vulneración</v>
          </cell>
          <cell r="Q843" t="str">
            <v>503-2018</v>
          </cell>
          <cell r="R843">
            <v>36</v>
          </cell>
          <cell r="S843">
            <v>43435</v>
          </cell>
          <cell r="T843">
            <v>43769</v>
          </cell>
          <cell r="U843">
            <v>424391940</v>
          </cell>
          <cell r="V843" t="str">
            <v>Ivalda Marina Chavarro</v>
          </cell>
        </row>
        <row r="844">
          <cell r="B844" t="str">
            <v>68-106-846</v>
          </cell>
          <cell r="C844" t="str">
            <v>Santander</v>
          </cell>
          <cell r="D844" t="str">
            <v>Corporación Servired</v>
          </cell>
          <cell r="E844" t="str">
            <v>900194485-5</v>
          </cell>
          <cell r="F844" t="str">
            <v>Carlos Alberto Marulanda Chica</v>
          </cell>
          <cell r="G844">
            <v>0</v>
          </cell>
          <cell r="H844" t="str">
            <v>Carrera 26 N. 33-61 Barrio Antonia Santos</v>
          </cell>
          <cell r="I844" t="str">
            <v>Bucaramanga</v>
          </cell>
          <cell r="J844" t="str">
            <v>Luis Carlos Galan - Velez - Malaga - San Gil - Socorro</v>
          </cell>
          <cell r="K844">
            <v>6914142</v>
          </cell>
          <cell r="L844">
            <v>3173589861</v>
          </cell>
          <cell r="M844" t="str">
            <v>corporacionservired1@hotmail.com</v>
          </cell>
          <cell r="N844" t="str">
            <v>Hogar Sustituto Entidad RD</v>
          </cell>
          <cell r="O844" t="str">
            <v>No Aplica</v>
          </cell>
          <cell r="P844" t="str">
            <v>Vulneración</v>
          </cell>
          <cell r="Q844" t="str">
            <v>483-2018</v>
          </cell>
          <cell r="R844">
            <v>424</v>
          </cell>
          <cell r="S844">
            <v>43435</v>
          </cell>
          <cell r="T844">
            <v>43769</v>
          </cell>
          <cell r="U844">
            <v>8544701481</v>
          </cell>
          <cell r="V844" t="str">
            <v>Ivalda Marina Chavarro</v>
          </cell>
        </row>
        <row r="845">
          <cell r="B845" t="str">
            <v>68-106-847</v>
          </cell>
          <cell r="C845" t="str">
            <v>Santander</v>
          </cell>
          <cell r="D845" t="str">
            <v>Corporación Servired</v>
          </cell>
          <cell r="E845" t="str">
            <v>900194485-5</v>
          </cell>
          <cell r="F845" t="str">
            <v>Carlos Alberto Marulanda Chica</v>
          </cell>
          <cell r="G845">
            <v>0</v>
          </cell>
          <cell r="H845" t="str">
            <v>Carrera 26 N. 33-61 Barrio Antonia Santos</v>
          </cell>
          <cell r="I845" t="str">
            <v>Bucaramanga</v>
          </cell>
          <cell r="J845" t="str">
            <v>Luis Carlos Galan - Velez - Malaga - San Gil - Socorro</v>
          </cell>
          <cell r="K845">
            <v>6914142</v>
          </cell>
          <cell r="L845">
            <v>3173589861</v>
          </cell>
          <cell r="M845" t="str">
            <v>corporacionservired1@hotmail.com</v>
          </cell>
          <cell r="N845" t="str">
            <v>Hogar Sustituto Entidad RD</v>
          </cell>
          <cell r="O845" t="str">
            <v>No Aplica</v>
          </cell>
          <cell r="P845" t="str">
            <v>Discapacidad</v>
          </cell>
          <cell r="Q845" t="str">
            <v>483-2018</v>
          </cell>
          <cell r="R845">
            <v>96</v>
          </cell>
          <cell r="S845">
            <v>43435</v>
          </cell>
          <cell r="T845">
            <v>43769</v>
          </cell>
          <cell r="U845">
            <v>0</v>
          </cell>
          <cell r="V845" t="str">
            <v>Ivalda Marina Chavarro</v>
          </cell>
        </row>
        <row r="846">
          <cell r="B846" t="str">
            <v>68-305-848</v>
          </cell>
          <cell r="C846" t="str">
            <v>Santander</v>
          </cell>
          <cell r="D846" t="str">
            <v>Refugio San Jose</v>
          </cell>
          <cell r="E846" t="str">
            <v>890201734-1</v>
          </cell>
          <cell r="F846" t="str">
            <v>Hna. Ligia Henao Olarte</v>
          </cell>
          <cell r="G846">
            <v>0</v>
          </cell>
          <cell r="H846" t="str">
            <v>Carrera 11 No. 33-14 Barrio Centro</v>
          </cell>
          <cell r="I846" t="str">
            <v>Bucaramanga</v>
          </cell>
          <cell r="J846" t="str">
            <v>Luis Carlos Galan</v>
          </cell>
          <cell r="K846">
            <v>6427389</v>
          </cell>
          <cell r="L846">
            <v>0</v>
          </cell>
          <cell r="M846" t="str">
            <v>refugio-sanjose@hotmail.com</v>
          </cell>
          <cell r="N846" t="str">
            <v>Internado RD</v>
          </cell>
          <cell r="O846" t="str">
            <v>No Aplica</v>
          </cell>
          <cell r="P846" t="str">
            <v>Vulneración</v>
          </cell>
          <cell r="Q846" t="str">
            <v>481-2018</v>
          </cell>
          <cell r="R846">
            <v>35</v>
          </cell>
          <cell r="S846">
            <v>43435</v>
          </cell>
          <cell r="T846">
            <v>43769</v>
          </cell>
          <cell r="U846">
            <v>524904135</v>
          </cell>
          <cell r="V846" t="str">
            <v>Ivalda Marina Chavarro</v>
          </cell>
        </row>
        <row r="847">
          <cell r="B847" t="str">
            <v>68-33-849</v>
          </cell>
          <cell r="C847" t="str">
            <v>Santander</v>
          </cell>
          <cell r="D847" t="str">
            <v>Asociación Niños De Papel</v>
          </cell>
          <cell r="E847" t="str">
            <v>800099778-9</v>
          </cell>
          <cell r="F847" t="str">
            <v>Beatriz Arenas Villamil</v>
          </cell>
          <cell r="G847" t="str">
            <v>Hogar Zoe</v>
          </cell>
          <cell r="H847" t="str">
            <v>Calle 51n.14-144 San Miguel</v>
          </cell>
          <cell r="I847" t="str">
            <v>Bucaramanga</v>
          </cell>
          <cell r="J847" t="str">
            <v>Luis Carlos Galan</v>
          </cell>
          <cell r="K847" t="str">
            <v>6851636- 6851633</v>
          </cell>
          <cell r="L847">
            <v>0</v>
          </cell>
          <cell r="M847" t="str">
            <v>coordinadoraemausb@ninosdepapel.org</v>
          </cell>
          <cell r="N847" t="str">
            <v>Internado RD</v>
          </cell>
          <cell r="O847" t="str">
            <v>No Aplica</v>
          </cell>
          <cell r="P847" t="str">
            <v>Vulneración</v>
          </cell>
          <cell r="Q847" t="str">
            <v>501-2018</v>
          </cell>
          <cell r="R847">
            <v>0</v>
          </cell>
          <cell r="S847">
            <v>43435</v>
          </cell>
          <cell r="T847">
            <v>43769</v>
          </cell>
          <cell r="U847">
            <v>0</v>
          </cell>
          <cell r="V847" t="str">
            <v>Ivalda Marina Chavarro</v>
          </cell>
        </row>
        <row r="848">
          <cell r="B848" t="str">
            <v>68-33-850</v>
          </cell>
          <cell r="C848" t="str">
            <v>Santander</v>
          </cell>
          <cell r="D848" t="str">
            <v>Asociación Niños De Papel</v>
          </cell>
          <cell r="E848" t="str">
            <v>800099778-9</v>
          </cell>
          <cell r="F848" t="str">
            <v>Beatriz Arenas Villamil</v>
          </cell>
          <cell r="G848" t="str">
            <v>Hogar Shanti</v>
          </cell>
          <cell r="H848" t="str">
            <v>Carrera 29 N. 18-19 Barrio San Alonso</v>
          </cell>
          <cell r="I848" t="str">
            <v>Bucaramanga</v>
          </cell>
          <cell r="J848" t="str">
            <v>Luis Carlos Galan</v>
          </cell>
          <cell r="K848">
            <v>6523203</v>
          </cell>
          <cell r="L848">
            <v>0</v>
          </cell>
          <cell r="M848" t="str">
            <v>coordinadoraemausb@ninosdepapel.org</v>
          </cell>
          <cell r="N848" t="str">
            <v>Internado RD</v>
          </cell>
          <cell r="O848" t="str">
            <v>No Aplica</v>
          </cell>
          <cell r="P848" t="str">
            <v>Vulneración</v>
          </cell>
          <cell r="Q848" t="str">
            <v>501-2018</v>
          </cell>
          <cell r="R848">
            <v>0</v>
          </cell>
          <cell r="S848">
            <v>43435</v>
          </cell>
          <cell r="T848">
            <v>43769</v>
          </cell>
          <cell r="U848">
            <v>0</v>
          </cell>
          <cell r="V848" t="str">
            <v>Ivalda Marina Chavarro</v>
          </cell>
        </row>
        <row r="849">
          <cell r="B849" t="str">
            <v>68-269-851</v>
          </cell>
          <cell r="C849" t="str">
            <v>Santander</v>
          </cell>
          <cell r="D849" t="str">
            <v>Hogar Infantil Santa Teresita</v>
          </cell>
          <cell r="E849" t="str">
            <v>890201325-0</v>
          </cell>
          <cell r="F849" t="str">
            <v>Luis Jose Gomez Restrepo</v>
          </cell>
          <cell r="G849" t="str">
            <v>Hogar Infantil Santa Teresita</v>
          </cell>
          <cell r="H849" t="str">
            <v>Kilometro 1 Via Acueducto Vereda La Malaña</v>
          </cell>
          <cell r="I849" t="str">
            <v>Bucaramanga</v>
          </cell>
          <cell r="J849" t="str">
            <v>Luis Carlos Galan</v>
          </cell>
          <cell r="K849">
            <v>6456093</v>
          </cell>
          <cell r="L849">
            <v>3103069179</v>
          </cell>
          <cell r="M849" t="str">
            <v>hogasantateresita@yahoo.com</v>
          </cell>
          <cell r="N849" t="str">
            <v>Internado RD</v>
          </cell>
          <cell r="O849" t="str">
            <v>No Aplica</v>
          </cell>
          <cell r="P849" t="str">
            <v>Vulneración</v>
          </cell>
          <cell r="Q849" t="str">
            <v>488-2018</v>
          </cell>
          <cell r="R849">
            <v>36</v>
          </cell>
          <cell r="S849">
            <v>43435</v>
          </cell>
          <cell r="T849">
            <v>43769</v>
          </cell>
          <cell r="U849">
            <v>779857572</v>
          </cell>
          <cell r="V849" t="str">
            <v>Ivalda Marina Chavarro</v>
          </cell>
        </row>
        <row r="850">
          <cell r="B850" t="str">
            <v>68-184-852</v>
          </cell>
          <cell r="C850" t="str">
            <v>Santander</v>
          </cell>
          <cell r="D850" t="str">
            <v>Fundación Laical Miani - FULMIANI</v>
          </cell>
          <cell r="E850" t="str">
            <v>900410301-6</v>
          </cell>
          <cell r="F850" t="str">
            <v>Pedro José Mora Barrera</v>
          </cell>
          <cell r="G850">
            <v>0</v>
          </cell>
          <cell r="H850" t="str">
            <v>Carrera 11 No 43-49 Barrio Alfonso Lopéz</v>
          </cell>
          <cell r="I850" t="str">
            <v>Bucaramanga</v>
          </cell>
          <cell r="J850" t="str">
            <v>Luis Carlos Galan</v>
          </cell>
          <cell r="K850">
            <v>6420044</v>
          </cell>
          <cell r="L850">
            <v>3013114860</v>
          </cell>
          <cell r="M850" t="str">
            <v>fundacionlaicalmiani@gmail.com</v>
          </cell>
          <cell r="N850" t="str">
            <v>Externado RD</v>
          </cell>
          <cell r="O850" t="str">
            <v>Media Jornada</v>
          </cell>
          <cell r="P850" t="str">
            <v>Vulneración</v>
          </cell>
          <cell r="Q850" t="str">
            <v>489-2018</v>
          </cell>
          <cell r="R850">
            <v>20</v>
          </cell>
          <cell r="S850">
            <v>43435</v>
          </cell>
          <cell r="T850">
            <v>43769</v>
          </cell>
          <cell r="U850">
            <v>109616140</v>
          </cell>
          <cell r="V850" t="str">
            <v>Ivalda Marina Chavarro</v>
          </cell>
        </row>
        <row r="851">
          <cell r="B851" t="str">
            <v>68-184-853</v>
          </cell>
          <cell r="C851" t="str">
            <v>Santander</v>
          </cell>
          <cell r="D851" t="str">
            <v>Fundación Laical Miani - FULMIANI</v>
          </cell>
          <cell r="E851" t="str">
            <v>900410301-6</v>
          </cell>
          <cell r="F851" t="str">
            <v>Pedro José Mora Barrera</v>
          </cell>
          <cell r="G851">
            <v>0</v>
          </cell>
          <cell r="H851" t="str">
            <v>Carrera 11 No 43-49 Barrio Alfonso Lopéz</v>
          </cell>
          <cell r="I851" t="str">
            <v>Bucaramanga</v>
          </cell>
          <cell r="J851" t="str">
            <v>Luis Carlos Galan</v>
          </cell>
          <cell r="K851">
            <v>6420044</v>
          </cell>
          <cell r="L851">
            <v>3013114860</v>
          </cell>
          <cell r="M851" t="str">
            <v>fundacionlaicalmiani@gmail.com</v>
          </cell>
          <cell r="N851" t="str">
            <v>Internado RD</v>
          </cell>
          <cell r="O851" t="str">
            <v>No Aplica</v>
          </cell>
          <cell r="P851" t="str">
            <v>Vulneración</v>
          </cell>
          <cell r="Q851" t="str">
            <v>490-2018</v>
          </cell>
          <cell r="R851">
            <v>50</v>
          </cell>
          <cell r="S851">
            <v>43435</v>
          </cell>
          <cell r="T851">
            <v>43769</v>
          </cell>
          <cell r="U851">
            <v>749863050</v>
          </cell>
          <cell r="V851" t="str">
            <v>Ivalda Marina Chavarro</v>
          </cell>
        </row>
        <row r="852">
          <cell r="B852" t="str">
            <v>68-87-854</v>
          </cell>
          <cell r="C852" t="str">
            <v>Santander</v>
          </cell>
          <cell r="D852" t="str">
            <v>Corporación Creser</v>
          </cell>
          <cell r="E852" t="str">
            <v>811006057-9</v>
          </cell>
          <cell r="F852" t="str">
            <v>Sonia Amparo Osorio Pita</v>
          </cell>
          <cell r="G852">
            <v>0</v>
          </cell>
          <cell r="H852" t="str">
            <v>Km 1 Via Acueducto Vereda La Malaña</v>
          </cell>
          <cell r="I852" t="str">
            <v>Bucaramanga</v>
          </cell>
          <cell r="J852" t="str">
            <v>Luis Carlos Galan</v>
          </cell>
          <cell r="K852">
            <v>6352881</v>
          </cell>
          <cell r="L852">
            <v>3137223621</v>
          </cell>
          <cell r="M852" t="str">
            <v>cresercorporacion@gmail.com</v>
          </cell>
          <cell r="N852" t="str">
            <v>Internado RD</v>
          </cell>
          <cell r="O852" t="str">
            <v>No Aplica</v>
          </cell>
          <cell r="P852" t="str">
            <v>Discapacidad</v>
          </cell>
          <cell r="Q852" t="str">
            <v>494-2018</v>
          </cell>
          <cell r="R852">
            <v>75</v>
          </cell>
          <cell r="S852">
            <v>43435</v>
          </cell>
          <cell r="T852">
            <v>43769</v>
          </cell>
          <cell r="U852">
            <v>1290364800</v>
          </cell>
          <cell r="V852" t="str">
            <v>Ivalda Marina Chavarro</v>
          </cell>
        </row>
        <row r="853">
          <cell r="B853" t="str">
            <v>68-170-855</v>
          </cell>
          <cell r="C853" t="str">
            <v>Santander</v>
          </cell>
          <cell r="D853" t="str">
            <v>Fundación Hogares Claret</v>
          </cell>
          <cell r="E853" t="str">
            <v>800098983-8</v>
          </cell>
          <cell r="F853" t="str">
            <v>Zaira Liyene Chaparro Gonzalez</v>
          </cell>
          <cell r="G853">
            <v>0</v>
          </cell>
          <cell r="H853" t="str">
            <v>Calle 39 No 4-36 Barrio La Joya</v>
          </cell>
          <cell r="I853" t="str">
            <v>Bucaramanga</v>
          </cell>
          <cell r="J853" t="str">
            <v>Resurgir</v>
          </cell>
          <cell r="K853">
            <v>6704337</v>
          </cell>
          <cell r="L853">
            <v>0</v>
          </cell>
          <cell r="M853" t="str">
            <v>info.santander@fundacionhogaresclaret.org</v>
          </cell>
          <cell r="N853" t="str">
            <v>Centro Transitorio</v>
          </cell>
          <cell r="O853" t="str">
            <v>No Aplica</v>
          </cell>
          <cell r="P853" t="str">
            <v>SRPA</v>
          </cell>
          <cell r="Q853" t="str">
            <v>504-2018</v>
          </cell>
          <cell r="R853">
            <v>4</v>
          </cell>
          <cell r="S853">
            <v>43435</v>
          </cell>
          <cell r="T853">
            <v>43769</v>
          </cell>
          <cell r="U853">
            <v>80832960</v>
          </cell>
          <cell r="V853" t="str">
            <v>Fanny Diaz Mendoza</v>
          </cell>
        </row>
        <row r="854">
          <cell r="B854" t="str">
            <v>68-170-856</v>
          </cell>
          <cell r="C854" t="str">
            <v>Santander</v>
          </cell>
          <cell r="D854" t="str">
            <v>Fundación Hogares Claret</v>
          </cell>
          <cell r="E854" t="str">
            <v>800098983-8</v>
          </cell>
          <cell r="F854" t="str">
            <v>Zaira Liyene Chaparro Gonzalez</v>
          </cell>
          <cell r="G854">
            <v>0</v>
          </cell>
          <cell r="H854" t="str">
            <v>Calle 39 No 4-36 Barrio La Joya</v>
          </cell>
          <cell r="I854" t="str">
            <v>Bucaramanga</v>
          </cell>
          <cell r="J854" t="str">
            <v>Resurgir</v>
          </cell>
          <cell r="K854">
            <v>6704337</v>
          </cell>
          <cell r="L854">
            <v>0</v>
          </cell>
          <cell r="M854" t="str">
            <v>info.santander@fundacionhogaresclaret.org</v>
          </cell>
          <cell r="N854" t="str">
            <v>Centro De Internamiento Preventivo</v>
          </cell>
          <cell r="O854" t="str">
            <v>No Aplica</v>
          </cell>
          <cell r="P854" t="str">
            <v>SRPA</v>
          </cell>
          <cell r="Q854" t="str">
            <v>505-2018</v>
          </cell>
          <cell r="R854">
            <v>80</v>
          </cell>
          <cell r="S854">
            <v>43435</v>
          </cell>
          <cell r="T854">
            <v>43769</v>
          </cell>
          <cell r="U854">
            <v>1734675040</v>
          </cell>
          <cell r="V854" t="str">
            <v>Fanny Diaz Mendoza</v>
          </cell>
        </row>
        <row r="855">
          <cell r="B855" t="str">
            <v>68-33-857</v>
          </cell>
          <cell r="C855" t="str">
            <v>Santander</v>
          </cell>
          <cell r="D855" t="str">
            <v>Asociación Niños De Papel</v>
          </cell>
          <cell r="E855" t="str">
            <v>800099778-9</v>
          </cell>
          <cell r="F855" t="str">
            <v>Beatriz Arenas Villamil</v>
          </cell>
          <cell r="G855" t="str">
            <v>Hogar Horizonte</v>
          </cell>
          <cell r="H855" t="str">
            <v>Carrera 14a No. 58-77 Barrio Alares</v>
          </cell>
          <cell r="I855" t="str">
            <v>Floridablanca</v>
          </cell>
          <cell r="J855" t="str">
            <v>Luis Carlos Galan</v>
          </cell>
          <cell r="K855">
            <v>6493445</v>
          </cell>
          <cell r="L855">
            <v>0</v>
          </cell>
          <cell r="M855" t="str">
            <v>coordinadoraemausb@ninosdepapel.org</v>
          </cell>
          <cell r="N855" t="str">
            <v>Internado RD</v>
          </cell>
          <cell r="O855" t="str">
            <v>No Aplica</v>
          </cell>
          <cell r="P855" t="str">
            <v>Vulneración</v>
          </cell>
          <cell r="Q855" t="str">
            <v>501-2018</v>
          </cell>
          <cell r="R855">
            <v>92</v>
          </cell>
          <cell r="S855">
            <v>43435</v>
          </cell>
          <cell r="T855">
            <v>43769</v>
          </cell>
          <cell r="U855">
            <v>1379748012</v>
          </cell>
          <cell r="V855" t="str">
            <v>Ivalda Marina Chavarro</v>
          </cell>
        </row>
        <row r="856">
          <cell r="B856" t="str">
            <v>68-33-858</v>
          </cell>
          <cell r="C856" t="str">
            <v>Santander</v>
          </cell>
          <cell r="D856" t="str">
            <v>Asociación Niños De Papel</v>
          </cell>
          <cell r="E856" t="str">
            <v>800099778-9</v>
          </cell>
          <cell r="F856" t="str">
            <v>Beatriz Arenas Villamil</v>
          </cell>
          <cell r="G856" t="str">
            <v>Hogar Amanecer</v>
          </cell>
          <cell r="H856" t="str">
            <v>Carrera 14b No. 58-94 Barrio Alares</v>
          </cell>
          <cell r="I856" t="str">
            <v>Floridablanca</v>
          </cell>
          <cell r="J856" t="str">
            <v>Luis Carlos Galan</v>
          </cell>
          <cell r="K856">
            <v>6493445</v>
          </cell>
          <cell r="L856">
            <v>0</v>
          </cell>
          <cell r="M856" t="str">
            <v>coordinadoraemausb@ninosdepapel.org</v>
          </cell>
          <cell r="N856" t="str">
            <v>Internado RD</v>
          </cell>
          <cell r="O856" t="str">
            <v>No Aplica</v>
          </cell>
          <cell r="P856" t="str">
            <v>Vulneración</v>
          </cell>
          <cell r="Q856" t="str">
            <v>501-2018</v>
          </cell>
          <cell r="R856">
            <v>0</v>
          </cell>
          <cell r="S856">
            <v>43435</v>
          </cell>
          <cell r="T856">
            <v>43769</v>
          </cell>
          <cell r="U856">
            <v>0</v>
          </cell>
          <cell r="V856" t="str">
            <v>Ivalda Marina Chavarro</v>
          </cell>
        </row>
        <row r="857">
          <cell r="B857" t="str">
            <v>68-33-859</v>
          </cell>
          <cell r="C857" t="str">
            <v>Santander</v>
          </cell>
          <cell r="D857" t="str">
            <v>Asociación Niños De Papel</v>
          </cell>
          <cell r="E857" t="str">
            <v>800099778-9</v>
          </cell>
          <cell r="F857" t="str">
            <v>Beatriz Arenas Villamil</v>
          </cell>
          <cell r="G857" t="str">
            <v>Hogar Opcion Vida</v>
          </cell>
          <cell r="H857" t="str">
            <v>Carrera 15 N. 58-70 Barrio Alares</v>
          </cell>
          <cell r="I857" t="str">
            <v>Floridablanca</v>
          </cell>
          <cell r="J857" t="str">
            <v>Luis Carlos Galan</v>
          </cell>
          <cell r="K857">
            <v>6495163</v>
          </cell>
          <cell r="L857">
            <v>0</v>
          </cell>
          <cell r="M857" t="str">
            <v>coordinadoraemausb@ninosdepapel.org</v>
          </cell>
          <cell r="N857" t="str">
            <v>Internado RD</v>
          </cell>
          <cell r="O857" t="str">
            <v>No Aplica</v>
          </cell>
          <cell r="P857" t="str">
            <v>Vulneración</v>
          </cell>
          <cell r="Q857" t="str">
            <v>501-2018</v>
          </cell>
          <cell r="R857">
            <v>0</v>
          </cell>
          <cell r="S857">
            <v>43435</v>
          </cell>
          <cell r="T857">
            <v>43769</v>
          </cell>
          <cell r="U857">
            <v>0</v>
          </cell>
          <cell r="V857" t="str">
            <v>Ivalda Marina Chavarro</v>
          </cell>
        </row>
        <row r="858">
          <cell r="B858" t="str">
            <v>68-30-860</v>
          </cell>
          <cell r="C858" t="str">
            <v>Santander</v>
          </cell>
          <cell r="D858" t="str">
            <v>Asociación Hogares Teresa Toda De Colombia</v>
          </cell>
          <cell r="E858" t="str">
            <v>800246218-7</v>
          </cell>
          <cell r="F858" t="str">
            <v>Hna. Mireya Monsalve Villamizar</v>
          </cell>
          <cell r="G858" t="str">
            <v>Unidad Arco Iris</v>
          </cell>
          <cell r="H858" t="str">
            <v>Carrera 39 N. 116a-66 Zapamanga 3</v>
          </cell>
          <cell r="I858" t="str">
            <v>Floridablanca</v>
          </cell>
          <cell r="J858" t="str">
            <v>Luis Carlos Galan</v>
          </cell>
          <cell r="K858">
            <v>6362389</v>
          </cell>
          <cell r="L858">
            <v>3118485721</v>
          </cell>
          <cell r="M858" t="str">
            <v>teresatoda@hotmail.com</v>
          </cell>
          <cell r="N858" t="str">
            <v>Internado RD</v>
          </cell>
          <cell r="O858" t="str">
            <v>No Aplica</v>
          </cell>
          <cell r="P858" t="str">
            <v>Vulneración</v>
          </cell>
          <cell r="Q858" t="str">
            <v>487-2018</v>
          </cell>
          <cell r="R858">
            <v>50</v>
          </cell>
          <cell r="S858">
            <v>43435</v>
          </cell>
          <cell r="T858">
            <v>43769</v>
          </cell>
          <cell r="U858">
            <v>749863050</v>
          </cell>
          <cell r="V858" t="str">
            <v>Ivalda Marina Chavarro</v>
          </cell>
        </row>
        <row r="859">
          <cell r="B859" t="str">
            <v>68-30-861</v>
          </cell>
          <cell r="C859" t="str">
            <v>Santander</v>
          </cell>
          <cell r="D859" t="str">
            <v>Asociación Hogares Teresa Toda De Colombia</v>
          </cell>
          <cell r="E859" t="str">
            <v>800246218-7</v>
          </cell>
          <cell r="F859" t="str">
            <v>Hna. Mireya Monsalve Villamizar</v>
          </cell>
          <cell r="G859" t="str">
            <v>Unidad Hogar Amanatachi</v>
          </cell>
          <cell r="H859" t="str">
            <v>Carrera 39 N. 116a-48 Zapamanga 3</v>
          </cell>
          <cell r="I859" t="str">
            <v>Floridablanca</v>
          </cell>
          <cell r="J859" t="str">
            <v>Luis Carlos Galan</v>
          </cell>
          <cell r="K859">
            <v>6362389</v>
          </cell>
          <cell r="L859">
            <v>3118485721</v>
          </cell>
          <cell r="M859" t="str">
            <v>teresatoda@hotmail.com</v>
          </cell>
          <cell r="N859" t="str">
            <v>Internado RD</v>
          </cell>
          <cell r="O859" t="str">
            <v>No Aplica</v>
          </cell>
          <cell r="P859" t="str">
            <v>Vulneración</v>
          </cell>
          <cell r="Q859" t="str">
            <v>487-2018</v>
          </cell>
          <cell r="R859">
            <v>0</v>
          </cell>
          <cell r="S859">
            <v>43435</v>
          </cell>
          <cell r="T859">
            <v>43769</v>
          </cell>
          <cell r="U859">
            <v>0</v>
          </cell>
          <cell r="V859" t="str">
            <v>Ivalda Marina Chavarro</v>
          </cell>
        </row>
        <row r="860">
          <cell r="B860" t="str">
            <v>68-30-862</v>
          </cell>
          <cell r="C860" t="str">
            <v>Santander</v>
          </cell>
          <cell r="D860" t="str">
            <v>Asociación Hogares Teresa Toda De Colombia</v>
          </cell>
          <cell r="E860" t="str">
            <v>800246218-7</v>
          </cell>
          <cell r="F860" t="str">
            <v>Hna. Mireya Monsalve Villamizar</v>
          </cell>
          <cell r="G860" t="str">
            <v>Unidad Teresa Guash</v>
          </cell>
          <cell r="H860" t="str">
            <v>Carrera 39 N. 116a-71 Zapamanga 3</v>
          </cell>
          <cell r="I860" t="str">
            <v>Floridablanca</v>
          </cell>
          <cell r="J860" t="str">
            <v>Luis Carlos Galan</v>
          </cell>
          <cell r="K860">
            <v>6362389</v>
          </cell>
          <cell r="L860">
            <v>3118485721</v>
          </cell>
          <cell r="M860" t="str">
            <v>teresatoda@hotmail.com</v>
          </cell>
          <cell r="N860" t="str">
            <v>Internado RD</v>
          </cell>
          <cell r="O860" t="str">
            <v>No Aplica</v>
          </cell>
          <cell r="P860" t="str">
            <v>Vulneración</v>
          </cell>
          <cell r="Q860" t="str">
            <v>487-2018</v>
          </cell>
          <cell r="R860">
            <v>0</v>
          </cell>
          <cell r="S860">
            <v>43435</v>
          </cell>
          <cell r="T860">
            <v>43769</v>
          </cell>
          <cell r="U860">
            <v>0</v>
          </cell>
          <cell r="V860" t="str">
            <v>Ivalda Marina Chavarro</v>
          </cell>
        </row>
        <row r="861">
          <cell r="B861" t="str">
            <v>68-30-863</v>
          </cell>
          <cell r="C861" t="str">
            <v>Santander</v>
          </cell>
          <cell r="D861" t="str">
            <v>Asociación Hogares Teresa Toda De Colombia</v>
          </cell>
          <cell r="E861" t="str">
            <v>800246218-7</v>
          </cell>
          <cell r="F861" t="str">
            <v>Hna. Mireya Monsalve Villamizar</v>
          </cell>
          <cell r="G861" t="str">
            <v>Unidad San Jose</v>
          </cell>
          <cell r="H861" t="str">
            <v>Carrera 39 N. 116a-72 Zapamanga 3</v>
          </cell>
          <cell r="I861" t="str">
            <v>Floridablanca</v>
          </cell>
          <cell r="J861" t="str">
            <v>Luis Carlos Galan</v>
          </cell>
          <cell r="K861">
            <v>6362389</v>
          </cell>
          <cell r="L861">
            <v>3118485721</v>
          </cell>
          <cell r="M861" t="str">
            <v>teresatoda@hotmail.com</v>
          </cell>
          <cell r="N861" t="str">
            <v>Internado RD</v>
          </cell>
          <cell r="O861" t="str">
            <v>No Aplica</v>
          </cell>
          <cell r="P861" t="str">
            <v>Vulneración</v>
          </cell>
          <cell r="Q861" t="str">
            <v>487-2018</v>
          </cell>
          <cell r="R861">
            <v>0</v>
          </cell>
          <cell r="S861">
            <v>43435</v>
          </cell>
          <cell r="T861">
            <v>43769</v>
          </cell>
          <cell r="U861">
            <v>0</v>
          </cell>
          <cell r="V861" t="str">
            <v>Ivalda Marina Chavarro</v>
          </cell>
        </row>
        <row r="862">
          <cell r="B862" t="str">
            <v>68-200-864</v>
          </cell>
          <cell r="C862" t="str">
            <v>Santander</v>
          </cell>
          <cell r="D862" t="str">
            <v>Fundación Niños Especiales Del Oriente Colombiano - FUNIESCO</v>
          </cell>
          <cell r="E862" t="str">
            <v>829001192-8</v>
          </cell>
          <cell r="F862" t="str">
            <v>Nancy Muñoz Nova</v>
          </cell>
          <cell r="G862">
            <v>0</v>
          </cell>
          <cell r="H862" t="str">
            <v>Vereda Rio Frio Anillo Vial Entrada Al Barrio Gonzalez Chaparro</v>
          </cell>
          <cell r="I862" t="str">
            <v>Floridablanca</v>
          </cell>
          <cell r="J862" t="str">
            <v>Luis Carlos Galan</v>
          </cell>
          <cell r="K862" t="str">
            <v>6393418 - 6399020</v>
          </cell>
          <cell r="L862">
            <v>3107656250</v>
          </cell>
          <cell r="M862" t="str">
            <v>fundacion_funiesco@hotmail.com</v>
          </cell>
          <cell r="N862" t="str">
            <v>Internado RD</v>
          </cell>
          <cell r="O862" t="str">
            <v>No Aplica</v>
          </cell>
          <cell r="P862" t="str">
            <v>Discapacidad</v>
          </cell>
          <cell r="Q862" t="str">
            <v>509-2018</v>
          </cell>
          <cell r="R862">
            <v>37</v>
          </cell>
          <cell r="S862">
            <v>43435</v>
          </cell>
          <cell r="T862">
            <v>43769</v>
          </cell>
          <cell r="U862">
            <v>627190885</v>
          </cell>
          <cell r="V862" t="str">
            <v>Ivalda Marina Chavarro</v>
          </cell>
        </row>
        <row r="863">
          <cell r="B863" t="str">
            <v>68-6-865</v>
          </cell>
          <cell r="C863" t="str">
            <v>Santander</v>
          </cell>
          <cell r="D863" t="str">
            <v>Aldeas Infantiles SOS Colombia</v>
          </cell>
          <cell r="E863" t="str">
            <v>860024041-6</v>
          </cell>
          <cell r="F863" t="str">
            <v>Sergio Fernando Garces Arias</v>
          </cell>
          <cell r="G863">
            <v>0</v>
          </cell>
          <cell r="H863" t="str">
            <v>Km 1 Autopista Floridablanca - Vereda Caciano</v>
          </cell>
          <cell r="I863" t="str">
            <v>Piedecuesta</v>
          </cell>
          <cell r="J863" t="str">
            <v>Luis Carlos Galan</v>
          </cell>
          <cell r="K863">
            <v>6398669</v>
          </cell>
          <cell r="L863">
            <v>3182800099</v>
          </cell>
          <cell r="M863" t="str">
            <v>sergio.garces@aldeasinfantiles.org.co</v>
          </cell>
          <cell r="N863" t="str">
            <v>Internado RD</v>
          </cell>
          <cell r="O863" t="str">
            <v>No Aplica</v>
          </cell>
          <cell r="P863" t="str">
            <v>Vulneración</v>
          </cell>
          <cell r="Q863" t="str">
            <v>500-2018</v>
          </cell>
          <cell r="R863">
            <v>36</v>
          </cell>
          <cell r="S863">
            <v>43435</v>
          </cell>
          <cell r="T863">
            <v>43769</v>
          </cell>
          <cell r="U863">
            <v>539901396</v>
          </cell>
          <cell r="V863" t="str">
            <v>Ivalda Marina Chavarro</v>
          </cell>
        </row>
        <row r="864">
          <cell r="B864" t="str">
            <v>68-6-866</v>
          </cell>
          <cell r="C864" t="str">
            <v>Santander</v>
          </cell>
          <cell r="D864" t="str">
            <v>Aldeas Infantiles SOS Colombia</v>
          </cell>
          <cell r="E864" t="str">
            <v>860024041-6</v>
          </cell>
          <cell r="F864" t="str">
            <v>Sergio Fernando Garces Arias</v>
          </cell>
          <cell r="G864">
            <v>0</v>
          </cell>
          <cell r="H864" t="str">
            <v>Km 1 Autopista Floridablanca - Vereda Caciano</v>
          </cell>
          <cell r="I864" t="str">
            <v>Piedecuesta</v>
          </cell>
          <cell r="J864" t="str">
            <v>Luis Carlos Galan</v>
          </cell>
          <cell r="K864">
            <v>6398669</v>
          </cell>
          <cell r="L864">
            <v>3182800099</v>
          </cell>
          <cell r="M864" t="str">
            <v>sergio.garces@aldeasinfantiles.org.co</v>
          </cell>
          <cell r="N864" t="str">
            <v>Casa Universitaria</v>
          </cell>
          <cell r="O864" t="str">
            <v>No Aplica</v>
          </cell>
          <cell r="P864" t="str">
            <v>Vida Independiente</v>
          </cell>
          <cell r="Q864" t="str">
            <v>499-2018</v>
          </cell>
          <cell r="R864">
            <v>23</v>
          </cell>
          <cell r="S864">
            <v>43435</v>
          </cell>
          <cell r="T864">
            <v>43769</v>
          </cell>
          <cell r="U864">
            <v>371940613</v>
          </cell>
          <cell r="V864" t="str">
            <v>Ivalda Marina Chavarro</v>
          </cell>
        </row>
        <row r="865">
          <cell r="B865" t="str">
            <v>68-194-867</v>
          </cell>
          <cell r="C865" t="str">
            <v>Santander</v>
          </cell>
          <cell r="D865" t="str">
            <v>Fundación Neurosaber</v>
          </cell>
          <cell r="E865" t="str">
            <v>900852060-2</v>
          </cell>
          <cell r="F865" t="str">
            <v>Blanca Nelly Mora Bonet</v>
          </cell>
          <cell r="G865">
            <v>0</v>
          </cell>
          <cell r="H865" t="str">
            <v>Km 10 Vereda Menzuly</v>
          </cell>
          <cell r="I865" t="str">
            <v>Piedecuesta</v>
          </cell>
          <cell r="J865" t="str">
            <v>Luis Carlos Galan</v>
          </cell>
          <cell r="K865">
            <v>6392179</v>
          </cell>
          <cell r="L865">
            <v>3152081082</v>
          </cell>
          <cell r="M865" t="str">
            <v>fundacion.neurosaber@gmail.com</v>
          </cell>
          <cell r="N865" t="str">
            <v>Internado RD</v>
          </cell>
          <cell r="O865" t="str">
            <v>No Aplica</v>
          </cell>
          <cell r="P865" t="str">
            <v>Discapacidad</v>
          </cell>
          <cell r="Q865" t="str">
            <v>233-2019</v>
          </cell>
          <cell r="R865">
            <v>81</v>
          </cell>
          <cell r="S865">
            <v>43507</v>
          </cell>
          <cell r="T865">
            <v>43766</v>
          </cell>
          <cell r="U865">
            <v>1092429715</v>
          </cell>
          <cell r="V865" t="str">
            <v>Ivalda Marina Chavarro</v>
          </cell>
        </row>
        <row r="866">
          <cell r="B866" t="str">
            <v>68-154-868</v>
          </cell>
          <cell r="C866" t="str">
            <v>Santander</v>
          </cell>
          <cell r="D866" t="str">
            <v>Fundación Familia Entorno Individuo - FEI</v>
          </cell>
          <cell r="E866" t="str">
            <v>900001876-4</v>
          </cell>
          <cell r="F866" t="str">
            <v>Raul Jesus Toro Suaza</v>
          </cell>
          <cell r="G866" t="str">
            <v>Escuela De Formacion Integral Los Robles “EFIR”. La Granja</v>
          </cell>
          <cell r="H866" t="str">
            <v>Km 2 Vía Guatiguara</v>
          </cell>
          <cell r="I866" t="str">
            <v>Piedecuesta</v>
          </cell>
          <cell r="J866" t="str">
            <v>Resurgir</v>
          </cell>
          <cell r="K866">
            <v>6561097</v>
          </cell>
          <cell r="L866">
            <v>3137663307</v>
          </cell>
          <cell r="M866" t="str">
            <v>subdireccionfei@gmail.com</v>
          </cell>
          <cell r="N866" t="str">
            <v>Centro De Atención Especializada</v>
          </cell>
          <cell r="O866" t="str">
            <v>No Aplica</v>
          </cell>
          <cell r="P866" t="str">
            <v>SRPA</v>
          </cell>
          <cell r="Q866" t="str">
            <v>495-2018</v>
          </cell>
          <cell r="R866">
            <v>195</v>
          </cell>
          <cell r="S866">
            <v>43435</v>
          </cell>
          <cell r="T866">
            <v>43769</v>
          </cell>
          <cell r="U866">
            <v>4441770240</v>
          </cell>
          <cell r="V866" t="str">
            <v>Fanny Diaz Mendoza</v>
          </cell>
        </row>
        <row r="867">
          <cell r="B867" t="str">
            <v>68-154-869</v>
          </cell>
          <cell r="C867" t="str">
            <v>Santander</v>
          </cell>
          <cell r="D867" t="str">
            <v>Fundación Familia Entorno Individuo - FEI</v>
          </cell>
          <cell r="E867" t="str">
            <v>900001876-4</v>
          </cell>
          <cell r="F867" t="str">
            <v>Raul Jesus Toro Suaza</v>
          </cell>
          <cell r="G867" t="str">
            <v>Escuela De Formacion Integral Los Robles “EFIR”. Restauración</v>
          </cell>
          <cell r="H867" t="str">
            <v>Carrera 06 Nº 6-66 Barrio El Centro</v>
          </cell>
          <cell r="I867" t="str">
            <v>Piedecuesta</v>
          </cell>
          <cell r="J867" t="str">
            <v>Resurgir</v>
          </cell>
          <cell r="K867">
            <v>6561097</v>
          </cell>
          <cell r="L867">
            <v>3137663307</v>
          </cell>
          <cell r="M867" t="str">
            <v>subdireccionfei@gmail.com</v>
          </cell>
          <cell r="N867" t="str">
            <v>Centro De Atención Especializada</v>
          </cell>
          <cell r="O867" t="str">
            <v>No Aplica</v>
          </cell>
          <cell r="P867" t="str">
            <v>SRPA</v>
          </cell>
          <cell r="Q867" t="str">
            <v>495-2018</v>
          </cell>
          <cell r="R867">
            <v>0</v>
          </cell>
          <cell r="S867">
            <v>43435</v>
          </cell>
          <cell r="T867">
            <v>43769</v>
          </cell>
          <cell r="U867">
            <v>0</v>
          </cell>
          <cell r="V867" t="str">
            <v>Fanny Diaz Mendoza</v>
          </cell>
        </row>
        <row r="868">
          <cell r="B868" t="str">
            <v>68-154-870</v>
          </cell>
          <cell r="C868" t="str">
            <v>Santander</v>
          </cell>
          <cell r="D868" t="str">
            <v>Fundación Familia Entorno Individuo - FEI</v>
          </cell>
          <cell r="E868" t="str">
            <v>900001876-4</v>
          </cell>
          <cell r="F868" t="str">
            <v>Raul Jesus Toro Suaza</v>
          </cell>
          <cell r="G868" t="str">
            <v>Escuela De Formacion Integral Los Robles “EFIR”. Comprension</v>
          </cell>
          <cell r="H868" t="str">
            <v>Carrera 06 Nº 6-66 Barrio El Centro</v>
          </cell>
          <cell r="I868" t="str">
            <v>Piedecuesta</v>
          </cell>
          <cell r="J868" t="str">
            <v>Resurgir</v>
          </cell>
          <cell r="K868">
            <v>6561097</v>
          </cell>
          <cell r="L868">
            <v>3137663307</v>
          </cell>
          <cell r="M868" t="str">
            <v>subdireccionfei@gmail.com</v>
          </cell>
          <cell r="N868" t="str">
            <v>Centro De Atención Especializada</v>
          </cell>
          <cell r="O868" t="str">
            <v>No Aplica</v>
          </cell>
          <cell r="P868" t="str">
            <v>SRPA</v>
          </cell>
          <cell r="Q868" t="str">
            <v>495-2018</v>
          </cell>
          <cell r="R868">
            <v>0</v>
          </cell>
          <cell r="S868">
            <v>43435</v>
          </cell>
          <cell r="T868">
            <v>43769</v>
          </cell>
          <cell r="U868">
            <v>0</v>
          </cell>
          <cell r="V868" t="str">
            <v>Fanny Diaz Mendoza</v>
          </cell>
        </row>
        <row r="869">
          <cell r="B869" t="str">
            <v>68-154-871</v>
          </cell>
          <cell r="C869" t="str">
            <v>Santander</v>
          </cell>
          <cell r="D869" t="str">
            <v>Fundación Familia Entorno Individuo - FEI</v>
          </cell>
          <cell r="E869" t="str">
            <v>900001876-4</v>
          </cell>
          <cell r="F869" t="str">
            <v>Raul Jesus Toro Suaza</v>
          </cell>
          <cell r="G869" t="str">
            <v>Escuela De Formacion Integral Los Robles “EFIR”. Reconocimiento</v>
          </cell>
          <cell r="H869" t="str">
            <v>Carrera 06 Nº 6-66 Barrio El Centro</v>
          </cell>
          <cell r="I869" t="str">
            <v>Piedecuesta</v>
          </cell>
          <cell r="J869" t="str">
            <v>Resurgir</v>
          </cell>
          <cell r="K869">
            <v>6561097</v>
          </cell>
          <cell r="L869">
            <v>3137663307</v>
          </cell>
          <cell r="M869" t="str">
            <v>subdireccionfei@gmail.com</v>
          </cell>
          <cell r="N869" t="str">
            <v>Centro De Atención Especializada</v>
          </cell>
          <cell r="O869" t="str">
            <v>No Aplica</v>
          </cell>
          <cell r="P869" t="str">
            <v>SRPA</v>
          </cell>
          <cell r="Q869" t="str">
            <v>495-2018</v>
          </cell>
          <cell r="R869">
            <v>0</v>
          </cell>
          <cell r="S869">
            <v>43435</v>
          </cell>
          <cell r="T869">
            <v>43769</v>
          </cell>
          <cell r="U869">
            <v>0</v>
          </cell>
          <cell r="V869" t="str">
            <v>Fanny Diaz Mendoza</v>
          </cell>
        </row>
        <row r="870">
          <cell r="B870" t="str">
            <v>68-154-872</v>
          </cell>
          <cell r="C870" t="str">
            <v>Santander</v>
          </cell>
          <cell r="D870" t="str">
            <v>Fundación Familia Entorno Individuo - FEI</v>
          </cell>
          <cell r="E870" t="str">
            <v>900001876-4</v>
          </cell>
          <cell r="F870" t="str">
            <v>Raul Jesus Toro Suaza</v>
          </cell>
          <cell r="G870" t="str">
            <v>Escuela De Formacion Integral Los Robles “EFIR”. Resignificacion</v>
          </cell>
          <cell r="H870" t="str">
            <v>Carrera 06 Nº 6-66 Barrio El Centro</v>
          </cell>
          <cell r="I870" t="str">
            <v>Piedecuesta</v>
          </cell>
          <cell r="J870" t="str">
            <v>Resurgir</v>
          </cell>
          <cell r="K870">
            <v>6561097</v>
          </cell>
          <cell r="L870">
            <v>3137663307</v>
          </cell>
          <cell r="M870" t="str">
            <v>subdireccionfei@gmail.com</v>
          </cell>
          <cell r="N870" t="str">
            <v>Centro De Atención Especializada</v>
          </cell>
          <cell r="O870" t="str">
            <v>No Aplica</v>
          </cell>
          <cell r="P870" t="str">
            <v>SRPA</v>
          </cell>
          <cell r="Q870" t="str">
            <v>495-2018</v>
          </cell>
          <cell r="R870">
            <v>0</v>
          </cell>
          <cell r="S870">
            <v>43435</v>
          </cell>
          <cell r="T870">
            <v>43769</v>
          </cell>
          <cell r="U870">
            <v>0</v>
          </cell>
          <cell r="V870" t="str">
            <v>Fanny Diaz Mendoza</v>
          </cell>
        </row>
        <row r="871">
          <cell r="B871" t="str">
            <v>68-154-873</v>
          </cell>
          <cell r="C871" t="str">
            <v>Santander</v>
          </cell>
          <cell r="D871" t="str">
            <v>Fundación Familia Entorno Individuo - FEI</v>
          </cell>
          <cell r="E871" t="str">
            <v>900001876-4</v>
          </cell>
          <cell r="F871" t="str">
            <v>Raul Jesus Toro Suaza</v>
          </cell>
          <cell r="G871" t="str">
            <v>Escuela De Formacion Integral Los Robles “EFIR”. Resiliencia</v>
          </cell>
          <cell r="H871" t="str">
            <v>Carrera 06 Nº 6-66 Barrio El Centro</v>
          </cell>
          <cell r="I871" t="str">
            <v>Piedecuesta</v>
          </cell>
          <cell r="J871" t="str">
            <v>Resurgir</v>
          </cell>
          <cell r="K871">
            <v>6561097</v>
          </cell>
          <cell r="L871">
            <v>3137663307</v>
          </cell>
          <cell r="M871" t="str">
            <v>subdireccionfei@gmail.com</v>
          </cell>
          <cell r="N871" t="str">
            <v>Centro De Atención Especializada</v>
          </cell>
          <cell r="O871" t="str">
            <v>No Aplica</v>
          </cell>
          <cell r="P871" t="str">
            <v>SRPA</v>
          </cell>
          <cell r="Q871" t="str">
            <v>495-2018</v>
          </cell>
          <cell r="R871">
            <v>0</v>
          </cell>
          <cell r="S871">
            <v>43435</v>
          </cell>
          <cell r="T871">
            <v>43769</v>
          </cell>
          <cell r="U871">
            <v>0</v>
          </cell>
          <cell r="V871" t="str">
            <v>Fanny Diaz Mendoza</v>
          </cell>
        </row>
        <row r="872">
          <cell r="B872" t="str">
            <v>68-154-874</v>
          </cell>
          <cell r="C872" t="str">
            <v>Santander</v>
          </cell>
          <cell r="D872" t="str">
            <v>Fundación Familia Entorno Individuo - FEI</v>
          </cell>
          <cell r="E872" t="str">
            <v>900001876-4</v>
          </cell>
          <cell r="F872" t="str">
            <v>Raul Jesus Toro Suaza</v>
          </cell>
          <cell r="G872" t="str">
            <v>Escuela De Formacion Integral Los Robles “EFIR”. Autonomia</v>
          </cell>
          <cell r="H872" t="str">
            <v>Carrera 06 Nº 6-66 Barrio El Centro</v>
          </cell>
          <cell r="I872" t="str">
            <v>Piedecuesta</v>
          </cell>
          <cell r="J872" t="str">
            <v>Resurgir</v>
          </cell>
          <cell r="K872">
            <v>6561097</v>
          </cell>
          <cell r="L872">
            <v>3137663307</v>
          </cell>
          <cell r="M872" t="str">
            <v>subdireccionfei@gmail.com</v>
          </cell>
          <cell r="N872" t="str">
            <v>Centro De Atención Especializada</v>
          </cell>
          <cell r="O872" t="str">
            <v>No Aplica</v>
          </cell>
          <cell r="P872" t="str">
            <v>SRPA</v>
          </cell>
          <cell r="Q872" t="str">
            <v>495-2018</v>
          </cell>
          <cell r="R872">
            <v>0</v>
          </cell>
          <cell r="S872">
            <v>43435</v>
          </cell>
          <cell r="T872">
            <v>43769</v>
          </cell>
          <cell r="U872">
            <v>0</v>
          </cell>
          <cell r="V872" t="str">
            <v>Fanny Diaz Mendoza</v>
          </cell>
        </row>
        <row r="873">
          <cell r="B873" t="str">
            <v>68-196-875</v>
          </cell>
          <cell r="C873" t="str">
            <v>Santander</v>
          </cell>
          <cell r="D873" t="str">
            <v>Fundación Niño Jesus De Belen</v>
          </cell>
          <cell r="E873" t="str">
            <v>890203407-5</v>
          </cell>
          <cell r="F873" t="str">
            <v>Juliana Rueda Garcia</v>
          </cell>
          <cell r="G873">
            <v>0</v>
          </cell>
          <cell r="H873" t="str">
            <v>Carrera 4 No. 11-08 San Juan De Dios</v>
          </cell>
          <cell r="I873" t="str">
            <v>San Gil</v>
          </cell>
          <cell r="J873" t="str">
            <v>San Gil</v>
          </cell>
          <cell r="K873">
            <v>7243551</v>
          </cell>
          <cell r="L873">
            <v>3122125014</v>
          </cell>
          <cell r="M873" t="str">
            <v>fundeninobelen2@hotmail.com</v>
          </cell>
          <cell r="N873" t="str">
            <v>Internado RD</v>
          </cell>
          <cell r="O873" t="str">
            <v>No Aplica</v>
          </cell>
          <cell r="P873" t="str">
            <v>Vulneración</v>
          </cell>
          <cell r="Q873" t="str">
            <v>484-2018</v>
          </cell>
          <cell r="R873">
            <v>50</v>
          </cell>
          <cell r="S873">
            <v>43435</v>
          </cell>
          <cell r="T873">
            <v>43769</v>
          </cell>
          <cell r="U873">
            <v>749863050</v>
          </cell>
          <cell r="V873" t="str">
            <v>Miriam Velandia Florez</v>
          </cell>
        </row>
        <row r="874">
          <cell r="B874" t="str">
            <v>68-164-876</v>
          </cell>
          <cell r="C874" t="str">
            <v>Santander</v>
          </cell>
          <cell r="D874" t="str">
            <v>Fundación Hogar De Paso Betania</v>
          </cell>
          <cell r="E874" t="str">
            <v>900232876-5</v>
          </cell>
          <cell r="F874" t="str">
            <v>Catalina Franco Villegas</v>
          </cell>
          <cell r="G874">
            <v>0</v>
          </cell>
          <cell r="H874" t="str">
            <v>Km 2 Via San Gil - Charala</v>
          </cell>
          <cell r="I874" t="str">
            <v>San Gil</v>
          </cell>
          <cell r="J874" t="str">
            <v>San Gil</v>
          </cell>
          <cell r="K874">
            <v>7246884</v>
          </cell>
          <cell r="L874">
            <v>3166219670</v>
          </cell>
          <cell r="M874" t="str">
            <v>fundacionbetania2008@gmail.com</v>
          </cell>
          <cell r="N874" t="str">
            <v>Internado RD</v>
          </cell>
          <cell r="O874" t="str">
            <v>No Aplica</v>
          </cell>
          <cell r="P874" t="str">
            <v>Discapacidad</v>
          </cell>
          <cell r="Q874" t="str">
            <v>485-2018</v>
          </cell>
          <cell r="R874">
            <v>50</v>
          </cell>
          <cell r="S874">
            <v>43435</v>
          </cell>
          <cell r="T874">
            <v>43769</v>
          </cell>
          <cell r="U874">
            <v>1243588050</v>
          </cell>
          <cell r="V874" t="str">
            <v>Miriam Velandia Florez</v>
          </cell>
        </row>
        <row r="875">
          <cell r="B875" t="str">
            <v>70-240-877</v>
          </cell>
          <cell r="C875" t="str">
            <v>Sucre</v>
          </cell>
          <cell r="D875" t="str">
            <v>Fundación San Rafael</v>
          </cell>
          <cell r="E875" t="str">
            <v>900513154-2</v>
          </cell>
          <cell r="F875" t="str">
            <v>Filadelfo Antonio Guerrero Lopez</v>
          </cell>
          <cell r="G875">
            <v>0</v>
          </cell>
          <cell r="H875" t="str">
            <v>Calle 2 No 2-28 Corregimiento Mateo Perez - Sampues</v>
          </cell>
          <cell r="I875" t="str">
            <v>Sampués</v>
          </cell>
          <cell r="J875" t="str">
            <v>Boston</v>
          </cell>
          <cell r="K875">
            <v>0</v>
          </cell>
          <cell r="L875">
            <v>3218495731</v>
          </cell>
          <cell r="M875" t="str">
            <v>fundacion@ipssanrafael.com.co</v>
          </cell>
          <cell r="N875" t="str">
            <v>Externado RD</v>
          </cell>
          <cell r="O875" t="str">
            <v>Media Jornada</v>
          </cell>
          <cell r="P875" t="str">
            <v>Discapacidad</v>
          </cell>
          <cell r="Q875" t="str">
            <v>70-0318-2018</v>
          </cell>
          <cell r="R875">
            <v>200</v>
          </cell>
          <cell r="S875">
            <v>43434</v>
          </cell>
          <cell r="T875">
            <v>43769</v>
          </cell>
          <cell r="U875">
            <v>1737202800</v>
          </cell>
          <cell r="V875" t="str">
            <v>Yenny Vitola Montalvo</v>
          </cell>
        </row>
        <row r="876">
          <cell r="B876" t="str">
            <v>70-250-878</v>
          </cell>
          <cell r="C876" t="str">
            <v>Sucre</v>
          </cell>
          <cell r="D876" t="str">
            <v>Fundación Sin Barrera</v>
          </cell>
          <cell r="E876" t="str">
            <v>900244596-1</v>
          </cell>
          <cell r="F876" t="str">
            <v>Alexander Miguel Cardenas Naranjo</v>
          </cell>
          <cell r="G876">
            <v>0</v>
          </cell>
          <cell r="H876" t="str">
            <v>Calle 22 No 12-68 Barrio Mochila</v>
          </cell>
          <cell r="I876" t="str">
            <v>Sincelejo</v>
          </cell>
          <cell r="J876" t="str">
            <v>Sincelejo</v>
          </cell>
          <cell r="K876">
            <v>2763484</v>
          </cell>
          <cell r="L876">
            <v>3175020758</v>
          </cell>
          <cell r="M876" t="str">
            <v>sinbarrera.untechoparamisderec@gmail.com</v>
          </cell>
          <cell r="N876" t="str">
            <v>Libertad Vigilada – Asistida</v>
          </cell>
          <cell r="O876" t="str">
            <v>No Aplica</v>
          </cell>
          <cell r="P876" t="str">
            <v>SRPA</v>
          </cell>
          <cell r="Q876" t="str">
            <v>70-0314-2018</v>
          </cell>
          <cell r="R876">
            <v>25</v>
          </cell>
          <cell r="S876">
            <v>43434</v>
          </cell>
          <cell r="T876">
            <v>43769</v>
          </cell>
          <cell r="U876">
            <v>118945950</v>
          </cell>
          <cell r="V876" t="str">
            <v>Cielo Rodriguez Garrido</v>
          </cell>
        </row>
        <row r="877">
          <cell r="B877" t="str">
            <v>70-250-879</v>
          </cell>
          <cell r="C877" t="str">
            <v>Sucre</v>
          </cell>
          <cell r="D877" t="str">
            <v>Fundación Sin Barrera</v>
          </cell>
          <cell r="E877" t="str">
            <v>900244596-1</v>
          </cell>
          <cell r="F877" t="str">
            <v>Alexander Miguel Cardenas Naranjo</v>
          </cell>
          <cell r="G877">
            <v>0</v>
          </cell>
          <cell r="H877" t="str">
            <v>Calle 22 No 12-68 Barrio Mochila</v>
          </cell>
          <cell r="I877" t="str">
            <v>Sincelejo</v>
          </cell>
          <cell r="J877" t="str">
            <v>Sincelejo</v>
          </cell>
          <cell r="K877">
            <v>2763484</v>
          </cell>
          <cell r="L877">
            <v>3175020758</v>
          </cell>
          <cell r="M877" t="str">
            <v>sinbarrera.untechoparamisderec@gmail.com</v>
          </cell>
          <cell r="N877" t="str">
            <v>Intervención de Apoyo RAJ</v>
          </cell>
          <cell r="O877" t="str">
            <v>No Aplica</v>
          </cell>
          <cell r="P877" t="str">
            <v>RAJ</v>
          </cell>
          <cell r="Q877" t="str">
            <v>70-0317-2018</v>
          </cell>
          <cell r="R877">
            <v>11</v>
          </cell>
          <cell r="S877">
            <v>43434</v>
          </cell>
          <cell r="T877">
            <v>43769</v>
          </cell>
          <cell r="U877">
            <v>39999861</v>
          </cell>
          <cell r="V877" t="str">
            <v>Cielo Rodriguez Garrido</v>
          </cell>
        </row>
        <row r="878">
          <cell r="B878" t="str">
            <v>70-211-880</v>
          </cell>
          <cell r="C878" t="str">
            <v>Sucre</v>
          </cell>
          <cell r="D878" t="str">
            <v>Fundación Para El Desarrollo Integral De La familia - FUNDIFAMILIA</v>
          </cell>
          <cell r="E878" t="str">
            <v>900280725-6</v>
          </cell>
          <cell r="F878" t="str">
            <v>Sandra Buelvas Mendoza</v>
          </cell>
          <cell r="G878">
            <v>0</v>
          </cell>
          <cell r="H878" t="str">
            <v>Calle 15 No. 10 A-34 Avenida San Carlos</v>
          </cell>
          <cell r="I878" t="str">
            <v>Sincelejo</v>
          </cell>
          <cell r="J878" t="str">
            <v>Sincelejo</v>
          </cell>
          <cell r="K878">
            <v>2750255</v>
          </cell>
          <cell r="L878">
            <v>3043358895</v>
          </cell>
          <cell r="M878" t="str">
            <v>fundifamilia2009@outlook.es</v>
          </cell>
          <cell r="N878" t="str">
            <v>Centro Transitorio</v>
          </cell>
          <cell r="O878" t="str">
            <v>No Aplica</v>
          </cell>
          <cell r="P878" t="str">
            <v>SRPA</v>
          </cell>
          <cell r="Q878" t="str">
            <v>70-0316-2018</v>
          </cell>
          <cell r="R878">
            <v>8</v>
          </cell>
          <cell r="S878">
            <v>43434</v>
          </cell>
          <cell r="T878">
            <v>43769</v>
          </cell>
          <cell r="U878">
            <v>161665920</v>
          </cell>
          <cell r="V878" t="str">
            <v>Cielo Rodriguez Garrido</v>
          </cell>
        </row>
        <row r="879">
          <cell r="B879" t="str">
            <v>70-24-881</v>
          </cell>
          <cell r="C879" t="str">
            <v>Sucre</v>
          </cell>
          <cell r="D879" t="str">
            <v>Asociación De Profesionales En Programas De Promoción Y Prevención, Para La Salud, la Educación, La Familia Y La Comunidad - APSEFACOM</v>
          </cell>
          <cell r="E879" t="str">
            <v>824002390-6</v>
          </cell>
          <cell r="F879" t="str">
            <v>Sahuri Maria Emiliani Ruiz</v>
          </cell>
          <cell r="G879">
            <v>0</v>
          </cell>
          <cell r="H879" t="str">
            <v>Calle 25 No.36 A 56 Barrio Venecia</v>
          </cell>
          <cell r="I879" t="str">
            <v>Sincelejo</v>
          </cell>
          <cell r="J879" t="str">
            <v>Boston</v>
          </cell>
          <cell r="K879">
            <v>2763484</v>
          </cell>
          <cell r="L879">
            <v>3175020758</v>
          </cell>
          <cell r="M879" t="str">
            <v>apsefacomhs@outlook.es</v>
          </cell>
          <cell r="N879" t="str">
            <v>Hogar Sustituto Entidad RD</v>
          </cell>
          <cell r="O879" t="str">
            <v>No Aplica</v>
          </cell>
          <cell r="P879" t="str">
            <v>Vulneración</v>
          </cell>
          <cell r="Q879" t="str">
            <v>70-0315-2018</v>
          </cell>
          <cell r="R879">
            <v>173</v>
          </cell>
          <cell r="S879">
            <v>43434</v>
          </cell>
          <cell r="T879">
            <v>43767</v>
          </cell>
          <cell r="U879">
            <v>2689957022</v>
          </cell>
          <cell r="V879" t="str">
            <v>Yenny Vitola Montalvo</v>
          </cell>
        </row>
        <row r="880">
          <cell r="B880" t="str">
            <v>70-24-882</v>
          </cell>
          <cell r="C880" t="str">
            <v>Sucre</v>
          </cell>
          <cell r="D880" t="str">
            <v>Asociación De Profesionales En Programas De Promoción Y Prevención, Para La Salud, la Educación, La Familia Y La Comunidad - APSEFACOM</v>
          </cell>
          <cell r="E880" t="str">
            <v>824002390-6</v>
          </cell>
          <cell r="F880" t="str">
            <v>Sahuri Maria Emiliani Ruiz</v>
          </cell>
          <cell r="G880">
            <v>0</v>
          </cell>
          <cell r="H880" t="str">
            <v>Calle 25 No.36 A 56 Barrio Venecia</v>
          </cell>
          <cell r="I880" t="str">
            <v>Sincelejo</v>
          </cell>
          <cell r="J880" t="str">
            <v>Boston</v>
          </cell>
          <cell r="K880">
            <v>2763484</v>
          </cell>
          <cell r="L880">
            <v>3175020758</v>
          </cell>
          <cell r="M880" t="str">
            <v>apsefacomhs@outlook.es</v>
          </cell>
          <cell r="N880" t="str">
            <v>Hogar Sustituto Entidad RD</v>
          </cell>
          <cell r="O880" t="str">
            <v>No Aplica</v>
          </cell>
          <cell r="P880" t="str">
            <v>Discapacidad</v>
          </cell>
          <cell r="Q880" t="str">
            <v>70-0315-2018</v>
          </cell>
          <cell r="R880">
            <v>30</v>
          </cell>
          <cell r="S880">
            <v>43434</v>
          </cell>
          <cell r="T880">
            <v>43767</v>
          </cell>
          <cell r="U880">
            <v>0</v>
          </cell>
          <cell r="V880" t="str">
            <v>Yenny Vitola Montalvo</v>
          </cell>
        </row>
        <row r="881">
          <cell r="B881" t="str">
            <v>73-8-883</v>
          </cell>
          <cell r="C881" t="str">
            <v>Tolima</v>
          </cell>
          <cell r="D881" t="str">
            <v>Asociación CADIS Centro de Adaptación para niños Discapacitados</v>
          </cell>
          <cell r="E881" t="str">
            <v>809009215-2</v>
          </cell>
          <cell r="F881" t="str">
            <v>Astrid Morales lozano</v>
          </cell>
          <cell r="G881">
            <v>0</v>
          </cell>
          <cell r="H881" t="str">
            <v>Carrera 1 No 8-15 B/ Santa Luisa</v>
          </cell>
          <cell r="I881" t="str">
            <v>Chaparral</v>
          </cell>
          <cell r="J881" t="str">
            <v>Chaparral</v>
          </cell>
          <cell r="K881">
            <v>2461831</v>
          </cell>
          <cell r="L881">
            <v>3133541172</v>
          </cell>
          <cell r="M881" t="str">
            <v>asociacioncadis@hotmail.com</v>
          </cell>
          <cell r="N881" t="str">
            <v>Externado RD</v>
          </cell>
          <cell r="O881" t="str">
            <v>Media Jornada</v>
          </cell>
          <cell r="P881" t="str">
            <v>Discapacidad</v>
          </cell>
          <cell r="Q881">
            <v>403</v>
          </cell>
          <cell r="R881">
            <v>28</v>
          </cell>
          <cell r="S881">
            <v>43435</v>
          </cell>
          <cell r="T881">
            <v>43769</v>
          </cell>
          <cell r="U881">
            <v>243208392</v>
          </cell>
          <cell r="V881" t="str">
            <v>Lida Piedad Gutierrez Bonilla Alturo</v>
          </cell>
        </row>
        <row r="882">
          <cell r="B882" t="str">
            <v>73-193-884</v>
          </cell>
          <cell r="C882" t="str">
            <v>Tolima</v>
          </cell>
          <cell r="D882" t="str">
            <v>Fundación Nawen</v>
          </cell>
          <cell r="E882" t="str">
            <v>900877034-9</v>
          </cell>
          <cell r="F882" t="str">
            <v>William Mauricio Cuellar Pascuas</v>
          </cell>
          <cell r="G882">
            <v>0</v>
          </cell>
          <cell r="H882" t="str">
            <v>Carrera 3 No 6-41 B/ Las Brisas Del Municipio De Coyaima</v>
          </cell>
          <cell r="I882" t="str">
            <v>Coyaima</v>
          </cell>
          <cell r="J882" t="str">
            <v>Purificación</v>
          </cell>
          <cell r="K882">
            <v>0</v>
          </cell>
          <cell r="L882">
            <v>3188655597</v>
          </cell>
          <cell r="M882" t="str">
            <v>coordinaciongeneral@fundacionnawen.org.co</v>
          </cell>
          <cell r="N882" t="str">
            <v>Externado RD</v>
          </cell>
          <cell r="O882" t="str">
            <v>Media Jornada</v>
          </cell>
          <cell r="P882" t="str">
            <v>Discapacidad</v>
          </cell>
          <cell r="Q882">
            <v>399</v>
          </cell>
          <cell r="R882">
            <v>28</v>
          </cell>
          <cell r="S882">
            <v>43435</v>
          </cell>
          <cell r="T882">
            <v>43555</v>
          </cell>
          <cell r="U882">
            <v>88028528</v>
          </cell>
          <cell r="V882" t="str">
            <v>Anilsa Montaña Villarraga</v>
          </cell>
        </row>
        <row r="883">
          <cell r="B883" t="str">
            <v>73-65-885</v>
          </cell>
          <cell r="C883" t="str">
            <v>Tolima</v>
          </cell>
          <cell r="D883" t="str">
            <v>Centro Parroquial Santa Margarita Maria</v>
          </cell>
          <cell r="E883" t="str">
            <v>890702112-9</v>
          </cell>
          <cell r="F883" t="str">
            <v>Juan Carlos Rojas Bustamante</v>
          </cell>
          <cell r="G883">
            <v>0</v>
          </cell>
          <cell r="H883" t="str">
            <v>Carrera 8 No 17-24 Bloque 2 B/ Santa Margarita</v>
          </cell>
          <cell r="I883" t="str">
            <v>Espinal</v>
          </cell>
          <cell r="J883" t="str">
            <v>Espinal</v>
          </cell>
          <cell r="K883">
            <v>2393250</v>
          </cell>
          <cell r="L883">
            <v>3163012214</v>
          </cell>
          <cell r="M883" t="str">
            <v>colegio.santamargaritamaria@hotmail.com</v>
          </cell>
          <cell r="N883" t="str">
            <v>Externado RD</v>
          </cell>
          <cell r="O883" t="str">
            <v>Media Jornada</v>
          </cell>
          <cell r="P883" t="str">
            <v>Discapacidad</v>
          </cell>
          <cell r="Q883">
            <v>401</v>
          </cell>
          <cell r="R883">
            <v>16</v>
          </cell>
          <cell r="S883">
            <v>43435</v>
          </cell>
          <cell r="T883">
            <v>43769</v>
          </cell>
          <cell r="U883">
            <v>138976224</v>
          </cell>
          <cell r="V883" t="str">
            <v>Angela Maria Montealegre Garcia</v>
          </cell>
        </row>
        <row r="884">
          <cell r="B884" t="str">
            <v>73-65-886</v>
          </cell>
          <cell r="C884" t="str">
            <v>Tolima</v>
          </cell>
          <cell r="D884" t="str">
            <v>Centro Parroquial Santa Margarita Maria</v>
          </cell>
          <cell r="E884" t="str">
            <v>890702112-9</v>
          </cell>
          <cell r="F884" t="str">
            <v>Juan Carlos Rojas Bustamante</v>
          </cell>
          <cell r="G884">
            <v>0</v>
          </cell>
          <cell r="H884" t="str">
            <v>Carrera 8 No 17-21 Bloque 2 B/ Santa Margarita</v>
          </cell>
          <cell r="I884" t="str">
            <v>Espinal</v>
          </cell>
          <cell r="J884" t="str">
            <v>Espinal</v>
          </cell>
          <cell r="K884">
            <v>2393250</v>
          </cell>
          <cell r="L884">
            <v>3163012214</v>
          </cell>
          <cell r="M884" t="str">
            <v>colegio.santamargaritamaria@hotmail.com</v>
          </cell>
          <cell r="N884" t="str">
            <v>Externado RD</v>
          </cell>
          <cell r="O884" t="str">
            <v>Media Jornada</v>
          </cell>
          <cell r="P884" t="str">
            <v>Vulneración</v>
          </cell>
          <cell r="Q884">
            <v>402</v>
          </cell>
          <cell r="R884">
            <v>30</v>
          </cell>
          <cell r="S884">
            <v>43435</v>
          </cell>
          <cell r="T884">
            <v>43769</v>
          </cell>
          <cell r="U884">
            <v>164424210</v>
          </cell>
          <cell r="V884" t="str">
            <v>Angela Maria Montealegre Garcia</v>
          </cell>
        </row>
        <row r="885">
          <cell r="B885" t="str">
            <v>73-83-887</v>
          </cell>
          <cell r="C885" t="str">
            <v>Tolima</v>
          </cell>
          <cell r="D885" t="str">
            <v>Corporación Amigos Caminos Con Futuro</v>
          </cell>
          <cell r="E885" t="str">
            <v>809007029-1</v>
          </cell>
          <cell r="F885" t="str">
            <v>Gloria Leonor Barbosa Hurtado</v>
          </cell>
          <cell r="G885" t="str">
            <v>Huellitas De Angel</v>
          </cell>
          <cell r="H885" t="str">
            <v>Calle 10 No. 26 -109 Barrio El Reposo</v>
          </cell>
          <cell r="I885" t="str">
            <v>Honda</v>
          </cell>
          <cell r="J885" t="str">
            <v>Honda</v>
          </cell>
          <cell r="K885">
            <v>2513407</v>
          </cell>
          <cell r="L885">
            <v>3168925697</v>
          </cell>
          <cell r="M885" t="str">
            <v>externadoleliopardo@gmail.com</v>
          </cell>
          <cell r="N885" t="str">
            <v>Externado RD</v>
          </cell>
          <cell r="O885" t="str">
            <v>Media Jornada</v>
          </cell>
          <cell r="P885" t="str">
            <v>Discapacidad</v>
          </cell>
          <cell r="Q885">
            <v>414</v>
          </cell>
          <cell r="R885">
            <v>20</v>
          </cell>
          <cell r="S885">
            <v>43435</v>
          </cell>
          <cell r="T885">
            <v>43769</v>
          </cell>
          <cell r="U885">
            <v>330068532</v>
          </cell>
          <cell r="V885" t="str">
            <v>Andrea Gallego Cardona</v>
          </cell>
        </row>
        <row r="886">
          <cell r="B886" t="str">
            <v>73-16-888</v>
          </cell>
          <cell r="C886" t="str">
            <v>Tolima</v>
          </cell>
          <cell r="D886" t="str">
            <v>Asociación Cristiana de Jóvenes del Tolima</v>
          </cell>
          <cell r="E886" t="str">
            <v>890705905-6</v>
          </cell>
          <cell r="F886" t="str">
            <v>Luz Ayda Gomez Chisco</v>
          </cell>
          <cell r="G886">
            <v>0</v>
          </cell>
          <cell r="H886" t="str">
            <v>Carrera 22 No. 6-36 Barrio Guali Del Municipio De Honda</v>
          </cell>
          <cell r="I886" t="str">
            <v>Honda</v>
          </cell>
          <cell r="J886" t="str">
            <v>Honda</v>
          </cell>
          <cell r="K886">
            <v>2511886</v>
          </cell>
          <cell r="L886">
            <v>3015227663</v>
          </cell>
          <cell r="M886" t="str">
            <v>acjexternadohonda@gmail.com</v>
          </cell>
          <cell r="N886" t="str">
            <v>Externado RD</v>
          </cell>
          <cell r="O886" t="str">
            <v>Media Jornada</v>
          </cell>
          <cell r="P886" t="str">
            <v>Vulneración</v>
          </cell>
          <cell r="Q886">
            <v>411</v>
          </cell>
          <cell r="R886">
            <v>40</v>
          </cell>
          <cell r="S886">
            <v>43435</v>
          </cell>
          <cell r="T886">
            <v>43769</v>
          </cell>
          <cell r="U886">
            <v>219232280</v>
          </cell>
          <cell r="V886" t="str">
            <v>Andrea Gallego Cardona</v>
          </cell>
        </row>
        <row r="887">
          <cell r="B887" t="str">
            <v>73-173-889</v>
          </cell>
          <cell r="C887" t="str">
            <v>Tolima</v>
          </cell>
          <cell r="D887" t="str">
            <v>Fundación IMIX</v>
          </cell>
          <cell r="E887" t="str">
            <v>900265071-5</v>
          </cell>
          <cell r="F887" t="str">
            <v>Eugenia Victoria Rojas de Bahamon</v>
          </cell>
          <cell r="G887">
            <v>0</v>
          </cell>
          <cell r="H887" t="str">
            <v>Calle 30 No. 14-76 Finca San Lucas, Via Calambeo Sector San Jorge Del Municipio De Ibagué Departamento Del Tolima</v>
          </cell>
          <cell r="I887" t="str">
            <v>Ibagué</v>
          </cell>
          <cell r="J887" t="str">
            <v>Galán</v>
          </cell>
          <cell r="K887">
            <v>5158076</v>
          </cell>
          <cell r="L887" t="str">
            <v>3106068340 - 3164032124</v>
          </cell>
          <cell r="M887" t="str">
            <v>fundacionimixexternado@gmail.com.</v>
          </cell>
          <cell r="N887" t="str">
            <v>Externado RD</v>
          </cell>
          <cell r="O887" t="str">
            <v>Media Jornada</v>
          </cell>
          <cell r="P887" t="str">
            <v>Discapacidad</v>
          </cell>
          <cell r="Q887">
            <v>394</v>
          </cell>
          <cell r="R887">
            <v>95</v>
          </cell>
          <cell r="S887">
            <v>43435</v>
          </cell>
          <cell r="T887">
            <v>43769</v>
          </cell>
          <cell r="U887">
            <v>825171330</v>
          </cell>
          <cell r="V887" t="str">
            <v>Aleyda Rivera Sanchez</v>
          </cell>
        </row>
        <row r="888">
          <cell r="B888" t="str">
            <v>73-193-890</v>
          </cell>
          <cell r="C888" t="str">
            <v>Tolima</v>
          </cell>
          <cell r="D888" t="str">
            <v>Fundación Nawen</v>
          </cell>
          <cell r="E888" t="str">
            <v>900877034-9</v>
          </cell>
          <cell r="F888" t="str">
            <v>William Mauricio Cuellar Pascuas</v>
          </cell>
          <cell r="G888">
            <v>0</v>
          </cell>
          <cell r="H888" t="str">
            <v>Carrera 3 No. 42 - 92 Barrio Casa Club</v>
          </cell>
          <cell r="I888" t="str">
            <v>Ibagué</v>
          </cell>
          <cell r="J888" t="str">
            <v>Galán</v>
          </cell>
          <cell r="K888">
            <v>2646857</v>
          </cell>
          <cell r="L888">
            <v>3188655597</v>
          </cell>
          <cell r="M888" t="str">
            <v>coordinaciongeneral@fundacionnawen.org.co</v>
          </cell>
          <cell r="N888" t="str">
            <v>Intervención de Apoyo - Apoyo Psicológico Especializado RD</v>
          </cell>
          <cell r="O888" t="str">
            <v>No Aplica</v>
          </cell>
          <cell r="P888" t="str">
            <v>Vulneración</v>
          </cell>
          <cell r="Q888">
            <v>400</v>
          </cell>
          <cell r="R888" t="str">
            <v>96 sesiones</v>
          </cell>
          <cell r="S888">
            <v>43435</v>
          </cell>
          <cell r="T888">
            <v>43769</v>
          </cell>
          <cell r="U888">
            <v>68957472</v>
          </cell>
          <cell r="V888" t="str">
            <v>Aleyda Rivera Sanchez</v>
          </cell>
        </row>
        <row r="889">
          <cell r="B889" t="str">
            <v>73-69-891</v>
          </cell>
          <cell r="C889" t="str">
            <v>Tolima</v>
          </cell>
          <cell r="D889" t="str">
            <v>Club Kiwanis Ciudad Musical</v>
          </cell>
          <cell r="E889" t="str">
            <v>800114694-3</v>
          </cell>
          <cell r="F889" t="str">
            <v>Carmen Elisa Niño Gaona</v>
          </cell>
          <cell r="G889">
            <v>0</v>
          </cell>
          <cell r="H889" t="str">
            <v>Vereda El Pais La Ceibita Villa Natalia Casa 12</v>
          </cell>
          <cell r="I889" t="str">
            <v>Ibagué</v>
          </cell>
          <cell r="J889" t="str">
            <v>Galán</v>
          </cell>
          <cell r="K889">
            <v>2751928</v>
          </cell>
          <cell r="L889">
            <v>3172329891</v>
          </cell>
          <cell r="M889" t="str">
            <v>Kiwanisproteccion@hotmail.com</v>
          </cell>
          <cell r="N889" t="str">
            <v>Internado RD</v>
          </cell>
          <cell r="O889" t="str">
            <v>No Aplica</v>
          </cell>
          <cell r="P889" t="str">
            <v>Violencia Sexual</v>
          </cell>
          <cell r="Q889">
            <v>404</v>
          </cell>
          <cell r="R889">
            <v>28</v>
          </cell>
          <cell r="S889">
            <v>43435</v>
          </cell>
          <cell r="T889">
            <v>43769</v>
          </cell>
          <cell r="U889">
            <v>408470552</v>
          </cell>
          <cell r="V889" t="str">
            <v>Aleyda Rivera Sanchez</v>
          </cell>
        </row>
        <row r="890">
          <cell r="B890" t="str">
            <v>73-212-892</v>
          </cell>
          <cell r="C890" t="str">
            <v>Tolima</v>
          </cell>
          <cell r="D890" t="str">
            <v>Fundación para el desarrollo integral de la persona y su entorno familiar y social - MACAMI</v>
          </cell>
          <cell r="E890" t="str">
            <v>809006985-1</v>
          </cell>
          <cell r="F890" t="str">
            <v>Harold Millan Flechas</v>
          </cell>
          <cell r="G890">
            <v>0</v>
          </cell>
          <cell r="H890" t="str">
            <v>Calle 114 No. 48 Sur-65 Barrio Aparco</v>
          </cell>
          <cell r="I890" t="str">
            <v>Ibagué</v>
          </cell>
          <cell r="J890" t="str">
            <v>Galán</v>
          </cell>
          <cell r="K890">
            <v>2691858</v>
          </cell>
          <cell r="L890">
            <v>3208553943</v>
          </cell>
          <cell r="M890" t="str">
            <v>funmacami@hotmail.com</v>
          </cell>
          <cell r="N890" t="str">
            <v>Internado RD</v>
          </cell>
          <cell r="O890" t="str">
            <v>No Aplica</v>
          </cell>
          <cell r="P890" t="str">
            <v>Vulneración</v>
          </cell>
          <cell r="Q890">
            <v>405</v>
          </cell>
          <cell r="R890">
            <v>91</v>
          </cell>
          <cell r="S890">
            <v>43435</v>
          </cell>
          <cell r="T890">
            <v>43769</v>
          </cell>
          <cell r="U890">
            <v>1364750751</v>
          </cell>
          <cell r="V890" t="str">
            <v>Aleyda Rivera Sanchez</v>
          </cell>
        </row>
        <row r="891">
          <cell r="B891" t="str">
            <v>73-162-893</v>
          </cell>
          <cell r="C891" t="str">
            <v>Tolima</v>
          </cell>
          <cell r="D891" t="str">
            <v>Fundación Grupo de Apoyo</v>
          </cell>
          <cell r="E891" t="str">
            <v>900201470-6</v>
          </cell>
          <cell r="F891" t="str">
            <v>Jesus Suaza Maldonado</v>
          </cell>
          <cell r="G891" t="str">
            <v>Sede La Esperanza Bloque 1 Niños Y Bloque 2 Niñas.</v>
          </cell>
          <cell r="H891" t="str">
            <v>Finca Villa Laura Potrero Vereda Potrerito - Jurisdicción El Totumo A 200 Metros Del Puente De La Variante Del Municipio Ibagué</v>
          </cell>
          <cell r="I891" t="str">
            <v>Ibagué</v>
          </cell>
          <cell r="J891" t="str">
            <v>Galán</v>
          </cell>
          <cell r="K891">
            <v>0</v>
          </cell>
          <cell r="L891">
            <v>3166240547</v>
          </cell>
          <cell r="M891" t="str">
            <v>fga_hogarlaesperanza@outlook.com</v>
          </cell>
          <cell r="N891" t="str">
            <v>Internado RD</v>
          </cell>
          <cell r="O891" t="str">
            <v>No Aplica</v>
          </cell>
          <cell r="P891" t="str">
            <v>Consumo SPA</v>
          </cell>
          <cell r="Q891">
            <v>407</v>
          </cell>
          <cell r="R891">
            <v>82</v>
          </cell>
          <cell r="S891">
            <v>43435</v>
          </cell>
          <cell r="T891">
            <v>43769</v>
          </cell>
          <cell r="U891">
            <v>1229775402</v>
          </cell>
          <cell r="V891" t="str">
            <v>Aleyda Rivera Sanchez</v>
          </cell>
        </row>
        <row r="892">
          <cell r="B892" t="str">
            <v>73-159-894</v>
          </cell>
          <cell r="C892" t="str">
            <v>Tolima</v>
          </cell>
          <cell r="D892" t="str">
            <v>Fundación Fraternal de Ayuda</v>
          </cell>
          <cell r="E892" t="str">
            <v>900786421-5</v>
          </cell>
          <cell r="F892" t="str">
            <v>Alexandra Peña López</v>
          </cell>
          <cell r="G892">
            <v>0</v>
          </cell>
          <cell r="H892" t="str">
            <v>Finca Villa Betty - Carrera 8 No. 145- 201 Barrio El Salado – Vía Alvarado Dentro Del Municipio De Ibagué</v>
          </cell>
          <cell r="I892" t="str">
            <v>Ibagué</v>
          </cell>
          <cell r="J892" t="str">
            <v>Galán</v>
          </cell>
          <cell r="K892">
            <v>0</v>
          </cell>
          <cell r="L892">
            <v>3105734286</v>
          </cell>
          <cell r="M892" t="str">
            <v>fundamadresgestante@hotmail.com</v>
          </cell>
          <cell r="N892" t="str">
            <v>Internado RD</v>
          </cell>
          <cell r="O892" t="str">
            <v>No Aplica</v>
          </cell>
          <cell r="P892" t="str">
            <v>Gestantes</v>
          </cell>
          <cell r="Q892">
            <v>408</v>
          </cell>
          <cell r="R892">
            <v>50</v>
          </cell>
          <cell r="S892">
            <v>43435</v>
          </cell>
          <cell r="T892">
            <v>43769</v>
          </cell>
          <cell r="U892">
            <v>758608500</v>
          </cell>
          <cell r="V892" t="str">
            <v>Aleyda Rivera Sanchez</v>
          </cell>
        </row>
        <row r="893">
          <cell r="B893" t="str">
            <v>73-159-895</v>
          </cell>
          <cell r="C893" t="str">
            <v>Tolima</v>
          </cell>
          <cell r="D893" t="str">
            <v>Fundación Fraternal de Ayuda</v>
          </cell>
          <cell r="E893" t="str">
            <v>900786421-5</v>
          </cell>
          <cell r="F893" t="str">
            <v>Alexandra Peña López</v>
          </cell>
          <cell r="G893">
            <v>0</v>
          </cell>
          <cell r="H893" t="str">
            <v>Granja Ambala Kilometro 2 Parte Alta, Vereda Chinalta De La Ciudad De Ibagué</v>
          </cell>
          <cell r="I893" t="str">
            <v>Ibagué</v>
          </cell>
          <cell r="J893" t="str">
            <v>Galán</v>
          </cell>
          <cell r="K893">
            <v>0</v>
          </cell>
          <cell r="L893">
            <v>3165338123</v>
          </cell>
          <cell r="M893" t="str">
            <v>fraternalequipo@hotmail.com</v>
          </cell>
          <cell r="N893" t="str">
            <v>Internado RD</v>
          </cell>
          <cell r="O893" t="str">
            <v>No Aplica</v>
          </cell>
          <cell r="P893" t="str">
            <v>Discapacidad</v>
          </cell>
          <cell r="Q893">
            <v>409</v>
          </cell>
          <cell r="R893">
            <v>40</v>
          </cell>
          <cell r="S893">
            <v>43435</v>
          </cell>
          <cell r="T893">
            <v>43769</v>
          </cell>
          <cell r="U893">
            <v>688194560</v>
          </cell>
          <cell r="V893" t="str">
            <v>Aleyda Rivera Sanchez</v>
          </cell>
        </row>
        <row r="894">
          <cell r="B894" t="str">
            <v>73-16-896</v>
          </cell>
          <cell r="C894" t="str">
            <v>Tolima</v>
          </cell>
          <cell r="D894" t="str">
            <v>Asociación Cristiana de Jóvenes del Tolima</v>
          </cell>
          <cell r="E894" t="str">
            <v>890705905-6</v>
          </cell>
          <cell r="F894" t="str">
            <v>Luz Ayda Gomez Chisco</v>
          </cell>
          <cell r="G894">
            <v>0</v>
          </cell>
          <cell r="H894" t="str">
            <v>Manzana T Casa 12 Barrio Tolima Grande</v>
          </cell>
          <cell r="I894" t="str">
            <v>Ibagué</v>
          </cell>
          <cell r="J894" t="str">
            <v>Galán</v>
          </cell>
          <cell r="K894">
            <v>2711031</v>
          </cell>
          <cell r="L894">
            <v>3264374011</v>
          </cell>
          <cell r="M894" t="str">
            <v>ibagueacj@gmail.com</v>
          </cell>
          <cell r="N894" t="str">
            <v>Externado RD</v>
          </cell>
          <cell r="O894" t="str">
            <v>Media Jornada</v>
          </cell>
          <cell r="P894" t="str">
            <v>Vulneración</v>
          </cell>
          <cell r="Q894">
            <v>412</v>
          </cell>
          <cell r="R894">
            <v>60</v>
          </cell>
          <cell r="S894">
            <v>43435</v>
          </cell>
          <cell r="T894">
            <v>43769</v>
          </cell>
          <cell r="U894">
            <v>328848420</v>
          </cell>
          <cell r="V894" t="str">
            <v>Aleyda Rivera Sanchez</v>
          </cell>
        </row>
        <row r="895">
          <cell r="B895" t="str">
            <v>73-83-897</v>
          </cell>
          <cell r="C895" t="str">
            <v>Tolima</v>
          </cell>
          <cell r="D895" t="str">
            <v>Corporación Amigos Caminos Con Futuro</v>
          </cell>
          <cell r="E895" t="str">
            <v>809007029-1</v>
          </cell>
          <cell r="F895" t="str">
            <v>Gloria Leonor Barbosa Hurtado</v>
          </cell>
          <cell r="G895" t="str">
            <v>Huellitas De Corazón</v>
          </cell>
          <cell r="H895" t="str">
            <v>Carrera 8 No. 18 - 34 Barrio Interlaken</v>
          </cell>
          <cell r="I895" t="str">
            <v>Ibagué</v>
          </cell>
          <cell r="J895" t="str">
            <v>Galán</v>
          </cell>
          <cell r="K895">
            <v>2737933</v>
          </cell>
          <cell r="L895">
            <v>3134807939</v>
          </cell>
          <cell r="M895" t="str">
            <v>centrodeemergenciahuellitas@gmail.com</v>
          </cell>
          <cell r="N895" t="str">
            <v>Centro de Emergencia RD</v>
          </cell>
          <cell r="O895" t="str">
            <v>No Aplica</v>
          </cell>
          <cell r="P895" t="str">
            <v>Vulneración</v>
          </cell>
          <cell r="Q895">
            <v>415</v>
          </cell>
          <cell r="R895">
            <v>45</v>
          </cell>
          <cell r="S895">
            <v>43435</v>
          </cell>
          <cell r="T895">
            <v>43769</v>
          </cell>
          <cell r="U895">
            <v>808389585</v>
          </cell>
          <cell r="V895" t="str">
            <v>Aleyda Rivera Sanchez</v>
          </cell>
        </row>
        <row r="896">
          <cell r="B896" t="str">
            <v>73-83-898</v>
          </cell>
          <cell r="C896" t="str">
            <v>Tolima</v>
          </cell>
          <cell r="D896" t="str">
            <v>Corporación Amigos Caminos Con Futuro</v>
          </cell>
          <cell r="E896" t="str">
            <v>809007029-1</v>
          </cell>
          <cell r="F896" t="str">
            <v>Gloria Leonor Barbosa Hurtado</v>
          </cell>
          <cell r="G896" t="str">
            <v>Huellitas Del Futuro</v>
          </cell>
          <cell r="H896" t="str">
            <v>Carrera 2 No.6 - 31 Barrio La Gaviota</v>
          </cell>
          <cell r="I896" t="str">
            <v>Ibagué</v>
          </cell>
          <cell r="J896" t="str">
            <v>Galán</v>
          </cell>
          <cell r="K896">
            <v>2741949</v>
          </cell>
          <cell r="L896">
            <v>3166245914</v>
          </cell>
          <cell r="M896" t="str">
            <v>amigosacf@yahoo.com.mx</v>
          </cell>
          <cell r="N896" t="str">
            <v>Externado RD</v>
          </cell>
          <cell r="O896" t="str">
            <v>Media Jornada</v>
          </cell>
          <cell r="P896" t="str">
            <v>Vulneración</v>
          </cell>
          <cell r="Q896">
            <v>416</v>
          </cell>
          <cell r="R896">
            <v>27</v>
          </cell>
          <cell r="S896">
            <v>43435</v>
          </cell>
          <cell r="T896">
            <v>43769</v>
          </cell>
          <cell r="U896">
            <v>147981789</v>
          </cell>
          <cell r="V896" t="str">
            <v>Aleyda Rivera Sanchez</v>
          </cell>
        </row>
        <row r="897">
          <cell r="B897" t="str">
            <v>73-113-899</v>
          </cell>
          <cell r="C897" t="str">
            <v>Tolima</v>
          </cell>
          <cell r="D897" t="str">
            <v>Fundación "Shekinah" Para la Restauración Atraves de la Renovación Integral de la Familia</v>
          </cell>
          <cell r="E897" t="str">
            <v>900074832-3</v>
          </cell>
          <cell r="F897" t="str">
            <v>Juan Carlos Diaz Lozano</v>
          </cell>
          <cell r="G897" t="str">
            <v>Nuevo Amanecer</v>
          </cell>
          <cell r="H897" t="str">
            <v>Calle 131 No. 8 - 125 Barrio Montecarlo</v>
          </cell>
          <cell r="I897" t="str">
            <v>Ibagué</v>
          </cell>
          <cell r="J897" t="str">
            <v>Galán</v>
          </cell>
          <cell r="K897">
            <v>2761934</v>
          </cell>
          <cell r="L897">
            <v>3167316352</v>
          </cell>
          <cell r="M897" t="str">
            <v>funshekinah@yahoo.com</v>
          </cell>
          <cell r="N897" t="str">
            <v>Centro de Emergencia RD</v>
          </cell>
          <cell r="O897" t="str">
            <v>No Aplica</v>
          </cell>
          <cell r="P897" t="str">
            <v>Vulneración</v>
          </cell>
          <cell r="Q897">
            <v>418</v>
          </cell>
          <cell r="R897">
            <v>52</v>
          </cell>
          <cell r="S897">
            <v>43435</v>
          </cell>
          <cell r="T897">
            <v>43769</v>
          </cell>
          <cell r="U897">
            <v>934139076</v>
          </cell>
          <cell r="V897" t="str">
            <v>Aleyda Rivera Sanchez</v>
          </cell>
        </row>
        <row r="898">
          <cell r="B898" t="str">
            <v>73-113-900</v>
          </cell>
          <cell r="C898" t="str">
            <v>Tolima</v>
          </cell>
          <cell r="D898" t="str">
            <v>Fundación "Shekinah" Para la Restauración Atraves de la Renovación Integral de la Familia</v>
          </cell>
          <cell r="E898" t="str">
            <v>900074832-3</v>
          </cell>
          <cell r="F898" t="str">
            <v>Juan Carlos Diaz Lozano</v>
          </cell>
          <cell r="G898">
            <v>0</v>
          </cell>
          <cell r="H898" t="str">
            <v>Calle 64 No. 17 - 23 Barrio Ambala</v>
          </cell>
          <cell r="I898" t="str">
            <v>Ibagué</v>
          </cell>
          <cell r="J898" t="str">
            <v>Galán</v>
          </cell>
          <cell r="K898">
            <v>2771409</v>
          </cell>
          <cell r="L898">
            <v>3133790156</v>
          </cell>
          <cell r="M898" t="str">
            <v>casah.shekinah@hotmail.com</v>
          </cell>
          <cell r="N898" t="str">
            <v>Casa Hogar RD</v>
          </cell>
          <cell r="O898" t="str">
            <v>No Aplica</v>
          </cell>
          <cell r="P898" t="str">
            <v>Vulneración</v>
          </cell>
          <cell r="Q898">
            <v>419</v>
          </cell>
          <cell r="R898">
            <v>12</v>
          </cell>
          <cell r="S898">
            <v>43435</v>
          </cell>
          <cell r="T898">
            <v>43769</v>
          </cell>
          <cell r="U898">
            <v>134515464</v>
          </cell>
          <cell r="V898" t="str">
            <v>Aleyda Rivera Sanchez</v>
          </cell>
        </row>
        <row r="899">
          <cell r="B899" t="str">
            <v>73-113-901</v>
          </cell>
          <cell r="C899" t="str">
            <v>Tolima</v>
          </cell>
          <cell r="D899" t="str">
            <v>Fundación "Shekinah" Para la Restauración Atraves de la Renovación Integral de la Familia</v>
          </cell>
          <cell r="E899" t="str">
            <v>900074832-3</v>
          </cell>
          <cell r="F899" t="str">
            <v>Juan Carlos Diaz Lozano</v>
          </cell>
          <cell r="G899">
            <v>0</v>
          </cell>
          <cell r="H899" t="str">
            <v>Calle 66 No. 23 - 61 Barrio Ambala</v>
          </cell>
          <cell r="I899" t="str">
            <v>Ibagué</v>
          </cell>
          <cell r="J899" t="str">
            <v>Galán</v>
          </cell>
          <cell r="K899">
            <v>2758207</v>
          </cell>
          <cell r="L899">
            <v>3155264311</v>
          </cell>
          <cell r="M899" t="str">
            <v>vidalaboralyproductiva@gmail.com</v>
          </cell>
          <cell r="N899" t="str">
            <v>Internado RD</v>
          </cell>
          <cell r="O899" t="str">
            <v>No Aplica</v>
          </cell>
          <cell r="P899" t="str">
            <v>Vida Independiente</v>
          </cell>
          <cell r="Q899">
            <v>420</v>
          </cell>
          <cell r="R899">
            <v>10</v>
          </cell>
          <cell r="S899">
            <v>43435</v>
          </cell>
          <cell r="T899">
            <v>43769</v>
          </cell>
          <cell r="U899">
            <v>299945220</v>
          </cell>
          <cell r="V899" t="str">
            <v>Aleyda Rivera Sanchez</v>
          </cell>
        </row>
        <row r="900">
          <cell r="B900" t="str">
            <v>73-113-902</v>
          </cell>
          <cell r="C900" t="str">
            <v>Tolima</v>
          </cell>
          <cell r="D900" t="str">
            <v>Fundación "Shekinah" Para la Restauración Atraves de la Renovación Integral de la Familia</v>
          </cell>
          <cell r="E900" t="str">
            <v>900074832-3</v>
          </cell>
          <cell r="F900" t="str">
            <v>Juan Carlos Diaz Lozano</v>
          </cell>
          <cell r="G900">
            <v>0</v>
          </cell>
          <cell r="H900" t="str">
            <v>Manzana R2 Casa 4 B Barrio Arkacentro Parrales Sede Femenina</v>
          </cell>
          <cell r="I900" t="str">
            <v>Ibagué</v>
          </cell>
          <cell r="J900" t="str">
            <v>Galán</v>
          </cell>
          <cell r="K900">
            <v>2758207</v>
          </cell>
          <cell r="L900">
            <v>3155264311</v>
          </cell>
          <cell r="M900" t="str">
            <v>vidalaboralyproductiva@gmail.com</v>
          </cell>
          <cell r="N900" t="str">
            <v>Internado RD</v>
          </cell>
          <cell r="O900" t="str">
            <v>No Aplica</v>
          </cell>
          <cell r="P900" t="str">
            <v>Vida Independiente</v>
          </cell>
          <cell r="Q900">
            <v>420</v>
          </cell>
          <cell r="R900">
            <v>10</v>
          </cell>
          <cell r="S900">
            <v>43435</v>
          </cell>
          <cell r="T900">
            <v>43769</v>
          </cell>
          <cell r="U900">
            <v>0</v>
          </cell>
          <cell r="V900" t="str">
            <v>Aleyda Rivera Sanchez</v>
          </cell>
        </row>
        <row r="901">
          <cell r="B901" t="str">
            <v>73-113-903</v>
          </cell>
          <cell r="C901" t="str">
            <v>Tolima</v>
          </cell>
          <cell r="D901" t="str">
            <v>Fundación "Shekinah" Para la Restauración Atraves de la Renovación Integral de la Familia</v>
          </cell>
          <cell r="E901" t="str">
            <v>900074832-3</v>
          </cell>
          <cell r="F901" t="str">
            <v>Juan Carlos Diaz Lozano</v>
          </cell>
          <cell r="G901">
            <v>0</v>
          </cell>
          <cell r="H901" t="str">
            <v>Carrera 4 Tamana No. 32 A 20 Barrio La Francia</v>
          </cell>
          <cell r="I901" t="str">
            <v>Ibagué</v>
          </cell>
          <cell r="J901" t="str">
            <v>Galán</v>
          </cell>
          <cell r="K901">
            <v>2786215</v>
          </cell>
          <cell r="L901">
            <v>3102049820</v>
          </cell>
          <cell r="M901" t="str">
            <v>shekinahtrabajoinfantil@gmail.com</v>
          </cell>
          <cell r="N901" t="str">
            <v>Intervención de Apoyo - Apoyo Psicosocial RD</v>
          </cell>
          <cell r="O901" t="str">
            <v>No Aplica</v>
          </cell>
          <cell r="P901" t="str">
            <v>Trabajo Infantil</v>
          </cell>
          <cell r="Q901">
            <v>421</v>
          </cell>
          <cell r="R901">
            <v>40</v>
          </cell>
          <cell r="S901">
            <v>43435</v>
          </cell>
          <cell r="T901">
            <v>43769</v>
          </cell>
          <cell r="U901">
            <v>142540600</v>
          </cell>
          <cell r="V901" t="str">
            <v>Aleyda Rivera Sanchez</v>
          </cell>
        </row>
        <row r="902">
          <cell r="B902" t="str">
            <v>73-154-904</v>
          </cell>
          <cell r="C902" t="str">
            <v>Tolima</v>
          </cell>
          <cell r="D902" t="str">
            <v>Fundación Familia Entorno Individuo - FEI</v>
          </cell>
          <cell r="E902" t="str">
            <v>900001876-4</v>
          </cell>
          <cell r="F902" t="str">
            <v>Jeisson Paul Cardona</v>
          </cell>
          <cell r="G902">
            <v>0</v>
          </cell>
          <cell r="H902" t="str">
            <v>Kilometro 8 Via Rovira Vereda El Cural</v>
          </cell>
          <cell r="I902" t="str">
            <v>Ibagué</v>
          </cell>
          <cell r="J902" t="str">
            <v>Galán</v>
          </cell>
          <cell r="K902">
            <v>0</v>
          </cell>
          <cell r="L902">
            <v>3014016067</v>
          </cell>
          <cell r="M902" t="str">
            <v>misamoresfei@gmail.com</v>
          </cell>
          <cell r="N902" t="str">
            <v>Internado RD</v>
          </cell>
          <cell r="O902" t="str">
            <v>No Aplica</v>
          </cell>
          <cell r="P902" t="str">
            <v>Consumo SPA</v>
          </cell>
          <cell r="Q902">
            <v>422</v>
          </cell>
          <cell r="R902">
            <v>50</v>
          </cell>
          <cell r="S902">
            <v>43435</v>
          </cell>
          <cell r="T902">
            <v>43769</v>
          </cell>
          <cell r="U902">
            <v>1649698710</v>
          </cell>
          <cell r="V902" t="str">
            <v>Aleyda Rivera Sanchez</v>
          </cell>
        </row>
        <row r="903">
          <cell r="B903" t="str">
            <v>73-154-905</v>
          </cell>
          <cell r="C903" t="str">
            <v>Tolima</v>
          </cell>
          <cell r="D903" t="str">
            <v>Fundación Familia Entorno Individuo - FEI</v>
          </cell>
          <cell r="E903" t="str">
            <v>900001876-4</v>
          </cell>
          <cell r="F903" t="str">
            <v>Jeisson Paul Cardona</v>
          </cell>
          <cell r="G903">
            <v>0</v>
          </cell>
          <cell r="H903" t="str">
            <v>Kilometro 1.3 Vereda Via Rovira, Potrero Grande - Finca San Jorge</v>
          </cell>
          <cell r="I903" t="str">
            <v>Ibagué</v>
          </cell>
          <cell r="J903" t="str">
            <v>Galán</v>
          </cell>
          <cell r="K903">
            <v>0</v>
          </cell>
          <cell r="L903" t="str">
            <v>3159272539 - 3177516696</v>
          </cell>
          <cell r="M903" t="str">
            <v>hogarfei2015@gmail.com</v>
          </cell>
          <cell r="N903" t="str">
            <v>Internado RD</v>
          </cell>
          <cell r="O903" t="str">
            <v>No Aplica</v>
          </cell>
          <cell r="P903" t="str">
            <v>Consumo SPA</v>
          </cell>
          <cell r="Q903">
            <v>422</v>
          </cell>
          <cell r="R903">
            <v>60</v>
          </cell>
          <cell r="S903">
            <v>43435</v>
          </cell>
          <cell r="T903">
            <v>43769</v>
          </cell>
          <cell r="U903">
            <v>0</v>
          </cell>
          <cell r="V903" t="str">
            <v>Aleyda Rivera Sanchez</v>
          </cell>
        </row>
        <row r="904">
          <cell r="B904" t="str">
            <v>73-6-906</v>
          </cell>
          <cell r="C904" t="str">
            <v>Tolima</v>
          </cell>
          <cell r="D904" t="str">
            <v>Aldeas Infantiles SOS Colombia</v>
          </cell>
          <cell r="E904" t="str">
            <v>860024041-6</v>
          </cell>
          <cell r="F904" t="str">
            <v>Angela Maria Monica Biviana Rosales Rodriguez</v>
          </cell>
          <cell r="G904">
            <v>0</v>
          </cell>
          <cell r="H904" t="str">
            <v>Calle 87 No. 20 - 98 Sector Vergel</v>
          </cell>
          <cell r="I904" t="str">
            <v>Ibagué</v>
          </cell>
          <cell r="J904" t="str">
            <v>Galán</v>
          </cell>
          <cell r="K904">
            <v>2717723</v>
          </cell>
          <cell r="L904">
            <v>3178935630</v>
          </cell>
          <cell r="M904" t="str">
            <v>adriana.arcila@aldeasinfantiles.org.co</v>
          </cell>
          <cell r="N904" t="str">
            <v>Casa Hogar RD</v>
          </cell>
          <cell r="O904" t="str">
            <v>No Aplica</v>
          </cell>
          <cell r="P904" t="str">
            <v>Vulneración</v>
          </cell>
          <cell r="Q904">
            <v>427</v>
          </cell>
          <cell r="R904">
            <v>70</v>
          </cell>
          <cell r="S904">
            <v>43435</v>
          </cell>
          <cell r="T904">
            <v>43769</v>
          </cell>
          <cell r="U904">
            <v>784673540</v>
          </cell>
          <cell r="V904" t="str">
            <v>Aleyda Rivera Sanchez</v>
          </cell>
        </row>
        <row r="905">
          <cell r="B905" t="str">
            <v>73-4-907</v>
          </cell>
          <cell r="C905" t="str">
            <v>Tolima</v>
          </cell>
          <cell r="D905" t="str">
            <v>Albergue Infantil Alfonso Lopez</v>
          </cell>
          <cell r="E905" t="str">
            <v>890700634-2</v>
          </cell>
          <cell r="F905" t="str">
            <v>Judith Perdomo Diaz</v>
          </cell>
          <cell r="G905">
            <v>0</v>
          </cell>
          <cell r="H905" t="str">
            <v>Avenida Ambala Calle 36 De Ibague</v>
          </cell>
          <cell r="I905" t="str">
            <v>Ibagué</v>
          </cell>
          <cell r="J905" t="str">
            <v>Galán</v>
          </cell>
          <cell r="K905">
            <v>2754511</v>
          </cell>
          <cell r="L905">
            <v>3118419859</v>
          </cell>
          <cell r="M905" t="str">
            <v>alberguealfonsolopez@gmail.com</v>
          </cell>
          <cell r="N905" t="str">
            <v>Internado RD</v>
          </cell>
          <cell r="O905" t="str">
            <v>No Aplica</v>
          </cell>
          <cell r="P905" t="str">
            <v>Vulneración</v>
          </cell>
          <cell r="Q905">
            <v>430</v>
          </cell>
          <cell r="R905">
            <v>60</v>
          </cell>
          <cell r="S905">
            <v>43435</v>
          </cell>
          <cell r="T905">
            <v>43769</v>
          </cell>
          <cell r="U905">
            <v>899835660</v>
          </cell>
          <cell r="V905" t="str">
            <v>Aleyda Rivera Sanchez</v>
          </cell>
        </row>
        <row r="906">
          <cell r="B906" t="str">
            <v>73-128-908</v>
          </cell>
          <cell r="C906" t="str">
            <v>Tolima</v>
          </cell>
          <cell r="D906" t="str">
            <v>Fundación Centro De Estimulación Nivelación Y Desarrollo - CEDESNID</v>
          </cell>
          <cell r="E906" t="str">
            <v>860071892-7</v>
          </cell>
          <cell r="F906" t="str">
            <v>Camilo Alberto Arenas</v>
          </cell>
          <cell r="G906">
            <v>0</v>
          </cell>
          <cell r="H906" t="str">
            <v>Carrera 3 Sur 29 - 05 Barrio Las Brisas</v>
          </cell>
          <cell r="I906" t="str">
            <v>Ibagué</v>
          </cell>
          <cell r="J906" t="str">
            <v>Galán</v>
          </cell>
          <cell r="K906">
            <v>2643657</v>
          </cell>
          <cell r="L906">
            <v>3174119483</v>
          </cell>
          <cell r="M906" t="str">
            <v>cedesnidibague@gmail.com</v>
          </cell>
          <cell r="N906" t="str">
            <v>Internado RD</v>
          </cell>
          <cell r="O906" t="str">
            <v>No Aplica</v>
          </cell>
          <cell r="P906" t="str">
            <v>Discapacidad</v>
          </cell>
          <cell r="Q906">
            <v>433</v>
          </cell>
          <cell r="R906">
            <v>62</v>
          </cell>
          <cell r="S906">
            <v>43435</v>
          </cell>
          <cell r="T906">
            <v>43769</v>
          </cell>
          <cell r="U906">
            <v>1066701568</v>
          </cell>
          <cell r="V906" t="str">
            <v>Aleyda Rivera Sanchez</v>
          </cell>
        </row>
        <row r="907">
          <cell r="B907" t="str">
            <v>73-6-909</v>
          </cell>
          <cell r="C907" t="str">
            <v>Tolima</v>
          </cell>
          <cell r="D907" t="str">
            <v>Aldeas Infantiles SOS Colombia</v>
          </cell>
          <cell r="E907" t="str">
            <v>860024041-6</v>
          </cell>
          <cell r="F907" t="str">
            <v>Angela Maria Monica Biviana Rosales Rodriguez</v>
          </cell>
          <cell r="G907">
            <v>0</v>
          </cell>
          <cell r="H907" t="str">
            <v>Calle 87 No. 20 - 98 Sector Vergel</v>
          </cell>
          <cell r="I907" t="str">
            <v>Ibagué</v>
          </cell>
          <cell r="J907" t="str">
            <v>Honda</v>
          </cell>
          <cell r="K907">
            <v>2717723</v>
          </cell>
          <cell r="L907">
            <v>3178935630</v>
          </cell>
          <cell r="M907" t="str">
            <v>oficina.nacional@aldeasinfantiles.org.co</v>
          </cell>
          <cell r="N907" t="str">
            <v>Hogar Sustituto Entidad RD</v>
          </cell>
          <cell r="O907" t="str">
            <v>No Aplica</v>
          </cell>
          <cell r="P907" t="str">
            <v>Vulneración / Discapacidad</v>
          </cell>
          <cell r="Q907">
            <v>458</v>
          </cell>
          <cell r="R907">
            <v>255</v>
          </cell>
          <cell r="S907">
            <v>43435</v>
          </cell>
          <cell r="T907">
            <v>43769</v>
          </cell>
          <cell r="U907">
            <v>3434606151</v>
          </cell>
          <cell r="V907" t="str">
            <v>Andrea Gallego Cardona</v>
          </cell>
        </row>
        <row r="908">
          <cell r="B908" t="str">
            <v>73-156-910</v>
          </cell>
          <cell r="C908" t="str">
            <v>Tolima</v>
          </cell>
          <cell r="D908" t="str">
            <v>Fundación Familiar Pro Rehabilitación de Farmacodependientes FFARO</v>
          </cell>
          <cell r="E908" t="str">
            <v>800034694-1</v>
          </cell>
          <cell r="F908" t="str">
            <v>Luis Edier Usma Osorio</v>
          </cell>
          <cell r="G908" t="str">
            <v>Politecnico Luis A Rengifo (masculino)</v>
          </cell>
          <cell r="H908" t="str">
            <v>Calle 30 Esquina Barrio Claret</v>
          </cell>
          <cell r="I908" t="str">
            <v>Ibagué</v>
          </cell>
          <cell r="J908" t="str">
            <v>Jordán</v>
          </cell>
          <cell r="K908">
            <v>0</v>
          </cell>
          <cell r="L908" t="str">
            <v>3137323577 - 3206701070</v>
          </cell>
          <cell r="M908" t="str">
            <v>faropolitecnico@fundacionfaro.org regionaltolima@fundacionfaro.org contacto@fundacionfaro.org</v>
          </cell>
          <cell r="N908" t="str">
            <v>Centro De Atención Especializada</v>
          </cell>
          <cell r="O908" t="str">
            <v>No Aplica</v>
          </cell>
          <cell r="P908" t="str">
            <v>SRPA</v>
          </cell>
          <cell r="Q908">
            <v>434</v>
          </cell>
          <cell r="R908">
            <v>99</v>
          </cell>
          <cell r="S908">
            <v>43435</v>
          </cell>
          <cell r="T908">
            <v>43769</v>
          </cell>
          <cell r="U908">
            <v>2408891550</v>
          </cell>
          <cell r="V908" t="str">
            <v>Juan Carlos Oviedo Fernandez</v>
          </cell>
        </row>
        <row r="909">
          <cell r="B909" t="str">
            <v>73-156-911</v>
          </cell>
          <cell r="C909" t="str">
            <v>Tolima</v>
          </cell>
          <cell r="D909" t="str">
            <v>Fundación Familiar Pro Rehabilitación de Farmacodependientes FFARO</v>
          </cell>
          <cell r="E909" t="str">
            <v>800034694-1</v>
          </cell>
          <cell r="F909" t="str">
            <v>Luis Edier Usma Osorio</v>
          </cell>
          <cell r="G909" t="str">
            <v>Unidad (femenino)</v>
          </cell>
          <cell r="H909" t="str">
            <v>Carrera 6 No 43-44 B/ Restrepo</v>
          </cell>
          <cell r="I909" t="str">
            <v>Ibagué</v>
          </cell>
          <cell r="J909" t="str">
            <v>Jordán</v>
          </cell>
          <cell r="K909">
            <v>0</v>
          </cell>
          <cell r="L909" t="str">
            <v>3137323577 - 3206701070</v>
          </cell>
          <cell r="M909" t="str">
            <v>farofemenino@fundacionfaro.org</v>
          </cell>
          <cell r="N909" t="str">
            <v>Centro De Atención Especializada</v>
          </cell>
          <cell r="O909" t="str">
            <v>No Aplica</v>
          </cell>
          <cell r="P909" t="str">
            <v>SRPA</v>
          </cell>
          <cell r="Q909">
            <v>434</v>
          </cell>
          <cell r="R909">
            <v>10</v>
          </cell>
          <cell r="S909">
            <v>43435</v>
          </cell>
          <cell r="T909">
            <v>43769</v>
          </cell>
          <cell r="U909">
            <v>0</v>
          </cell>
          <cell r="V909" t="str">
            <v>Juan Carlos Oviedo Fernandez</v>
          </cell>
        </row>
        <row r="910">
          <cell r="B910" t="str">
            <v>73-156-912</v>
          </cell>
          <cell r="C910" t="str">
            <v>Tolima</v>
          </cell>
          <cell r="D910" t="str">
            <v>Fundación Familiar Pro Rehabilitación de Farmacodependientes FFARO</v>
          </cell>
          <cell r="E910" t="str">
            <v>800034694-1</v>
          </cell>
          <cell r="F910" t="str">
            <v>Luis Edier Usma Osorio</v>
          </cell>
          <cell r="G910" t="str">
            <v>Internado De Restablecimiento De Justicia (iraj) Femenino</v>
          </cell>
          <cell r="H910" t="str">
            <v>Carrera 6 No 43-44 B/ Restrepo</v>
          </cell>
          <cell r="I910" t="str">
            <v>Ibagué</v>
          </cell>
          <cell r="J910" t="str">
            <v>Jordán</v>
          </cell>
          <cell r="K910">
            <v>0</v>
          </cell>
          <cell r="L910">
            <v>3117745002</v>
          </cell>
          <cell r="M910" t="str">
            <v>contacto@fundacionfaro.org</v>
          </cell>
          <cell r="N910" t="str">
            <v>Internado RAJ</v>
          </cell>
          <cell r="O910" t="str">
            <v>No Aplica</v>
          </cell>
          <cell r="P910" t="str">
            <v>RAJ</v>
          </cell>
          <cell r="Q910">
            <v>435</v>
          </cell>
          <cell r="R910">
            <v>13</v>
          </cell>
          <cell r="S910">
            <v>43435</v>
          </cell>
          <cell r="T910">
            <v>43769</v>
          </cell>
          <cell r="U910">
            <v>222887879</v>
          </cell>
          <cell r="V910" t="str">
            <v>Juan Carlos Oviedo Fernandez</v>
          </cell>
        </row>
        <row r="911">
          <cell r="B911" t="str">
            <v>73-156-913</v>
          </cell>
          <cell r="C911" t="str">
            <v>Tolima</v>
          </cell>
          <cell r="D911" t="str">
            <v>Fundación Familiar Pro Rehabilitación de Farmacodependientes FFARO</v>
          </cell>
          <cell r="E911" t="str">
            <v>800034694-1</v>
          </cell>
          <cell r="F911" t="str">
            <v>Luis Edier Usma Osorio</v>
          </cell>
          <cell r="G911" t="str">
            <v>Politecnico Luis A Rengifo (masculino)</v>
          </cell>
          <cell r="H911" t="str">
            <v>Calle 30 Esquina Barrio Claret</v>
          </cell>
          <cell r="I911" t="str">
            <v>Ibagué</v>
          </cell>
          <cell r="J911" t="str">
            <v>Jordán</v>
          </cell>
          <cell r="K911">
            <v>0</v>
          </cell>
          <cell r="L911" t="str">
            <v>3137323577 - 3206701070</v>
          </cell>
          <cell r="M911" t="str">
            <v>faropolitecnico@fundacionfaro.org regionaltolima@fundacionfaro.org contacto@fundacionfaro.org</v>
          </cell>
          <cell r="N911" t="str">
            <v>Centro De Internamiento Preventivo</v>
          </cell>
          <cell r="O911" t="str">
            <v>No Aplica</v>
          </cell>
          <cell r="P911" t="str">
            <v>SRPA</v>
          </cell>
          <cell r="Q911">
            <v>436</v>
          </cell>
          <cell r="R911">
            <v>10</v>
          </cell>
          <cell r="S911">
            <v>43435</v>
          </cell>
          <cell r="T911">
            <v>43769</v>
          </cell>
          <cell r="U911">
            <v>390301884</v>
          </cell>
          <cell r="V911" t="str">
            <v>Juan Carlos Oviedo Fernandez</v>
          </cell>
        </row>
        <row r="912">
          <cell r="B912" t="str">
            <v>73-156-914</v>
          </cell>
          <cell r="C912" t="str">
            <v>Tolima</v>
          </cell>
          <cell r="D912" t="str">
            <v>Fundación Familiar Pro Rehabilitación de Farmacodependientes FFARO</v>
          </cell>
          <cell r="E912" t="str">
            <v>800034694-1</v>
          </cell>
          <cell r="F912" t="str">
            <v>Luis Edier Usma Osorio</v>
          </cell>
          <cell r="G912" t="str">
            <v>Unidad (femenino)</v>
          </cell>
          <cell r="H912" t="str">
            <v>Carrera 6 No 43-44 B/ Restrepo</v>
          </cell>
          <cell r="I912" t="str">
            <v>Ibagué</v>
          </cell>
          <cell r="J912" t="str">
            <v>Jordán</v>
          </cell>
          <cell r="K912">
            <v>0</v>
          </cell>
          <cell r="L912" t="str">
            <v>3137323577 - 3206701070</v>
          </cell>
          <cell r="M912" t="str">
            <v>farofemenino@fundacionfaro.org</v>
          </cell>
          <cell r="N912" t="str">
            <v>Centro De Internamiento Preventivo</v>
          </cell>
          <cell r="O912" t="str">
            <v>No Aplica</v>
          </cell>
          <cell r="P912" t="str">
            <v>SRPA</v>
          </cell>
          <cell r="Q912">
            <v>436</v>
          </cell>
          <cell r="R912">
            <v>8</v>
          </cell>
          <cell r="S912">
            <v>43435</v>
          </cell>
          <cell r="T912">
            <v>43769</v>
          </cell>
          <cell r="U912">
            <v>0</v>
          </cell>
          <cell r="V912" t="str">
            <v>Juan Carlos Oviedo Fernandez</v>
          </cell>
        </row>
        <row r="913">
          <cell r="B913" t="str">
            <v>73-154-915</v>
          </cell>
          <cell r="C913" t="str">
            <v>Tolima</v>
          </cell>
          <cell r="D913" t="str">
            <v>Fundación Familia Entorno Individuo - FEI</v>
          </cell>
          <cell r="E913" t="str">
            <v>900001876-4</v>
          </cell>
          <cell r="F913" t="str">
            <v>Jeisson Paul Cardona</v>
          </cell>
          <cell r="G913" t="str">
            <v>Icaro</v>
          </cell>
          <cell r="H913" t="str">
            <v>Carrera 1a No 29a - 77 B/ America</v>
          </cell>
          <cell r="I913" t="str">
            <v>Ibagué</v>
          </cell>
          <cell r="J913" t="str">
            <v>Jordán</v>
          </cell>
          <cell r="K913">
            <v>5154678</v>
          </cell>
          <cell r="L913">
            <v>3176491482</v>
          </cell>
          <cell r="M913" t="str">
            <v>proceaicaro@yahoo.es</v>
          </cell>
          <cell r="N913" t="str">
            <v>Libertad Vigilada – Asistida</v>
          </cell>
          <cell r="O913" t="str">
            <v>No Aplica</v>
          </cell>
          <cell r="P913" t="str">
            <v>SRPA</v>
          </cell>
          <cell r="Q913">
            <v>423</v>
          </cell>
          <cell r="R913">
            <v>110</v>
          </cell>
          <cell r="S913">
            <v>43435</v>
          </cell>
          <cell r="T913">
            <v>43769</v>
          </cell>
          <cell r="U913">
            <v>523362180</v>
          </cell>
          <cell r="V913" t="str">
            <v>Juan Carlos Oviedo Fernandez</v>
          </cell>
        </row>
        <row r="914">
          <cell r="B914" t="str">
            <v>73-154-916</v>
          </cell>
          <cell r="C914" t="str">
            <v>Tolima</v>
          </cell>
          <cell r="D914" t="str">
            <v>Fundación Familia Entorno Individuo - FEI</v>
          </cell>
          <cell r="E914" t="str">
            <v>900001876-4</v>
          </cell>
          <cell r="F914" t="str">
            <v>Jeisson Paul Cardona</v>
          </cell>
          <cell r="G914">
            <v>0</v>
          </cell>
          <cell r="H914" t="str">
            <v>Carrera 2 No 29a - 66 B/ America</v>
          </cell>
          <cell r="I914" t="str">
            <v>Ibagué</v>
          </cell>
          <cell r="J914" t="str">
            <v>Jordán</v>
          </cell>
          <cell r="K914">
            <v>5154680</v>
          </cell>
          <cell r="L914">
            <v>3124867728</v>
          </cell>
          <cell r="M914" t="str">
            <v>externado.fei@gmail.com</v>
          </cell>
          <cell r="N914" t="str">
            <v>Semicerrado Externado</v>
          </cell>
          <cell r="O914" t="str">
            <v>Media Jornada</v>
          </cell>
          <cell r="P914" t="str">
            <v>SRPA</v>
          </cell>
          <cell r="Q914">
            <v>424</v>
          </cell>
          <cell r="R914">
            <v>38</v>
          </cell>
          <cell r="S914">
            <v>43435</v>
          </cell>
          <cell r="T914">
            <v>43769</v>
          </cell>
          <cell r="U914">
            <v>217971762</v>
          </cell>
          <cell r="V914" t="str">
            <v>Juan Carlos Oviedo Fernandez</v>
          </cell>
        </row>
        <row r="915">
          <cell r="B915" t="str">
            <v>73-154-917</v>
          </cell>
          <cell r="C915" t="str">
            <v>Tolima</v>
          </cell>
          <cell r="D915" t="str">
            <v>Fundación Familia Entorno Individuo - FEI</v>
          </cell>
          <cell r="E915" t="str">
            <v>900001876-4</v>
          </cell>
          <cell r="F915" t="str">
            <v>Jeisson Paul Cardona</v>
          </cell>
          <cell r="G915" t="str">
            <v>Icaro</v>
          </cell>
          <cell r="H915" t="str">
            <v>Carrera 1a No 29a - 77 B/ America</v>
          </cell>
          <cell r="I915" t="str">
            <v>Ibagué</v>
          </cell>
          <cell r="J915" t="str">
            <v>Jordán</v>
          </cell>
          <cell r="K915">
            <v>5154678</v>
          </cell>
          <cell r="L915">
            <v>3176491482</v>
          </cell>
          <cell r="M915" t="str">
            <v>proceaicaro@yahoo.es</v>
          </cell>
          <cell r="N915" t="str">
            <v>Prestación de Servicios Sociales a la Comunidad</v>
          </cell>
          <cell r="O915" t="str">
            <v>No Aplica</v>
          </cell>
          <cell r="P915" t="str">
            <v>SRPA</v>
          </cell>
          <cell r="Q915">
            <v>425</v>
          </cell>
          <cell r="R915">
            <v>18</v>
          </cell>
          <cell r="S915">
            <v>43435</v>
          </cell>
          <cell r="T915">
            <v>43769</v>
          </cell>
          <cell r="U915">
            <v>58989168</v>
          </cell>
          <cell r="V915" t="str">
            <v>Juan Carlos Oviedo Fernandez</v>
          </cell>
        </row>
        <row r="916">
          <cell r="B916" t="str">
            <v>73-162-918</v>
          </cell>
          <cell r="C916" t="str">
            <v>Tolima</v>
          </cell>
          <cell r="D916" t="str">
            <v>Fundación Grupo de Apoyo</v>
          </cell>
          <cell r="E916" t="str">
            <v>900201470-6</v>
          </cell>
          <cell r="F916" t="str">
            <v>Jesus Suaza Maldonado</v>
          </cell>
          <cell r="G916" t="str">
            <v>Restaurando Sueños</v>
          </cell>
          <cell r="H916" t="str">
            <v>Carrera 48 No 117-120 Via Aparco Picaleña</v>
          </cell>
          <cell r="I916" t="str">
            <v>Ibagué</v>
          </cell>
          <cell r="J916" t="str">
            <v>Jordán</v>
          </cell>
          <cell r="K916">
            <v>0</v>
          </cell>
          <cell r="L916">
            <v>3183156852</v>
          </cell>
          <cell r="M916" t="str">
            <v>fundaciongrupodeapoyo@hotmail.com</v>
          </cell>
          <cell r="N916" t="str">
            <v>Internado RAJ</v>
          </cell>
          <cell r="O916" t="str">
            <v>No Aplica</v>
          </cell>
          <cell r="P916" t="str">
            <v>RAJ</v>
          </cell>
          <cell r="Q916">
            <v>406</v>
          </cell>
          <cell r="R916">
            <v>63</v>
          </cell>
          <cell r="S916">
            <v>43435</v>
          </cell>
          <cell r="T916">
            <v>43769</v>
          </cell>
          <cell r="U916">
            <v>1080146529</v>
          </cell>
          <cell r="V916" t="str">
            <v>Juan Carlos Oviedo Fernandez</v>
          </cell>
        </row>
        <row r="917">
          <cell r="B917" t="str">
            <v>73-16-919</v>
          </cell>
          <cell r="C917" t="str">
            <v>Tolima</v>
          </cell>
          <cell r="D917" t="str">
            <v>Asociación Cristiana de Jóvenes del Tolima</v>
          </cell>
          <cell r="E917" t="str">
            <v>890705905-6</v>
          </cell>
          <cell r="F917" t="str">
            <v>Luz Ayda Gomez Chisco</v>
          </cell>
          <cell r="G917" t="str">
            <v>Protegemos Con Amor</v>
          </cell>
          <cell r="H917" t="str">
            <v>Maz 16 Casa 16 Primera Etapa Del Jordan</v>
          </cell>
          <cell r="I917" t="str">
            <v>Ibagué</v>
          </cell>
          <cell r="J917" t="str">
            <v>Jordán</v>
          </cell>
          <cell r="K917" t="str">
            <v>2612716 - 5153344</v>
          </cell>
          <cell r="L917">
            <v>3175108169</v>
          </cell>
          <cell r="M917" t="str">
            <v>acjymcatolima.hs@gmail.com</v>
          </cell>
          <cell r="N917" t="str">
            <v>Hogar Sustituto Entidad RD</v>
          </cell>
          <cell r="O917" t="str">
            <v>No Aplica</v>
          </cell>
          <cell r="P917" t="str">
            <v>Vulneración / Discapacidad</v>
          </cell>
          <cell r="Q917">
            <v>413</v>
          </cell>
          <cell r="R917">
            <v>510</v>
          </cell>
          <cell r="S917">
            <v>43435</v>
          </cell>
          <cell r="T917">
            <v>43769</v>
          </cell>
          <cell r="U917">
            <v>7243701180</v>
          </cell>
          <cell r="V917" t="str">
            <v>Maria Camila Perez Guerra</v>
          </cell>
        </row>
        <row r="918">
          <cell r="B918" t="str">
            <v>73-6-920</v>
          </cell>
          <cell r="C918" t="str">
            <v>Tolima</v>
          </cell>
          <cell r="D918" t="str">
            <v>Aldeas Infantiles SOS Colombia</v>
          </cell>
          <cell r="E918" t="str">
            <v>860024041-6</v>
          </cell>
          <cell r="F918" t="str">
            <v>Angela Maria Monica Biviana Rosales Rodriguez</v>
          </cell>
          <cell r="G918">
            <v>0</v>
          </cell>
          <cell r="H918" t="str">
            <v>Calle 87 No. 20 - 98 Sector Vergel</v>
          </cell>
          <cell r="I918" t="str">
            <v>Ibagué</v>
          </cell>
          <cell r="J918" t="str">
            <v>Lerida</v>
          </cell>
          <cell r="K918">
            <v>2717723</v>
          </cell>
          <cell r="L918">
            <v>3178935630</v>
          </cell>
          <cell r="M918" t="str">
            <v>adriana.arcila@aldeasinfantiles sos</v>
          </cell>
          <cell r="N918" t="str">
            <v>Hogar Sustituto Entidad RD</v>
          </cell>
          <cell r="O918" t="str">
            <v>No Aplica</v>
          </cell>
          <cell r="P918" t="str">
            <v>Vulneración / Discapacidad</v>
          </cell>
          <cell r="Q918">
            <v>458</v>
          </cell>
          <cell r="R918">
            <v>0</v>
          </cell>
          <cell r="S918">
            <v>43435</v>
          </cell>
          <cell r="T918">
            <v>43769</v>
          </cell>
          <cell r="U918">
            <v>0</v>
          </cell>
          <cell r="V918" t="str">
            <v>Diana Maribell Lopez</v>
          </cell>
        </row>
        <row r="919">
          <cell r="B919" t="str">
            <v>73-6-921</v>
          </cell>
          <cell r="C919" t="str">
            <v>Tolima</v>
          </cell>
          <cell r="D919" t="str">
            <v>Aldeas Infantiles SOS Colombia</v>
          </cell>
          <cell r="E919" t="str">
            <v>860024041-6</v>
          </cell>
          <cell r="F919" t="str">
            <v>Angela Maria Monica Biviana Rosales Rodriguez</v>
          </cell>
          <cell r="G919">
            <v>0</v>
          </cell>
          <cell r="H919" t="str">
            <v>Calle 87 No. 20 - 98 Sector Vergel</v>
          </cell>
          <cell r="I919" t="str">
            <v>Ibagué</v>
          </cell>
          <cell r="J919" t="str">
            <v>Espinal</v>
          </cell>
          <cell r="K919">
            <v>2717723</v>
          </cell>
          <cell r="L919">
            <v>3178935630</v>
          </cell>
          <cell r="M919" t="str">
            <v>adriana.arcila@aldeasinfantiles sos</v>
          </cell>
          <cell r="N919" t="str">
            <v>Hogar Sustituto Entidad RD</v>
          </cell>
          <cell r="O919" t="str">
            <v>No Aplica</v>
          </cell>
          <cell r="P919" t="str">
            <v>Vulneración / Discapacidad</v>
          </cell>
          <cell r="Q919">
            <v>458</v>
          </cell>
          <cell r="R919">
            <v>0</v>
          </cell>
          <cell r="S919">
            <v>43435</v>
          </cell>
          <cell r="T919">
            <v>43769</v>
          </cell>
          <cell r="U919">
            <v>0</v>
          </cell>
          <cell r="V919" t="str">
            <v>Angela Maria Montealegre Garcia</v>
          </cell>
        </row>
        <row r="920">
          <cell r="B920" t="str">
            <v>73-6-922</v>
          </cell>
          <cell r="C920" t="str">
            <v>Tolima</v>
          </cell>
          <cell r="D920" t="str">
            <v>Aldeas Infantiles SOS Colombia</v>
          </cell>
          <cell r="E920" t="str">
            <v>860024041-6</v>
          </cell>
          <cell r="F920" t="str">
            <v>Angela Maria Monica Biviana Rosales Rodriguez</v>
          </cell>
          <cell r="G920">
            <v>0</v>
          </cell>
          <cell r="H920" t="str">
            <v>Calle 87 No. 20 - 98 Sector Vergel</v>
          </cell>
          <cell r="I920" t="str">
            <v>Ibagué</v>
          </cell>
          <cell r="J920" t="str">
            <v>Melgar</v>
          </cell>
          <cell r="K920">
            <v>2717723</v>
          </cell>
          <cell r="L920">
            <v>3178935631</v>
          </cell>
          <cell r="M920" t="str">
            <v>adriana.arcila@aldeasinfantiles sos</v>
          </cell>
          <cell r="N920" t="str">
            <v>Hogar Sustituto Entidad RD</v>
          </cell>
          <cell r="O920" t="str">
            <v>No Aplica</v>
          </cell>
          <cell r="P920" t="str">
            <v>Vulneración / Discapacidad</v>
          </cell>
          <cell r="Q920">
            <v>458</v>
          </cell>
          <cell r="R920">
            <v>0</v>
          </cell>
          <cell r="S920">
            <v>43435</v>
          </cell>
          <cell r="T920">
            <v>43769</v>
          </cell>
          <cell r="U920">
            <v>0</v>
          </cell>
          <cell r="V920" t="str">
            <v>Deyis Lorena Guarnizo Vera</v>
          </cell>
        </row>
        <row r="921">
          <cell r="B921" t="str">
            <v>73-6-923</v>
          </cell>
          <cell r="C921" t="str">
            <v>Tolima</v>
          </cell>
          <cell r="D921" t="str">
            <v>Aldeas Infantiles SOS Colombia</v>
          </cell>
          <cell r="E921" t="str">
            <v>860024041-6</v>
          </cell>
          <cell r="F921" t="str">
            <v>Angela Maria Monica Biviana Rosales Rodriguez</v>
          </cell>
          <cell r="G921">
            <v>0</v>
          </cell>
          <cell r="H921" t="str">
            <v>Calle 87 No. 20 - 98 Sector Vergel</v>
          </cell>
          <cell r="I921" t="str">
            <v>Ibagué</v>
          </cell>
          <cell r="J921" t="str">
            <v>Ibagué</v>
          </cell>
          <cell r="K921">
            <v>2717723</v>
          </cell>
          <cell r="L921">
            <v>3178935630</v>
          </cell>
          <cell r="M921" t="str">
            <v>adriana.arcila@aldeasinfantiles.org.co</v>
          </cell>
          <cell r="N921" t="str">
            <v>Casa Universitaria</v>
          </cell>
          <cell r="O921" t="str">
            <v>No Aplica</v>
          </cell>
          <cell r="P921" t="str">
            <v>Vida Independiente</v>
          </cell>
          <cell r="Q921">
            <v>224</v>
          </cell>
          <cell r="R921">
            <v>45</v>
          </cell>
          <cell r="S921">
            <v>43497</v>
          </cell>
          <cell r="T921">
            <v>43769</v>
          </cell>
          <cell r="U921">
            <v>596979720</v>
          </cell>
          <cell r="V921" t="str">
            <v>Aleyda Rivera Sanchez</v>
          </cell>
        </row>
        <row r="922">
          <cell r="B922" t="str">
            <v>73-173-924</v>
          </cell>
          <cell r="C922" t="str">
            <v>Tolima</v>
          </cell>
          <cell r="D922" t="str">
            <v>Fundación IMIX</v>
          </cell>
          <cell r="E922" t="str">
            <v>900265071-5</v>
          </cell>
          <cell r="F922" t="str">
            <v>Eugenia Victoria Rojas de Bahamon</v>
          </cell>
          <cell r="G922">
            <v>0</v>
          </cell>
          <cell r="H922" t="str">
            <v>Maz 5 Casa 3. Barrio Pajonales</v>
          </cell>
          <cell r="I922" t="str">
            <v>Lérida</v>
          </cell>
          <cell r="J922" t="str">
            <v>Lerida</v>
          </cell>
          <cell r="K922">
            <v>0</v>
          </cell>
          <cell r="L922">
            <v>3142823255</v>
          </cell>
          <cell r="M922" t="str">
            <v>fundacionimix.discapacidadlerida@outlook.com</v>
          </cell>
          <cell r="N922" t="str">
            <v>Externado RD</v>
          </cell>
          <cell r="O922" t="str">
            <v>Media Jornada</v>
          </cell>
          <cell r="P922" t="str">
            <v>Discapacidad</v>
          </cell>
          <cell r="Q922">
            <v>397</v>
          </cell>
          <cell r="R922">
            <v>15</v>
          </cell>
          <cell r="S922">
            <v>43435</v>
          </cell>
          <cell r="T922">
            <v>43769</v>
          </cell>
          <cell r="U922">
            <v>0</v>
          </cell>
          <cell r="V922" t="str">
            <v>Diana Maribell Lopez</v>
          </cell>
        </row>
        <row r="923">
          <cell r="B923" t="str">
            <v>73-16-925</v>
          </cell>
          <cell r="C923" t="str">
            <v>Tolima</v>
          </cell>
          <cell r="D923" t="str">
            <v>Asociación Cristiana de Jóvenes del Tolima</v>
          </cell>
          <cell r="E923" t="str">
            <v>890705905-6</v>
          </cell>
          <cell r="F923" t="str">
            <v>Luz Ayda Gomez Chisco</v>
          </cell>
          <cell r="G923" t="str">
            <v>Centro Juvenil Saint Louis</v>
          </cell>
          <cell r="H923" t="str">
            <v>Calle 9 No 7-11 B/ Centro</v>
          </cell>
          <cell r="I923" t="str">
            <v>Lérida</v>
          </cell>
          <cell r="J923" t="str">
            <v>Lerida</v>
          </cell>
          <cell r="K923">
            <v>2890264</v>
          </cell>
          <cell r="L923">
            <v>3105793368</v>
          </cell>
          <cell r="M923" t="str">
            <v>acjymcalerida@gmail.com</v>
          </cell>
          <cell r="N923" t="str">
            <v>Externado RD</v>
          </cell>
          <cell r="O923" t="str">
            <v>Media Jornada</v>
          </cell>
          <cell r="P923" t="str">
            <v>Vulneración</v>
          </cell>
          <cell r="Q923">
            <v>410</v>
          </cell>
          <cell r="R923">
            <v>30</v>
          </cell>
          <cell r="S923">
            <v>43435</v>
          </cell>
          <cell r="T923">
            <v>43769</v>
          </cell>
          <cell r="U923">
            <v>164424210</v>
          </cell>
          <cell r="V923" t="str">
            <v>Diana Maribell Lopez</v>
          </cell>
        </row>
        <row r="924">
          <cell r="B924" t="str">
            <v>73-166-926</v>
          </cell>
          <cell r="C924" t="str">
            <v>Tolima</v>
          </cell>
          <cell r="D924" t="str">
            <v>Fundación Hogar del Niño Del Líbano</v>
          </cell>
          <cell r="E924" t="str">
            <v>809001337-6</v>
          </cell>
          <cell r="F924" t="str">
            <v>William Tellez Zambrano</v>
          </cell>
          <cell r="G924">
            <v>0</v>
          </cell>
          <cell r="H924" t="str">
            <v>Carrera 5 No. 2 - 76 Barrio San Antonio</v>
          </cell>
          <cell r="I924" t="str">
            <v>Líbano</v>
          </cell>
          <cell r="J924" t="str">
            <v>Líbano</v>
          </cell>
          <cell r="K924">
            <v>0</v>
          </cell>
          <cell r="L924">
            <v>3112382600</v>
          </cell>
          <cell r="M924" t="str">
            <v>fundahogardelnino@gmail.com</v>
          </cell>
          <cell r="N924" t="str">
            <v>Casa Hogar RD</v>
          </cell>
          <cell r="O924" t="str">
            <v>No Aplica</v>
          </cell>
          <cell r="P924" t="str">
            <v>Vulneración</v>
          </cell>
          <cell r="Q924">
            <v>393</v>
          </cell>
          <cell r="R924">
            <v>11</v>
          </cell>
          <cell r="S924">
            <v>43435</v>
          </cell>
          <cell r="T924">
            <v>43769</v>
          </cell>
          <cell r="U924">
            <v>246611684</v>
          </cell>
          <cell r="V924" t="str">
            <v>Liliana Higuera</v>
          </cell>
        </row>
        <row r="925">
          <cell r="B925" t="str">
            <v>73-166-927</v>
          </cell>
          <cell r="C925" t="str">
            <v>Tolima</v>
          </cell>
          <cell r="D925" t="str">
            <v>Fundación Hogar del Niño Del Líbano</v>
          </cell>
          <cell r="E925" t="str">
            <v>809001337-6</v>
          </cell>
          <cell r="F925" t="str">
            <v>William Tellez Zambrano</v>
          </cell>
          <cell r="G925">
            <v>0</v>
          </cell>
          <cell r="H925" t="str">
            <v>Calle 1 No. 4 - 07 Barrio Jarramillo</v>
          </cell>
          <cell r="I925" t="str">
            <v>Líbano</v>
          </cell>
          <cell r="J925" t="str">
            <v>Líbano</v>
          </cell>
          <cell r="K925">
            <v>2560140</v>
          </cell>
          <cell r="L925">
            <v>3112382600</v>
          </cell>
          <cell r="M925" t="str">
            <v>fundahogardelnino@gmail.com</v>
          </cell>
          <cell r="N925" t="str">
            <v>Casa Hogar RD</v>
          </cell>
          <cell r="O925" t="str">
            <v>No Aplica</v>
          </cell>
          <cell r="P925" t="str">
            <v>Vulneración</v>
          </cell>
          <cell r="Q925">
            <v>393</v>
          </cell>
          <cell r="R925">
            <v>11</v>
          </cell>
          <cell r="S925">
            <v>43435</v>
          </cell>
          <cell r="T925">
            <v>43769</v>
          </cell>
          <cell r="U925">
            <v>0</v>
          </cell>
          <cell r="V925" t="str">
            <v>Liliana Higuera</v>
          </cell>
        </row>
        <row r="926">
          <cell r="B926" t="str">
            <v>73-166-928</v>
          </cell>
          <cell r="C926" t="str">
            <v>Tolima</v>
          </cell>
          <cell r="D926" t="str">
            <v>Fundación Hogar del Niño Del Líbano</v>
          </cell>
          <cell r="E926" t="str">
            <v>809001337-6</v>
          </cell>
          <cell r="F926" t="str">
            <v>William Tellez Zambrano</v>
          </cell>
          <cell r="G926">
            <v>0</v>
          </cell>
          <cell r="H926" t="str">
            <v>Carrera 11 No. 6 - 67 Barrio Centro</v>
          </cell>
          <cell r="I926" t="str">
            <v>Líbano</v>
          </cell>
          <cell r="J926" t="str">
            <v>Líbano</v>
          </cell>
          <cell r="K926">
            <v>2562308</v>
          </cell>
          <cell r="L926">
            <v>3142262575</v>
          </cell>
          <cell r="M926" t="str">
            <v>fundahogardelnino@gmail.com</v>
          </cell>
          <cell r="N926" t="str">
            <v>Externado RD</v>
          </cell>
          <cell r="O926" t="str">
            <v>Media Jornada</v>
          </cell>
          <cell r="P926" t="str">
            <v>Vulneración</v>
          </cell>
          <cell r="Q926">
            <v>431</v>
          </cell>
          <cell r="R926">
            <v>35</v>
          </cell>
          <cell r="S926">
            <v>43435</v>
          </cell>
          <cell r="T926">
            <v>43769</v>
          </cell>
          <cell r="U926">
            <v>191828245</v>
          </cell>
          <cell r="V926" t="str">
            <v>Liliana Higuera</v>
          </cell>
        </row>
        <row r="927">
          <cell r="B927" t="str">
            <v>73-166-929</v>
          </cell>
          <cell r="C927" t="str">
            <v>Tolima</v>
          </cell>
          <cell r="D927" t="str">
            <v>Fundación Hogar del Niño Del Líbano</v>
          </cell>
          <cell r="E927" t="str">
            <v>809001337-6</v>
          </cell>
          <cell r="F927" t="str">
            <v>William Tellez Zambrano</v>
          </cell>
          <cell r="G927">
            <v>0</v>
          </cell>
          <cell r="H927" t="str">
            <v>Calle 2 No. 4 -15 Barrio San Antonio</v>
          </cell>
          <cell r="I927" t="str">
            <v>Líbano</v>
          </cell>
          <cell r="J927" t="str">
            <v>Líbano</v>
          </cell>
          <cell r="K927">
            <v>2562194</v>
          </cell>
          <cell r="L927">
            <v>3112085654</v>
          </cell>
          <cell r="M927" t="str">
            <v>fundahogardelnino@gmail.com</v>
          </cell>
          <cell r="N927" t="str">
            <v>Hogar Sustituto Entidad RD</v>
          </cell>
          <cell r="O927" t="str">
            <v>No Aplica</v>
          </cell>
          <cell r="P927" t="str">
            <v>Vulneración / Discapacidad</v>
          </cell>
          <cell r="Q927">
            <v>432</v>
          </cell>
          <cell r="R927">
            <v>99</v>
          </cell>
          <cell r="S927">
            <v>43435</v>
          </cell>
          <cell r="T927">
            <v>43769</v>
          </cell>
          <cell r="U927">
            <v>1364786907</v>
          </cell>
          <cell r="V927" t="str">
            <v>Liliana Higuera</v>
          </cell>
        </row>
        <row r="928">
          <cell r="B928" t="str">
            <v>73-88-930</v>
          </cell>
          <cell r="C928" t="str">
            <v>Tolima</v>
          </cell>
          <cell r="D928" t="str">
            <v>Corporación de Atención Integral a la población Vulnerable - CORAIPOV</v>
          </cell>
          <cell r="E928" t="str">
            <v>900393415-3</v>
          </cell>
          <cell r="F928" t="str">
            <v>Olga Lucia Correa Ñustes</v>
          </cell>
          <cell r="G928" t="str">
            <v>La Inocente Alegria 2</v>
          </cell>
          <cell r="H928" t="str">
            <v>Carrera 12 No 6-61 B/ Las Brisas</v>
          </cell>
          <cell r="I928" t="str">
            <v>Natagaima</v>
          </cell>
          <cell r="J928" t="str">
            <v>Purificación</v>
          </cell>
          <cell r="K928">
            <v>2269502</v>
          </cell>
          <cell r="L928">
            <v>3115061970</v>
          </cell>
          <cell r="M928" t="str">
            <v>coraipov@hotmail.com</v>
          </cell>
          <cell r="N928" t="str">
            <v>Externado RD</v>
          </cell>
          <cell r="O928" t="str">
            <v>Media Jornada</v>
          </cell>
          <cell r="P928" t="str">
            <v>Discapacidad</v>
          </cell>
          <cell r="Q928">
            <v>426</v>
          </cell>
          <cell r="R928">
            <v>28</v>
          </cell>
          <cell r="S928">
            <v>43435</v>
          </cell>
          <cell r="T928">
            <v>43769</v>
          </cell>
          <cell r="U928">
            <v>529846854</v>
          </cell>
          <cell r="V928" t="str">
            <v>Anilsa Montaña Villarraga</v>
          </cell>
        </row>
        <row r="929">
          <cell r="B929" t="str">
            <v>73-88-931</v>
          </cell>
          <cell r="C929" t="str">
            <v>Tolima</v>
          </cell>
          <cell r="D929" t="str">
            <v>Corporación de Atención Integral a la población Vulnerable - CORAIPOV</v>
          </cell>
          <cell r="E929" t="str">
            <v>900393415-3</v>
          </cell>
          <cell r="F929" t="str">
            <v>Olga Lucia Correa Ñustes</v>
          </cell>
          <cell r="G929" t="str">
            <v>La Inocente Alegria</v>
          </cell>
          <cell r="H929" t="str">
            <v>Calle 11 Con Carrera 2 Esquina B/ L Palmas</v>
          </cell>
          <cell r="I929" t="str">
            <v>Prado</v>
          </cell>
          <cell r="J929" t="str">
            <v>Purificación</v>
          </cell>
          <cell r="K929">
            <v>2280367</v>
          </cell>
          <cell r="L929">
            <v>3115061970</v>
          </cell>
          <cell r="M929" t="str">
            <v>coraipov@hotmail.com</v>
          </cell>
          <cell r="N929" t="str">
            <v>Externado RD</v>
          </cell>
          <cell r="O929" t="str">
            <v>Media Jornada</v>
          </cell>
          <cell r="P929" t="str">
            <v>Discapacidad</v>
          </cell>
          <cell r="Q929">
            <v>426</v>
          </cell>
          <cell r="R929">
            <v>33</v>
          </cell>
          <cell r="S929">
            <v>43435</v>
          </cell>
          <cell r="T929">
            <v>43769</v>
          </cell>
          <cell r="U929">
            <v>0</v>
          </cell>
          <cell r="V929" t="str">
            <v>Anilsa Montaña Villarraga</v>
          </cell>
        </row>
        <row r="930">
          <cell r="B930" t="str">
            <v>73-173-932</v>
          </cell>
          <cell r="C930" t="str">
            <v>Tolima</v>
          </cell>
          <cell r="D930" t="str">
            <v>Fundación IMIX</v>
          </cell>
          <cell r="E930" t="str">
            <v>900265071-5</v>
          </cell>
          <cell r="F930" t="str">
            <v>Eugenia Victoria Rojas de Bahamon</v>
          </cell>
          <cell r="G930">
            <v>0</v>
          </cell>
          <cell r="H930" t="str">
            <v>Carrera 7 No 8-50 B/ Santa Barbara</v>
          </cell>
          <cell r="I930" t="str">
            <v>Purificación</v>
          </cell>
          <cell r="J930" t="str">
            <v>Purificación</v>
          </cell>
          <cell r="K930">
            <v>0</v>
          </cell>
          <cell r="L930" t="str">
            <v>3136647736 - 3176591949</v>
          </cell>
          <cell r="M930" t="str">
            <v>imixfundacion@hotmail.com</v>
          </cell>
          <cell r="N930" t="str">
            <v>Externado RD</v>
          </cell>
          <cell r="O930" t="str">
            <v>Media Jornada</v>
          </cell>
          <cell r="P930" t="str">
            <v>Vulneración</v>
          </cell>
          <cell r="Q930">
            <v>395</v>
          </cell>
          <cell r="R930">
            <v>16</v>
          </cell>
          <cell r="S930">
            <v>43435</v>
          </cell>
          <cell r="T930">
            <v>43769</v>
          </cell>
          <cell r="U930">
            <v>87692912</v>
          </cell>
          <cell r="V930" t="str">
            <v>Anilsa Montaña Villarraga</v>
          </cell>
        </row>
        <row r="931">
          <cell r="B931" t="str">
            <v>73-173-933</v>
          </cell>
          <cell r="C931" t="str">
            <v>Tolima</v>
          </cell>
          <cell r="D931" t="str">
            <v>Fundación IMIX</v>
          </cell>
          <cell r="E931" t="str">
            <v>900265071-5</v>
          </cell>
          <cell r="F931" t="str">
            <v>Eugenia Victoria Rojas de Bahamon</v>
          </cell>
          <cell r="G931">
            <v>0</v>
          </cell>
          <cell r="H931" t="str">
            <v>Carrera 7 No 8-50 B/ Santa Barbara</v>
          </cell>
          <cell r="I931" t="str">
            <v>Purificación</v>
          </cell>
          <cell r="J931" t="str">
            <v>Purificación</v>
          </cell>
          <cell r="K931">
            <v>0</v>
          </cell>
          <cell r="L931" t="str">
            <v>3136647736 - 3176591949</v>
          </cell>
          <cell r="M931" t="str">
            <v>imixfundacion@hotmail.com</v>
          </cell>
          <cell r="N931" t="str">
            <v>Externado RD</v>
          </cell>
          <cell r="O931" t="str">
            <v>Media Jornada</v>
          </cell>
          <cell r="P931" t="str">
            <v>Discapacidad</v>
          </cell>
          <cell r="Q931">
            <v>396</v>
          </cell>
          <cell r="R931">
            <v>16</v>
          </cell>
          <cell r="S931">
            <v>43435</v>
          </cell>
          <cell r="T931">
            <v>43769</v>
          </cell>
          <cell r="U931">
            <v>138976224</v>
          </cell>
          <cell r="V931" t="str">
            <v>Anilsa Montaña Villarraga</v>
          </cell>
        </row>
        <row r="932">
          <cell r="B932" t="str">
            <v>73-22-934</v>
          </cell>
          <cell r="C932" t="str">
            <v>Tolima</v>
          </cell>
          <cell r="D932" t="str">
            <v>Asociación de Padres de Hogares Comunitarios de Bienestar - RONCESVALLES</v>
          </cell>
          <cell r="E932" t="str">
            <v>800077639-9</v>
          </cell>
          <cell r="F932" t="str">
            <v>Myriam Garzón Gonzalez</v>
          </cell>
          <cell r="G932">
            <v>0</v>
          </cell>
          <cell r="H932" t="str">
            <v>Carrera 5 No. 2 - 29 Barrio El Palmar De Roncesvalles</v>
          </cell>
          <cell r="I932" t="str">
            <v>Roncesvalles</v>
          </cell>
          <cell r="J932" t="str">
            <v>Galán</v>
          </cell>
          <cell r="K932">
            <v>0</v>
          </cell>
          <cell r="L932">
            <v>3144412288</v>
          </cell>
          <cell r="M932" t="str">
            <v>externadoasoronces@gmail.com</v>
          </cell>
          <cell r="N932" t="str">
            <v>Externado RD</v>
          </cell>
          <cell r="O932" t="str">
            <v>Media Jornada</v>
          </cell>
          <cell r="P932" t="str">
            <v>Discapacidad</v>
          </cell>
          <cell r="Q932">
            <v>428</v>
          </cell>
          <cell r="R932">
            <v>20</v>
          </cell>
          <cell r="S932">
            <v>43435</v>
          </cell>
          <cell r="T932">
            <v>43769</v>
          </cell>
          <cell r="U932">
            <v>173720280</v>
          </cell>
          <cell r="V932" t="str">
            <v>Aleyda Rivera Sanchez</v>
          </cell>
        </row>
        <row r="933">
          <cell r="B933" t="str">
            <v>73-300-935</v>
          </cell>
          <cell r="C933" t="str">
            <v>Tolima</v>
          </cell>
          <cell r="D933" t="str">
            <v>Parroquia Santa Gertrudis Rovira</v>
          </cell>
          <cell r="E933" t="str">
            <v>890703330-2</v>
          </cell>
          <cell r="F933" t="str">
            <v>Juan Carlos Zuñiga Serna</v>
          </cell>
          <cell r="G933">
            <v>0</v>
          </cell>
          <cell r="H933" t="str">
            <v>Calle 3 No. 46-96 Barrio Centro De Rovira</v>
          </cell>
          <cell r="I933" t="str">
            <v>Rovira</v>
          </cell>
          <cell r="J933" t="str">
            <v>Galán</v>
          </cell>
          <cell r="K933">
            <v>2880092</v>
          </cell>
          <cell r="L933">
            <v>3115341342</v>
          </cell>
          <cell r="M933" t="str">
            <v>sanabuela@yahoo.es</v>
          </cell>
          <cell r="N933" t="str">
            <v>Externado RD</v>
          </cell>
          <cell r="O933" t="str">
            <v>Media Jornada</v>
          </cell>
          <cell r="P933" t="str">
            <v>Vulneración</v>
          </cell>
          <cell r="Q933">
            <v>398</v>
          </cell>
          <cell r="R933">
            <v>24</v>
          </cell>
          <cell r="S933">
            <v>43435</v>
          </cell>
          <cell r="T933">
            <v>43769</v>
          </cell>
          <cell r="U933">
            <v>131539368</v>
          </cell>
          <cell r="V933" t="str">
            <v>Aleyda Rivera Sanchez</v>
          </cell>
        </row>
        <row r="934">
          <cell r="B934" t="str">
            <v>73-26-936</v>
          </cell>
          <cell r="C934" t="str">
            <v>Tolima</v>
          </cell>
          <cell r="D934" t="str">
            <v>Asociación Familia Proyecto al Futuro - FAPROF</v>
          </cell>
          <cell r="E934" t="str">
            <v>800007114-8</v>
          </cell>
          <cell r="F934" t="str">
            <v>Luz Dary Chavez Gutierrez</v>
          </cell>
          <cell r="G934">
            <v>0</v>
          </cell>
          <cell r="H934" t="str">
            <v>Calle 4 No. 5 - 91 Barrio Centro De Rovira</v>
          </cell>
          <cell r="I934" t="str">
            <v>Rovira</v>
          </cell>
          <cell r="J934" t="str">
            <v>Galán</v>
          </cell>
          <cell r="K934">
            <v>0</v>
          </cell>
          <cell r="L934">
            <v>3167496534</v>
          </cell>
          <cell r="M934" t="str">
            <v>faprofexternadodiscapacidad@hotmail.com</v>
          </cell>
          <cell r="N934" t="str">
            <v>Externado RD</v>
          </cell>
          <cell r="O934" t="str">
            <v>Media Jornada</v>
          </cell>
          <cell r="P934" t="str">
            <v>Discapacidad</v>
          </cell>
          <cell r="Q934">
            <v>429</v>
          </cell>
          <cell r="R934">
            <v>21</v>
          </cell>
          <cell r="S934">
            <v>43435</v>
          </cell>
          <cell r="T934">
            <v>43769</v>
          </cell>
          <cell r="U934">
            <v>182406294</v>
          </cell>
          <cell r="V934" t="str">
            <v>Aleyda Rivera Sanchez</v>
          </cell>
        </row>
        <row r="935">
          <cell r="B935" t="str">
            <v>73-83-937</v>
          </cell>
          <cell r="C935" t="str">
            <v>Tolima</v>
          </cell>
          <cell r="D935" t="str">
            <v>Corporación Amigos Caminos Con Futuro</v>
          </cell>
          <cell r="E935" t="str">
            <v>809007029-1</v>
          </cell>
          <cell r="F935" t="str">
            <v>Gloria Leonor Barbosa Hurtado</v>
          </cell>
          <cell r="G935" t="str">
            <v>Lelio Pardo</v>
          </cell>
          <cell r="H935" t="str">
            <v>Carrera 18 D 15a - 20 D 5b-18 Barrio San Lorenzo</v>
          </cell>
          <cell r="I935" t="str">
            <v>San Sebastián De Mariquita</v>
          </cell>
          <cell r="J935" t="str">
            <v>Honda</v>
          </cell>
          <cell r="K935">
            <v>0</v>
          </cell>
          <cell r="L935">
            <v>3123099075</v>
          </cell>
          <cell r="M935" t="str">
            <v>externadoleliopardo@gmail.com</v>
          </cell>
          <cell r="N935" t="str">
            <v>Externado RD</v>
          </cell>
          <cell r="O935" t="str">
            <v>Media Jornada</v>
          </cell>
          <cell r="P935" t="str">
            <v>Discapacidad</v>
          </cell>
          <cell r="Q935">
            <v>414</v>
          </cell>
          <cell r="R935">
            <v>18</v>
          </cell>
          <cell r="S935">
            <v>43435</v>
          </cell>
          <cell r="T935">
            <v>43769</v>
          </cell>
          <cell r="U935">
            <v>0</v>
          </cell>
          <cell r="V935" t="str">
            <v>Andrea Gallego Cardona</v>
          </cell>
        </row>
        <row r="936">
          <cell r="B936" t="str">
            <v>73-83-938</v>
          </cell>
          <cell r="C936" t="str">
            <v>Tolima</v>
          </cell>
          <cell r="D936" t="str">
            <v>Corporación Amigos Caminos Con Futuro</v>
          </cell>
          <cell r="E936" t="str">
            <v>809007029-1</v>
          </cell>
          <cell r="F936" t="str">
            <v>Gloria Leonor Barbosa Hurtado</v>
          </cell>
          <cell r="G936" t="str">
            <v>Una Mano Amiga</v>
          </cell>
          <cell r="H936" t="str">
            <v>Carrera 5 A No. 5 - 35 Barrio Centro</v>
          </cell>
          <cell r="I936" t="str">
            <v>Valle De San Juan</v>
          </cell>
          <cell r="J936" t="str">
            <v>Galán</v>
          </cell>
          <cell r="K936">
            <v>0</v>
          </cell>
          <cell r="L936">
            <v>3112148040</v>
          </cell>
          <cell r="M936" t="str">
            <v>amigosacf@yahoo.com.mx</v>
          </cell>
          <cell r="N936" t="str">
            <v>Externado RD</v>
          </cell>
          <cell r="O936" t="str">
            <v>Media Jornada</v>
          </cell>
          <cell r="P936" t="str">
            <v>Discapacidad</v>
          </cell>
          <cell r="Q936">
            <v>417</v>
          </cell>
          <cell r="R936">
            <v>16</v>
          </cell>
          <cell r="S936">
            <v>43435</v>
          </cell>
          <cell r="T936">
            <v>43769</v>
          </cell>
          <cell r="U936">
            <v>138976224</v>
          </cell>
          <cell r="V936" t="str">
            <v>Aleyda Rivera Sanchez</v>
          </cell>
        </row>
        <row r="937">
          <cell r="B937" t="str">
            <v>73-173-939</v>
          </cell>
          <cell r="C937" t="str">
            <v>Tolima</v>
          </cell>
          <cell r="D937" t="str">
            <v>Fundación IMIX</v>
          </cell>
          <cell r="E937" t="str">
            <v>900265071-5</v>
          </cell>
          <cell r="F937" t="str">
            <v>Eugenia Victoria Rojas de Bahamon</v>
          </cell>
          <cell r="G937">
            <v>0</v>
          </cell>
          <cell r="H937" t="str">
            <v>Carrera 5 No 5-90 B/ Santa Barbara</v>
          </cell>
          <cell r="I937" t="str">
            <v>Venadillo</v>
          </cell>
          <cell r="J937" t="str">
            <v>Lerida</v>
          </cell>
          <cell r="K937">
            <v>0</v>
          </cell>
          <cell r="L937">
            <v>3142823255</v>
          </cell>
          <cell r="M937" t="str">
            <v>imixvenadillodiscapacidad@gmail.com</v>
          </cell>
          <cell r="N937" t="str">
            <v>Externado RD</v>
          </cell>
          <cell r="O937" t="str">
            <v>Media Jornada</v>
          </cell>
          <cell r="P937" t="str">
            <v>Discapacidad</v>
          </cell>
          <cell r="Q937">
            <v>397</v>
          </cell>
          <cell r="R937">
            <v>15</v>
          </cell>
          <cell r="S937">
            <v>43435</v>
          </cell>
          <cell r="T937">
            <v>43769</v>
          </cell>
          <cell r="U937">
            <v>260580420</v>
          </cell>
          <cell r="V937" t="str">
            <v>Diana Maribell Lopez</v>
          </cell>
        </row>
        <row r="938">
          <cell r="B938" t="str">
            <v>76-281-940</v>
          </cell>
          <cell r="C938" t="str">
            <v>Valle</v>
          </cell>
          <cell r="D938" t="str">
            <v>Instituto De Terapia Integral - INTEI</v>
          </cell>
          <cell r="E938" t="str">
            <v>800002971-8</v>
          </cell>
          <cell r="F938" t="str">
            <v>Dora Milena Cadavid Marquez</v>
          </cell>
          <cell r="G938" t="str">
            <v>Alcalá</v>
          </cell>
          <cell r="H938" t="str">
            <v>Barrio La Balsa Segunda Etapa</v>
          </cell>
          <cell r="I938" t="str">
            <v>Alcalá</v>
          </cell>
          <cell r="J938" t="str">
            <v>Cartago</v>
          </cell>
          <cell r="K938">
            <v>2114415</v>
          </cell>
          <cell r="L938">
            <v>3173832371</v>
          </cell>
          <cell r="M938" t="str">
            <v>inteizaragoza@gmail.com</v>
          </cell>
          <cell r="N938" t="str">
            <v>Externado RD</v>
          </cell>
          <cell r="O938" t="str">
            <v>Media Jornada</v>
          </cell>
          <cell r="P938" t="str">
            <v>Discapacidad</v>
          </cell>
          <cell r="Q938">
            <v>754</v>
          </cell>
          <cell r="R938">
            <v>50</v>
          </cell>
          <cell r="S938">
            <v>43435</v>
          </cell>
          <cell r="T938">
            <v>43769</v>
          </cell>
          <cell r="U938">
            <v>0</v>
          </cell>
          <cell r="V938" t="str">
            <v>Gustavo Adolfo Gonzalez Ramirez</v>
          </cell>
        </row>
        <row r="939">
          <cell r="B939" t="str">
            <v>76-210-941</v>
          </cell>
          <cell r="C939" t="str">
            <v>Valle</v>
          </cell>
          <cell r="D939" t="str">
            <v>Fundación Para El Desarrollo De Las Artes Del Litoral Pacifico - PACIFICARTE</v>
          </cell>
          <cell r="E939" t="str">
            <v>835001999-6</v>
          </cell>
          <cell r="F939" t="str">
            <v>Monica Maria Correa Gomez</v>
          </cell>
          <cell r="G939" t="str">
            <v>Casa Musical</v>
          </cell>
          <cell r="H939" t="str">
            <v>Diagonal 3a # 3a-78 Barrio Centro</v>
          </cell>
          <cell r="I939" t="str">
            <v>Buenaventura</v>
          </cell>
          <cell r="J939" t="str">
            <v>Buenaventura</v>
          </cell>
          <cell r="K939">
            <v>2421661</v>
          </cell>
          <cell r="L939">
            <v>3178355449</v>
          </cell>
          <cell r="M939" t="str">
            <v>pacificarte@gmail.com</v>
          </cell>
          <cell r="N939" t="str">
            <v>Externado RD</v>
          </cell>
          <cell r="O939" t="str">
            <v>Media Jornada</v>
          </cell>
          <cell r="P939" t="str">
            <v>Vulneración</v>
          </cell>
          <cell r="Q939">
            <v>713</v>
          </cell>
          <cell r="R939">
            <v>60</v>
          </cell>
          <cell r="S939">
            <v>43435</v>
          </cell>
          <cell r="T939">
            <v>43769</v>
          </cell>
          <cell r="U939">
            <v>328848420</v>
          </cell>
          <cell r="V939" t="str">
            <v>Carolina Moreno Rojas</v>
          </cell>
        </row>
        <row r="940">
          <cell r="B940" t="str">
            <v>76-248-942</v>
          </cell>
          <cell r="C940" t="str">
            <v>Valle</v>
          </cell>
          <cell r="D940" t="str">
            <v>Fundación Servicio Juvenil</v>
          </cell>
          <cell r="E940" t="str">
            <v>860038537-8</v>
          </cell>
          <cell r="F940" t="str">
            <v>Leonardo Gomez Hernández</v>
          </cell>
          <cell r="G940" t="str">
            <v>Buenaventura</v>
          </cell>
          <cell r="H940" t="str">
            <v>Calle 7 No 40 - 195 Barrio El Campín</v>
          </cell>
          <cell r="I940" t="str">
            <v>Buenaventura</v>
          </cell>
          <cell r="J940" t="str">
            <v>Buenaventura</v>
          </cell>
          <cell r="K940">
            <v>2431422</v>
          </cell>
          <cell r="L940">
            <v>3102646342</v>
          </cell>
          <cell r="M940" t="str">
            <v>externadobbosconia@hotmail.com</v>
          </cell>
          <cell r="N940" t="str">
            <v>Externado RD</v>
          </cell>
          <cell r="O940" t="str">
            <v>Media Jornada</v>
          </cell>
          <cell r="P940" t="str">
            <v>Vulneración</v>
          </cell>
          <cell r="Q940">
            <v>714</v>
          </cell>
          <cell r="R940">
            <v>100</v>
          </cell>
          <cell r="S940">
            <v>43435</v>
          </cell>
          <cell r="T940">
            <v>43769</v>
          </cell>
          <cell r="U940">
            <v>548080700</v>
          </cell>
          <cell r="V940" t="str">
            <v>Carolina Moreno Rojas</v>
          </cell>
        </row>
        <row r="941">
          <cell r="B941" t="str">
            <v>76-135-943</v>
          </cell>
          <cell r="C941" t="str">
            <v>Valle</v>
          </cell>
          <cell r="D941" t="str">
            <v>Fundación Christogol</v>
          </cell>
          <cell r="E941" t="str">
            <v>900745755-4</v>
          </cell>
          <cell r="F941" t="str">
            <v>Christopher Hermes Moreno Arias</v>
          </cell>
          <cell r="G941">
            <v>0</v>
          </cell>
          <cell r="H941" t="str">
            <v>Calle 4 No. 51 D- 85 Piso 2 Barrio Transformación</v>
          </cell>
          <cell r="I941" t="str">
            <v>Buenaventura</v>
          </cell>
          <cell r="J941" t="str">
            <v>Buenaventura</v>
          </cell>
          <cell r="K941">
            <v>0</v>
          </cell>
          <cell r="L941">
            <v>3146168970</v>
          </cell>
          <cell r="M941" t="str">
            <v>bagadoch@gmail.com</v>
          </cell>
          <cell r="N941" t="str">
            <v>Externado RD</v>
          </cell>
          <cell r="O941" t="str">
            <v>Media Jornada</v>
          </cell>
          <cell r="P941" t="str">
            <v>Vulneración</v>
          </cell>
          <cell r="Q941">
            <v>712</v>
          </cell>
          <cell r="R941">
            <v>62</v>
          </cell>
          <cell r="S941">
            <v>43435</v>
          </cell>
          <cell r="T941">
            <v>43769</v>
          </cell>
          <cell r="U941">
            <v>339810034</v>
          </cell>
          <cell r="V941" t="str">
            <v>Carolina Moreno Rojas</v>
          </cell>
        </row>
        <row r="942">
          <cell r="B942" t="str">
            <v>76-270-944</v>
          </cell>
          <cell r="C942" t="str">
            <v>Valle</v>
          </cell>
          <cell r="D942" t="str">
            <v>Hogar Juvenil Campesino De Bugalagrande</v>
          </cell>
          <cell r="E942" t="str">
            <v>891901205-2</v>
          </cell>
          <cell r="F942" t="str">
            <v>Hector Favio Berrio Diaz</v>
          </cell>
          <cell r="G942">
            <v>0</v>
          </cell>
          <cell r="H942" t="str">
            <v>Corregimiento De Galicia Via Chicoral</v>
          </cell>
          <cell r="I942" t="str">
            <v>Bugalagrande</v>
          </cell>
          <cell r="J942" t="str">
            <v>Tuluá</v>
          </cell>
          <cell r="K942">
            <v>7000324</v>
          </cell>
          <cell r="L942">
            <v>3162989705</v>
          </cell>
          <cell r="M942" t="str">
            <v>hjcbugalagrande@yahoo.es</v>
          </cell>
          <cell r="N942" t="str">
            <v>Internado RD</v>
          </cell>
          <cell r="O942" t="str">
            <v>No Aplica</v>
          </cell>
          <cell r="P942" t="str">
            <v>Vulneración</v>
          </cell>
          <cell r="Q942">
            <v>721</v>
          </cell>
          <cell r="R942">
            <v>48</v>
          </cell>
          <cell r="S942">
            <v>43435</v>
          </cell>
          <cell r="T942">
            <v>43769</v>
          </cell>
          <cell r="U942">
            <v>719868528</v>
          </cell>
          <cell r="V942" t="str">
            <v>Olga Victoria Molina Guevara</v>
          </cell>
        </row>
        <row r="943">
          <cell r="B943" t="str">
            <v>76-207-945</v>
          </cell>
          <cell r="C943" t="str">
            <v>Valle</v>
          </cell>
          <cell r="D943" t="str">
            <v>Fundación Para El Desarrollo De La Educación - FUNDAPRE</v>
          </cell>
          <cell r="E943" t="str">
            <v>890327635-0</v>
          </cell>
          <cell r="F943" t="str">
            <v>Holmes Andres Arroyave Angulo</v>
          </cell>
          <cell r="G943" t="str">
            <v>Sede Lourdes</v>
          </cell>
          <cell r="H943" t="str">
            <v>Carrera 70 No 1a - 30 Barrio Lourdes</v>
          </cell>
          <cell r="I943" t="str">
            <v>Cali</v>
          </cell>
          <cell r="J943" t="str">
            <v>Centro</v>
          </cell>
          <cell r="K943" t="str">
            <v>5567210 - 5580652</v>
          </cell>
          <cell r="L943">
            <v>3147712210</v>
          </cell>
          <cell r="M943" t="str">
            <v>fundapre_nna@hotmail.com; fundapre@hotmail.com; direccion@fundapre.org; externado913@fundapre.org</v>
          </cell>
          <cell r="N943" t="str">
            <v>Externado RD</v>
          </cell>
          <cell r="O943" t="str">
            <v>Media Jornada</v>
          </cell>
          <cell r="P943" t="str">
            <v>Calle</v>
          </cell>
          <cell r="Q943">
            <v>695</v>
          </cell>
          <cell r="R943">
            <v>100</v>
          </cell>
          <cell r="S943">
            <v>43435</v>
          </cell>
          <cell r="T943">
            <v>43769</v>
          </cell>
          <cell r="U943">
            <v>1808666310</v>
          </cell>
          <cell r="V943" t="str">
            <v>Adriana Palencia Aldana</v>
          </cell>
        </row>
        <row r="944">
          <cell r="B944" t="str">
            <v>76-207-946</v>
          </cell>
          <cell r="C944" t="str">
            <v>Valle</v>
          </cell>
          <cell r="D944" t="str">
            <v>Fundación Para El Desarrollo De La Educación - FUNDAPRE</v>
          </cell>
          <cell r="E944" t="str">
            <v>890327635-0</v>
          </cell>
          <cell r="F944" t="str">
            <v>Holmes Andres Arroyave Angulo</v>
          </cell>
          <cell r="G944" t="str">
            <v>Sede Sucre</v>
          </cell>
          <cell r="H944" t="str">
            <v>Calle 19 No 8 - 92 Barrio Sucre</v>
          </cell>
          <cell r="I944" t="str">
            <v>Cali</v>
          </cell>
          <cell r="J944" t="str">
            <v>Centro</v>
          </cell>
          <cell r="K944" t="str">
            <v>5567210 - 5580652</v>
          </cell>
          <cell r="L944">
            <v>3147712210</v>
          </cell>
          <cell r="M944" t="str">
            <v>fundapre_nna@hotmail.com; fundapre@hotmail.com; direccion@fundapre.org; externado913@fundapre.org</v>
          </cell>
          <cell r="N944" t="str">
            <v>Externado RD</v>
          </cell>
          <cell r="O944" t="str">
            <v>Media Jornada</v>
          </cell>
          <cell r="P944" t="str">
            <v>Calle</v>
          </cell>
          <cell r="Q944">
            <v>695</v>
          </cell>
          <cell r="R944">
            <v>50</v>
          </cell>
          <cell r="S944">
            <v>43435</v>
          </cell>
          <cell r="T944">
            <v>43769</v>
          </cell>
          <cell r="U944">
            <v>0</v>
          </cell>
          <cell r="V944" t="str">
            <v>Adriana Palencia Aldana</v>
          </cell>
        </row>
        <row r="945">
          <cell r="B945" t="str">
            <v>76-207-947</v>
          </cell>
          <cell r="C945" t="str">
            <v>Valle</v>
          </cell>
          <cell r="D945" t="str">
            <v>Fundación Para El Desarrollo De La Educación - FUNDAPRE</v>
          </cell>
          <cell r="E945" t="str">
            <v>890327635-0</v>
          </cell>
          <cell r="F945" t="str">
            <v>Holmes Andres Arroyave Angulo</v>
          </cell>
          <cell r="G945" t="str">
            <v>Sede Nuevo Latir</v>
          </cell>
          <cell r="H945" t="str">
            <v>Calle 76 No 28-20 Barrio Alfonso Bonilla Aragon</v>
          </cell>
          <cell r="I945" t="str">
            <v>Cali</v>
          </cell>
          <cell r="J945" t="str">
            <v>Suroriental</v>
          </cell>
          <cell r="K945" t="str">
            <v>5567210 - 5580652</v>
          </cell>
          <cell r="L945">
            <v>3147712210</v>
          </cell>
          <cell r="M945" t="str">
            <v>fundapre_nna@hotmail.com; fundapre@hotmail.com; direccion@fundapre.org; externado913@fundapre.org</v>
          </cell>
          <cell r="N945" t="str">
            <v>Externado RD</v>
          </cell>
          <cell r="O945" t="str">
            <v>Media Jornada</v>
          </cell>
          <cell r="P945" t="str">
            <v>Calle</v>
          </cell>
          <cell r="Q945">
            <v>695</v>
          </cell>
          <cell r="R945">
            <v>50</v>
          </cell>
          <cell r="S945">
            <v>43435</v>
          </cell>
          <cell r="T945">
            <v>43769</v>
          </cell>
          <cell r="U945">
            <v>0</v>
          </cell>
          <cell r="V945" t="str">
            <v>Adriana Palencia Aldana</v>
          </cell>
        </row>
        <row r="946">
          <cell r="B946" t="str">
            <v>76-207-948</v>
          </cell>
          <cell r="C946" t="str">
            <v>Valle</v>
          </cell>
          <cell r="D946" t="str">
            <v>Fundación Para El Desarrollo De La Educación - FUNDAPRE</v>
          </cell>
          <cell r="E946" t="str">
            <v>890327635-0</v>
          </cell>
          <cell r="F946" t="str">
            <v>Holmes Andres Arroyave Angulo</v>
          </cell>
          <cell r="G946" t="str">
            <v>Sede El Vallado</v>
          </cell>
          <cell r="H946" t="str">
            <v>Calle 54 # 41b -52 Barrio El Vallado</v>
          </cell>
          <cell r="I946" t="str">
            <v>Cali</v>
          </cell>
          <cell r="J946" t="str">
            <v>Suroriental</v>
          </cell>
          <cell r="K946" t="str">
            <v>5567210 - 5580652</v>
          </cell>
          <cell r="L946">
            <v>3147712210</v>
          </cell>
          <cell r="M946" t="str">
            <v>fundapre_nna@hotmail.com; fundapre@hotmail.com; direccion@fundapre.org; externado913@fundapre.org</v>
          </cell>
          <cell r="N946" t="str">
            <v>Externado RD</v>
          </cell>
          <cell r="O946" t="str">
            <v>Media Jornada</v>
          </cell>
          <cell r="P946" t="str">
            <v>Calle</v>
          </cell>
          <cell r="Q946">
            <v>695</v>
          </cell>
          <cell r="R946">
            <v>130</v>
          </cell>
          <cell r="S946">
            <v>43435</v>
          </cell>
          <cell r="T946">
            <v>43769</v>
          </cell>
          <cell r="U946">
            <v>0</v>
          </cell>
          <cell r="V946" t="str">
            <v>Adriana Palencia Aldana</v>
          </cell>
        </row>
        <row r="947">
          <cell r="B947" t="str">
            <v>76-57-949</v>
          </cell>
          <cell r="C947" t="str">
            <v>Valle</v>
          </cell>
          <cell r="D947" t="str">
            <v>Centro De Estimulación Para El Aprendizaje Y Las Artes Ceartes Estimulo</v>
          </cell>
          <cell r="E947" t="str">
            <v>800233974-0</v>
          </cell>
          <cell r="F947" t="str">
            <v>Jose Fernando Sarria Ospina</v>
          </cell>
          <cell r="G947">
            <v>0</v>
          </cell>
          <cell r="H947" t="str">
            <v>Calle 1a No 55b - 26</v>
          </cell>
          <cell r="I947" t="str">
            <v>Cali</v>
          </cell>
          <cell r="J947" t="str">
            <v>Centro</v>
          </cell>
          <cell r="K947" t="str">
            <v>5130731 - 6808195</v>
          </cell>
          <cell r="L947">
            <v>0</v>
          </cell>
          <cell r="M947" t="str">
            <v>estimuloceartes@gmail.com</v>
          </cell>
          <cell r="N947" t="str">
            <v>Externado RD</v>
          </cell>
          <cell r="O947" t="str">
            <v>Media Jornada</v>
          </cell>
          <cell r="P947" t="str">
            <v>Discapacidad</v>
          </cell>
          <cell r="Q947">
            <v>742</v>
          </cell>
          <cell r="R947">
            <v>41</v>
          </cell>
          <cell r="S947">
            <v>43435</v>
          </cell>
          <cell r="T947">
            <v>43769</v>
          </cell>
          <cell r="U947">
            <v>356126574</v>
          </cell>
          <cell r="V947" t="str">
            <v>Beatriz Eugenia Prado Lucumí</v>
          </cell>
        </row>
        <row r="948">
          <cell r="B948" t="str">
            <v>76-67-950</v>
          </cell>
          <cell r="C948" t="str">
            <v>Valle</v>
          </cell>
          <cell r="D948" t="str">
            <v>Club De Leones De Cali San Fernando</v>
          </cell>
          <cell r="E948" t="str">
            <v>890304198-4</v>
          </cell>
          <cell r="F948" t="str">
            <v>Carlos Enrique Galves Parra</v>
          </cell>
          <cell r="G948">
            <v>0</v>
          </cell>
          <cell r="H948" t="str">
            <v>Calle 3 No 26-51</v>
          </cell>
          <cell r="I948" t="str">
            <v>Cali</v>
          </cell>
          <cell r="J948" t="str">
            <v>Centro</v>
          </cell>
          <cell r="K948">
            <v>5564793</v>
          </cell>
          <cell r="L948">
            <v>3156586068</v>
          </cell>
          <cell r="M948" t="str">
            <v>club.leonescalisanfernando@gmail.com</v>
          </cell>
          <cell r="N948" t="str">
            <v>Externado RD</v>
          </cell>
          <cell r="O948" t="str">
            <v>Media Jornada</v>
          </cell>
          <cell r="P948" t="str">
            <v>Discapacidad</v>
          </cell>
          <cell r="Q948">
            <v>741</v>
          </cell>
          <cell r="R948">
            <v>68</v>
          </cell>
          <cell r="S948">
            <v>43435</v>
          </cell>
          <cell r="T948">
            <v>43769</v>
          </cell>
          <cell r="U948">
            <v>590648952</v>
          </cell>
          <cell r="V948" t="str">
            <v>Beatriz Eugenia Prado Lucumí</v>
          </cell>
        </row>
        <row r="949">
          <cell r="B949" t="str">
            <v>76-229-951</v>
          </cell>
          <cell r="C949" t="str">
            <v>Valle</v>
          </cell>
          <cell r="D949" t="str">
            <v>Fundación Prisma Para La Atención A La Población Autista</v>
          </cell>
          <cell r="E949" t="str">
            <v>805001314-2</v>
          </cell>
          <cell r="F949" t="str">
            <v>Rosse Marie Peña Trujillo</v>
          </cell>
          <cell r="G949">
            <v>0</v>
          </cell>
          <cell r="H949" t="str">
            <v>Carrera 65 No 12a - 26 Barrio Gran Limonar</v>
          </cell>
          <cell r="I949" t="str">
            <v>Cali</v>
          </cell>
          <cell r="J949" t="str">
            <v>Centro</v>
          </cell>
          <cell r="K949">
            <v>5525509</v>
          </cell>
          <cell r="L949">
            <v>0</v>
          </cell>
          <cell r="M949" t="str">
            <v>roma.prisma@hotmail.com</v>
          </cell>
          <cell r="N949" t="str">
            <v>Externado RD</v>
          </cell>
          <cell r="O949" t="str">
            <v>Media Jornada</v>
          </cell>
          <cell r="P949" t="str">
            <v>Discapacidad</v>
          </cell>
          <cell r="Q949">
            <v>744</v>
          </cell>
          <cell r="R949">
            <v>35</v>
          </cell>
          <cell r="S949">
            <v>43435</v>
          </cell>
          <cell r="T949">
            <v>43769</v>
          </cell>
          <cell r="U949">
            <v>304010490</v>
          </cell>
          <cell r="V949" t="str">
            <v>Beatriz Eugenia Prado Lucumí</v>
          </cell>
        </row>
        <row r="950">
          <cell r="B950" t="str">
            <v>76-288-952</v>
          </cell>
          <cell r="C950" t="str">
            <v>Valle</v>
          </cell>
          <cell r="D950" t="str">
            <v>Instituto Para Niños Ciegos Y Sordos Del Valle Del Cauca</v>
          </cell>
          <cell r="E950" t="str">
            <v>890303395-4</v>
          </cell>
          <cell r="F950" t="str">
            <v>Pedro Pablo Perea Mafla</v>
          </cell>
          <cell r="G950">
            <v>0</v>
          </cell>
          <cell r="H950" t="str">
            <v>Carrera 38 No 5b1 - 39 Barrio San Fernando</v>
          </cell>
          <cell r="I950" t="str">
            <v>Cali</v>
          </cell>
          <cell r="J950" t="str">
            <v>Centro</v>
          </cell>
          <cell r="K950" t="str">
            <v>5143150 - 5140218</v>
          </cell>
          <cell r="L950">
            <v>0</v>
          </cell>
          <cell r="M950" t="str">
            <v>instituto@ciegosysordos.org.co; trabajosocialincs@gmail.com</v>
          </cell>
          <cell r="N950" t="str">
            <v>Externado RD</v>
          </cell>
          <cell r="O950" t="str">
            <v>Media Jornada</v>
          </cell>
          <cell r="P950" t="str">
            <v>Discapacidad</v>
          </cell>
          <cell r="Q950">
            <v>740</v>
          </cell>
          <cell r="R950">
            <v>95</v>
          </cell>
          <cell r="S950">
            <v>43435</v>
          </cell>
          <cell r="T950">
            <v>43769</v>
          </cell>
          <cell r="U950">
            <v>825171330</v>
          </cell>
          <cell r="V950" t="str">
            <v>Beatriz Eugenia Prado Lucumí</v>
          </cell>
        </row>
        <row r="951">
          <cell r="B951" t="str">
            <v>76-14-953</v>
          </cell>
          <cell r="C951" t="str">
            <v>Valle</v>
          </cell>
          <cell r="D951" t="str">
            <v>Asociación Cristiana De Jóvenes ACJ</v>
          </cell>
          <cell r="E951" t="str">
            <v>890327568-5</v>
          </cell>
          <cell r="F951" t="str">
            <v>Jenny Lopez Torres</v>
          </cell>
          <cell r="G951" t="str">
            <v>Sede El Jordan</v>
          </cell>
          <cell r="H951" t="str">
            <v>Carrera 94 A No 2 - 16 Barrio Jordan</v>
          </cell>
          <cell r="I951" t="str">
            <v>Cali</v>
          </cell>
          <cell r="J951" t="str">
            <v>Centro</v>
          </cell>
          <cell r="K951" t="str">
            <v>5130719 - 5518204 - 3153033</v>
          </cell>
          <cell r="L951">
            <v>0</v>
          </cell>
          <cell r="M951" t="str">
            <v>ymcacali@ymcacali.org; directora@ymcacali.org</v>
          </cell>
          <cell r="N951" t="str">
            <v>Externado RD</v>
          </cell>
          <cell r="O951" t="str">
            <v>Media Jornada</v>
          </cell>
          <cell r="P951" t="str">
            <v>Trabajo Infantil</v>
          </cell>
          <cell r="Q951">
            <v>747</v>
          </cell>
          <cell r="R951">
            <v>60</v>
          </cell>
          <cell r="S951">
            <v>43435</v>
          </cell>
          <cell r="T951">
            <v>43769</v>
          </cell>
          <cell r="U951">
            <v>328848420</v>
          </cell>
          <cell r="V951" t="str">
            <v>Beatriz Eugenia Prado Lucumí</v>
          </cell>
        </row>
        <row r="952">
          <cell r="B952" t="str">
            <v>76-271-954</v>
          </cell>
          <cell r="C952" t="str">
            <v>Valle</v>
          </cell>
          <cell r="D952" t="str">
            <v>Hogar Juvenil Campesino La Leonera</v>
          </cell>
          <cell r="E952" t="str">
            <v>805003462-3</v>
          </cell>
          <cell r="F952" t="str">
            <v>Tomas Dorian Muñoz Lucio</v>
          </cell>
          <cell r="G952">
            <v>0</v>
          </cell>
          <cell r="H952" t="str">
            <v>Corregimiento La Leonera</v>
          </cell>
          <cell r="I952" t="str">
            <v>Cali</v>
          </cell>
          <cell r="J952" t="str">
            <v>Centro</v>
          </cell>
          <cell r="K952">
            <v>8927239</v>
          </cell>
          <cell r="L952" t="str">
            <v>3165299791 - 3188684543 - 3147680411</v>
          </cell>
          <cell r="M952" t="str">
            <v>hjcleonera@hotmail.es</v>
          </cell>
          <cell r="N952" t="str">
            <v>Externado RD</v>
          </cell>
          <cell r="O952" t="str">
            <v>Media Jornada</v>
          </cell>
          <cell r="P952" t="str">
            <v>Vulneración</v>
          </cell>
          <cell r="Q952">
            <v>743</v>
          </cell>
          <cell r="R952">
            <v>62</v>
          </cell>
          <cell r="S952">
            <v>43435</v>
          </cell>
          <cell r="T952">
            <v>43769</v>
          </cell>
          <cell r="U952">
            <v>339810034</v>
          </cell>
          <cell r="V952" t="str">
            <v>Beatriz Eugenia Prado Lucumí</v>
          </cell>
        </row>
        <row r="953">
          <cell r="B953" t="str">
            <v>76-13-955</v>
          </cell>
          <cell r="C953" t="str">
            <v>Valle</v>
          </cell>
          <cell r="D953" t="str">
            <v>Asociación Creemos En Ti</v>
          </cell>
          <cell r="E953" t="str">
            <v>830051999-1</v>
          </cell>
          <cell r="F953" t="str">
            <v>Monica Patricia Vejarano Velandia</v>
          </cell>
          <cell r="G953" t="str">
            <v>Sede Cali</v>
          </cell>
          <cell r="H953" t="str">
            <v>Carrera 43 No 5c - 47 Barrio Tequendama</v>
          </cell>
          <cell r="I953" t="str">
            <v>Cali</v>
          </cell>
          <cell r="J953" t="str">
            <v>Centro</v>
          </cell>
          <cell r="K953">
            <v>3808587</v>
          </cell>
          <cell r="L953">
            <v>0</v>
          </cell>
          <cell r="M953" t="str">
            <v>asocreemosenticali@yahoo.es
laurispradilla9@hotmail.com</v>
          </cell>
          <cell r="N953" t="str">
            <v>Intervención de Apoyo - Apoyo Psicológico Especializado RD</v>
          </cell>
          <cell r="O953" t="str">
            <v>No Aplica</v>
          </cell>
          <cell r="P953" t="str">
            <v>Violencia Sexual</v>
          </cell>
          <cell r="Q953">
            <v>739</v>
          </cell>
          <cell r="R953" t="str">
            <v>1100 sesiones</v>
          </cell>
          <cell r="S953">
            <v>43435</v>
          </cell>
          <cell r="T953">
            <v>43769</v>
          </cell>
          <cell r="U953">
            <v>1384895896</v>
          </cell>
          <cell r="V953" t="str">
            <v>Beatriz Eugenia Prado Lucumí</v>
          </cell>
        </row>
        <row r="954">
          <cell r="B954" t="str">
            <v>76-38-956</v>
          </cell>
          <cell r="C954" t="str">
            <v>Valle</v>
          </cell>
          <cell r="D954" t="str">
            <v>Asociación Para La Salud Mental Infantil Y Del Adolescente - SIMA</v>
          </cell>
          <cell r="E954" t="str">
            <v>800106362-1</v>
          </cell>
          <cell r="F954" t="str">
            <v>Orlando Solarte Santanilla</v>
          </cell>
          <cell r="G954">
            <v>0</v>
          </cell>
          <cell r="H954" t="str">
            <v>Calle 4 No 57 - 38 Barrio Cuarto De Legua</v>
          </cell>
          <cell r="I954" t="str">
            <v>Cali</v>
          </cell>
          <cell r="J954" t="str">
            <v>Centro</v>
          </cell>
          <cell r="K954" t="str">
            <v>5134793 - 6805704 - 3962978</v>
          </cell>
          <cell r="L954">
            <v>3174313924</v>
          </cell>
          <cell r="M954" t="str">
            <v>sima19902009@hotmail.com</v>
          </cell>
          <cell r="N954" t="str">
            <v>Intervención de Apoyo - Apoyo Psicosocial RD</v>
          </cell>
          <cell r="O954" t="str">
            <v>No Aplica</v>
          </cell>
          <cell r="P954" t="str">
            <v>Vulneración</v>
          </cell>
          <cell r="Q954">
            <v>736</v>
          </cell>
          <cell r="R954">
            <v>250</v>
          </cell>
          <cell r="S954">
            <v>43435</v>
          </cell>
          <cell r="T954">
            <v>43769</v>
          </cell>
          <cell r="U954">
            <v>890878750</v>
          </cell>
          <cell r="V954" t="str">
            <v>Beatriz Eugenia Prado Lucumí</v>
          </cell>
        </row>
        <row r="955">
          <cell r="B955" t="str">
            <v>76-6-957</v>
          </cell>
          <cell r="C955" t="str">
            <v>Valle</v>
          </cell>
          <cell r="D955" t="str">
            <v>Aldeas Infantiles SOS Colombia</v>
          </cell>
          <cell r="E955" t="str">
            <v>860024041-6</v>
          </cell>
          <cell r="F955" t="str">
            <v>Angela Maria Monica Biviana Rosales Rodriguez</v>
          </cell>
          <cell r="G955" t="str">
            <v>Casas 1, 2, 3, 5, 6</v>
          </cell>
          <cell r="H955" t="str">
            <v>Calle 1d No 79 - 91 Barrio Prados Del Sur</v>
          </cell>
          <cell r="I955" t="str">
            <v>Cali</v>
          </cell>
          <cell r="J955" t="str">
            <v>Centro</v>
          </cell>
          <cell r="K955">
            <v>3240064</v>
          </cell>
          <cell r="L955">
            <v>3176675715</v>
          </cell>
          <cell r="M955" t="str">
            <v>david.ortegon@aldeasinfantiles.org.co; angela.rosales@aldeasinfantiles.org.co</v>
          </cell>
          <cell r="N955" t="str">
            <v>Casa Hogar RD</v>
          </cell>
          <cell r="O955" t="str">
            <v>No Aplica</v>
          </cell>
          <cell r="P955" t="str">
            <v>Vulneración</v>
          </cell>
          <cell r="Q955">
            <v>735</v>
          </cell>
          <cell r="R955">
            <v>36</v>
          </cell>
          <cell r="S955">
            <v>43435</v>
          </cell>
          <cell r="T955">
            <v>43769</v>
          </cell>
          <cell r="U955">
            <v>807092784</v>
          </cell>
          <cell r="V955" t="str">
            <v>Beatriz Eugenia Prado Lucumí</v>
          </cell>
        </row>
        <row r="956">
          <cell r="B956" t="str">
            <v>76-6-958</v>
          </cell>
          <cell r="C956" t="str">
            <v>Valle</v>
          </cell>
          <cell r="D956" t="str">
            <v>Aldeas Infantiles SOS Colombia</v>
          </cell>
          <cell r="E956" t="str">
            <v>860024041-6</v>
          </cell>
          <cell r="F956" t="str">
            <v>Angela Maria Monica Biviana Rosales Rodriguez</v>
          </cell>
          <cell r="G956" t="str">
            <v>Casas 8, 9, 10, 12, 14</v>
          </cell>
          <cell r="H956" t="str">
            <v>Calle 1d No 79 - 103 Barrio Prados Del Sur</v>
          </cell>
          <cell r="I956" t="str">
            <v>Cali</v>
          </cell>
          <cell r="J956" t="str">
            <v>Centro</v>
          </cell>
          <cell r="K956">
            <v>3240064</v>
          </cell>
          <cell r="L956">
            <v>3176675715</v>
          </cell>
          <cell r="M956" t="str">
            <v>david.ortegon@aldeasinfantiles.org.co; angela.rosales@aldeasinfantiles.org.co</v>
          </cell>
          <cell r="N956" t="str">
            <v>Casa Hogar RD</v>
          </cell>
          <cell r="O956" t="str">
            <v>No Aplica</v>
          </cell>
          <cell r="P956" t="str">
            <v>Vulneración</v>
          </cell>
          <cell r="Q956">
            <v>735</v>
          </cell>
          <cell r="R956">
            <v>36</v>
          </cell>
          <cell r="S956">
            <v>43435</v>
          </cell>
          <cell r="T956">
            <v>43769</v>
          </cell>
          <cell r="U956">
            <v>0</v>
          </cell>
          <cell r="V956" t="str">
            <v>Beatriz Eugenia Prado Lucumí</v>
          </cell>
        </row>
        <row r="957">
          <cell r="B957" t="str">
            <v>76-123-959</v>
          </cell>
          <cell r="C957" t="str">
            <v>Valle</v>
          </cell>
          <cell r="D957" t="str">
            <v>Fundación Caicedo Gonzalez Riopaila Castilla</v>
          </cell>
          <cell r="E957" t="str">
            <v>890301972-5</v>
          </cell>
          <cell r="F957" t="str">
            <v>Ana Milena Lemos Paredes</v>
          </cell>
          <cell r="G957">
            <v>0</v>
          </cell>
          <cell r="H957" t="str">
            <v>Carrera 38n No 3cn - 86 Barrio Prados Del Norte</v>
          </cell>
          <cell r="I957" t="str">
            <v>Cali</v>
          </cell>
          <cell r="J957" t="str">
            <v>Centro - Jamundí - Nororiental - Sur - Suroriental</v>
          </cell>
          <cell r="K957">
            <v>8838847</v>
          </cell>
          <cell r="L957">
            <v>0</v>
          </cell>
          <cell r="M957" t="str">
            <v>hsustitutos@fcgriopailacastilla.org; auxiliarhs@fcgriopailacastilla.org; sadministrativahs@fundacioncaicedogonzalez.org</v>
          </cell>
          <cell r="N957" t="str">
            <v>Hogar Sustituto Entidad RD</v>
          </cell>
          <cell r="O957" t="str">
            <v>No Aplica</v>
          </cell>
          <cell r="P957" t="str">
            <v>Vulneración</v>
          </cell>
          <cell r="Q957">
            <v>745</v>
          </cell>
          <cell r="R957">
            <v>400</v>
          </cell>
          <cell r="S957">
            <v>43435</v>
          </cell>
          <cell r="T957">
            <v>43769</v>
          </cell>
          <cell r="U957">
            <v>5210782000</v>
          </cell>
          <cell r="V957" t="str">
            <v>Beatriz Eugenia Prado Lucumí</v>
          </cell>
        </row>
        <row r="958">
          <cell r="B958" t="str">
            <v>76-129-960</v>
          </cell>
          <cell r="C958" t="str">
            <v>Valle</v>
          </cell>
          <cell r="D958" t="str">
            <v>Fundación Centro De Orientación Y Albergue De La Mujer - CERMUJER</v>
          </cell>
          <cell r="E958" t="str">
            <v>800083350-0</v>
          </cell>
          <cell r="F958" t="str">
            <v>Rocio Laverde Obando</v>
          </cell>
          <cell r="G958">
            <v>0</v>
          </cell>
          <cell r="H958" t="str">
            <v>Calle 8 # 14 - 08</v>
          </cell>
          <cell r="I958" t="str">
            <v>Cali</v>
          </cell>
          <cell r="J958" t="str">
            <v>Centro</v>
          </cell>
          <cell r="K958" t="str">
            <v>8800038 - 8854674</v>
          </cell>
          <cell r="L958">
            <v>0</v>
          </cell>
          <cell r="M958" t="str">
            <v>cermujer@hotmail.com</v>
          </cell>
          <cell r="N958" t="str">
            <v>Internado RD</v>
          </cell>
          <cell r="O958" t="str">
            <v>No Aplica</v>
          </cell>
          <cell r="P958" t="str">
            <v>Gestantes</v>
          </cell>
          <cell r="Q958">
            <v>737</v>
          </cell>
          <cell r="R958">
            <v>29</v>
          </cell>
          <cell r="S958">
            <v>43435</v>
          </cell>
          <cell r="T958">
            <v>43769</v>
          </cell>
          <cell r="U958">
            <v>439992930</v>
          </cell>
          <cell r="V958" t="str">
            <v>Beatriz Eugenia Prado Lucumí</v>
          </cell>
        </row>
        <row r="959">
          <cell r="B959" t="str">
            <v>76-258-961</v>
          </cell>
          <cell r="C959" t="str">
            <v>Valle</v>
          </cell>
          <cell r="D959" t="str">
            <v>Fundación Taller Del Maestro</v>
          </cell>
          <cell r="E959" t="str">
            <v>805029013-2</v>
          </cell>
          <cell r="F959" t="str">
            <v>Camilo Ernesto Alvarado Osorio</v>
          </cell>
          <cell r="G959" t="str">
            <v>Casa Egreso</v>
          </cell>
          <cell r="H959" t="str">
            <v>Calle 5b1 No. 30-17 Barrio San Fernando</v>
          </cell>
          <cell r="I959" t="str">
            <v>Cali</v>
          </cell>
          <cell r="J959" t="str">
            <v>Centro</v>
          </cell>
          <cell r="K959">
            <v>8899053</v>
          </cell>
          <cell r="L959">
            <v>0</v>
          </cell>
          <cell r="M959" t="str">
            <v>fundacioneltallerdelmaestro@hotmail.com</v>
          </cell>
          <cell r="N959" t="str">
            <v>Internado RD</v>
          </cell>
          <cell r="O959" t="str">
            <v>No Aplica</v>
          </cell>
          <cell r="P959" t="str">
            <v>Vida Independiente</v>
          </cell>
          <cell r="Q959">
            <v>746</v>
          </cell>
          <cell r="R959">
            <v>50</v>
          </cell>
          <cell r="S959">
            <v>43435</v>
          </cell>
          <cell r="T959">
            <v>43769</v>
          </cell>
          <cell r="U959">
            <v>749863050</v>
          </cell>
          <cell r="V959" t="str">
            <v>Beatriz Eugenia Prado Lucumí</v>
          </cell>
        </row>
        <row r="960">
          <cell r="B960" t="str">
            <v>76-119-962</v>
          </cell>
          <cell r="C960" t="str">
            <v>Valle</v>
          </cell>
          <cell r="D960" t="str">
            <v>Fundación Ayuda A La Infancia Hogar Bambi - Chiquitines</v>
          </cell>
          <cell r="E960" t="str">
            <v>890319720-5</v>
          </cell>
          <cell r="F960" t="str">
            <v>Daniella Sardi Blum</v>
          </cell>
          <cell r="G960" t="str">
            <v>Sede Pance</v>
          </cell>
          <cell r="H960" t="str">
            <v>Calle 22 No 126 - 54 Avenida El Banco Pance</v>
          </cell>
          <cell r="I960" t="str">
            <v>Cali</v>
          </cell>
          <cell r="J960" t="str">
            <v>Centro</v>
          </cell>
          <cell r="K960">
            <v>5551485</v>
          </cell>
          <cell r="L960">
            <v>0</v>
          </cell>
          <cell r="M960" t="str">
            <v>bambi.chiquitines@gmail.com; bambichiquitines.direccion@gmail.com</v>
          </cell>
          <cell r="N960" t="str">
            <v>Internado RD</v>
          </cell>
          <cell r="O960" t="str">
            <v>No Aplica</v>
          </cell>
          <cell r="P960" t="str">
            <v>Vulneración</v>
          </cell>
          <cell r="Q960">
            <v>738</v>
          </cell>
          <cell r="R960">
            <v>106</v>
          </cell>
          <cell r="S960">
            <v>43435</v>
          </cell>
          <cell r="T960">
            <v>43769</v>
          </cell>
          <cell r="U960">
            <v>1724855214</v>
          </cell>
          <cell r="V960" t="str">
            <v>Beatriz Eugenia Prado Lucumí</v>
          </cell>
        </row>
        <row r="961">
          <cell r="B961" t="str">
            <v>76-44-963</v>
          </cell>
          <cell r="C961" t="str">
            <v>Valle</v>
          </cell>
          <cell r="D961" t="str">
            <v>Caja De Compensación Familiar Del Valle Del Cauca - COMFANDI</v>
          </cell>
          <cell r="E961" t="str">
            <v>890303208-5</v>
          </cell>
          <cell r="F961" t="str">
            <v>Manuel Humberto Madriñan Dorronsoro</v>
          </cell>
          <cell r="G961">
            <v>0</v>
          </cell>
          <cell r="H961" t="str">
            <v>Calle 52 No 8a -20 Barrio La Base</v>
          </cell>
          <cell r="I961" t="str">
            <v>Cali</v>
          </cell>
          <cell r="J961" t="str">
            <v>Restaurar</v>
          </cell>
          <cell r="K961" t="str">
            <v>3340000 Ext 2790</v>
          </cell>
          <cell r="L961">
            <v>0</v>
          </cell>
          <cell r="M961" t="str">
            <v>proyectotejedores@comfandi.com.co; coordinacartagostdh@comfandi.com.co; cartagoeducacion@comfandi.com.co</v>
          </cell>
          <cell r="N961" t="str">
            <v>Apoyo Postinstitucional – SRPA</v>
          </cell>
          <cell r="O961" t="str">
            <v>No Aplica</v>
          </cell>
          <cell r="P961" t="str">
            <v>SRPA</v>
          </cell>
          <cell r="Q961">
            <v>782</v>
          </cell>
          <cell r="R961">
            <v>100</v>
          </cell>
          <cell r="S961">
            <v>43444</v>
          </cell>
          <cell r="T961">
            <v>43769</v>
          </cell>
          <cell r="U961">
            <v>376728800</v>
          </cell>
          <cell r="V961" t="str">
            <v>José Gustavo Fierro Barahona</v>
          </cell>
        </row>
        <row r="962">
          <cell r="B962" t="str">
            <v>76-295-964</v>
          </cell>
          <cell r="C962" t="str">
            <v>Valle</v>
          </cell>
          <cell r="D962" t="str">
            <v>ONG Crecer En Familia</v>
          </cell>
          <cell r="E962" t="str">
            <v>805020621-1</v>
          </cell>
          <cell r="F962" t="str">
            <v>Zulamita Ana Liliana Kaim Torres</v>
          </cell>
          <cell r="G962" t="str">
            <v>Sede Buen Pastor</v>
          </cell>
          <cell r="H962" t="str">
            <v>Calle 31a # 27b - 34 Barrio La Fortaleza</v>
          </cell>
          <cell r="I962" t="str">
            <v>Cali</v>
          </cell>
          <cell r="J962" t="str">
            <v>Restaurar</v>
          </cell>
          <cell r="K962">
            <v>5143661</v>
          </cell>
          <cell r="L962">
            <v>3165282646</v>
          </cell>
          <cell r="M962" t="str">
            <v>crecerenfamiliabuenpastor@gmail.com
crecerenfamiliadireccioncfjbp@gmail.com</v>
          </cell>
          <cell r="N962" t="str">
            <v>Centro De Atención Especializada</v>
          </cell>
          <cell r="O962" t="str">
            <v>No Aplica</v>
          </cell>
          <cell r="P962" t="str">
            <v>SRPA</v>
          </cell>
          <cell r="Q962">
            <v>731</v>
          </cell>
          <cell r="R962">
            <v>319</v>
          </cell>
          <cell r="S962">
            <v>43435</v>
          </cell>
          <cell r="T962">
            <v>43769</v>
          </cell>
          <cell r="U962">
            <v>14126417500</v>
          </cell>
          <cell r="V962" t="str">
            <v>José Gustavo Fierro Barahona</v>
          </cell>
        </row>
        <row r="963">
          <cell r="B963" t="str">
            <v>76-295-965</v>
          </cell>
          <cell r="C963" t="str">
            <v>Valle</v>
          </cell>
          <cell r="D963" t="str">
            <v>ONG Crecer En Familia</v>
          </cell>
          <cell r="E963" t="str">
            <v>805020621-1</v>
          </cell>
          <cell r="F963" t="str">
            <v>Zulamita Ana Liliana Kaim Torres</v>
          </cell>
          <cell r="G963" t="str">
            <v>Sede Valle Del Lili</v>
          </cell>
          <cell r="H963" t="str">
            <v>Carrera 108 No 48 - 91 Kilometro 1 Via Jamundi</v>
          </cell>
          <cell r="I963" t="str">
            <v>Cali</v>
          </cell>
          <cell r="J963" t="str">
            <v>Restaurar</v>
          </cell>
          <cell r="K963">
            <v>5143661</v>
          </cell>
          <cell r="L963">
            <v>3165282646</v>
          </cell>
          <cell r="M963" t="str">
            <v>crecerenfamiliabuenpastor@gmail.com
crecerenfamiliadireccioncfjbp@gmail.com</v>
          </cell>
          <cell r="N963" t="str">
            <v>Centro De Atención Especializada</v>
          </cell>
          <cell r="O963" t="str">
            <v>No Aplica</v>
          </cell>
          <cell r="P963" t="str">
            <v>SRPA</v>
          </cell>
          <cell r="Q963">
            <v>731</v>
          </cell>
          <cell r="R963">
            <v>331</v>
          </cell>
          <cell r="S963">
            <v>43435</v>
          </cell>
          <cell r="T963">
            <v>43769</v>
          </cell>
          <cell r="U963">
            <v>0</v>
          </cell>
          <cell r="V963" t="str">
            <v>José Gustavo Fierro Barahona</v>
          </cell>
        </row>
        <row r="964">
          <cell r="B964" t="str">
            <v>76-295-966</v>
          </cell>
          <cell r="C964" t="str">
            <v>Valle</v>
          </cell>
          <cell r="D964" t="str">
            <v>ONG Crecer En Familia</v>
          </cell>
          <cell r="E964" t="str">
            <v>805020621-1</v>
          </cell>
          <cell r="F964" t="str">
            <v>Zulamita Ana Liliana Kaim Torres</v>
          </cell>
          <cell r="G964" t="str">
            <v>Sede Valle Del Lili</v>
          </cell>
          <cell r="H964" t="str">
            <v>Carrera 108 No 48 - 91 Kilometro 1 Via Jamundi</v>
          </cell>
          <cell r="I964" t="str">
            <v>Cali</v>
          </cell>
          <cell r="J964" t="str">
            <v>Restaurar</v>
          </cell>
          <cell r="K964">
            <v>5143661</v>
          </cell>
          <cell r="L964">
            <v>3165282646</v>
          </cell>
          <cell r="M964" t="str">
            <v>crecefamilia@hotmail.com</v>
          </cell>
          <cell r="N964" t="str">
            <v>Centro De Internamiento Preventivo</v>
          </cell>
          <cell r="O964" t="str">
            <v>No Aplica</v>
          </cell>
          <cell r="P964" t="str">
            <v>SRPA</v>
          </cell>
          <cell r="Q964">
            <v>732</v>
          </cell>
          <cell r="R964">
            <v>61</v>
          </cell>
          <cell r="S964">
            <v>43435</v>
          </cell>
          <cell r="T964">
            <v>43769</v>
          </cell>
          <cell r="U964">
            <v>2580329122</v>
          </cell>
          <cell r="V964" t="str">
            <v>José Gustavo Fierro Barahona</v>
          </cell>
        </row>
        <row r="965">
          <cell r="B965" t="str">
            <v>76-295-967</v>
          </cell>
          <cell r="C965" t="str">
            <v>Valle</v>
          </cell>
          <cell r="D965" t="str">
            <v>ONG Crecer En Familia</v>
          </cell>
          <cell r="E965" t="str">
            <v>805020621-1</v>
          </cell>
          <cell r="F965" t="str">
            <v>Zulamita Ana Liliana Kaim Torres</v>
          </cell>
          <cell r="G965" t="str">
            <v>Sede Buen Pastor</v>
          </cell>
          <cell r="H965" t="str">
            <v>Calle 31a # 28 M1 - 34 Barrio La Fortaleza</v>
          </cell>
          <cell r="I965" t="str">
            <v>Cali</v>
          </cell>
          <cell r="J965" t="str">
            <v>Restaurar</v>
          </cell>
          <cell r="K965">
            <v>5143661</v>
          </cell>
          <cell r="L965">
            <v>3165282646</v>
          </cell>
          <cell r="M965" t="str">
            <v>crecefamilia@hotmail.com</v>
          </cell>
          <cell r="N965" t="str">
            <v>Centro De Internamiento Preventivo</v>
          </cell>
          <cell r="O965" t="str">
            <v>No Aplica</v>
          </cell>
          <cell r="P965" t="str">
            <v>SRPA</v>
          </cell>
          <cell r="Q965">
            <v>732</v>
          </cell>
          <cell r="R965">
            <v>58</v>
          </cell>
          <cell r="S965">
            <v>43435</v>
          </cell>
          <cell r="T965">
            <v>43769</v>
          </cell>
          <cell r="U965">
            <v>0</v>
          </cell>
          <cell r="V965" t="str">
            <v>José Gustavo Fierro Barahona</v>
          </cell>
        </row>
        <row r="966">
          <cell r="B966" t="str">
            <v>76-295-968</v>
          </cell>
          <cell r="C966" t="str">
            <v>Valle</v>
          </cell>
          <cell r="D966" t="str">
            <v>ONG Crecer En Familia</v>
          </cell>
          <cell r="E966" t="str">
            <v>805020621-1</v>
          </cell>
          <cell r="F966" t="str">
            <v>Zulamita Ana Liliana Kaim Torres</v>
          </cell>
          <cell r="G966" t="str">
            <v>Sede Vipasa</v>
          </cell>
          <cell r="H966" t="str">
            <v>Calle 44 No 3e -159 Barrio Vipasa</v>
          </cell>
          <cell r="I966" t="str">
            <v>Cali</v>
          </cell>
          <cell r="J966" t="str">
            <v>Restaurar</v>
          </cell>
          <cell r="K966">
            <v>5143661</v>
          </cell>
          <cell r="L966">
            <v>3165282646</v>
          </cell>
          <cell r="M966" t="str">
            <v>crecefamilia@hotmail.com</v>
          </cell>
          <cell r="N966" t="str">
            <v>Centro Transitorio</v>
          </cell>
          <cell r="O966" t="str">
            <v>No Aplica</v>
          </cell>
          <cell r="P966" t="str">
            <v>SRPA</v>
          </cell>
          <cell r="Q966">
            <v>729</v>
          </cell>
          <cell r="R966">
            <v>14</v>
          </cell>
          <cell r="S966">
            <v>43435</v>
          </cell>
          <cell r="T966">
            <v>43769</v>
          </cell>
          <cell r="U966">
            <v>788121360</v>
          </cell>
          <cell r="V966" t="str">
            <v>José Gustavo Fierro Barahona</v>
          </cell>
        </row>
        <row r="967">
          <cell r="B967" t="str">
            <v>76-295-969</v>
          </cell>
          <cell r="C967" t="str">
            <v>Valle</v>
          </cell>
          <cell r="D967" t="str">
            <v>ONG Crecer En Familia</v>
          </cell>
          <cell r="E967" t="str">
            <v>805020621-1</v>
          </cell>
          <cell r="F967" t="str">
            <v>Zulamita Ana Liliana Kaim Torres</v>
          </cell>
          <cell r="G967" t="str">
            <v>Sede El Trebol</v>
          </cell>
          <cell r="H967" t="str">
            <v>Carrera 23 No 56 - 69 Barrio El Trebol</v>
          </cell>
          <cell r="I967" t="str">
            <v>Cali</v>
          </cell>
          <cell r="J967" t="str">
            <v>Restaurar</v>
          </cell>
          <cell r="K967">
            <v>5143661</v>
          </cell>
          <cell r="L967">
            <v>3165282646</v>
          </cell>
          <cell r="M967" t="str">
            <v>crecefamilia@hotmail.com</v>
          </cell>
          <cell r="N967" t="str">
            <v>Centro Transitorio</v>
          </cell>
          <cell r="O967" t="str">
            <v>No Aplica</v>
          </cell>
          <cell r="P967" t="str">
            <v>SRPA</v>
          </cell>
          <cell r="Q967">
            <v>729</v>
          </cell>
          <cell r="R967">
            <v>25</v>
          </cell>
          <cell r="S967">
            <v>43435</v>
          </cell>
          <cell r="T967">
            <v>43769</v>
          </cell>
          <cell r="U967">
            <v>0</v>
          </cell>
          <cell r="V967" t="str">
            <v>José Gustavo Fierro Barahona</v>
          </cell>
        </row>
        <row r="968">
          <cell r="B968" t="str">
            <v>76-109-970</v>
          </cell>
          <cell r="C968" t="str">
            <v>Valle</v>
          </cell>
          <cell r="D968" t="str">
            <v>Corporación Unida Por El Desarrollo - CORPUDESA</v>
          </cell>
          <cell r="E968" t="str">
            <v>900208959-7</v>
          </cell>
          <cell r="F968" t="str">
            <v>Adrian Eduardo Ocampo Escobar</v>
          </cell>
          <cell r="G968" t="str">
            <v>Sede La Campiña</v>
          </cell>
          <cell r="H968" t="str">
            <v>Calle 44n No 6bn - 41 La Campiña</v>
          </cell>
          <cell r="I968" t="str">
            <v>Cali</v>
          </cell>
          <cell r="J968" t="str">
            <v>Restaurar</v>
          </cell>
          <cell r="K968">
            <v>4444719</v>
          </cell>
          <cell r="L968">
            <v>3006535283</v>
          </cell>
          <cell r="M968" t="str">
            <v>corpudesa@gmail.com</v>
          </cell>
          <cell r="N968" t="str">
            <v>Libertad Vigilada – Asistida</v>
          </cell>
          <cell r="O968" t="str">
            <v>No Aplica</v>
          </cell>
          <cell r="P968" t="str">
            <v>SRPA</v>
          </cell>
          <cell r="Q968">
            <v>727</v>
          </cell>
          <cell r="R968">
            <v>150</v>
          </cell>
          <cell r="S968">
            <v>43435</v>
          </cell>
          <cell r="T968">
            <v>43769</v>
          </cell>
          <cell r="U968">
            <v>951567600</v>
          </cell>
          <cell r="V968" t="str">
            <v>José Gustavo Fierro Barahona</v>
          </cell>
        </row>
        <row r="969">
          <cell r="B969" t="str">
            <v>76-170-971</v>
          </cell>
          <cell r="C969" t="str">
            <v>Valle</v>
          </cell>
          <cell r="D969" t="str">
            <v>Fundación Hogares Claret</v>
          </cell>
          <cell r="E969" t="str">
            <v>800098983-8</v>
          </cell>
          <cell r="F969" t="str">
            <v>Hernan Montoya Cadavid</v>
          </cell>
          <cell r="G969" t="str">
            <v>Sede Camino Real</v>
          </cell>
          <cell r="H969" t="str">
            <v>Calle 8 F # 50 - 34 Barrio Camino Real</v>
          </cell>
          <cell r="I969" t="str">
            <v>Cali</v>
          </cell>
          <cell r="J969" t="str">
            <v>Restaurar</v>
          </cell>
          <cell r="K969" t="str">
            <v>5140515 - 5140517</v>
          </cell>
          <cell r="L969">
            <v>0</v>
          </cell>
          <cell r="M969" t="str">
            <v>info.valle@fundacionhogaresclaret.org</v>
          </cell>
          <cell r="N969" t="str">
            <v>Libertad Vigilada – Asistida</v>
          </cell>
          <cell r="O969" t="str">
            <v>No Aplica</v>
          </cell>
          <cell r="P969" t="str">
            <v>SRPA</v>
          </cell>
          <cell r="Q969">
            <v>726</v>
          </cell>
          <cell r="R969">
            <v>73</v>
          </cell>
          <cell r="S969">
            <v>43435</v>
          </cell>
          <cell r="T969">
            <v>43769</v>
          </cell>
          <cell r="U969">
            <v>347322174</v>
          </cell>
          <cell r="V969" t="str">
            <v>José Gustavo Fierro Barahona</v>
          </cell>
        </row>
        <row r="970">
          <cell r="B970" t="str">
            <v>76-221-972</v>
          </cell>
          <cell r="C970" t="str">
            <v>Valle</v>
          </cell>
          <cell r="D970" t="str">
            <v>Fundación para la Orientación Familiar - FUNOF</v>
          </cell>
          <cell r="E970" t="str">
            <v>891310770-2</v>
          </cell>
          <cell r="F970" t="str">
            <v>Giovana Andrea Brand</v>
          </cell>
          <cell r="G970" t="str">
            <v>Sede Cali</v>
          </cell>
          <cell r="H970" t="str">
            <v>Calle 38 Norte # 3n-51 Barrio Prados Del Norte</v>
          </cell>
          <cell r="I970" t="str">
            <v>Cali</v>
          </cell>
          <cell r="J970" t="str">
            <v>Restaurar</v>
          </cell>
          <cell r="K970" t="str">
            <v>6661473 - 6661608 - 6659931</v>
          </cell>
          <cell r="L970">
            <v>3207882993</v>
          </cell>
          <cell r="M970" t="str">
            <v>coordinacionproteccion@funof.org; funof@funof.org
www.fnof.org</v>
          </cell>
          <cell r="N970" t="str">
            <v>Libertad Vigilada – Asistida</v>
          </cell>
          <cell r="O970" t="str">
            <v>No Aplica</v>
          </cell>
          <cell r="P970" t="str">
            <v>SRPA</v>
          </cell>
          <cell r="Q970">
            <v>728</v>
          </cell>
          <cell r="R970">
            <v>72</v>
          </cell>
          <cell r="S970">
            <v>43435</v>
          </cell>
          <cell r="T970">
            <v>43769</v>
          </cell>
          <cell r="U970">
            <v>580456236</v>
          </cell>
          <cell r="V970" t="str">
            <v>José Gustavo Fierro Barahona</v>
          </cell>
        </row>
        <row r="971">
          <cell r="B971" t="str">
            <v>76-295-973</v>
          </cell>
          <cell r="C971" t="str">
            <v>Valle</v>
          </cell>
          <cell r="D971" t="str">
            <v>ONG Crecer En Familia</v>
          </cell>
          <cell r="E971" t="str">
            <v>805020621-1</v>
          </cell>
          <cell r="F971" t="str">
            <v>Zulamita Ana Liliana Kaim Torres</v>
          </cell>
          <cell r="G971">
            <v>0</v>
          </cell>
          <cell r="H971" t="str">
            <v>Carrera 27 # 6-64 Piso 1 Barrio El Cedro</v>
          </cell>
          <cell r="I971" t="str">
            <v>Cali</v>
          </cell>
          <cell r="J971" t="str">
            <v>Restaurar</v>
          </cell>
          <cell r="K971">
            <v>5143661</v>
          </cell>
          <cell r="L971">
            <v>3165282646</v>
          </cell>
          <cell r="M971" t="str">
            <v>crecefamilia@hotmail.com</v>
          </cell>
          <cell r="N971" t="str">
            <v>Semicerrado Externado</v>
          </cell>
          <cell r="O971" t="str">
            <v>Media Jornada</v>
          </cell>
          <cell r="P971" t="str">
            <v>SRPA</v>
          </cell>
          <cell r="Q971">
            <v>730</v>
          </cell>
          <cell r="R971">
            <v>50</v>
          </cell>
          <cell r="S971">
            <v>43435</v>
          </cell>
          <cell r="T971">
            <v>43769</v>
          </cell>
          <cell r="U971">
            <v>286804950</v>
          </cell>
          <cell r="V971" t="str">
            <v>José Gustavo Fierro Barahona</v>
          </cell>
        </row>
        <row r="972">
          <cell r="B972" t="str">
            <v>76-221-974</v>
          </cell>
          <cell r="C972" t="str">
            <v>Valle</v>
          </cell>
          <cell r="D972" t="str">
            <v>Fundación para la Orientación Familiar - FUNOF</v>
          </cell>
          <cell r="E972" t="str">
            <v>891310770-2</v>
          </cell>
          <cell r="F972" t="str">
            <v>Giovana Andrea Brand</v>
          </cell>
          <cell r="G972" t="str">
            <v>Sede Cali</v>
          </cell>
          <cell r="H972" t="str">
            <v>Diagonal 50 No 12-15 Oeste</v>
          </cell>
          <cell r="I972" t="str">
            <v>Cali</v>
          </cell>
          <cell r="J972" t="str">
            <v>Centro</v>
          </cell>
          <cell r="K972" t="str">
            <v>6661473 - 6661608 - 6659931</v>
          </cell>
          <cell r="L972">
            <v>3207882993</v>
          </cell>
          <cell r="M972" t="str">
            <v>coordinacionproteccion@funof.org; funof@funof.org
www.fnof.org</v>
          </cell>
          <cell r="N972" t="str">
            <v>Intervención de Apoyo - Apoyo Psicosocial RD</v>
          </cell>
          <cell r="O972" t="str">
            <v>No Aplica</v>
          </cell>
          <cell r="P972" t="str">
            <v>Vulneración</v>
          </cell>
          <cell r="Q972">
            <v>734</v>
          </cell>
          <cell r="R972">
            <v>118</v>
          </cell>
          <cell r="S972">
            <v>43435</v>
          </cell>
          <cell r="T972">
            <v>43769</v>
          </cell>
          <cell r="U972">
            <v>563035370</v>
          </cell>
          <cell r="V972" t="str">
            <v>Beatriz Eugenia Prado Lucumí</v>
          </cell>
        </row>
        <row r="973">
          <cell r="B973" t="str">
            <v>76-85-975</v>
          </cell>
          <cell r="C973" t="str">
            <v>Valle</v>
          </cell>
          <cell r="D973" t="str">
            <v>Corporación Caminos</v>
          </cell>
          <cell r="E973" t="str">
            <v>890308962-3</v>
          </cell>
          <cell r="F973" t="str">
            <v>Victoria Eugenia Correa</v>
          </cell>
          <cell r="G973">
            <v>0</v>
          </cell>
          <cell r="H973" t="str">
            <v>Calle 56 No 11 - 25 Barrio La Base</v>
          </cell>
          <cell r="I973" t="str">
            <v>Cali</v>
          </cell>
          <cell r="J973" t="str">
            <v>Nororiental</v>
          </cell>
          <cell r="K973" t="str">
            <v>4435840 - 4489571 - 6806911 - 4437519</v>
          </cell>
          <cell r="L973">
            <v>3186992452</v>
          </cell>
          <cell r="M973" t="str">
            <v>tratamiento@corpocaminos.org</v>
          </cell>
          <cell r="N973" t="str">
            <v>Externado RD</v>
          </cell>
          <cell r="O973" t="str">
            <v>Jornada Completa</v>
          </cell>
          <cell r="P973" t="str">
            <v>Consumo SPA</v>
          </cell>
          <cell r="Q973">
            <v>770</v>
          </cell>
          <cell r="R973">
            <v>37</v>
          </cell>
          <cell r="S973">
            <v>43435</v>
          </cell>
          <cell r="T973">
            <v>43769</v>
          </cell>
          <cell r="U973">
            <v>293208239</v>
          </cell>
          <cell r="V973" t="str">
            <v>Rita Aracelly Cuaicuán Riascos</v>
          </cell>
        </row>
        <row r="974">
          <cell r="B974" t="str">
            <v>76-25-976</v>
          </cell>
          <cell r="C974" t="str">
            <v>Valle</v>
          </cell>
          <cell r="D974" t="str">
            <v>Asociación De Sordos Del Valle - ASORVAL</v>
          </cell>
          <cell r="E974" t="str">
            <v>890307033-1</v>
          </cell>
          <cell r="F974" t="str">
            <v>Judith Montaña Aragon</v>
          </cell>
          <cell r="G974">
            <v>0</v>
          </cell>
          <cell r="H974" t="str">
            <v>Carrera 25 No 6 - 45</v>
          </cell>
          <cell r="I974" t="str">
            <v>Cali</v>
          </cell>
          <cell r="J974" t="str">
            <v>Nororiental</v>
          </cell>
          <cell r="K974">
            <v>8891006</v>
          </cell>
          <cell r="L974">
            <v>0</v>
          </cell>
          <cell r="M974" t="str">
            <v>asorval50@gmail.com; comunicacionasorval@gmail.com</v>
          </cell>
          <cell r="N974" t="str">
            <v>Externado RD</v>
          </cell>
          <cell r="O974" t="str">
            <v>Media Jornada</v>
          </cell>
          <cell r="P974" t="str">
            <v>Discapacidad</v>
          </cell>
          <cell r="Q974">
            <v>767</v>
          </cell>
          <cell r="R974">
            <v>30</v>
          </cell>
          <cell r="S974">
            <v>43435</v>
          </cell>
          <cell r="T974">
            <v>43769</v>
          </cell>
          <cell r="U974">
            <v>260580420</v>
          </cell>
          <cell r="V974" t="str">
            <v>Rita Aracelly Cuaicuán Riascos</v>
          </cell>
        </row>
        <row r="975">
          <cell r="B975" t="str">
            <v>76-172-977</v>
          </cell>
          <cell r="C975" t="str">
            <v>Valle</v>
          </cell>
          <cell r="D975" t="str">
            <v>Fundación Ideal Para La Rehabilitación Integral Julio H Calonje</v>
          </cell>
          <cell r="E975" t="str">
            <v>890308493-0</v>
          </cell>
          <cell r="F975" t="str">
            <v>Rodolfo Millan Muñoz</v>
          </cell>
          <cell r="G975">
            <v>0</v>
          </cell>
          <cell r="H975" t="str">
            <v>Calle 50 No 10a - 08 Barrio Villa Colombia</v>
          </cell>
          <cell r="I975" t="str">
            <v>Cali</v>
          </cell>
          <cell r="J975" t="str">
            <v>Nororiental</v>
          </cell>
          <cell r="K975">
            <v>4415062</v>
          </cell>
          <cell r="L975">
            <v>3164825623</v>
          </cell>
          <cell r="M975" t="str">
            <v>direccion@fundacionideal.org.co</v>
          </cell>
          <cell r="N975" t="str">
            <v>Externado RD</v>
          </cell>
          <cell r="O975" t="str">
            <v>Media Jornada</v>
          </cell>
          <cell r="P975" t="str">
            <v>Discapacidad</v>
          </cell>
          <cell r="Q975">
            <v>772</v>
          </cell>
          <cell r="R975">
            <v>119</v>
          </cell>
          <cell r="S975">
            <v>43435</v>
          </cell>
          <cell r="T975">
            <v>43769</v>
          </cell>
          <cell r="U975">
            <v>1033635666</v>
          </cell>
          <cell r="V975" t="str">
            <v>Rita Aracelly Cuaicuán Riascos</v>
          </cell>
        </row>
        <row r="976">
          <cell r="B976" t="str">
            <v>76-85-978</v>
          </cell>
          <cell r="C976" t="str">
            <v>Valle</v>
          </cell>
          <cell r="D976" t="str">
            <v>Corporación Caminos</v>
          </cell>
          <cell r="E976" t="str">
            <v>890308962-3</v>
          </cell>
          <cell r="F976" t="str">
            <v>Victoria Eugenia Correa</v>
          </cell>
          <cell r="G976">
            <v>0</v>
          </cell>
          <cell r="H976" t="str">
            <v>Calle 56 No 11 - 25 Barrio La Base</v>
          </cell>
          <cell r="I976" t="str">
            <v>Cali</v>
          </cell>
          <cell r="J976" t="str">
            <v>Nororiental</v>
          </cell>
          <cell r="K976" t="str">
            <v>4435840 - 4489571 - 6806911 - 4437519</v>
          </cell>
          <cell r="L976">
            <v>3186992452</v>
          </cell>
          <cell r="M976" t="str">
            <v>tratamiento@corpocaminos.org</v>
          </cell>
          <cell r="N976" t="str">
            <v>Externado RD</v>
          </cell>
          <cell r="O976" t="str">
            <v>Media Jornada</v>
          </cell>
          <cell r="P976" t="str">
            <v>Consumo SPA</v>
          </cell>
          <cell r="Q976">
            <v>771</v>
          </cell>
          <cell r="R976">
            <v>45</v>
          </cell>
          <cell r="S976">
            <v>43435</v>
          </cell>
          <cell r="T976">
            <v>43769</v>
          </cell>
          <cell r="U976">
            <v>246636315</v>
          </cell>
          <cell r="V976" t="str">
            <v>Rita Aracelly Cuaicuán Riascos</v>
          </cell>
        </row>
        <row r="977">
          <cell r="B977" t="str">
            <v>76-53-979</v>
          </cell>
          <cell r="C977" t="str">
            <v>Valle</v>
          </cell>
          <cell r="D977" t="str">
            <v>Casita De Belen</v>
          </cell>
          <cell r="E977" t="str">
            <v>890399021-7</v>
          </cell>
          <cell r="F977" t="str">
            <v>Gloria Stella Libreros</v>
          </cell>
          <cell r="G977">
            <v>0</v>
          </cell>
          <cell r="H977" t="str">
            <v>Carrera 4 No 36a - 45 Barrio Las Delicias</v>
          </cell>
          <cell r="I977" t="str">
            <v>Cali</v>
          </cell>
          <cell r="J977" t="str">
            <v>Nororiental</v>
          </cell>
          <cell r="K977" t="str">
            <v>4431745 - 4441680 - 3809815</v>
          </cell>
          <cell r="L977">
            <v>0</v>
          </cell>
          <cell r="M977" t="str">
            <v>direccion@casitadebelen.co</v>
          </cell>
          <cell r="N977" t="str">
            <v>Externado RD</v>
          </cell>
          <cell r="O977" t="str">
            <v>Media Jornada</v>
          </cell>
          <cell r="P977" t="str">
            <v>Vulneración</v>
          </cell>
          <cell r="Q977">
            <v>768</v>
          </cell>
          <cell r="R977">
            <v>100</v>
          </cell>
          <cell r="S977">
            <v>43435</v>
          </cell>
          <cell r="T977">
            <v>43769</v>
          </cell>
          <cell r="U977">
            <v>548080700</v>
          </cell>
          <cell r="V977" t="str">
            <v>Rita Aracelly Cuaicuán Riascos</v>
          </cell>
        </row>
        <row r="978">
          <cell r="B978" t="str">
            <v>76-172-980</v>
          </cell>
          <cell r="C978" t="str">
            <v>Valle</v>
          </cell>
          <cell r="D978" t="str">
            <v>Fundación Ideal Para La Rehabilitación Integral Julio H Calonje</v>
          </cell>
          <cell r="E978" t="str">
            <v>890308493-0</v>
          </cell>
          <cell r="F978" t="str">
            <v>Rodolfo Millan Muñoz</v>
          </cell>
          <cell r="G978">
            <v>0</v>
          </cell>
          <cell r="H978" t="str">
            <v>Calle 50 No 10a - 08 Barrio Villa Colombia</v>
          </cell>
          <cell r="I978" t="str">
            <v>Cali</v>
          </cell>
          <cell r="J978" t="str">
            <v>Nororiental</v>
          </cell>
          <cell r="K978">
            <v>4415062</v>
          </cell>
          <cell r="L978">
            <v>3164825623</v>
          </cell>
          <cell r="M978" t="str">
            <v>direccion@fundacionideal.org.co</v>
          </cell>
          <cell r="N978" t="str">
            <v>Intervención de Apoyo - Apoyo Psicosocial RD</v>
          </cell>
          <cell r="O978" t="str">
            <v>No Aplica</v>
          </cell>
          <cell r="P978" t="str">
            <v>Discapacidad</v>
          </cell>
          <cell r="Q978">
            <v>773</v>
          </cell>
          <cell r="R978">
            <v>45</v>
          </cell>
          <cell r="S978">
            <v>43435</v>
          </cell>
          <cell r="T978">
            <v>43769</v>
          </cell>
          <cell r="U978">
            <v>160358175</v>
          </cell>
          <cell r="V978" t="str">
            <v>Rita Aracelly Cuaicuán Riascos</v>
          </cell>
        </row>
        <row r="979">
          <cell r="B979" t="str">
            <v>76-278-981</v>
          </cell>
          <cell r="C979" t="str">
            <v>Valle</v>
          </cell>
          <cell r="D979" t="str">
            <v>Institución San Jose</v>
          </cell>
          <cell r="E979" t="str">
            <v>890304058-1</v>
          </cell>
          <cell r="F979" t="str">
            <v>Jose Antonio Valencia Izquierdo</v>
          </cell>
          <cell r="G979">
            <v>0</v>
          </cell>
          <cell r="H979" t="str">
            <v>Calle 12 No 24-90 Barrio Junín</v>
          </cell>
          <cell r="I979" t="str">
            <v>Cali</v>
          </cell>
          <cell r="J979" t="str">
            <v>Nororiental</v>
          </cell>
          <cell r="K979">
            <v>5579198</v>
          </cell>
          <cell r="L979">
            <v>0</v>
          </cell>
          <cell r="M979" t="str">
            <v>institucionsanjose@yahoo.com</v>
          </cell>
          <cell r="N979" t="str">
            <v>Internado RD</v>
          </cell>
          <cell r="O979" t="str">
            <v>No Aplica</v>
          </cell>
          <cell r="P979" t="str">
            <v>Vida Independiente</v>
          </cell>
          <cell r="Q979">
            <v>775</v>
          </cell>
          <cell r="R979">
            <v>40</v>
          </cell>
          <cell r="S979">
            <v>43435</v>
          </cell>
          <cell r="T979">
            <v>43769</v>
          </cell>
          <cell r="U979">
            <v>599890440</v>
          </cell>
          <cell r="V979" t="str">
            <v>Rita Aracelly Cuaicuán Riascos</v>
          </cell>
        </row>
        <row r="980">
          <cell r="B980" t="str">
            <v>76-53-982</v>
          </cell>
          <cell r="C980" t="str">
            <v>Valle</v>
          </cell>
          <cell r="D980" t="str">
            <v>Casita De Belen</v>
          </cell>
          <cell r="E980" t="str">
            <v>890399021-7</v>
          </cell>
          <cell r="F980" t="str">
            <v>Gloria Stella Libreros</v>
          </cell>
          <cell r="G980">
            <v>0</v>
          </cell>
          <cell r="H980" t="str">
            <v>Carrera 4 No 36a - 45 Barrio Las Delicias</v>
          </cell>
          <cell r="I980" t="str">
            <v>Cali</v>
          </cell>
          <cell r="J980" t="str">
            <v>Nororiental</v>
          </cell>
          <cell r="K980" t="str">
            <v>4431745 - 4441680 - 3809815</v>
          </cell>
          <cell r="L980">
            <v>0</v>
          </cell>
          <cell r="M980" t="str">
            <v>casita_belen@hotmail.com; direccion@casitadebelen.co</v>
          </cell>
          <cell r="N980" t="str">
            <v>Internado RD</v>
          </cell>
          <cell r="O980" t="str">
            <v>No Aplica</v>
          </cell>
          <cell r="P980" t="str">
            <v>Vulneración</v>
          </cell>
          <cell r="Q980">
            <v>769</v>
          </cell>
          <cell r="R980">
            <v>88</v>
          </cell>
          <cell r="S980">
            <v>43435</v>
          </cell>
          <cell r="T980">
            <v>43769</v>
          </cell>
          <cell r="U980">
            <v>1319758968</v>
          </cell>
          <cell r="V980" t="str">
            <v>Rita Aracelly Cuaicuán Riascos</v>
          </cell>
        </row>
        <row r="981">
          <cell r="B981" t="str">
            <v>76-278-983</v>
          </cell>
          <cell r="C981" t="str">
            <v>Valle</v>
          </cell>
          <cell r="D981" t="str">
            <v>Institución San Jose</v>
          </cell>
          <cell r="E981" t="str">
            <v>890304058-1</v>
          </cell>
          <cell r="F981" t="str">
            <v>Jose Antonio Valencia Izquierdo</v>
          </cell>
          <cell r="G981">
            <v>0</v>
          </cell>
          <cell r="H981" t="str">
            <v>Calle 12 No 24-90 Barrio Colseguros</v>
          </cell>
          <cell r="I981" t="str">
            <v>Cali</v>
          </cell>
          <cell r="J981" t="str">
            <v>Nororiental</v>
          </cell>
          <cell r="K981">
            <v>5579198</v>
          </cell>
          <cell r="L981">
            <v>0</v>
          </cell>
          <cell r="M981" t="str">
            <v>institucionsanjose@yahoo.com</v>
          </cell>
          <cell r="N981" t="str">
            <v>Internado RD</v>
          </cell>
          <cell r="O981" t="str">
            <v>No Aplica</v>
          </cell>
          <cell r="P981" t="str">
            <v>Vulneración</v>
          </cell>
          <cell r="Q981">
            <v>774</v>
          </cell>
          <cell r="R981">
            <v>84</v>
          </cell>
          <cell r="S981">
            <v>43435</v>
          </cell>
          <cell r="T981">
            <v>43769</v>
          </cell>
          <cell r="U981">
            <v>1259769924</v>
          </cell>
          <cell r="V981" t="str">
            <v>Rita Aracelly Cuaicuán Riascos</v>
          </cell>
        </row>
        <row r="982">
          <cell r="B982" t="str">
            <v>76-303-984</v>
          </cell>
          <cell r="C982" t="str">
            <v>Valle</v>
          </cell>
          <cell r="D982" t="str">
            <v>Pía Sociedad Saleciana Inspectoría San Luis Beltran Centro De Capacitación Don Bosco</v>
          </cell>
          <cell r="E982" t="str">
            <v>890905980-7</v>
          </cell>
          <cell r="F982" t="str">
            <v>Francisco Antonio Rios Giraldo</v>
          </cell>
          <cell r="G982">
            <v>0</v>
          </cell>
          <cell r="H982" t="str">
            <v>Carrera 31 No 39-42</v>
          </cell>
          <cell r="I982" t="str">
            <v>Cali</v>
          </cell>
          <cell r="J982" t="str">
            <v>Sur</v>
          </cell>
          <cell r="K982" t="str">
            <v>4373530 - 4373531 -4261577 - 4373543</v>
          </cell>
          <cell r="L982">
            <v>0</v>
          </cell>
          <cell r="M982" t="str">
            <v>psicosocial@ccdonbosco.org</v>
          </cell>
          <cell r="N982" t="str">
            <v>Externado RD</v>
          </cell>
          <cell r="O982" t="str">
            <v>Jornada Completa</v>
          </cell>
          <cell r="P982" t="str">
            <v>Vulneración</v>
          </cell>
          <cell r="Q982">
            <v>706</v>
          </cell>
          <cell r="R982">
            <v>212</v>
          </cell>
          <cell r="S982">
            <v>43435</v>
          </cell>
          <cell r="T982">
            <v>43769</v>
          </cell>
          <cell r="U982">
            <v>1680003964</v>
          </cell>
          <cell r="V982" t="str">
            <v>Marcia Elvira Osorio Alzate</v>
          </cell>
        </row>
        <row r="983">
          <cell r="B983" t="str">
            <v>76-20-985</v>
          </cell>
          <cell r="C983" t="str">
            <v>Valle</v>
          </cell>
          <cell r="D983" t="str">
            <v>Asociación De Discapacitados Del Valle - Asodisvalle</v>
          </cell>
          <cell r="E983" t="str">
            <v>805019832-5</v>
          </cell>
          <cell r="F983" t="str">
            <v>Maria Emilia Aristizabal Montoya</v>
          </cell>
          <cell r="G983">
            <v>0</v>
          </cell>
          <cell r="H983" t="str">
            <v>Diagonal 71 No 26 I - 69 Barrio Ricardo Balcazar</v>
          </cell>
          <cell r="I983" t="str">
            <v>Cali</v>
          </cell>
          <cell r="J983" t="str">
            <v>Sur</v>
          </cell>
          <cell r="K983">
            <v>4837054</v>
          </cell>
          <cell r="L983">
            <v>0</v>
          </cell>
          <cell r="M983" t="str">
            <v>asodisvalle2000@hotmail.com; asodisvalle@hotmail.com</v>
          </cell>
          <cell r="N983" t="str">
            <v>Externado RD</v>
          </cell>
          <cell r="O983" t="str">
            <v>Media Jornada</v>
          </cell>
          <cell r="P983" t="str">
            <v>Discapacidad</v>
          </cell>
          <cell r="Q983">
            <v>704</v>
          </cell>
          <cell r="R983">
            <v>72</v>
          </cell>
          <cell r="S983">
            <v>43435</v>
          </cell>
          <cell r="T983">
            <v>43769</v>
          </cell>
          <cell r="U983">
            <v>625393008</v>
          </cell>
          <cell r="V983" t="str">
            <v>Marcia Elvira Osorio Alzate</v>
          </cell>
        </row>
        <row r="984">
          <cell r="B984" t="str">
            <v>76-68-986</v>
          </cell>
          <cell r="C984" t="str">
            <v>Valle</v>
          </cell>
          <cell r="D984" t="str">
            <v>Club Deportivo Talentos Del Pacifico</v>
          </cell>
          <cell r="E984" t="str">
            <v>900919729-4</v>
          </cell>
          <cell r="F984" t="str">
            <v>Henry Albeiro Perea Olave</v>
          </cell>
          <cell r="G984">
            <v>0</v>
          </cell>
          <cell r="H984" t="str">
            <v>Carrera 41 G # 41-85 Barrio La Unión</v>
          </cell>
          <cell r="I984" t="str">
            <v>Cali</v>
          </cell>
          <cell r="J984" t="str">
            <v>Sur</v>
          </cell>
          <cell r="K984">
            <v>0</v>
          </cell>
          <cell r="L984" t="str">
            <v>3108906025 - 3116683542</v>
          </cell>
          <cell r="M984" t="str">
            <v>talentoolave@hotmail.com</v>
          </cell>
          <cell r="N984" t="str">
            <v>Externado RD</v>
          </cell>
          <cell r="O984" t="str">
            <v>Media Jornada</v>
          </cell>
          <cell r="P984" t="str">
            <v>Vulneración</v>
          </cell>
          <cell r="Q984">
            <v>711</v>
          </cell>
          <cell r="R984">
            <v>180</v>
          </cell>
          <cell r="S984">
            <v>43435</v>
          </cell>
          <cell r="T984">
            <v>43769</v>
          </cell>
          <cell r="U984">
            <v>986545260</v>
          </cell>
          <cell r="V984" t="str">
            <v>Marcia Elvira Osorio Alzate</v>
          </cell>
        </row>
        <row r="985">
          <cell r="B985" t="str">
            <v>76-303-987</v>
          </cell>
          <cell r="C985" t="str">
            <v>Valle</v>
          </cell>
          <cell r="D985" t="str">
            <v>Pía Sociedad Saleciana Inspectoría San Luis Beltran Centro De Capacitación Don Bosco</v>
          </cell>
          <cell r="E985" t="str">
            <v>890905980-7</v>
          </cell>
          <cell r="F985" t="str">
            <v>Francisco Antonio Rios Giraldo</v>
          </cell>
          <cell r="G985">
            <v>0</v>
          </cell>
          <cell r="H985" t="str">
            <v>Carrera 31 No 39-42</v>
          </cell>
          <cell r="I985" t="str">
            <v>Cali</v>
          </cell>
          <cell r="J985" t="str">
            <v>Sur</v>
          </cell>
          <cell r="K985" t="str">
            <v>4373530 - 4373531 -4261577 - 4373543</v>
          </cell>
          <cell r="L985">
            <v>0</v>
          </cell>
          <cell r="M985" t="str">
            <v>proyectos@ccdonbosco.org; ccdbosco@ccdbosco.org</v>
          </cell>
          <cell r="N985" t="str">
            <v>Externado RD</v>
          </cell>
          <cell r="O985" t="str">
            <v>Media Jornada</v>
          </cell>
          <cell r="P985" t="str">
            <v>Vulneración</v>
          </cell>
          <cell r="Q985">
            <v>707</v>
          </cell>
          <cell r="R985">
            <v>90</v>
          </cell>
          <cell r="S985">
            <v>43435</v>
          </cell>
          <cell r="T985">
            <v>43769</v>
          </cell>
          <cell r="U985">
            <v>493272630</v>
          </cell>
          <cell r="V985" t="str">
            <v>Marcia Elvira Osorio Alzate</v>
          </cell>
        </row>
        <row r="986">
          <cell r="B986" t="str">
            <v>76-170-988</v>
          </cell>
          <cell r="C986" t="str">
            <v>Valle</v>
          </cell>
          <cell r="D986" t="str">
            <v>Fundación Hogares Claret</v>
          </cell>
          <cell r="E986" t="str">
            <v>800098983-8</v>
          </cell>
          <cell r="F986" t="str">
            <v>Hernan Montoya Cadavid</v>
          </cell>
          <cell r="G986" t="str">
            <v>Sede La Buitrera</v>
          </cell>
          <cell r="H986" t="str">
            <v>Kilometro 3 Via Polverines Corregimiento La Buitrera</v>
          </cell>
          <cell r="I986" t="str">
            <v>Cali</v>
          </cell>
          <cell r="J986" t="str">
            <v>Sur</v>
          </cell>
          <cell r="K986" t="str">
            <v>5140515 - 5140517</v>
          </cell>
          <cell r="L986">
            <v>0</v>
          </cell>
          <cell r="M986" t="str">
            <v>info.valle@fundacionhogaresclaret.org</v>
          </cell>
          <cell r="N986" t="str">
            <v>Internado RD</v>
          </cell>
          <cell r="O986" t="str">
            <v>No Aplica</v>
          </cell>
          <cell r="P986" t="str">
            <v>Consumo SPA</v>
          </cell>
          <cell r="Q986">
            <v>709</v>
          </cell>
          <cell r="R986">
            <v>100</v>
          </cell>
          <cell r="S986">
            <v>43435</v>
          </cell>
          <cell r="T986">
            <v>43769</v>
          </cell>
          <cell r="U986">
            <v>1499726100</v>
          </cell>
          <cell r="V986" t="str">
            <v>Marcia Elvira Osorio Alzate</v>
          </cell>
        </row>
        <row r="987">
          <cell r="B987" t="str">
            <v>76-286-989</v>
          </cell>
          <cell r="C987" t="str">
            <v>Valle</v>
          </cell>
          <cell r="D987" t="str">
            <v>Instituto Oscar Scarpetta Orejuela De Proteccion Infantil</v>
          </cell>
          <cell r="E987" t="str">
            <v>890304176-2</v>
          </cell>
          <cell r="F987" t="str">
            <v>Luciana Gonzalez Jaramillo</v>
          </cell>
          <cell r="G987" t="str">
            <v>Sede Cascajal</v>
          </cell>
          <cell r="H987" t="str">
            <v>Carrera 139 No 44 - 151 Corregimiento Hormiguero Vereda Cascajal</v>
          </cell>
          <cell r="I987" t="str">
            <v>Cali</v>
          </cell>
          <cell r="J987" t="str">
            <v>Sur</v>
          </cell>
          <cell r="K987" t="str">
            <v>5558525 - 3803552 - 3803594</v>
          </cell>
          <cell r="L987">
            <v>0</v>
          </cell>
          <cell r="M987" t="str">
            <v>institucional@iosopi.org.co</v>
          </cell>
          <cell r="N987" t="str">
            <v>Internado RD</v>
          </cell>
          <cell r="O987" t="str">
            <v>No Aplica</v>
          </cell>
          <cell r="P987" t="str">
            <v>Vulneración</v>
          </cell>
          <cell r="Q987">
            <v>710</v>
          </cell>
          <cell r="R987">
            <v>161</v>
          </cell>
          <cell r="S987">
            <v>43435</v>
          </cell>
          <cell r="T987">
            <v>43769</v>
          </cell>
          <cell r="U987">
            <v>2414559021</v>
          </cell>
          <cell r="V987" t="str">
            <v>Marcia Elvira Osorio Alzate</v>
          </cell>
        </row>
        <row r="988">
          <cell r="B988" t="str">
            <v>76-170-990</v>
          </cell>
          <cell r="C988" t="str">
            <v>Valle</v>
          </cell>
          <cell r="D988" t="str">
            <v>Fundación Hogares Claret</v>
          </cell>
          <cell r="E988" t="str">
            <v>800098983-8</v>
          </cell>
          <cell r="F988" t="str">
            <v>Hernan Montoya Cadavid</v>
          </cell>
          <cell r="G988" t="str">
            <v>Sede Semillas De Amor</v>
          </cell>
          <cell r="H988" t="str">
            <v>Calle 18n No 10 - 60 Barrio Granada</v>
          </cell>
          <cell r="I988" t="str">
            <v>Cali</v>
          </cell>
          <cell r="J988" t="str">
            <v>Sur</v>
          </cell>
          <cell r="K988" t="str">
            <v>5140515 - 5140517</v>
          </cell>
          <cell r="L988">
            <v>0</v>
          </cell>
          <cell r="M988" t="str">
            <v>info.valle@fundacionhogaresclaret.org</v>
          </cell>
          <cell r="N988" t="str">
            <v>Casa De Acogida RD</v>
          </cell>
          <cell r="O988" t="str">
            <v>No Aplica</v>
          </cell>
          <cell r="P988" t="str">
            <v>Desvinculados</v>
          </cell>
          <cell r="Q988">
            <v>708</v>
          </cell>
          <cell r="R988">
            <v>30</v>
          </cell>
          <cell r="S988">
            <v>43435</v>
          </cell>
          <cell r="T988">
            <v>43769</v>
          </cell>
          <cell r="U988">
            <v>500664810</v>
          </cell>
          <cell r="V988" t="str">
            <v>Marcia Elvira Osorio Alzate</v>
          </cell>
        </row>
        <row r="989">
          <cell r="B989" t="str">
            <v>76-303-991</v>
          </cell>
          <cell r="C989" t="str">
            <v>Valle</v>
          </cell>
          <cell r="D989" t="str">
            <v>Pía Sociedad Saleciana Inspectoría San Luis Beltran Centro De Capacitación Don Bosco</v>
          </cell>
          <cell r="E989" t="str">
            <v>890905980-7</v>
          </cell>
          <cell r="F989" t="str">
            <v>Francisco Antonio Rios Giraldo</v>
          </cell>
          <cell r="G989">
            <v>0</v>
          </cell>
          <cell r="H989" t="str">
            <v>Carrera 31 No 39-42 Barrio El Diamante</v>
          </cell>
          <cell r="I989" t="str">
            <v>Cali</v>
          </cell>
          <cell r="J989" t="str">
            <v>Sur</v>
          </cell>
          <cell r="K989" t="str">
            <v>4373530 - 4373531 -4261577 - 4373543</v>
          </cell>
          <cell r="L989">
            <v>0</v>
          </cell>
          <cell r="M989" t="str">
            <v>proyectos@ccdonbosco.org; ccdbosco@ccdbosco.org</v>
          </cell>
          <cell r="N989" t="str">
            <v>Casa De Proteccion RD</v>
          </cell>
          <cell r="O989" t="str">
            <v>No Aplica</v>
          </cell>
          <cell r="P989" t="str">
            <v>Desvinculados</v>
          </cell>
          <cell r="Q989">
            <v>705</v>
          </cell>
          <cell r="R989">
            <v>30</v>
          </cell>
          <cell r="S989">
            <v>43435</v>
          </cell>
          <cell r="T989">
            <v>43769</v>
          </cell>
          <cell r="U989">
            <v>563334390</v>
          </cell>
          <cell r="V989" t="str">
            <v>Marcia Elvira Osorio Alzate</v>
          </cell>
        </row>
        <row r="990">
          <cell r="B990" t="str">
            <v>76-10-992</v>
          </cell>
          <cell r="C990" t="str">
            <v>Valle</v>
          </cell>
          <cell r="D990" t="str">
            <v>Asociación Centro De Educación Y Rehabilitación Acer</v>
          </cell>
          <cell r="E990" t="str">
            <v>890316599-6</v>
          </cell>
          <cell r="F990" t="str">
            <v>Leonor Marin Guerrero</v>
          </cell>
          <cell r="G990">
            <v>0</v>
          </cell>
          <cell r="H990" t="str">
            <v>Carrera 42 No 5c - 33 Barrio Tequendama</v>
          </cell>
          <cell r="I990" t="str">
            <v>Cali</v>
          </cell>
          <cell r="J990" t="str">
            <v>Suroriental</v>
          </cell>
          <cell r="K990">
            <v>5511753</v>
          </cell>
          <cell r="L990">
            <v>0</v>
          </cell>
          <cell r="M990" t="str">
            <v>instituto.acer@gmail.com</v>
          </cell>
          <cell r="N990" t="str">
            <v>Externado RD</v>
          </cell>
          <cell r="O990" t="str">
            <v>Media Jornada</v>
          </cell>
          <cell r="P990" t="str">
            <v>Discapacidad</v>
          </cell>
          <cell r="Q990">
            <v>690</v>
          </cell>
          <cell r="R990">
            <v>62</v>
          </cell>
          <cell r="S990">
            <v>43435</v>
          </cell>
          <cell r="T990">
            <v>43769</v>
          </cell>
          <cell r="U990">
            <v>538532868</v>
          </cell>
          <cell r="V990" t="str">
            <v>Adriana Palencia Aldana</v>
          </cell>
        </row>
        <row r="991">
          <cell r="B991" t="str">
            <v>76-224-993</v>
          </cell>
          <cell r="C991" t="str">
            <v>Valle</v>
          </cell>
          <cell r="D991" t="str">
            <v>Fundación Para Limitaciones Múltiples - FULIM</v>
          </cell>
          <cell r="E991" t="str">
            <v>890328163-0</v>
          </cell>
          <cell r="F991" t="str">
            <v>Maribel Guevara Polanco</v>
          </cell>
          <cell r="G991">
            <v>0</v>
          </cell>
          <cell r="H991" t="str">
            <v>Calle 72r No 28b1 - 10 Barrio Comuneros II</v>
          </cell>
          <cell r="I991" t="str">
            <v>Cali</v>
          </cell>
          <cell r="J991" t="str">
            <v>Suroriental</v>
          </cell>
          <cell r="K991" t="str">
            <v>4374771 - 4264869</v>
          </cell>
          <cell r="L991">
            <v>3176361902</v>
          </cell>
          <cell r="M991" t="str">
            <v>fmultiples@hotmail.com</v>
          </cell>
          <cell r="N991" t="str">
            <v>Externado RD</v>
          </cell>
          <cell r="O991" t="str">
            <v>Media Jornada</v>
          </cell>
          <cell r="P991" t="str">
            <v>Discapacidad</v>
          </cell>
          <cell r="Q991">
            <v>694</v>
          </cell>
          <cell r="R991">
            <v>44</v>
          </cell>
          <cell r="S991">
            <v>43435</v>
          </cell>
          <cell r="T991">
            <v>43769</v>
          </cell>
          <cell r="U991">
            <v>382184616</v>
          </cell>
          <cell r="V991" t="str">
            <v>Adriana Palencia Aldana</v>
          </cell>
        </row>
        <row r="992">
          <cell r="B992" t="str">
            <v>76-290-994</v>
          </cell>
          <cell r="C992" t="str">
            <v>Valle</v>
          </cell>
          <cell r="D992" t="str">
            <v>Instituto Tobías Emanuel</v>
          </cell>
          <cell r="E992" t="str">
            <v>890303522-3</v>
          </cell>
          <cell r="F992" t="str">
            <v>Leonor Salazar De Quintero</v>
          </cell>
          <cell r="G992">
            <v>0</v>
          </cell>
          <cell r="H992" t="str">
            <v>Calle 5b2 No 37a - 75 Barrio San Fernando</v>
          </cell>
          <cell r="I992" t="str">
            <v>Cali</v>
          </cell>
          <cell r="J992" t="str">
            <v>Suroriental</v>
          </cell>
          <cell r="K992" t="str">
            <v>5140202 Ext. 503 - 5140202 Ext. 504</v>
          </cell>
          <cell r="L992">
            <v>0</v>
          </cell>
          <cell r="M992" t="str">
            <v>trasocialpedagogico@tobiasemanuel.org</v>
          </cell>
          <cell r="N992" t="str">
            <v>Externado RD</v>
          </cell>
          <cell r="O992" t="str">
            <v>Media Jornada</v>
          </cell>
          <cell r="P992" t="str">
            <v>Discapacidad</v>
          </cell>
          <cell r="Q992">
            <v>702</v>
          </cell>
          <cell r="R992">
            <v>108</v>
          </cell>
          <cell r="S992">
            <v>43435</v>
          </cell>
          <cell r="T992">
            <v>43769</v>
          </cell>
          <cell r="U992">
            <v>938089512</v>
          </cell>
          <cell r="V992" t="str">
            <v>Adriana Palencia Aldana</v>
          </cell>
        </row>
        <row r="993">
          <cell r="B993" t="str">
            <v>76-97-995</v>
          </cell>
          <cell r="C993" t="str">
            <v>Valle</v>
          </cell>
          <cell r="D993" t="str">
            <v>Corporación Juan Bosco</v>
          </cell>
          <cell r="E993" t="str">
            <v>800196208-8</v>
          </cell>
          <cell r="F993" t="str">
            <v>Jose Darío Soto Soto</v>
          </cell>
          <cell r="G993">
            <v>0</v>
          </cell>
          <cell r="H993" t="str">
            <v>Calle 83 No 26p - 130 Barrio Alfonso Bonilla Aragon</v>
          </cell>
          <cell r="I993" t="str">
            <v>Cali</v>
          </cell>
          <cell r="J993" t="str">
            <v>Suroriental</v>
          </cell>
          <cell r="K993" t="str">
            <v>5242370 Ext 107 - 4267937</v>
          </cell>
          <cell r="L993">
            <v>0</v>
          </cell>
          <cell r="M993" t="str">
            <v>direccion@corpobosco.org</v>
          </cell>
          <cell r="N993" t="str">
            <v>Externado RD</v>
          </cell>
          <cell r="O993" t="str">
            <v>Media Jornada</v>
          </cell>
          <cell r="P993" t="str">
            <v>Consumo SPA</v>
          </cell>
          <cell r="Q993">
            <v>699</v>
          </cell>
          <cell r="R993">
            <v>90</v>
          </cell>
          <cell r="S993">
            <v>43435</v>
          </cell>
          <cell r="T993">
            <v>43769</v>
          </cell>
          <cell r="U993">
            <v>493272630</v>
          </cell>
          <cell r="V993" t="str">
            <v>Adriana Palencia Aldana</v>
          </cell>
        </row>
        <row r="994">
          <cell r="B994" t="str">
            <v>76-109-996</v>
          </cell>
          <cell r="C994" t="str">
            <v>Valle</v>
          </cell>
          <cell r="D994" t="str">
            <v>Corporación Unida Por El Desarrollo - CORPUDESA</v>
          </cell>
          <cell r="E994" t="str">
            <v>900208959-7</v>
          </cell>
          <cell r="F994" t="str">
            <v>Adrian Eduardo Ocampo Escobar</v>
          </cell>
          <cell r="G994" t="str">
            <v>Sede Manuela Beltrán</v>
          </cell>
          <cell r="H994" t="str">
            <v>Calle 112 # 26q -87 Barrio Manuela Beltran</v>
          </cell>
          <cell r="I994" t="str">
            <v>Cali</v>
          </cell>
          <cell r="J994" t="str">
            <v>Suroriental</v>
          </cell>
          <cell r="K994">
            <v>4444719</v>
          </cell>
          <cell r="L994">
            <v>3006535283</v>
          </cell>
          <cell r="M994" t="str">
            <v>corpudesa@gmail.com; corpudesatalentohumano@gmail.com</v>
          </cell>
          <cell r="N994" t="str">
            <v>Externado RD</v>
          </cell>
          <cell r="O994" t="str">
            <v>Media Jornada</v>
          </cell>
          <cell r="P994" t="str">
            <v>Vulneración</v>
          </cell>
          <cell r="Q994">
            <v>703</v>
          </cell>
          <cell r="R994">
            <v>100</v>
          </cell>
          <cell r="S994">
            <v>43435</v>
          </cell>
          <cell r="T994">
            <v>43769</v>
          </cell>
          <cell r="U994">
            <v>548080700</v>
          </cell>
          <cell r="V994" t="str">
            <v>Adriana Palencia Aldana</v>
          </cell>
        </row>
        <row r="995">
          <cell r="B995" t="str">
            <v>76-14-997</v>
          </cell>
          <cell r="C995" t="str">
            <v>Valle</v>
          </cell>
          <cell r="D995" t="str">
            <v>Asociación Cristiana De Jóvenes ACJ</v>
          </cell>
          <cell r="E995" t="str">
            <v>890327568-5</v>
          </cell>
          <cell r="F995" t="str">
            <v>Jenny Lopez Torres</v>
          </cell>
          <cell r="G995" t="str">
            <v>Sede Doce De Octubre</v>
          </cell>
          <cell r="H995" t="str">
            <v>Calle 50 # 28 D - 28 Barrio Doce De Octubre</v>
          </cell>
          <cell r="I995" t="str">
            <v>Cali</v>
          </cell>
          <cell r="J995" t="str">
            <v>Suroriental</v>
          </cell>
          <cell r="K995" t="str">
            <v>5130719 - 5518204 - 3153033</v>
          </cell>
          <cell r="L995">
            <v>3164715540</v>
          </cell>
          <cell r="M995" t="str">
            <v>ymcacali@ymcacali.org; directora@ymcacali.org</v>
          </cell>
          <cell r="N995" t="str">
            <v>Externado RD</v>
          </cell>
          <cell r="O995" t="str">
            <v>Media Jornada</v>
          </cell>
          <cell r="P995" t="str">
            <v>Vulneración</v>
          </cell>
          <cell r="Q995">
            <v>691</v>
          </cell>
          <cell r="R995">
            <v>86</v>
          </cell>
          <cell r="S995">
            <v>43435</v>
          </cell>
          <cell r="T995">
            <v>43769</v>
          </cell>
          <cell r="U995">
            <v>1063276558</v>
          </cell>
          <cell r="V995" t="str">
            <v>Adriana Palencia Aldana</v>
          </cell>
        </row>
        <row r="996">
          <cell r="B996" t="str">
            <v>76-14-998</v>
          </cell>
          <cell r="C996" t="str">
            <v>Valle</v>
          </cell>
          <cell r="D996" t="str">
            <v>Asociación Cristiana De Jóvenes ACJ</v>
          </cell>
          <cell r="E996" t="str">
            <v>890327568-5</v>
          </cell>
          <cell r="F996" t="str">
            <v>Jenny Lopez Torres</v>
          </cell>
          <cell r="G996" t="str">
            <v>Sede Bonilla Aragón</v>
          </cell>
          <cell r="H996" t="str">
            <v>Carrera 27 # 86 -04 Segundo Y Tercer Piso Barrio Alfonso Bonilla Aragón</v>
          </cell>
          <cell r="I996" t="str">
            <v>Cali</v>
          </cell>
          <cell r="J996" t="str">
            <v>Suroriental</v>
          </cell>
          <cell r="K996" t="str">
            <v>5130719 - 5518204 - 3153034</v>
          </cell>
          <cell r="L996">
            <v>3164526209</v>
          </cell>
          <cell r="M996" t="str">
            <v>ymcacali@ymcacali.org; directora@ymcacali.org</v>
          </cell>
          <cell r="N996" t="str">
            <v>Externado RD</v>
          </cell>
          <cell r="O996" t="str">
            <v>Media Jornada</v>
          </cell>
          <cell r="P996" t="str">
            <v>Vulneración</v>
          </cell>
          <cell r="Q996">
            <v>691</v>
          </cell>
          <cell r="R996">
            <v>108</v>
          </cell>
          <cell r="S996">
            <v>43435</v>
          </cell>
          <cell r="T996">
            <v>43769</v>
          </cell>
          <cell r="U996">
            <v>0</v>
          </cell>
          <cell r="V996" t="str">
            <v>Adriana Palencia Aldana</v>
          </cell>
        </row>
        <row r="997">
          <cell r="B997" t="str">
            <v>76-104-999</v>
          </cell>
          <cell r="C997" t="str">
            <v>Valle</v>
          </cell>
          <cell r="D997" t="str">
            <v>Corporación Presencia Para El Ejercicio De Los Derechos Humanos Económicos Sociales Culturales Y Ambientales - PREDHESCA</v>
          </cell>
          <cell r="E997" t="str">
            <v>900118249-1</v>
          </cell>
          <cell r="F997" t="str">
            <v>Betty Alarcon Afiuni</v>
          </cell>
          <cell r="G997">
            <v>0</v>
          </cell>
          <cell r="H997" t="str">
            <v>Carrera 41 D No 48 -05 Barrio El Vallado</v>
          </cell>
          <cell r="I997" t="str">
            <v>Cali</v>
          </cell>
          <cell r="J997" t="str">
            <v>Suroriental</v>
          </cell>
          <cell r="K997">
            <v>3386165</v>
          </cell>
          <cell r="L997">
            <v>3122961097</v>
          </cell>
          <cell r="M997" t="str">
            <v>predhesca@gmail.com</v>
          </cell>
          <cell r="N997" t="str">
            <v>Externado RD</v>
          </cell>
          <cell r="O997" t="str">
            <v>Media Jornada</v>
          </cell>
          <cell r="P997" t="str">
            <v>Vulneración</v>
          </cell>
          <cell r="Q997">
            <v>693</v>
          </cell>
          <cell r="R997">
            <v>99</v>
          </cell>
          <cell r="S997">
            <v>43435</v>
          </cell>
          <cell r="T997">
            <v>43769</v>
          </cell>
          <cell r="U997">
            <v>542599893</v>
          </cell>
          <cell r="V997" t="str">
            <v>Adriana Palencia Aldana</v>
          </cell>
        </row>
        <row r="998">
          <cell r="B998" t="str">
            <v>76-209-1000</v>
          </cell>
          <cell r="C998" t="str">
            <v>Valle</v>
          </cell>
          <cell r="D998" t="str">
            <v>Fundación Para El Desarrollo De La Niñez Desamparada Y El Fomento Del Bienestar Social - FUNDENID</v>
          </cell>
          <cell r="E998" t="str">
            <v>805017786-5</v>
          </cell>
          <cell r="F998" t="str">
            <v>Andrea Leudo Perez</v>
          </cell>
          <cell r="G998" t="str">
            <v>Sede Laureano Gomez</v>
          </cell>
          <cell r="H998" t="str">
            <v>Calle 54 No 32a - 89 Barrio Laureano Gomez</v>
          </cell>
          <cell r="I998" t="str">
            <v>Cali</v>
          </cell>
          <cell r="J998" t="str">
            <v>Suroriental</v>
          </cell>
          <cell r="K998">
            <v>4035132</v>
          </cell>
          <cell r="L998">
            <v>3188421980</v>
          </cell>
          <cell r="M998" t="str">
            <v>fundenid@hotmail.com</v>
          </cell>
          <cell r="N998" t="str">
            <v>Externado RD</v>
          </cell>
          <cell r="O998" t="str">
            <v>Media Jornada</v>
          </cell>
          <cell r="P998" t="str">
            <v>Vulneración</v>
          </cell>
          <cell r="Q998">
            <v>696</v>
          </cell>
          <cell r="R998">
            <v>74</v>
          </cell>
          <cell r="S998">
            <v>43435</v>
          </cell>
          <cell r="T998">
            <v>43769</v>
          </cell>
          <cell r="U998">
            <v>953660418</v>
          </cell>
          <cell r="V998" t="str">
            <v>Adriana Palencia Aldana</v>
          </cell>
        </row>
        <row r="999">
          <cell r="B999" t="str">
            <v>76-209-1001</v>
          </cell>
          <cell r="C999" t="str">
            <v>Valle</v>
          </cell>
          <cell r="D999" t="str">
            <v>Fundación Para El Desarrollo De La Niñez Desamparada Y El Fomento Del Bienestar Social - FUNDENID</v>
          </cell>
          <cell r="E999" t="str">
            <v>805017786-5</v>
          </cell>
          <cell r="F999" t="str">
            <v>Andrea Leudo Perez</v>
          </cell>
          <cell r="G999" t="str">
            <v>Sede Cordoba</v>
          </cell>
          <cell r="H999" t="str">
            <v>Calle 55 C # 47-79 Barrio Reservados De Ciudad Córdoba</v>
          </cell>
          <cell r="I999" t="str">
            <v>Cali</v>
          </cell>
          <cell r="J999" t="str">
            <v>Suroriental</v>
          </cell>
          <cell r="K999">
            <v>4035132</v>
          </cell>
          <cell r="L999">
            <v>3188421980</v>
          </cell>
          <cell r="M999" t="str">
            <v>fundenid@hotmail.com</v>
          </cell>
          <cell r="N999" t="str">
            <v>Externado RD</v>
          </cell>
          <cell r="O999" t="str">
            <v>Media Jornada</v>
          </cell>
          <cell r="P999" t="str">
            <v>Vulneración</v>
          </cell>
          <cell r="Q999">
            <v>696</v>
          </cell>
          <cell r="R999">
            <v>100</v>
          </cell>
          <cell r="S999">
            <v>43435</v>
          </cell>
          <cell r="T999">
            <v>43769</v>
          </cell>
          <cell r="U999">
            <v>0</v>
          </cell>
          <cell r="V999" t="str">
            <v>Adriana Palencia Aldana</v>
          </cell>
        </row>
        <row r="1000">
          <cell r="B1000" t="str">
            <v>76-14-1002</v>
          </cell>
          <cell r="C1000" t="str">
            <v>Valle</v>
          </cell>
          <cell r="D1000" t="str">
            <v>Asociación Cristiana De Jóvenes ACJ</v>
          </cell>
          <cell r="E1000" t="str">
            <v>890327568-5</v>
          </cell>
          <cell r="F1000" t="str">
            <v>Jenny Lopez Torres</v>
          </cell>
          <cell r="G1000">
            <v>0</v>
          </cell>
          <cell r="H1000" t="str">
            <v>Calle 100 No 26 B1 - 63 Barrio Puertas Del Sol Sector 4</v>
          </cell>
          <cell r="I1000" t="str">
            <v>Cali</v>
          </cell>
          <cell r="J1000" t="str">
            <v>Suroriental</v>
          </cell>
          <cell r="K1000" t="str">
            <v>5130719 - 5518204 - 3153033</v>
          </cell>
          <cell r="L1000">
            <v>0</v>
          </cell>
          <cell r="M1000" t="str">
            <v>ymcacali@ymcacali.org; directora@ymcacali.org</v>
          </cell>
          <cell r="N1000" t="str">
            <v>Intervención de Apoyo - Apoyo Psicosocial RD</v>
          </cell>
          <cell r="O1000" t="str">
            <v>No Aplica</v>
          </cell>
          <cell r="P1000" t="str">
            <v>Trabajo Infantil</v>
          </cell>
          <cell r="Q1000">
            <v>692</v>
          </cell>
          <cell r="R1000">
            <v>212</v>
          </cell>
          <cell r="S1000">
            <v>43435</v>
          </cell>
          <cell r="T1000">
            <v>43769</v>
          </cell>
          <cell r="U1000">
            <v>755465180</v>
          </cell>
          <cell r="V1000" t="str">
            <v>Adriana Palencia Aldana</v>
          </cell>
        </row>
        <row r="1001">
          <cell r="B1001" t="str">
            <v>76-97-1003</v>
          </cell>
          <cell r="C1001" t="str">
            <v>Valle</v>
          </cell>
          <cell r="D1001" t="str">
            <v>Corporación Juan Bosco</v>
          </cell>
          <cell r="E1001" t="str">
            <v>800196208-8</v>
          </cell>
          <cell r="F1001" t="str">
            <v>Jose Darío Soto Soto</v>
          </cell>
          <cell r="G1001">
            <v>0</v>
          </cell>
          <cell r="H1001" t="str">
            <v>Calle 83 No 26p - 130 Barrio Alfonso Bonilla Aragón</v>
          </cell>
          <cell r="I1001" t="str">
            <v>Cali</v>
          </cell>
          <cell r="J1001" t="str">
            <v>Suroriental</v>
          </cell>
          <cell r="K1001" t="str">
            <v>5242370 Ext 107 - 4267937</v>
          </cell>
          <cell r="L1001">
            <v>0</v>
          </cell>
          <cell r="M1001" t="str">
            <v>direccion@corpobosco.org</v>
          </cell>
          <cell r="N1001" t="str">
            <v>Intervención de Apoyo - Apoyo Psicosocial RD</v>
          </cell>
          <cell r="O1001" t="str">
            <v>No Aplica</v>
          </cell>
          <cell r="P1001" t="str">
            <v>Vulneración</v>
          </cell>
          <cell r="Q1001">
            <v>698</v>
          </cell>
          <cell r="R1001">
            <v>100</v>
          </cell>
          <cell r="S1001">
            <v>43435</v>
          </cell>
          <cell r="T1001">
            <v>43769</v>
          </cell>
          <cell r="U1001">
            <v>1069054500</v>
          </cell>
          <cell r="V1001" t="str">
            <v>Adriana Palencia Aldana</v>
          </cell>
        </row>
        <row r="1002">
          <cell r="B1002" t="str">
            <v>76-97-1004</v>
          </cell>
          <cell r="C1002" t="str">
            <v>Valle</v>
          </cell>
          <cell r="D1002" t="str">
            <v>Corporación Juan Bosco</v>
          </cell>
          <cell r="E1002" t="str">
            <v>800196208-8</v>
          </cell>
          <cell r="F1002" t="str">
            <v>Jose Darío Soto Soto</v>
          </cell>
          <cell r="G1002">
            <v>0</v>
          </cell>
          <cell r="H1002" t="str">
            <v>Carrera 41e 3 # 54c - 11 Barrio Ciudad Cordoba</v>
          </cell>
          <cell r="I1002" t="str">
            <v>Cali</v>
          </cell>
          <cell r="J1002" t="str">
            <v>Suroriental</v>
          </cell>
          <cell r="K1002" t="str">
            <v>5242370 Ext 107 - 4267937</v>
          </cell>
          <cell r="L1002">
            <v>0</v>
          </cell>
          <cell r="M1002" t="str">
            <v>direccion@corpobosco.org</v>
          </cell>
          <cell r="N1002" t="str">
            <v>Intervención de Apoyo - Apoyo Psicosocial RD</v>
          </cell>
          <cell r="O1002" t="str">
            <v>No Aplica</v>
          </cell>
          <cell r="P1002" t="str">
            <v>Vulneración</v>
          </cell>
          <cell r="Q1002">
            <v>698</v>
          </cell>
          <cell r="R1002">
            <v>100</v>
          </cell>
          <cell r="S1002">
            <v>43435</v>
          </cell>
          <cell r="T1002">
            <v>43769</v>
          </cell>
          <cell r="U1002">
            <v>0</v>
          </cell>
          <cell r="V1002" t="str">
            <v>Adriana Palencia Aldana</v>
          </cell>
        </row>
        <row r="1003">
          <cell r="B1003" t="str">
            <v>76-97-1005</v>
          </cell>
          <cell r="C1003" t="str">
            <v>Valle</v>
          </cell>
          <cell r="D1003" t="str">
            <v>Corporación Juan Bosco</v>
          </cell>
          <cell r="E1003" t="str">
            <v>800196208-8</v>
          </cell>
          <cell r="F1003" t="str">
            <v>Jose Darío Soto Soto</v>
          </cell>
          <cell r="G1003">
            <v>0</v>
          </cell>
          <cell r="H1003" t="str">
            <v>Carrera 33 # 44 - 59 Barrio El Vergel</v>
          </cell>
          <cell r="I1003" t="str">
            <v>Cali</v>
          </cell>
          <cell r="J1003" t="str">
            <v>Suroriental</v>
          </cell>
          <cell r="K1003" t="str">
            <v>5242370 Ext 107 - 4267937</v>
          </cell>
          <cell r="L1003">
            <v>0</v>
          </cell>
          <cell r="M1003" t="str">
            <v>direccion@corpobosco.org</v>
          </cell>
          <cell r="N1003" t="str">
            <v>Intervención de Apoyo - Apoyo Psicosocial RD</v>
          </cell>
          <cell r="O1003" t="str">
            <v>No Aplica</v>
          </cell>
          <cell r="P1003" t="str">
            <v>Vulneración</v>
          </cell>
          <cell r="Q1003">
            <v>698</v>
          </cell>
          <cell r="R1003">
            <v>100</v>
          </cell>
          <cell r="S1003">
            <v>43435</v>
          </cell>
          <cell r="T1003">
            <v>43769</v>
          </cell>
          <cell r="U1003">
            <v>0</v>
          </cell>
          <cell r="V1003" t="str">
            <v>Adriana Palencia Aldana</v>
          </cell>
        </row>
        <row r="1004">
          <cell r="B1004" t="str">
            <v>76-295-1006</v>
          </cell>
          <cell r="C1004" t="str">
            <v>Valle</v>
          </cell>
          <cell r="D1004" t="str">
            <v>ONG Crecer En Familia</v>
          </cell>
          <cell r="E1004" t="str">
            <v>805020621-1</v>
          </cell>
          <cell r="F1004" t="str">
            <v>Zulamita Ana Liliana Kaim Torres</v>
          </cell>
          <cell r="G1004">
            <v>0</v>
          </cell>
          <cell r="H1004" t="str">
            <v>Carrera 52 A No 5b-62 Barrio Nuevo Tequendama</v>
          </cell>
          <cell r="I1004" t="str">
            <v>Cali</v>
          </cell>
          <cell r="J1004" t="str">
            <v>Suroriental - Centro - Nororiental - Sur</v>
          </cell>
          <cell r="K1004">
            <v>5143661</v>
          </cell>
          <cell r="L1004">
            <v>3165282646</v>
          </cell>
          <cell r="M1004" t="str">
            <v>crecefamilia@hotmail.com; crecefamiliahogaressustitutoscali@hotmail.com</v>
          </cell>
          <cell r="N1004" t="str">
            <v>Hogar Sustituto Entidad RD</v>
          </cell>
          <cell r="O1004" t="str">
            <v>No Aplica</v>
          </cell>
          <cell r="P1004" t="str">
            <v>Discapacidad</v>
          </cell>
          <cell r="Q1004">
            <v>700</v>
          </cell>
          <cell r="R1004">
            <v>112</v>
          </cell>
          <cell r="S1004">
            <v>43435</v>
          </cell>
          <cell r="T1004">
            <v>43769</v>
          </cell>
          <cell r="U1004">
            <v>1914308672</v>
          </cell>
          <cell r="V1004" t="str">
            <v>Adriana Palencia Aldana</v>
          </cell>
        </row>
        <row r="1005">
          <cell r="B1005" t="str">
            <v>76-290-1007</v>
          </cell>
          <cell r="C1005" t="str">
            <v>Valle</v>
          </cell>
          <cell r="D1005" t="str">
            <v>Instituto Tobías Emanuel</v>
          </cell>
          <cell r="E1005" t="str">
            <v>890303522-3</v>
          </cell>
          <cell r="F1005" t="str">
            <v>Leonor Salazar De Quintero</v>
          </cell>
          <cell r="G1005">
            <v>0</v>
          </cell>
          <cell r="H1005" t="str">
            <v>Calle 5b2 No 37a - 75 Barrio San Fernando</v>
          </cell>
          <cell r="I1005" t="str">
            <v>Cali</v>
          </cell>
          <cell r="J1005" t="str">
            <v>Suroriental</v>
          </cell>
          <cell r="K1005" t="str">
            <v>5140202 - 5140343</v>
          </cell>
          <cell r="L1005">
            <v>0</v>
          </cell>
          <cell r="M1005" t="str">
            <v>trabajo.social@tobiasemanuel.org; psicologa@tobiasemanuel.org</v>
          </cell>
          <cell r="N1005" t="str">
            <v>Internado RD</v>
          </cell>
          <cell r="O1005" t="str">
            <v>No Aplica</v>
          </cell>
          <cell r="P1005" t="str">
            <v>Discapacidad</v>
          </cell>
          <cell r="Q1005">
            <v>701</v>
          </cell>
          <cell r="R1005">
            <v>137</v>
          </cell>
          <cell r="S1005">
            <v>43435</v>
          </cell>
          <cell r="T1005">
            <v>43769</v>
          </cell>
          <cell r="U1005">
            <v>2357066368</v>
          </cell>
          <cell r="V1005" t="str">
            <v>Adriana Palencia Aldana</v>
          </cell>
        </row>
        <row r="1006">
          <cell r="B1006" t="str">
            <v>76-275-1008</v>
          </cell>
          <cell r="C1006" t="str">
            <v>Valle</v>
          </cell>
          <cell r="D1006" t="str">
            <v>Hogares Maria Goretti</v>
          </cell>
          <cell r="E1006" t="str">
            <v>890308380-7</v>
          </cell>
          <cell r="F1006" t="str">
            <v>Elisabeth Lozada Betancourth</v>
          </cell>
          <cell r="G1006">
            <v>0</v>
          </cell>
          <cell r="H1006" t="str">
            <v>Carrera 6 No 2 - 50 Barrio San Antonio</v>
          </cell>
          <cell r="I1006" t="str">
            <v>Cali</v>
          </cell>
          <cell r="J1006" t="str">
            <v>Suroriental</v>
          </cell>
          <cell r="K1006" t="str">
            <v>8936937 - 8936846</v>
          </cell>
          <cell r="L1006">
            <v>3164099100</v>
          </cell>
          <cell r="M1006" t="str">
            <v>direccion@hogaresmariagoretti.com</v>
          </cell>
          <cell r="N1006" t="str">
            <v>Internado RD</v>
          </cell>
          <cell r="O1006" t="str">
            <v>No Aplica</v>
          </cell>
          <cell r="P1006" t="str">
            <v>Vulneración</v>
          </cell>
          <cell r="Q1006">
            <v>697</v>
          </cell>
          <cell r="R1006">
            <v>41</v>
          </cell>
          <cell r="S1006">
            <v>43435</v>
          </cell>
          <cell r="T1006">
            <v>43769</v>
          </cell>
          <cell r="U1006">
            <v>614887701</v>
          </cell>
          <cell r="V1006" t="str">
            <v>Adriana Palencia Aldana</v>
          </cell>
        </row>
        <row r="1007">
          <cell r="B1007" t="str">
            <v>76-281-1009</v>
          </cell>
          <cell r="C1007" t="str">
            <v>Valle</v>
          </cell>
          <cell r="D1007" t="str">
            <v>Instituto De Terapia Integral - INTEI</v>
          </cell>
          <cell r="E1007" t="str">
            <v>800002971-8</v>
          </cell>
          <cell r="F1007" t="str">
            <v>Dora Milena Cadavid Marquez</v>
          </cell>
          <cell r="G1007" t="str">
            <v>Zaragoza</v>
          </cell>
          <cell r="H1007" t="str">
            <v>Calle 11 No 60 -70</v>
          </cell>
          <cell r="I1007" t="str">
            <v>Cartago</v>
          </cell>
          <cell r="J1007" t="str">
            <v>Cartago</v>
          </cell>
          <cell r="K1007">
            <v>2114415</v>
          </cell>
          <cell r="L1007">
            <v>3173832371</v>
          </cell>
          <cell r="M1007" t="str">
            <v>inteizaragoza@gmail.com</v>
          </cell>
          <cell r="N1007" t="str">
            <v>Externado RD</v>
          </cell>
          <cell r="O1007" t="str">
            <v>Media Jornada</v>
          </cell>
          <cell r="P1007" t="str">
            <v>Discapacidad</v>
          </cell>
          <cell r="Q1007">
            <v>754</v>
          </cell>
          <cell r="R1007">
            <v>50</v>
          </cell>
          <cell r="S1007">
            <v>43435</v>
          </cell>
          <cell r="T1007">
            <v>43769</v>
          </cell>
          <cell r="U1007">
            <v>868601400</v>
          </cell>
          <cell r="V1007" t="str">
            <v>Gustavo Adolfo Gonzalez Ramirez</v>
          </cell>
        </row>
        <row r="1008">
          <cell r="B1008" t="str">
            <v>76-259-1010</v>
          </cell>
          <cell r="C1008" t="str">
            <v>Valle</v>
          </cell>
          <cell r="D1008" t="str">
            <v>Fundación Teresita Cardenas De Candelo</v>
          </cell>
          <cell r="E1008" t="str">
            <v>800190924-6</v>
          </cell>
          <cell r="F1008" t="str">
            <v>Consuelo Palaud De Pinedo</v>
          </cell>
          <cell r="G1008">
            <v>0</v>
          </cell>
          <cell r="H1008" t="str">
            <v>Calle 7 No 14b - 02 Barrio Carlos Holmes</v>
          </cell>
          <cell r="I1008" t="str">
            <v>Cartago</v>
          </cell>
          <cell r="J1008" t="str">
            <v>Cartago</v>
          </cell>
          <cell r="K1008">
            <v>2124782</v>
          </cell>
          <cell r="L1008">
            <v>0</v>
          </cell>
          <cell r="M1008" t="str">
            <v>ftc1993@hotmail.com</v>
          </cell>
          <cell r="N1008" t="str">
            <v>Externado RD</v>
          </cell>
          <cell r="O1008" t="str">
            <v>Media Jornada</v>
          </cell>
          <cell r="P1008" t="str">
            <v>Vulneración</v>
          </cell>
          <cell r="Q1008">
            <v>755</v>
          </cell>
          <cell r="R1008">
            <v>112</v>
          </cell>
          <cell r="S1008">
            <v>43435</v>
          </cell>
          <cell r="T1008">
            <v>43769</v>
          </cell>
          <cell r="U1008">
            <v>613850384</v>
          </cell>
          <cell r="V1008" t="str">
            <v>Gustavo Adolfo Gonzalez Ramirez</v>
          </cell>
        </row>
        <row r="1009">
          <cell r="B1009" t="str">
            <v>76-221-1011</v>
          </cell>
          <cell r="C1009" t="str">
            <v>Valle</v>
          </cell>
          <cell r="D1009" t="str">
            <v>Fundación para la Orientación Familiar - FUNOF</v>
          </cell>
          <cell r="E1009" t="str">
            <v>891310770-2</v>
          </cell>
          <cell r="F1009" t="str">
            <v>Giovana Andrea Brand</v>
          </cell>
          <cell r="G1009">
            <v>0</v>
          </cell>
          <cell r="H1009" t="str">
            <v>Calle 11 No 1 - 62 Barrio El Prado</v>
          </cell>
          <cell r="I1009" t="str">
            <v>Cartago</v>
          </cell>
          <cell r="J1009" t="str">
            <v>Cartago</v>
          </cell>
          <cell r="K1009" t="str">
            <v>6661473 - 6661608 - 6659931</v>
          </cell>
          <cell r="L1009">
            <v>3207882993</v>
          </cell>
          <cell r="M1009" t="str">
            <v>coordinacionproteccion@funof.org; funof@funof.org
www.fnof.org</v>
          </cell>
          <cell r="N1009" t="str">
            <v>Intervención de Apoyo - Apoyo Psicosocial RD</v>
          </cell>
          <cell r="O1009" t="str">
            <v>No Aplica</v>
          </cell>
          <cell r="P1009" t="str">
            <v>Vulneración</v>
          </cell>
          <cell r="Q1009">
            <v>751</v>
          </cell>
          <cell r="R1009">
            <v>58</v>
          </cell>
          <cell r="S1009">
            <v>43435</v>
          </cell>
          <cell r="T1009">
            <v>43769</v>
          </cell>
          <cell r="U1009">
            <v>206683870</v>
          </cell>
          <cell r="V1009" t="str">
            <v>Claudia Marcela Arboleda Agudelo</v>
          </cell>
        </row>
        <row r="1010">
          <cell r="B1010" t="str">
            <v>76-221-1012</v>
          </cell>
          <cell r="C1010" t="str">
            <v>Valle</v>
          </cell>
          <cell r="D1010" t="str">
            <v>Fundación para la Orientación Familiar - FUNOF</v>
          </cell>
          <cell r="E1010" t="str">
            <v>891310770-2</v>
          </cell>
          <cell r="F1010" t="str">
            <v>Giovana Andrea Brand</v>
          </cell>
          <cell r="G1010">
            <v>0</v>
          </cell>
          <cell r="H1010" t="str">
            <v>Calle 11 No 1 - 62 Barrio El Prado</v>
          </cell>
          <cell r="I1010" t="str">
            <v>Cartago</v>
          </cell>
          <cell r="J1010" t="str">
            <v>Cartago</v>
          </cell>
          <cell r="K1010" t="str">
            <v>6661473 - 6661608 - 6659931</v>
          </cell>
          <cell r="L1010">
            <v>3207882993</v>
          </cell>
          <cell r="M1010" t="str">
            <v>coordinacionproteccion@funof.org; funof@funof.org
www.fnof.org</v>
          </cell>
          <cell r="N1010" t="str">
            <v>Intervención de Apoyo - Apoyo Psicosocial RD</v>
          </cell>
          <cell r="O1010" t="str">
            <v>No Aplica</v>
          </cell>
          <cell r="P1010" t="str">
            <v>Violencia Sexual</v>
          </cell>
          <cell r="Q1010">
            <v>752</v>
          </cell>
          <cell r="R1010">
            <v>41</v>
          </cell>
          <cell r="S1010">
            <v>43435</v>
          </cell>
          <cell r="T1010">
            <v>43769</v>
          </cell>
          <cell r="U1010">
            <v>109631171</v>
          </cell>
          <cell r="V1010" t="str">
            <v>Gustavo Adolfo Gonzalez Ramirez</v>
          </cell>
        </row>
        <row r="1011">
          <cell r="B1011" t="str">
            <v>76-146-1013</v>
          </cell>
          <cell r="C1011" t="str">
            <v>Valle</v>
          </cell>
          <cell r="D1011" t="str">
            <v>Fundación Despertando Corazones</v>
          </cell>
          <cell r="E1011" t="str">
            <v>836000364-9</v>
          </cell>
          <cell r="F1011" t="str">
            <v>Martha Lucia Montoya Angel</v>
          </cell>
          <cell r="G1011">
            <v>0</v>
          </cell>
          <cell r="H1011" t="str">
            <v>Carrera 6 No 20 - 13</v>
          </cell>
          <cell r="I1011" t="str">
            <v>Cartago</v>
          </cell>
          <cell r="J1011" t="str">
            <v>Cartago</v>
          </cell>
          <cell r="K1011">
            <v>2113619</v>
          </cell>
          <cell r="L1011" t="str">
            <v>3218177890 - 3218314955</v>
          </cell>
          <cell r="M1011" t="str">
            <v>fundesco7@gmail.com</v>
          </cell>
          <cell r="N1011" t="str">
            <v>Internado RD</v>
          </cell>
          <cell r="O1011" t="str">
            <v>No Aplica</v>
          </cell>
          <cell r="P1011" t="str">
            <v>Consumo SPA</v>
          </cell>
          <cell r="Q1011">
            <v>750</v>
          </cell>
          <cell r="R1011">
            <v>50</v>
          </cell>
          <cell r="S1011">
            <v>43435</v>
          </cell>
          <cell r="T1011">
            <v>43769</v>
          </cell>
          <cell r="U1011">
            <v>749863050</v>
          </cell>
          <cell r="V1011" t="str">
            <v>Diana Suarez Posso</v>
          </cell>
        </row>
        <row r="1012">
          <cell r="B1012" t="str">
            <v>76-146-1014</v>
          </cell>
          <cell r="C1012" t="str">
            <v>Valle</v>
          </cell>
          <cell r="D1012" t="str">
            <v>Fundación Despertando Corazones</v>
          </cell>
          <cell r="E1012" t="str">
            <v>836000364-9</v>
          </cell>
          <cell r="F1012" t="str">
            <v>Martha Lucia Montoya Angel</v>
          </cell>
          <cell r="G1012">
            <v>0</v>
          </cell>
          <cell r="H1012" t="str">
            <v>Calle 13 No 64 - 05 Barrio Girasoles Zaragoza</v>
          </cell>
          <cell r="I1012" t="str">
            <v>Cartago</v>
          </cell>
          <cell r="J1012" t="str">
            <v>Cartago</v>
          </cell>
          <cell r="K1012">
            <v>2113619</v>
          </cell>
          <cell r="L1012" t="str">
            <v>3218177890 - 3218314955</v>
          </cell>
          <cell r="M1012" t="str">
            <v>fundescofemenino@gmail.com</v>
          </cell>
          <cell r="N1012" t="str">
            <v>Internado RD</v>
          </cell>
          <cell r="O1012" t="str">
            <v>No Aplica</v>
          </cell>
          <cell r="P1012" t="str">
            <v>Violencia Sexual</v>
          </cell>
          <cell r="Q1012">
            <v>749</v>
          </cell>
          <cell r="R1012">
            <v>34</v>
          </cell>
          <cell r="S1012">
            <v>43435</v>
          </cell>
          <cell r="T1012">
            <v>43769</v>
          </cell>
          <cell r="U1012">
            <v>495999956</v>
          </cell>
          <cell r="V1012" t="str">
            <v>Diana Suarez Posso</v>
          </cell>
        </row>
        <row r="1013">
          <cell r="B1013" t="str">
            <v>76-47-1015</v>
          </cell>
          <cell r="C1013" t="str">
            <v>Valle</v>
          </cell>
          <cell r="D1013" t="str">
            <v>Casa De Proteccion Al Menor Senderos</v>
          </cell>
          <cell r="E1013" t="str">
            <v>891900641-6</v>
          </cell>
          <cell r="F1013" t="str">
            <v>William Andres Ramirez Sanchez</v>
          </cell>
          <cell r="G1013">
            <v>0</v>
          </cell>
          <cell r="H1013" t="str">
            <v>Carrera 64 No 8-19 Zaragosa</v>
          </cell>
          <cell r="I1013" t="str">
            <v>Cartago</v>
          </cell>
          <cell r="J1013" t="str">
            <v>Cartago</v>
          </cell>
          <cell r="K1013">
            <v>2114656</v>
          </cell>
          <cell r="L1013">
            <v>0</v>
          </cell>
          <cell r="M1013" t="str">
            <v>casadelmenorsenderos819@outlook.com</v>
          </cell>
          <cell r="N1013" t="str">
            <v>Internado RD</v>
          </cell>
          <cell r="O1013" t="str">
            <v>No Aplica</v>
          </cell>
          <cell r="P1013" t="str">
            <v>Vulneración</v>
          </cell>
          <cell r="Q1013">
            <v>748</v>
          </cell>
          <cell r="R1013">
            <v>38</v>
          </cell>
          <cell r="S1013">
            <v>43435</v>
          </cell>
          <cell r="T1013">
            <v>43769</v>
          </cell>
          <cell r="U1013">
            <v>569895918</v>
          </cell>
          <cell r="V1013" t="str">
            <v>Claudia Marcela Arboleda Agudelo</v>
          </cell>
        </row>
        <row r="1014">
          <cell r="B1014" t="str">
            <v>76-76-1016</v>
          </cell>
          <cell r="C1014" t="str">
            <v>Valle</v>
          </cell>
          <cell r="D1014" t="str">
            <v>Congregación Siervas de Cristo Sacerdote - Sagrada Familia</v>
          </cell>
          <cell r="E1014" t="str">
            <v>860007314-1</v>
          </cell>
          <cell r="F1014" t="str">
            <v>Maria Raquel Escalante Castañeda</v>
          </cell>
          <cell r="G1014">
            <v>0</v>
          </cell>
          <cell r="H1014" t="str">
            <v>Calle 15 No 5 - 22 Barrio El Carmen</v>
          </cell>
          <cell r="I1014" t="str">
            <v>Cartago</v>
          </cell>
          <cell r="J1014" t="str">
            <v>Cartago</v>
          </cell>
          <cell r="K1014">
            <v>2142673</v>
          </cell>
          <cell r="L1014">
            <v>0</v>
          </cell>
          <cell r="M1014" t="str">
            <v>casadecristom.manuelita@outlook.com</v>
          </cell>
          <cell r="N1014" t="str">
            <v>Internado RD</v>
          </cell>
          <cell r="O1014" t="str">
            <v>No Aplica</v>
          </cell>
          <cell r="P1014" t="str">
            <v>Vulneración</v>
          </cell>
          <cell r="Q1014">
            <v>753</v>
          </cell>
          <cell r="R1014">
            <v>38</v>
          </cell>
          <cell r="S1014">
            <v>43435</v>
          </cell>
          <cell r="T1014">
            <v>43769</v>
          </cell>
          <cell r="U1014">
            <v>569895918</v>
          </cell>
          <cell r="V1014" t="str">
            <v>Claudia Marcela Arboleda Agudelo</v>
          </cell>
        </row>
        <row r="1015">
          <cell r="B1015" t="str">
            <v>76-78-1017</v>
          </cell>
          <cell r="C1015" t="str">
            <v>Valle</v>
          </cell>
          <cell r="D1015" t="str">
            <v>Consorcio Construyendo Futuro Valle</v>
          </cell>
          <cell r="E1015" t="str">
            <v>900581527-6</v>
          </cell>
          <cell r="F1015" t="str">
            <v>Marleny Téllez Holguín</v>
          </cell>
          <cell r="G1015" t="str">
            <v>Sede Cartago</v>
          </cell>
          <cell r="H1015" t="str">
            <v>Calle 12 # 1n - 42 Barrio El Prado</v>
          </cell>
          <cell r="I1015" t="str">
            <v>Cartago</v>
          </cell>
          <cell r="J1015" t="str">
            <v>Sevilla - Buenaventura - Buga - Cartago - Palmira - Roldanillo - Tuluá</v>
          </cell>
          <cell r="K1015" t="str">
            <v>7458844 - 2244545 - 2246966</v>
          </cell>
          <cell r="L1015">
            <v>3146173718</v>
          </cell>
          <cell r="M1015" t="str">
            <v>consorcioconfuturo@hotmail.com; coordinacionconfuturovalle@hotmail.com</v>
          </cell>
          <cell r="N1015" t="str">
            <v>Hogar Sustituto Entidad RD</v>
          </cell>
          <cell r="O1015" t="str">
            <v>No Aplica</v>
          </cell>
          <cell r="P1015" t="str">
            <v>Discapacidad</v>
          </cell>
          <cell r="Q1015">
            <v>723</v>
          </cell>
          <cell r="R1015">
            <v>0</v>
          </cell>
          <cell r="S1015">
            <v>43435</v>
          </cell>
          <cell r="T1015">
            <v>43769</v>
          </cell>
          <cell r="U1015">
            <v>0</v>
          </cell>
          <cell r="V1015" t="str">
            <v>Carlos Augusto Jimenez Laverde</v>
          </cell>
        </row>
        <row r="1016">
          <cell r="B1016" t="str">
            <v>76-78-1018</v>
          </cell>
          <cell r="C1016" t="str">
            <v>Valle</v>
          </cell>
          <cell r="D1016" t="str">
            <v>Consorcio Construyendo Futuro Valle</v>
          </cell>
          <cell r="E1016" t="str">
            <v>900581527-6</v>
          </cell>
          <cell r="F1016" t="str">
            <v>Marleny Téllez Holguín</v>
          </cell>
          <cell r="G1016" t="str">
            <v>Sede Cartago</v>
          </cell>
          <cell r="H1016" t="str">
            <v>Calle 12 # 1n - 42 Barrio El Prado</v>
          </cell>
          <cell r="I1016" t="str">
            <v>Cartago</v>
          </cell>
          <cell r="J1016" t="str">
            <v>Sevilla - Buenaventura - Buga - Cartago - Palmira - Roldanillo - Tuluá</v>
          </cell>
          <cell r="K1016" t="str">
            <v>7458844 - 2244545 - 2246966</v>
          </cell>
          <cell r="L1016">
            <v>3146173718</v>
          </cell>
          <cell r="M1016" t="str">
            <v>consorcioconfuturo@hotmail.com; coordinacionconfuturovalle@hotmail.com</v>
          </cell>
          <cell r="N1016" t="str">
            <v>Hogar Sustituto Entidad RD</v>
          </cell>
          <cell r="O1016" t="str">
            <v>No Aplica</v>
          </cell>
          <cell r="P1016" t="str">
            <v>Vulneración</v>
          </cell>
          <cell r="Q1016">
            <v>722</v>
          </cell>
          <cell r="R1016">
            <v>0</v>
          </cell>
          <cell r="S1016">
            <v>43435</v>
          </cell>
          <cell r="T1016">
            <v>43769</v>
          </cell>
          <cell r="U1016">
            <v>0</v>
          </cell>
          <cell r="V1016" t="str">
            <v>Carlos Augusto Jimenez Laverde</v>
          </cell>
        </row>
        <row r="1017">
          <cell r="B1017" t="str">
            <v>76-165-1019</v>
          </cell>
          <cell r="C1017" t="str">
            <v>Valle</v>
          </cell>
          <cell r="D1017" t="str">
            <v>Fundación Hogar Del Niño</v>
          </cell>
          <cell r="E1017" t="str">
            <v>800069422-4</v>
          </cell>
          <cell r="F1017" t="str">
            <v>Rosa Elena Jaramillo De Sendoya</v>
          </cell>
          <cell r="G1017" t="str">
            <v>San Francisco De Asis</v>
          </cell>
          <cell r="H1017" t="str">
            <v>Ruta Guacari Buga 100 Metros Delante De La Calle 10 o Estación De Servicio Móvil Villa Diana</v>
          </cell>
          <cell r="I1017" t="str">
            <v>Guacarí</v>
          </cell>
          <cell r="J1017" t="str">
            <v>Buga</v>
          </cell>
          <cell r="K1017" t="str">
            <v>2538557 - 2538727</v>
          </cell>
          <cell r="L1017">
            <v>3155772465</v>
          </cell>
          <cell r="M1017" t="str">
            <v>ctsanfranciscodeasis@gmail.com</v>
          </cell>
          <cell r="N1017" t="str">
            <v>Internado RD</v>
          </cell>
          <cell r="O1017" t="str">
            <v>No Aplica</v>
          </cell>
          <cell r="P1017" t="str">
            <v>Consumo SPA</v>
          </cell>
          <cell r="Q1017">
            <v>776</v>
          </cell>
          <cell r="R1017">
            <v>81</v>
          </cell>
          <cell r="S1017">
            <v>43435</v>
          </cell>
          <cell r="T1017">
            <v>43769</v>
          </cell>
          <cell r="U1017">
            <v>1214778141</v>
          </cell>
          <cell r="V1017" t="str">
            <v>Yanciley Salcedo Lenis</v>
          </cell>
        </row>
        <row r="1018">
          <cell r="B1018" t="str">
            <v>76-251-1020</v>
          </cell>
          <cell r="C1018" t="str">
            <v>Valle</v>
          </cell>
          <cell r="D1018" t="str">
            <v>Fundación Sinapsis Vital</v>
          </cell>
          <cell r="E1018" t="str">
            <v>900497719-4</v>
          </cell>
          <cell r="F1018" t="str">
            <v>Farid Antonio Alarcón Serrano</v>
          </cell>
          <cell r="G1018" t="str">
            <v>Sede Blanca Leila Toro</v>
          </cell>
          <cell r="H1018" t="str">
            <v>Ginebra Callejón De La Virgen Finca Guadalupe</v>
          </cell>
          <cell r="I1018" t="str">
            <v>Guacarí</v>
          </cell>
          <cell r="J1018" t="str">
            <v>Buga</v>
          </cell>
          <cell r="K1018">
            <v>2531109</v>
          </cell>
          <cell r="L1018">
            <v>3165307274</v>
          </cell>
          <cell r="M1018" t="str">
            <v>fundaciòn sinapsis vital &lt;sinapsisvital10@gmail.com&gt;</v>
          </cell>
          <cell r="N1018" t="str">
            <v>Internado RD</v>
          </cell>
          <cell r="O1018" t="str">
            <v>No Aplica</v>
          </cell>
          <cell r="P1018" t="str">
            <v>Discapacidad</v>
          </cell>
          <cell r="Q1018">
            <v>778</v>
          </cell>
          <cell r="R1018">
            <v>88</v>
          </cell>
          <cell r="S1018">
            <v>43435</v>
          </cell>
          <cell r="T1018">
            <v>43769</v>
          </cell>
          <cell r="U1018">
            <v>6516401382</v>
          </cell>
          <cell r="V1018" t="str">
            <v>Yanciley Salcedo Lenis</v>
          </cell>
        </row>
        <row r="1019">
          <cell r="B1019" t="str">
            <v>76-251-1021</v>
          </cell>
          <cell r="C1019" t="str">
            <v>Valle</v>
          </cell>
          <cell r="D1019" t="str">
            <v>Fundación Sinapsis Vital</v>
          </cell>
          <cell r="E1019" t="str">
            <v>900497719-4</v>
          </cell>
          <cell r="F1019" t="str">
            <v>Farid Antonio Alarcón Serrano</v>
          </cell>
          <cell r="G1019" t="str">
            <v>Sede Octavio Grisales</v>
          </cell>
          <cell r="H1019" t="str">
            <v>Corregimiento De Guabas Octavio Grisales Finca El Caballo</v>
          </cell>
          <cell r="I1019" t="str">
            <v>Guacarí</v>
          </cell>
          <cell r="J1019" t="str">
            <v>Buga</v>
          </cell>
          <cell r="K1019">
            <v>2531109</v>
          </cell>
          <cell r="L1019">
            <v>3165307274</v>
          </cell>
          <cell r="M1019" t="str">
            <v>fundaciòn sinapsis vital &lt;sinapsisvital10@gmail.com&gt;</v>
          </cell>
          <cell r="N1019" t="str">
            <v>Internado RD</v>
          </cell>
          <cell r="O1019" t="str">
            <v>No Aplica</v>
          </cell>
          <cell r="P1019" t="str">
            <v>Discapacidad</v>
          </cell>
          <cell r="Q1019">
            <v>778</v>
          </cell>
          <cell r="R1019">
            <v>90</v>
          </cell>
          <cell r="S1019">
            <v>43435</v>
          </cell>
          <cell r="T1019">
            <v>43769</v>
          </cell>
          <cell r="U1019">
            <v>0</v>
          </cell>
          <cell r="V1019" t="str">
            <v>Yanciley Salcedo Lenis</v>
          </cell>
        </row>
        <row r="1020">
          <cell r="B1020" t="str">
            <v>76-251-1022</v>
          </cell>
          <cell r="C1020" t="str">
            <v>Valle</v>
          </cell>
          <cell r="D1020" t="str">
            <v>Fundación Sinapsis Vital</v>
          </cell>
          <cell r="E1020" t="str">
            <v>900497719-4</v>
          </cell>
          <cell r="F1020" t="str">
            <v>Farid Antonio Alarcón Serrano</v>
          </cell>
          <cell r="G1020" t="str">
            <v>Sede Paraiso De Los Crisoles</v>
          </cell>
          <cell r="H1020" t="str">
            <v>Corregimiento De Guabitas Paraíso De Los Crisoles Hacienda Caracolí</v>
          </cell>
          <cell r="I1020" t="str">
            <v>Guacarí</v>
          </cell>
          <cell r="J1020" t="str">
            <v>Buga</v>
          </cell>
          <cell r="K1020">
            <v>2531109</v>
          </cell>
          <cell r="L1020">
            <v>3165307274</v>
          </cell>
          <cell r="M1020" t="str">
            <v>fundaciòn sinapsis vital &lt;sinapsisvital10@gmail.com&gt;</v>
          </cell>
          <cell r="N1020" t="str">
            <v>Internado RD</v>
          </cell>
          <cell r="O1020" t="str">
            <v>No Aplica</v>
          </cell>
          <cell r="P1020" t="str">
            <v>Discapacidad</v>
          </cell>
          <cell r="Q1020">
            <v>778</v>
          </cell>
          <cell r="R1020">
            <v>84</v>
          </cell>
          <cell r="S1020">
            <v>43435</v>
          </cell>
          <cell r="T1020">
            <v>43769</v>
          </cell>
          <cell r="U1020">
            <v>0</v>
          </cell>
          <cell r="V1020" t="str">
            <v>Yanciley Salcedo Lenis</v>
          </cell>
        </row>
        <row r="1021">
          <cell r="B1021" t="str">
            <v>76-260-1023</v>
          </cell>
          <cell r="C1021" t="str">
            <v>Valle</v>
          </cell>
          <cell r="D1021" t="str">
            <v>Fundación Tierra Posible</v>
          </cell>
          <cell r="E1021" t="str">
            <v>805024569-2</v>
          </cell>
          <cell r="F1021" t="str">
            <v>Lina Maria Ramirez Valencia</v>
          </cell>
          <cell r="G1021">
            <v>0</v>
          </cell>
          <cell r="H1021" t="str">
            <v>Variante Guacarí Buga Sector Puente Blanco</v>
          </cell>
          <cell r="I1021" t="str">
            <v>Guacarí</v>
          </cell>
          <cell r="J1021" t="str">
            <v>Buga</v>
          </cell>
          <cell r="K1021">
            <v>0</v>
          </cell>
          <cell r="L1021">
            <v>3176674687</v>
          </cell>
          <cell r="M1021" t="str">
            <v>tierraposible@yahoo.es; hogarguacari@tierraposible.org</v>
          </cell>
          <cell r="N1021" t="str">
            <v>Internado RD</v>
          </cell>
          <cell r="O1021" t="str">
            <v>No Aplica</v>
          </cell>
          <cell r="P1021" t="str">
            <v>Discapacidad</v>
          </cell>
          <cell r="Q1021">
            <v>779</v>
          </cell>
          <cell r="R1021">
            <v>45</v>
          </cell>
          <cell r="S1021">
            <v>43435</v>
          </cell>
          <cell r="T1021">
            <v>43769</v>
          </cell>
          <cell r="U1021">
            <v>1119229245</v>
          </cell>
          <cell r="V1021" t="str">
            <v>Yanciley Salcedo Lenis</v>
          </cell>
        </row>
        <row r="1022">
          <cell r="B1022" t="str">
            <v>76-284-1024</v>
          </cell>
          <cell r="C1022" t="str">
            <v>Valle</v>
          </cell>
          <cell r="D1022" t="str">
            <v>Instituto Julian Mendoza Guerrero</v>
          </cell>
          <cell r="E1022" t="str">
            <v>815000648-9</v>
          </cell>
          <cell r="F1022" t="str">
            <v>Hector Mario Rincon Rincon</v>
          </cell>
          <cell r="G1022" t="str">
            <v>Caritas De Amor</v>
          </cell>
          <cell r="H1022" t="str">
            <v>Carrera 14 No 4 - 60 Barrio José María Cabal</v>
          </cell>
          <cell r="I1022" t="str">
            <v>Guadalajara De Buga</v>
          </cell>
          <cell r="J1022" t="str">
            <v>Buga</v>
          </cell>
          <cell r="K1022" t="str">
            <v>2362957 - 2381104 - 2390589</v>
          </cell>
          <cell r="L1022">
            <v>3155425077</v>
          </cell>
          <cell r="M1022" t="str">
            <v>ijmg09@hotmail.com; caritasdeamorijmg@hotmail.com</v>
          </cell>
          <cell r="N1022" t="str">
            <v>Externado RD</v>
          </cell>
          <cell r="O1022" t="str">
            <v>Media Jornada</v>
          </cell>
          <cell r="P1022" t="str">
            <v>Discapacidad</v>
          </cell>
          <cell r="Q1022">
            <v>777</v>
          </cell>
          <cell r="R1022">
            <v>40</v>
          </cell>
          <cell r="S1022">
            <v>43435</v>
          </cell>
          <cell r="T1022">
            <v>43769</v>
          </cell>
          <cell r="U1022">
            <v>347440560</v>
          </cell>
          <cell r="V1022" t="str">
            <v>Yanciley Salcedo Lenis</v>
          </cell>
        </row>
        <row r="1023">
          <cell r="B1023" t="str">
            <v>76-109-1025</v>
          </cell>
          <cell r="C1023" t="str">
            <v>Valle</v>
          </cell>
          <cell r="D1023" t="str">
            <v>Corporación Unida Por El Desarrollo - CORPUDESA</v>
          </cell>
          <cell r="E1023" t="str">
            <v>900208959-7</v>
          </cell>
          <cell r="F1023" t="str">
            <v>Adrian Eduardo Ocampo Escobar</v>
          </cell>
          <cell r="G1023" t="str">
            <v>Sede Buga</v>
          </cell>
          <cell r="H1023" t="str">
            <v>Carrera 8 No. 5-54 Barrio El Carmelo</v>
          </cell>
          <cell r="I1023" t="str">
            <v>Guadalajara De Buga</v>
          </cell>
          <cell r="J1023" t="str">
            <v>Buga</v>
          </cell>
          <cell r="K1023">
            <v>4444719</v>
          </cell>
          <cell r="L1023">
            <v>3006535283</v>
          </cell>
          <cell r="M1023" t="str">
            <v>corpudesa@gmail.com</v>
          </cell>
          <cell r="N1023" t="str">
            <v>Libertad Vigilada – Asistida</v>
          </cell>
          <cell r="O1023" t="str">
            <v>No Aplica</v>
          </cell>
          <cell r="P1023" t="str">
            <v>SRPA</v>
          </cell>
          <cell r="Q1023">
            <v>727</v>
          </cell>
          <cell r="R1023">
            <v>50</v>
          </cell>
          <cell r="S1023">
            <v>43435</v>
          </cell>
          <cell r="T1023">
            <v>43769</v>
          </cell>
          <cell r="U1023">
            <v>0</v>
          </cell>
          <cell r="V1023" t="str">
            <v>José Gustavo Fierro Barahona</v>
          </cell>
        </row>
        <row r="1024">
          <cell r="B1024" t="str">
            <v>76-13-1026</v>
          </cell>
          <cell r="C1024" t="str">
            <v>Valle</v>
          </cell>
          <cell r="D1024" t="str">
            <v>Asociación Creemos En Ti</v>
          </cell>
          <cell r="E1024" t="str">
            <v>830051999-1</v>
          </cell>
          <cell r="F1024" t="str">
            <v>Monica Patricia Vejarano Velandia</v>
          </cell>
          <cell r="G1024" t="str">
            <v>Sede Jamundí</v>
          </cell>
          <cell r="H1024" t="str">
            <v>Carrera 11 # 8-42 Local 206</v>
          </cell>
          <cell r="I1024" t="str">
            <v>Jamundí</v>
          </cell>
          <cell r="J1024" t="str">
            <v>Jamundí</v>
          </cell>
          <cell r="K1024">
            <v>3808587</v>
          </cell>
          <cell r="L1024">
            <v>0</v>
          </cell>
          <cell r="M1024" t="str">
            <v>asocreemosenticali@yahoo.es
laurispradilla9@hotmail.com</v>
          </cell>
          <cell r="N1024" t="str">
            <v>Intervención de Apoyo - Apoyo Psicológico Especializado RD</v>
          </cell>
          <cell r="O1024" t="str">
            <v>No Aplica</v>
          </cell>
          <cell r="P1024" t="str">
            <v>Violencia Sexual</v>
          </cell>
          <cell r="Q1024">
            <v>739</v>
          </cell>
          <cell r="R1024" t="str">
            <v>256 sesiones</v>
          </cell>
          <cell r="S1024">
            <v>43435</v>
          </cell>
          <cell r="T1024">
            <v>43769</v>
          </cell>
          <cell r="U1024">
            <v>0</v>
          </cell>
          <cell r="V1024" t="str">
            <v>Beatriz Eugenia Prado Lucumí</v>
          </cell>
        </row>
        <row r="1025">
          <cell r="B1025" t="str">
            <v>76-221-1027</v>
          </cell>
          <cell r="C1025" t="str">
            <v>Valle</v>
          </cell>
          <cell r="D1025" t="str">
            <v>Fundación para la Orientación Familiar - FUNOF</v>
          </cell>
          <cell r="E1025" t="str">
            <v>891310770-2</v>
          </cell>
          <cell r="F1025" t="str">
            <v>Giovana Andrea Brand</v>
          </cell>
          <cell r="G1025" t="str">
            <v>Sede Jamundí</v>
          </cell>
          <cell r="H1025" t="str">
            <v>Carrera 15a No 17-142 Barrio La Pradera</v>
          </cell>
          <cell r="I1025" t="str">
            <v>Jamundí</v>
          </cell>
          <cell r="J1025" t="str">
            <v>Centro</v>
          </cell>
          <cell r="K1025" t="str">
            <v>6661473 - 6661608 - 6659931</v>
          </cell>
          <cell r="L1025">
            <v>3207882993</v>
          </cell>
          <cell r="M1025" t="str">
            <v>coordinacionproteccion@funof.org; funof@funof.org
www.fnof.org</v>
          </cell>
          <cell r="N1025" t="str">
            <v>Intervención de Apoyo - Apoyo Psicosocial RD</v>
          </cell>
          <cell r="O1025" t="str">
            <v>No Aplica</v>
          </cell>
          <cell r="P1025" t="str">
            <v>Vulneración</v>
          </cell>
          <cell r="Q1025">
            <v>734</v>
          </cell>
          <cell r="R1025">
            <v>50</v>
          </cell>
          <cell r="S1025">
            <v>43435</v>
          </cell>
          <cell r="T1025">
            <v>43769</v>
          </cell>
          <cell r="U1025">
            <v>0</v>
          </cell>
          <cell r="V1025" t="str">
            <v>Beatriz Eugenia Prado Lucumí</v>
          </cell>
        </row>
        <row r="1026">
          <cell r="B1026" t="str">
            <v>76-238-1028</v>
          </cell>
          <cell r="C1026" t="str">
            <v>Valle</v>
          </cell>
          <cell r="D1026" t="str">
            <v>Fundación Salud Mental Del Valle</v>
          </cell>
          <cell r="E1026" t="str">
            <v>900356106-5</v>
          </cell>
          <cell r="F1026" t="str">
            <v>Gilberto Jaramillo Trujillo</v>
          </cell>
          <cell r="G1026">
            <v>0</v>
          </cell>
          <cell r="H1026" t="str">
            <v>Via Potrerito Kilometro 8 Finca La Cristalina Via Potrerito</v>
          </cell>
          <cell r="I1026" t="str">
            <v>Jamundí</v>
          </cell>
          <cell r="J1026" t="str">
            <v>Jamundí</v>
          </cell>
          <cell r="K1026">
            <v>5922225</v>
          </cell>
          <cell r="L1026" t="str">
            <v>3008087918 - 3012895652</v>
          </cell>
          <cell r="M1026" t="str">
            <v>fundasament@hotmail.com</v>
          </cell>
          <cell r="N1026" t="str">
            <v>Internado RD</v>
          </cell>
          <cell r="O1026" t="str">
            <v>No Aplica</v>
          </cell>
          <cell r="P1026" t="str">
            <v>Discapacidad</v>
          </cell>
          <cell r="Q1026">
            <v>715</v>
          </cell>
          <cell r="R1026">
            <v>75</v>
          </cell>
          <cell r="S1026">
            <v>43435</v>
          </cell>
          <cell r="T1026">
            <v>43769</v>
          </cell>
          <cell r="U1026">
            <v>1290364800</v>
          </cell>
          <cell r="V1026" t="str">
            <v>Nancy Magaly Timarán Zuluaga</v>
          </cell>
        </row>
        <row r="1027">
          <cell r="B1027" t="str">
            <v>76-295-1029</v>
          </cell>
          <cell r="C1027" t="str">
            <v>Valle</v>
          </cell>
          <cell r="D1027" t="str">
            <v>ONG Crecer En Familia</v>
          </cell>
          <cell r="E1027" t="str">
            <v>805020621-1</v>
          </cell>
          <cell r="F1027" t="str">
            <v>Zulamita Ana Liliana Kaim Torres</v>
          </cell>
          <cell r="G1027">
            <v>0</v>
          </cell>
          <cell r="H1027" t="str">
            <v>Vía Rio Claro Callejón Coca Cola Finca El Manantial</v>
          </cell>
          <cell r="I1027" t="str">
            <v>Jamundí</v>
          </cell>
          <cell r="J1027" t="str">
            <v>Jamundí</v>
          </cell>
          <cell r="K1027">
            <v>5143661</v>
          </cell>
          <cell r="L1027">
            <v>3165282646</v>
          </cell>
          <cell r="M1027" t="str">
            <v>crecefamiliavillaesperanza@gmail.com</v>
          </cell>
          <cell r="N1027" t="str">
            <v>Internado RD</v>
          </cell>
          <cell r="O1027" t="str">
            <v>No Aplica</v>
          </cell>
          <cell r="P1027" t="str">
            <v>Vulneración</v>
          </cell>
          <cell r="Q1027">
            <v>716</v>
          </cell>
          <cell r="R1027">
            <v>73</v>
          </cell>
          <cell r="S1027">
            <v>43435</v>
          </cell>
          <cell r="T1027">
            <v>43769</v>
          </cell>
          <cell r="U1027">
            <v>1094800053</v>
          </cell>
          <cell r="V1027" t="str">
            <v>Nancy Magaly Timarán Zuluaga</v>
          </cell>
        </row>
        <row r="1028">
          <cell r="B1028" t="str">
            <v>76-295-1030</v>
          </cell>
          <cell r="C1028" t="str">
            <v>Valle</v>
          </cell>
          <cell r="D1028" t="str">
            <v>ONG Crecer En Familia</v>
          </cell>
          <cell r="E1028" t="str">
            <v>805020621-1</v>
          </cell>
          <cell r="F1028" t="str">
            <v>Zulamita Ana Liliana Kaim Torres</v>
          </cell>
          <cell r="G1028">
            <v>0</v>
          </cell>
          <cell r="H1028" t="str">
            <v>Finca Villa Paz Vereda El Tesoro Corregimiento El Paso De La Bolsa</v>
          </cell>
          <cell r="I1028" t="str">
            <v>Jamundí</v>
          </cell>
          <cell r="J1028" t="str">
            <v>Jamundí</v>
          </cell>
          <cell r="K1028">
            <v>5143661</v>
          </cell>
          <cell r="L1028">
            <v>3165282646</v>
          </cell>
          <cell r="M1028" t="str">
            <v>crecerenfamiliavillapaz@hotmail.com</v>
          </cell>
          <cell r="N1028" t="str">
            <v>Internado RAJ</v>
          </cell>
          <cell r="O1028" t="str">
            <v>No Aplica</v>
          </cell>
          <cell r="P1028" t="str">
            <v>RAJ</v>
          </cell>
          <cell r="Q1028">
            <v>717</v>
          </cell>
          <cell r="R1028">
            <v>97</v>
          </cell>
          <cell r="S1028">
            <v>43435</v>
          </cell>
          <cell r="T1028">
            <v>43769</v>
          </cell>
          <cell r="U1028">
            <v>1663082751</v>
          </cell>
          <cell r="V1028" t="str">
            <v>Nancy Magaly Timarán Zuluaga</v>
          </cell>
        </row>
        <row r="1029">
          <cell r="B1029" t="str">
            <v>76-13-1031</v>
          </cell>
          <cell r="C1029" t="str">
            <v>Valle</v>
          </cell>
          <cell r="D1029" t="str">
            <v>Asociación Creemos En Ti</v>
          </cell>
          <cell r="E1029" t="str">
            <v>830051999-1</v>
          </cell>
          <cell r="F1029" t="str">
            <v>Monica Patricia Vejarano Velandia</v>
          </cell>
          <cell r="G1029" t="str">
            <v>Sede Palmira</v>
          </cell>
          <cell r="H1029" t="str">
            <v>Carrera 31 # 28 -16 Barrio Nuevo</v>
          </cell>
          <cell r="I1029" t="str">
            <v>Palmira</v>
          </cell>
          <cell r="J1029" t="str">
            <v>Palmira</v>
          </cell>
          <cell r="K1029">
            <v>3808587</v>
          </cell>
          <cell r="L1029">
            <v>0</v>
          </cell>
          <cell r="M1029" t="str">
            <v>asocreemosenticali@yahoo.es
laurispradilla9@hotmail.com</v>
          </cell>
          <cell r="N1029" t="str">
            <v>Intervención de Apoyo - Apoyo Psicológico Especializado RD</v>
          </cell>
          <cell r="O1029" t="str">
            <v>No Aplica</v>
          </cell>
          <cell r="P1029" t="str">
            <v>Violencia Sexual</v>
          </cell>
          <cell r="Q1029">
            <v>739</v>
          </cell>
          <cell r="R1029" t="str">
            <v>200 sesiones</v>
          </cell>
          <cell r="S1029">
            <v>43435</v>
          </cell>
          <cell r="T1029">
            <v>43769</v>
          </cell>
          <cell r="U1029">
            <v>0</v>
          </cell>
          <cell r="V1029" t="str">
            <v>Beatriz Eugenia Prado Lucumí</v>
          </cell>
        </row>
        <row r="1030">
          <cell r="B1030" t="str">
            <v>76-143-1032</v>
          </cell>
          <cell r="C1030" t="str">
            <v>Valle</v>
          </cell>
          <cell r="D1030" t="str">
            <v>Fundación De Proteccion Infantil Rotaria</v>
          </cell>
          <cell r="E1030" t="str">
            <v>891380048-5</v>
          </cell>
          <cell r="F1030" t="str">
            <v>Luis Eduardo Sanguino Soto</v>
          </cell>
          <cell r="G1030">
            <v>0</v>
          </cell>
          <cell r="H1030" t="str">
            <v>Calle 32a No 32 - 50</v>
          </cell>
          <cell r="I1030" t="str">
            <v>Palmira</v>
          </cell>
          <cell r="J1030" t="str">
            <v>Palmira</v>
          </cell>
          <cell r="K1030" t="str">
            <v>2701618 - 2733815</v>
          </cell>
          <cell r="L1030">
            <v>0</v>
          </cell>
          <cell r="M1030" t="str">
            <v>fundacionrotariapalmira@gmail.com</v>
          </cell>
          <cell r="N1030" t="str">
            <v>Externado RD</v>
          </cell>
          <cell r="O1030" t="str">
            <v>Jornada Completa</v>
          </cell>
          <cell r="P1030" t="str">
            <v>Discapacidad</v>
          </cell>
          <cell r="Q1030">
            <v>756</v>
          </cell>
          <cell r="R1030">
            <v>60</v>
          </cell>
          <cell r="S1030">
            <v>43435</v>
          </cell>
          <cell r="T1030">
            <v>43769</v>
          </cell>
          <cell r="U1030">
            <v>707319900</v>
          </cell>
          <cell r="V1030" t="str">
            <v>Maria Victoria Llanos Diaz</v>
          </cell>
        </row>
        <row r="1031">
          <cell r="B1031" t="str">
            <v>76-276-1033</v>
          </cell>
          <cell r="C1031" t="str">
            <v>Valle</v>
          </cell>
          <cell r="D1031" t="str">
            <v>Institución Casa Del Niño Pobre - Siervas De La Madre De Dios</v>
          </cell>
          <cell r="E1031" t="str">
            <v>815000672-6</v>
          </cell>
          <cell r="F1031" t="str">
            <v>Alba De Jesus Calle Morales</v>
          </cell>
          <cell r="G1031">
            <v>0</v>
          </cell>
          <cell r="H1031" t="str">
            <v>Calle 28 No 19-35</v>
          </cell>
          <cell r="I1031" t="str">
            <v>Palmira</v>
          </cell>
          <cell r="J1031" t="str">
            <v>Palmira</v>
          </cell>
          <cell r="K1031">
            <v>2873119</v>
          </cell>
          <cell r="L1031">
            <v>3154106236</v>
          </cell>
          <cell r="M1031" t="str">
            <v>incanipo@hotmail.com; nna-87@hotmail.com</v>
          </cell>
          <cell r="N1031" t="str">
            <v>Externado RD</v>
          </cell>
          <cell r="O1031" t="str">
            <v>Media Jornada</v>
          </cell>
          <cell r="P1031" t="str">
            <v>Vulneración</v>
          </cell>
          <cell r="Q1031">
            <v>758</v>
          </cell>
          <cell r="R1031">
            <v>92</v>
          </cell>
          <cell r="S1031">
            <v>43435</v>
          </cell>
          <cell r="T1031">
            <v>43769</v>
          </cell>
          <cell r="U1031">
            <v>504234244</v>
          </cell>
          <cell r="V1031" t="str">
            <v>Maria Victoria Llanos Diaz</v>
          </cell>
        </row>
        <row r="1032">
          <cell r="B1032" t="str">
            <v>76-277-1034</v>
          </cell>
          <cell r="C1032" t="str">
            <v>Valle</v>
          </cell>
          <cell r="D1032" t="str">
            <v>Institución Laura Vergara De Agreda</v>
          </cell>
          <cell r="E1032" t="str">
            <v>891380097-6</v>
          </cell>
          <cell r="F1032" t="str">
            <v>Jose Reinel Cano Gomez</v>
          </cell>
          <cell r="G1032">
            <v>0</v>
          </cell>
          <cell r="H1032" t="str">
            <v>Carrera 25 No 36 - 36 Barrio Obrero</v>
          </cell>
          <cell r="I1032" t="str">
            <v>Palmira</v>
          </cell>
          <cell r="J1032" t="str">
            <v>Palmira</v>
          </cell>
          <cell r="K1032">
            <v>0</v>
          </cell>
          <cell r="L1032" t="str">
            <v>3174339647 - 3174339654</v>
          </cell>
          <cell r="M1032" t="str">
            <v>institucionlauravergara@yahoo.com</v>
          </cell>
          <cell r="N1032" t="str">
            <v>Externado RD</v>
          </cell>
          <cell r="O1032" t="str">
            <v>Media Jornada</v>
          </cell>
          <cell r="P1032" t="str">
            <v>Vulneración</v>
          </cell>
          <cell r="Q1032">
            <v>757</v>
          </cell>
          <cell r="R1032">
            <v>73</v>
          </cell>
          <cell r="S1032">
            <v>43435</v>
          </cell>
          <cell r="T1032">
            <v>43769</v>
          </cell>
          <cell r="U1032">
            <v>400098911</v>
          </cell>
          <cell r="V1032" t="str">
            <v>Maria Victoria Llanos Diaz</v>
          </cell>
        </row>
        <row r="1033">
          <cell r="B1033" t="str">
            <v>76-246-1035</v>
          </cell>
          <cell r="C1033" t="str">
            <v>Valle</v>
          </cell>
          <cell r="D1033" t="str">
            <v>Fundación Ser Gestante</v>
          </cell>
          <cell r="E1033" t="str">
            <v>900269899-4</v>
          </cell>
          <cell r="F1033" t="str">
            <v>Carlos Alonso Salcedo Gonzalez</v>
          </cell>
          <cell r="G1033" t="str">
            <v>Sede Callejon Siga La Vaca</v>
          </cell>
          <cell r="H1033" t="str">
            <v>Calle 10 Callejón Siga La Vaca Corregimiento Rozo</v>
          </cell>
          <cell r="I1033" t="str">
            <v>Palmira</v>
          </cell>
          <cell r="J1033" t="str">
            <v>Palmira</v>
          </cell>
          <cell r="K1033">
            <v>2725646</v>
          </cell>
          <cell r="L1033">
            <v>3157301223</v>
          </cell>
          <cell r="M1033" t="str">
            <v>sergespalmaseca@hotmail.com; fundasergestante@hotmail.com</v>
          </cell>
          <cell r="N1033" t="str">
            <v>Internado RD</v>
          </cell>
          <cell r="O1033" t="str">
            <v>No Aplica</v>
          </cell>
          <cell r="P1033" t="str">
            <v>Discapacidad</v>
          </cell>
          <cell r="Q1033">
            <v>761</v>
          </cell>
          <cell r="R1033">
            <v>130</v>
          </cell>
          <cell r="S1033">
            <v>43435</v>
          </cell>
          <cell r="T1033">
            <v>43769</v>
          </cell>
          <cell r="U1033">
            <v>5894607357</v>
          </cell>
          <cell r="V1033" t="str">
            <v>Maria Victoria Llanos Diaz</v>
          </cell>
        </row>
        <row r="1034">
          <cell r="B1034" t="str">
            <v>76-246-1036</v>
          </cell>
          <cell r="C1034" t="str">
            <v>Valle</v>
          </cell>
          <cell r="D1034" t="str">
            <v>Fundación Ser Gestante</v>
          </cell>
          <cell r="E1034" t="str">
            <v>900269899-4</v>
          </cell>
          <cell r="F1034" t="str">
            <v>Carlos Alonso Salcedo Gonzalez</v>
          </cell>
          <cell r="G1034" t="str">
            <v>Sede Callejón La Unión</v>
          </cell>
          <cell r="H1034" t="str">
            <v>Callejón La Unión Corregimiento Rozo</v>
          </cell>
          <cell r="I1034" t="str">
            <v>Palmira</v>
          </cell>
          <cell r="J1034" t="str">
            <v>Palmira</v>
          </cell>
          <cell r="K1034">
            <v>2725646</v>
          </cell>
          <cell r="L1034">
            <v>3157301223</v>
          </cell>
          <cell r="M1034" t="str">
            <v>sergespalmaseca@hotmail.com; fundasergestante@hotmail.com</v>
          </cell>
          <cell r="N1034" t="str">
            <v>Internado RD</v>
          </cell>
          <cell r="O1034" t="str">
            <v>No Aplica</v>
          </cell>
          <cell r="P1034" t="str">
            <v>Discapacidad</v>
          </cell>
          <cell r="Q1034">
            <v>761</v>
          </cell>
          <cell r="R1034">
            <v>107</v>
          </cell>
          <cell r="S1034">
            <v>43435</v>
          </cell>
          <cell r="T1034">
            <v>43769</v>
          </cell>
          <cell r="U1034">
            <v>0</v>
          </cell>
          <cell r="V1034" t="str">
            <v>Maria Victoria Llanos Diaz</v>
          </cell>
        </row>
        <row r="1035">
          <cell r="B1035" t="str">
            <v>76-205-1037</v>
          </cell>
          <cell r="C1035" t="str">
            <v>Valle</v>
          </cell>
          <cell r="D1035" t="str">
            <v>Fundación Para El Bienestar Y Desarrollo Social - FUNBISOCIAL</v>
          </cell>
          <cell r="E1035" t="str">
            <v>900333981-4</v>
          </cell>
          <cell r="F1035" t="str">
            <v>Rosa Inyailuz Jordan Lobón</v>
          </cell>
          <cell r="G1035">
            <v>0</v>
          </cell>
          <cell r="H1035" t="str">
            <v>Calle 13 # 10- 191 Callejón Gonzalez Corregimiento De Rozo</v>
          </cell>
          <cell r="I1035" t="str">
            <v>Palmira</v>
          </cell>
          <cell r="J1035" t="str">
            <v>Palmira</v>
          </cell>
          <cell r="K1035">
            <v>0</v>
          </cell>
          <cell r="L1035">
            <v>3153474432</v>
          </cell>
          <cell r="M1035" t="str">
            <v>funbisocialsedeparaiso@gmail.com</v>
          </cell>
          <cell r="N1035" t="str">
            <v>Internado RD</v>
          </cell>
          <cell r="O1035" t="str">
            <v>No Aplica</v>
          </cell>
          <cell r="P1035" t="str">
            <v>Discapacidad</v>
          </cell>
          <cell r="Q1035">
            <v>760</v>
          </cell>
          <cell r="R1035">
            <v>100</v>
          </cell>
          <cell r="S1035">
            <v>43435</v>
          </cell>
          <cell r="T1035">
            <v>43769</v>
          </cell>
          <cell r="U1035">
            <v>2487176100</v>
          </cell>
          <cell r="V1035" t="str">
            <v>Maria Victoria Llanos Diaz</v>
          </cell>
        </row>
        <row r="1036">
          <cell r="B1036" t="str">
            <v>76-205-1038</v>
          </cell>
          <cell r="C1036" t="str">
            <v>Valle</v>
          </cell>
          <cell r="D1036" t="str">
            <v>Fundación Para El Bienestar Y Desarrollo Social - FUNBISOCIAL</v>
          </cell>
          <cell r="E1036" t="str">
            <v>900333981-4</v>
          </cell>
          <cell r="F1036" t="str">
            <v>Rosa Inyailuz Jordan Lobón</v>
          </cell>
          <cell r="G1036">
            <v>0</v>
          </cell>
          <cell r="H1036" t="str">
            <v>Avenida 9 # 7a-21 Corregimiento De Rozo</v>
          </cell>
          <cell r="I1036" t="str">
            <v>Palmira</v>
          </cell>
          <cell r="J1036" t="str">
            <v>Palmira</v>
          </cell>
          <cell r="K1036">
            <v>0</v>
          </cell>
          <cell r="L1036">
            <v>3205029232</v>
          </cell>
          <cell r="M1036" t="str">
            <v>funbisocial@gmail.com</v>
          </cell>
          <cell r="N1036" t="str">
            <v>Internado RD</v>
          </cell>
          <cell r="O1036" t="str">
            <v>No Aplica</v>
          </cell>
          <cell r="P1036" t="str">
            <v>Vulneración</v>
          </cell>
          <cell r="Q1036">
            <v>759</v>
          </cell>
          <cell r="R1036">
            <v>150</v>
          </cell>
          <cell r="S1036">
            <v>43435</v>
          </cell>
          <cell r="T1036">
            <v>43769</v>
          </cell>
          <cell r="U1036">
            <v>2249589150</v>
          </cell>
          <cell r="V1036" t="str">
            <v>Maria Victoria Llanos Diaz</v>
          </cell>
        </row>
        <row r="1037">
          <cell r="B1037" t="str">
            <v>76-48-1039</v>
          </cell>
          <cell r="C1037" t="str">
            <v>Valle</v>
          </cell>
          <cell r="D1037" t="str">
            <v>Casa De Proteccion Del Menor Nuestra Señora Del Palmar</v>
          </cell>
          <cell r="E1037" t="str">
            <v>891380077-9</v>
          </cell>
          <cell r="F1037" t="str">
            <v>Maria Elena Valencia Duque</v>
          </cell>
          <cell r="G1037">
            <v>0</v>
          </cell>
          <cell r="H1037" t="str">
            <v>Calle 31 # 1 - 16 Barrio El Bosque</v>
          </cell>
          <cell r="I1037" t="str">
            <v>Palmira</v>
          </cell>
          <cell r="J1037" t="str">
            <v>Palmira</v>
          </cell>
          <cell r="K1037" t="str">
            <v>2732794 - 2734796</v>
          </cell>
          <cell r="L1037">
            <v>0</v>
          </cell>
          <cell r="M1037" t="str">
            <v>capro_ongpal@hotmail.com</v>
          </cell>
          <cell r="N1037" t="str">
            <v>Internado RD</v>
          </cell>
          <cell r="O1037" t="str">
            <v>No Aplica</v>
          </cell>
          <cell r="P1037" t="str">
            <v>Vulneración</v>
          </cell>
          <cell r="Q1037">
            <v>766</v>
          </cell>
          <cell r="R1037">
            <v>50</v>
          </cell>
          <cell r="S1037">
            <v>43435</v>
          </cell>
          <cell r="T1037">
            <v>43769</v>
          </cell>
          <cell r="U1037">
            <v>749863050</v>
          </cell>
          <cell r="V1037" t="str">
            <v>Maria Victoria Llanos Diaz</v>
          </cell>
        </row>
        <row r="1038">
          <cell r="B1038" t="str">
            <v>76-295-1040</v>
          </cell>
          <cell r="C1038" t="str">
            <v>Valle</v>
          </cell>
          <cell r="D1038" t="str">
            <v>ONG Crecer En Familia</v>
          </cell>
          <cell r="E1038" t="str">
            <v>805020621-1</v>
          </cell>
          <cell r="F1038" t="str">
            <v>Zulamita Ana Liliana Kaim Torres</v>
          </cell>
          <cell r="G1038">
            <v>0</v>
          </cell>
          <cell r="H1038" t="str">
            <v>Calle 30 Carrera 33 Esquina Barrio La Estacion</v>
          </cell>
          <cell r="I1038" t="str">
            <v>Palmira</v>
          </cell>
          <cell r="J1038" t="str">
            <v>Palmira</v>
          </cell>
          <cell r="K1038">
            <v>5143661</v>
          </cell>
          <cell r="L1038">
            <v>3165282646</v>
          </cell>
          <cell r="M1038" t="str">
            <v>crecefamiliaciplaspalmas@hotmail.com</v>
          </cell>
          <cell r="N1038" t="str">
            <v>Centro De Internamiento Preventivo</v>
          </cell>
          <cell r="O1038" t="str">
            <v>No Aplica</v>
          </cell>
          <cell r="P1038" t="str">
            <v>SRPA</v>
          </cell>
          <cell r="Q1038">
            <v>763</v>
          </cell>
          <cell r="R1038">
            <v>40</v>
          </cell>
          <cell r="S1038">
            <v>43435</v>
          </cell>
          <cell r="T1038">
            <v>43769</v>
          </cell>
          <cell r="U1038">
            <v>867337520</v>
          </cell>
          <cell r="V1038" t="str">
            <v>Maria Victoria Llanos Diaz</v>
          </cell>
        </row>
        <row r="1039">
          <cell r="B1039" t="str">
            <v>76-295-1041</v>
          </cell>
          <cell r="C1039" t="str">
            <v>Valle</v>
          </cell>
          <cell r="D1039" t="str">
            <v>ONG Crecer En Familia</v>
          </cell>
          <cell r="E1039" t="str">
            <v>805020621-1</v>
          </cell>
          <cell r="F1039" t="str">
            <v>Zulamita Ana Liliana Kaim Torres</v>
          </cell>
          <cell r="G1039">
            <v>0</v>
          </cell>
          <cell r="H1039" t="str">
            <v>Calle 29 # 28 -19 Barrio Centro</v>
          </cell>
          <cell r="I1039" t="str">
            <v>Palmira</v>
          </cell>
          <cell r="J1039" t="str">
            <v>Palmira</v>
          </cell>
          <cell r="K1039">
            <v>5143661</v>
          </cell>
          <cell r="L1039">
            <v>3165282646</v>
          </cell>
          <cell r="M1039" t="str">
            <v>crecefamilia@hotmail.com</v>
          </cell>
          <cell r="N1039" t="str">
            <v>Centro Transitorio</v>
          </cell>
          <cell r="O1039" t="str">
            <v>No Aplica</v>
          </cell>
          <cell r="P1039" t="str">
            <v>SRPA</v>
          </cell>
          <cell r="Q1039">
            <v>764</v>
          </cell>
          <cell r="R1039">
            <v>10</v>
          </cell>
          <cell r="S1039">
            <v>43435</v>
          </cell>
          <cell r="T1039">
            <v>43769</v>
          </cell>
          <cell r="U1039">
            <v>202082400</v>
          </cell>
          <cell r="V1039" t="str">
            <v>Maria Victoria Llanos Diaz</v>
          </cell>
        </row>
        <row r="1040">
          <cell r="B1040" t="str">
            <v>76-221-1042</v>
          </cell>
          <cell r="C1040" t="str">
            <v>Valle</v>
          </cell>
          <cell r="D1040" t="str">
            <v>Fundación para la Orientación Familiar - FUNOF</v>
          </cell>
          <cell r="E1040" t="str">
            <v>891310770-2</v>
          </cell>
          <cell r="F1040" t="str">
            <v>Giovana Andrea Brand</v>
          </cell>
          <cell r="G1040">
            <v>0</v>
          </cell>
          <cell r="H1040" t="str">
            <v>Calle 29 No 17 - 51 Barrio La Colombiana</v>
          </cell>
          <cell r="I1040" t="str">
            <v>Palmira</v>
          </cell>
          <cell r="J1040" t="str">
            <v>Palmira</v>
          </cell>
          <cell r="K1040" t="str">
            <v>6661473 - 6661608 - 6659931</v>
          </cell>
          <cell r="L1040">
            <v>3207882993</v>
          </cell>
          <cell r="M1040" t="str">
            <v>coordinacionproteccion@funof.org; funof@funof.org
www.fnof.org</v>
          </cell>
          <cell r="N1040" t="str">
            <v>Libertad Vigilada – Asistida</v>
          </cell>
          <cell r="O1040" t="str">
            <v>No Aplica</v>
          </cell>
          <cell r="P1040" t="str">
            <v>SRPA</v>
          </cell>
          <cell r="Q1040">
            <v>765</v>
          </cell>
          <cell r="R1040">
            <v>50</v>
          </cell>
          <cell r="S1040">
            <v>43435</v>
          </cell>
          <cell r="T1040">
            <v>43769</v>
          </cell>
          <cell r="U1040">
            <v>237891900</v>
          </cell>
          <cell r="V1040" t="str">
            <v>Maria Victoria Llanos Diaz</v>
          </cell>
        </row>
        <row r="1041">
          <cell r="B1041" t="str">
            <v>76-295-1043</v>
          </cell>
          <cell r="C1041" t="str">
            <v>Valle</v>
          </cell>
          <cell r="D1041" t="str">
            <v>ONG Crecer En Familia</v>
          </cell>
          <cell r="E1041" t="str">
            <v>805020621-1</v>
          </cell>
          <cell r="F1041" t="str">
            <v>Zulamita Ana Liliana Kaim Torres</v>
          </cell>
          <cell r="G1041">
            <v>0</v>
          </cell>
          <cell r="H1041" t="str">
            <v>Carrera 26 No 32 - 46 Barrio Centro</v>
          </cell>
          <cell r="I1041" t="str">
            <v>Palmira</v>
          </cell>
          <cell r="J1041" t="str">
            <v>Palmira</v>
          </cell>
          <cell r="K1041">
            <v>5143661</v>
          </cell>
          <cell r="L1041">
            <v>3165282646</v>
          </cell>
          <cell r="M1041" t="str">
            <v>crecefamiliapalmira@hotmail.com</v>
          </cell>
          <cell r="N1041" t="str">
            <v>Semicerrado Externado</v>
          </cell>
          <cell r="O1041" t="str">
            <v>Media Jornada</v>
          </cell>
          <cell r="P1041" t="str">
            <v>SRPA</v>
          </cell>
          <cell r="Q1041">
            <v>762</v>
          </cell>
          <cell r="R1041">
            <v>60</v>
          </cell>
          <cell r="S1041">
            <v>43435</v>
          </cell>
          <cell r="T1041">
            <v>43769</v>
          </cell>
          <cell r="U1041">
            <v>344165940</v>
          </cell>
          <cell r="V1041" t="str">
            <v>Maria Victoria Llanos Diaz</v>
          </cell>
        </row>
        <row r="1042">
          <cell r="B1042" t="str">
            <v>76-13-1044</v>
          </cell>
          <cell r="C1042" t="str">
            <v>Valle</v>
          </cell>
          <cell r="D1042" t="str">
            <v>Asociación Creemos En Ti</v>
          </cell>
          <cell r="E1042" t="str">
            <v>830051999-1</v>
          </cell>
          <cell r="F1042" t="str">
            <v>Monica Patricia Vejarano Velandia</v>
          </cell>
          <cell r="G1042" t="str">
            <v>Sede Roldanillo</v>
          </cell>
          <cell r="H1042" t="str">
            <v>Calle 8 # 9-50 Local A7 CC Lider</v>
          </cell>
          <cell r="I1042" t="str">
            <v>Roldanillo</v>
          </cell>
          <cell r="J1042" t="str">
            <v>Roldanillo</v>
          </cell>
          <cell r="K1042">
            <v>3808587</v>
          </cell>
          <cell r="L1042">
            <v>0</v>
          </cell>
          <cell r="M1042" t="str">
            <v>asocreemosenticali@yahoo.es
laurispradilla9@hotmail.com</v>
          </cell>
          <cell r="N1042" t="str">
            <v>Intervención de Apoyo - Apoyo Psicológico Especializado RD</v>
          </cell>
          <cell r="O1042" t="str">
            <v>No Aplica</v>
          </cell>
          <cell r="P1042" t="str">
            <v>Violencia Sexual</v>
          </cell>
          <cell r="Q1042">
            <v>739</v>
          </cell>
          <cell r="R1042" t="str">
            <v>132 sesiones</v>
          </cell>
          <cell r="S1042">
            <v>43435</v>
          </cell>
          <cell r="T1042">
            <v>43769</v>
          </cell>
          <cell r="U1042">
            <v>0</v>
          </cell>
          <cell r="V1042" t="str">
            <v>Beatriz Eugenia Prado Lucumí</v>
          </cell>
        </row>
        <row r="1043">
          <cell r="B1043" t="str">
            <v>76-217-1045</v>
          </cell>
          <cell r="C1043" t="str">
            <v>Valle</v>
          </cell>
          <cell r="D1043" t="str">
            <v>Fundación Para La Acción Social Nueva Vida</v>
          </cell>
          <cell r="E1043" t="str">
            <v>800139469-1</v>
          </cell>
          <cell r="F1043" t="str">
            <v>Jose Oswaldo Mondragon Varela</v>
          </cell>
          <cell r="G1043">
            <v>0</v>
          </cell>
          <cell r="H1043" t="str">
            <v>Carrera 52 # 82 - 246 Tres Esquinas</v>
          </cell>
          <cell r="I1043" t="str">
            <v>Sevilla</v>
          </cell>
          <cell r="J1043" t="str">
            <v>Sevilla</v>
          </cell>
          <cell r="K1043">
            <v>0</v>
          </cell>
          <cell r="L1043" t="str">
            <v>3157126414 - 3113157397</v>
          </cell>
          <cell r="M1043" t="str">
            <v>fundacionuevavida@hotmail.com</v>
          </cell>
          <cell r="N1043" t="str">
            <v>Externado RD</v>
          </cell>
          <cell r="O1043" t="str">
            <v>Media Jornada</v>
          </cell>
          <cell r="P1043" t="str">
            <v>Vulneración</v>
          </cell>
          <cell r="Q1043">
            <v>724</v>
          </cell>
          <cell r="R1043">
            <v>60</v>
          </cell>
          <cell r="S1043">
            <v>43435</v>
          </cell>
          <cell r="T1043">
            <v>43769</v>
          </cell>
          <cell r="U1043">
            <v>328848420</v>
          </cell>
          <cell r="V1043" t="str">
            <v>Magda Inés Alarcón Quiceno</v>
          </cell>
        </row>
        <row r="1044">
          <cell r="B1044" t="str">
            <v>76-13-1046</v>
          </cell>
          <cell r="C1044" t="str">
            <v>Valle</v>
          </cell>
          <cell r="D1044" t="str">
            <v>Asociación Creemos En Ti</v>
          </cell>
          <cell r="E1044" t="str">
            <v>830051999-1</v>
          </cell>
          <cell r="F1044" t="str">
            <v>Monica Patricia Vejarano Velandia</v>
          </cell>
          <cell r="G1044" t="str">
            <v>Sede Tulua</v>
          </cell>
          <cell r="H1044" t="str">
            <v>Carrera 27 # 24-63 Oficina 102</v>
          </cell>
          <cell r="I1044" t="str">
            <v>Tuluá</v>
          </cell>
          <cell r="J1044" t="str">
            <v>Tuluá</v>
          </cell>
          <cell r="K1044">
            <v>3808587</v>
          </cell>
          <cell r="L1044">
            <v>0</v>
          </cell>
          <cell r="M1044" t="str">
            <v>asocreemosenticali@yahoo.es
laurispradilla9@hotmail.com</v>
          </cell>
          <cell r="N1044" t="str">
            <v>Intervención de Apoyo - Apoyo Psicológico Especializado RD</v>
          </cell>
          <cell r="O1044" t="str">
            <v>No Aplica</v>
          </cell>
          <cell r="P1044" t="str">
            <v>Violencia Sexual</v>
          </cell>
          <cell r="Q1044">
            <v>739</v>
          </cell>
          <cell r="R1044" t="str">
            <v>240 sesiones</v>
          </cell>
          <cell r="S1044">
            <v>43435</v>
          </cell>
          <cell r="T1044">
            <v>43769</v>
          </cell>
          <cell r="U1044">
            <v>0</v>
          </cell>
          <cell r="V1044" t="str">
            <v>Beatriz Eugenia Prado Lucumí</v>
          </cell>
        </row>
        <row r="1045">
          <cell r="B1045" t="str">
            <v>76-221-1047</v>
          </cell>
          <cell r="C1045" t="str">
            <v>Valle</v>
          </cell>
          <cell r="D1045" t="str">
            <v>Fundación para la Orientación Familiar - FUNOF</v>
          </cell>
          <cell r="E1045" t="str">
            <v>891310770-2</v>
          </cell>
          <cell r="F1045" t="str">
            <v>Giovana Andrea Brand</v>
          </cell>
          <cell r="G1045" t="str">
            <v>Sede Tulua</v>
          </cell>
          <cell r="H1045" t="str">
            <v>Calle 33 # 21 -51 Barrio Sajonia</v>
          </cell>
          <cell r="I1045" t="str">
            <v>Tuluá</v>
          </cell>
          <cell r="J1045" t="str">
            <v>Tuluá</v>
          </cell>
          <cell r="K1045" t="str">
            <v>6661473 - 6661608 - 6659931</v>
          </cell>
          <cell r="L1045">
            <v>3207882993</v>
          </cell>
          <cell r="M1045" t="str">
            <v>coordinacionproteccion@funof.org; funof@funof.org
www.fnof.org</v>
          </cell>
          <cell r="N1045" t="str">
            <v>Libertad Vigilada – Asistida</v>
          </cell>
          <cell r="O1045" t="str">
            <v>No Aplica</v>
          </cell>
          <cell r="P1045" t="str">
            <v>SRPA</v>
          </cell>
          <cell r="Q1045">
            <v>728</v>
          </cell>
          <cell r="R1045">
            <v>50</v>
          </cell>
          <cell r="S1045">
            <v>43435</v>
          </cell>
          <cell r="T1045">
            <v>43769</v>
          </cell>
          <cell r="U1045">
            <v>0</v>
          </cell>
          <cell r="V1045" t="str">
            <v>José Gustavo Fierro Barahona</v>
          </cell>
        </row>
        <row r="1046">
          <cell r="B1046" t="str">
            <v>76-78-1048</v>
          </cell>
          <cell r="C1046" t="str">
            <v>Valle</v>
          </cell>
          <cell r="D1046" t="str">
            <v>Consorcio Construyendo Futuro Valle</v>
          </cell>
          <cell r="E1046" t="str">
            <v>900581527-6</v>
          </cell>
          <cell r="F1046" t="str">
            <v>Marleny Téllez Holguín</v>
          </cell>
          <cell r="G1046" t="str">
            <v>Sede Tulua</v>
          </cell>
          <cell r="H1046" t="str">
            <v>Carrera 22 # 30-44 Barrio Sajonia</v>
          </cell>
          <cell r="I1046" t="str">
            <v>Tuluá</v>
          </cell>
          <cell r="J1046" t="str">
            <v>Sevilla - Buenaventura - Buga - Cartago - Palmira - Roldanillo - Tuluá</v>
          </cell>
          <cell r="K1046" t="str">
            <v>7458844 - 2244545 - 2246966</v>
          </cell>
          <cell r="L1046">
            <v>3146173718</v>
          </cell>
          <cell r="M1046" t="str">
            <v>consorcioconfuturo@hotmail.com; coordinacionconfuturovalle@hotmail.com</v>
          </cell>
          <cell r="N1046" t="str">
            <v>Hogar Sustituto Entidad RD</v>
          </cell>
          <cell r="O1046" t="str">
            <v>No Aplica</v>
          </cell>
          <cell r="P1046" t="str">
            <v>Discapacidad</v>
          </cell>
          <cell r="Q1046">
            <v>723</v>
          </cell>
          <cell r="R1046">
            <v>98</v>
          </cell>
          <cell r="S1046">
            <v>43435</v>
          </cell>
          <cell r="T1046">
            <v>43769</v>
          </cell>
          <cell r="U1046">
            <v>1689745088</v>
          </cell>
          <cell r="V1046" t="str">
            <v>Carlos Augusto Jimenez Laverde</v>
          </cell>
        </row>
        <row r="1047">
          <cell r="B1047" t="str">
            <v>76-78-1049</v>
          </cell>
          <cell r="C1047" t="str">
            <v>Valle</v>
          </cell>
          <cell r="D1047" t="str">
            <v>Consorcio Construyendo Futuro Valle</v>
          </cell>
          <cell r="E1047" t="str">
            <v>900581527-6</v>
          </cell>
          <cell r="F1047" t="str">
            <v>Marleny Téllez Holguín</v>
          </cell>
          <cell r="G1047" t="str">
            <v>Sede Tulua</v>
          </cell>
          <cell r="H1047" t="str">
            <v>Carrera 22 # 30-44 Barrio Sajonia</v>
          </cell>
          <cell r="I1047" t="str">
            <v>Tuluá</v>
          </cell>
          <cell r="J1047" t="str">
            <v>Sevilla - Buenaventura - Buga - Cartago - Palmira - Roldanillo - Tuluá</v>
          </cell>
          <cell r="K1047" t="str">
            <v>7458844 - 2244545 - 2246966</v>
          </cell>
          <cell r="L1047">
            <v>3146173718</v>
          </cell>
          <cell r="M1047" t="str">
            <v>consorcioconfuturo@hotmail.com; coordinacionconfuturovalle@hotmail.com</v>
          </cell>
          <cell r="N1047" t="str">
            <v>Hogar Sustituto Entidad RD</v>
          </cell>
          <cell r="O1047" t="str">
            <v>No Aplica</v>
          </cell>
          <cell r="P1047" t="str">
            <v>Vulneración</v>
          </cell>
          <cell r="Q1047">
            <v>722</v>
          </cell>
          <cell r="R1047">
            <v>249</v>
          </cell>
          <cell r="S1047">
            <v>43435</v>
          </cell>
          <cell r="T1047">
            <v>43769</v>
          </cell>
          <cell r="U1047">
            <v>3254523045</v>
          </cell>
          <cell r="V1047" t="str">
            <v>Carlos Augusto Jimenez Laverde</v>
          </cell>
        </row>
        <row r="1048">
          <cell r="B1048" t="str">
            <v>76-71-1050</v>
          </cell>
          <cell r="C1048" t="str">
            <v>Valle</v>
          </cell>
          <cell r="D1048" t="str">
            <v>Comité Procentro De Rehabilitación Y/o Centro De Educación Especial Tuluá - CEET</v>
          </cell>
          <cell r="E1048" t="str">
            <v>891904317-2</v>
          </cell>
          <cell r="F1048" t="str">
            <v>Amanda Charrya Cerezo</v>
          </cell>
          <cell r="G1048">
            <v>0</v>
          </cell>
          <cell r="H1048" t="str">
            <v>Calle 30a No 22 - 34 Barrio Sajonia</v>
          </cell>
          <cell r="I1048" t="str">
            <v>Tuluá</v>
          </cell>
          <cell r="J1048" t="str">
            <v>Tuluá</v>
          </cell>
          <cell r="K1048">
            <v>2254884</v>
          </cell>
          <cell r="L1048">
            <v>0</v>
          </cell>
          <cell r="M1048" t="str">
            <v>ceet-tulua@hotmail.com</v>
          </cell>
          <cell r="N1048" t="str">
            <v>Externado RD</v>
          </cell>
          <cell r="O1048" t="str">
            <v>Media Jornada</v>
          </cell>
          <cell r="P1048" t="str">
            <v>Discapacidad</v>
          </cell>
          <cell r="Q1048">
            <v>720</v>
          </cell>
          <cell r="R1048">
            <v>37</v>
          </cell>
          <cell r="S1048">
            <v>43435</v>
          </cell>
          <cell r="T1048">
            <v>43769</v>
          </cell>
          <cell r="U1048">
            <v>321382518</v>
          </cell>
          <cell r="V1048" t="str">
            <v>Olga Victoria Molina Guevara</v>
          </cell>
        </row>
        <row r="1049">
          <cell r="B1049" t="str">
            <v>76-46-1051</v>
          </cell>
          <cell r="C1049" t="str">
            <v>Valle</v>
          </cell>
          <cell r="D1049" t="str">
            <v>Casa De Proteccion A La Niñez Mundo Nuevo</v>
          </cell>
          <cell r="E1049" t="str">
            <v>891904274-4</v>
          </cell>
          <cell r="F1049" t="str">
            <v>Ana Julia Bejarano Restrepo</v>
          </cell>
          <cell r="G1049">
            <v>0</v>
          </cell>
          <cell r="H1049" t="str">
            <v>Manzana 49 Casa 01 Barrio Bosques De Maracaibo</v>
          </cell>
          <cell r="I1049" t="str">
            <v>Tuluá</v>
          </cell>
          <cell r="J1049" t="str">
            <v>Tuluá</v>
          </cell>
          <cell r="K1049">
            <v>2303996</v>
          </cell>
          <cell r="L1049" t="str">
            <v>3128433457 - 3122583348</v>
          </cell>
          <cell r="M1049" t="str">
            <v>capromun@hotmail.com</v>
          </cell>
          <cell r="N1049" t="str">
            <v>Externado RD</v>
          </cell>
          <cell r="O1049" t="str">
            <v>Media Jornada</v>
          </cell>
          <cell r="P1049" t="str">
            <v>Vulneración</v>
          </cell>
          <cell r="Q1049">
            <v>719</v>
          </cell>
          <cell r="R1049">
            <v>55</v>
          </cell>
          <cell r="S1049">
            <v>43435</v>
          </cell>
          <cell r="T1049">
            <v>43769</v>
          </cell>
          <cell r="U1049">
            <v>301444385</v>
          </cell>
          <cell r="V1049" t="str">
            <v>Olga Victoria Molina Guevara</v>
          </cell>
        </row>
        <row r="1050">
          <cell r="B1050" t="str">
            <v>76-46-1052</v>
          </cell>
          <cell r="C1050" t="str">
            <v>Valle</v>
          </cell>
          <cell r="D1050" t="str">
            <v>Casa De Proteccion A La Niñez Mundo Nuevo</v>
          </cell>
          <cell r="E1050" t="str">
            <v>891904274-4</v>
          </cell>
          <cell r="F1050" t="str">
            <v>Ana Julia Bejarano Restrepo</v>
          </cell>
          <cell r="G1050">
            <v>0</v>
          </cell>
          <cell r="H1050" t="str">
            <v>Manzana 49 Ultima Etapa Barrio Bosques De Maracaibo</v>
          </cell>
          <cell r="I1050" t="str">
            <v>Tuluá</v>
          </cell>
          <cell r="J1050" t="str">
            <v>Tuluá</v>
          </cell>
          <cell r="K1050">
            <v>2303996</v>
          </cell>
          <cell r="L1050" t="str">
            <v>3128433457 - 3122583348</v>
          </cell>
          <cell r="M1050" t="str">
            <v>capromun@hotmail.com</v>
          </cell>
          <cell r="N1050" t="str">
            <v>Internado RD</v>
          </cell>
          <cell r="O1050" t="str">
            <v>No Aplica</v>
          </cell>
          <cell r="P1050" t="str">
            <v>Vida Independiente</v>
          </cell>
          <cell r="Q1050">
            <v>718</v>
          </cell>
          <cell r="R1050">
            <v>27</v>
          </cell>
          <cell r="S1050">
            <v>43435</v>
          </cell>
          <cell r="T1050">
            <v>43769</v>
          </cell>
          <cell r="U1050">
            <v>404926047</v>
          </cell>
          <cell r="V1050" t="str">
            <v>Olga Victoria Molina Guevara</v>
          </cell>
        </row>
        <row r="1051">
          <cell r="B1051" t="str">
            <v>11-311-1053</v>
          </cell>
          <cell r="C1051" t="str">
            <v>Bogotá</v>
          </cell>
          <cell r="D1051" t="str">
            <v>El Instituto Distrital Para La Protección De La Niñez Y La Juventud - IDIPRON</v>
          </cell>
          <cell r="E1051" t="str">
            <v>899999333-7</v>
          </cell>
          <cell r="F1051" t="str">
            <v>Wilfredo Grajales Rosas</v>
          </cell>
          <cell r="G1051">
            <v>0</v>
          </cell>
          <cell r="H1051" t="str">
            <v>Carrera 51 No. 58-20 Sur</v>
          </cell>
          <cell r="I1051" t="str">
            <v>Bogotá, D.C.</v>
          </cell>
          <cell r="J1051" t="str">
            <v>Centro De Atencion Especializado Puente Aranda</v>
          </cell>
          <cell r="K1051">
            <v>0</v>
          </cell>
          <cell r="L1051">
            <v>0</v>
          </cell>
          <cell r="M1051" t="str">
            <v>atencionalciudadano@idipron.gov.co</v>
          </cell>
          <cell r="N1051" t="str">
            <v>Centro De Atención Especializada</v>
          </cell>
          <cell r="O1051" t="str">
            <v>No Aplica</v>
          </cell>
          <cell r="P1051" t="str">
            <v>SRPA</v>
          </cell>
          <cell r="Q1051" t="str">
            <v>11-0622-2019</v>
          </cell>
          <cell r="R1051">
            <v>110</v>
          </cell>
          <cell r="S1051">
            <v>43504</v>
          </cell>
          <cell r="T1051">
            <v>43776</v>
          </cell>
          <cell r="U1051">
            <v>2875473016</v>
          </cell>
          <cell r="V1051" t="str">
            <v>Mabel Adriana Gonzales Solarte</v>
          </cell>
        </row>
        <row r="1052">
          <cell r="B1052" t="str">
            <v>73-156-1054</v>
          </cell>
          <cell r="C1052" t="str">
            <v>Tolima</v>
          </cell>
          <cell r="D1052" t="str">
            <v>Fundación Familiar Pro Rehabilitación de Farmacodependientes FFARO</v>
          </cell>
          <cell r="E1052" t="str">
            <v>800034694-1</v>
          </cell>
          <cell r="F1052" t="str">
            <v>Luis Edier Usma Osorio</v>
          </cell>
          <cell r="G1052" t="str">
            <v>CETRA</v>
          </cell>
          <cell r="H1052" t="str">
            <v>Carrera 5 # 39a- 79</v>
          </cell>
          <cell r="I1052" t="str">
            <v>Ibagué</v>
          </cell>
          <cell r="J1052" t="str">
            <v>Jordán</v>
          </cell>
          <cell r="K1052">
            <v>7431069</v>
          </cell>
          <cell r="L1052">
            <v>3137323577</v>
          </cell>
          <cell r="M1052" t="str">
            <v>contacto@fundacionfaro.org</v>
          </cell>
          <cell r="N1052" t="str">
            <v>Centro Transitorio</v>
          </cell>
          <cell r="O1052" t="str">
            <v>No Aplica</v>
          </cell>
          <cell r="P1052" t="str">
            <v>SRPA</v>
          </cell>
          <cell r="Q1052">
            <v>230</v>
          </cell>
          <cell r="R1052">
            <v>2</v>
          </cell>
          <cell r="S1052">
            <v>43514</v>
          </cell>
          <cell r="T1052">
            <v>43769</v>
          </cell>
          <cell r="U1052">
            <v>30822633</v>
          </cell>
          <cell r="V1052" t="str">
            <v>Juan Carlos Oviedo Fernandez</v>
          </cell>
        </row>
        <row r="1053">
          <cell r="B1053" t="str">
            <v>18-147-1055</v>
          </cell>
          <cell r="C1053" t="str">
            <v>Caquetá</v>
          </cell>
          <cell r="D1053" t="str">
            <v>Fundación Dignitas</v>
          </cell>
          <cell r="E1053" t="str">
            <v>900843968-6</v>
          </cell>
          <cell r="F1053" t="str">
            <v>Quellys Rodriguez Zuñiga</v>
          </cell>
          <cell r="G1053">
            <v>0</v>
          </cell>
          <cell r="H1053" t="str">
            <v>Carrera 15 # 7 - 02 Juan XIII</v>
          </cell>
          <cell r="I1053" t="str">
            <v>Florencia</v>
          </cell>
          <cell r="J1053" t="str">
            <v>Florencia 2</v>
          </cell>
          <cell r="K1053">
            <v>4353832</v>
          </cell>
          <cell r="L1053">
            <v>3505685965</v>
          </cell>
          <cell r="M1053" t="str">
            <v>fundaciondignitascaqueta@gmail.com</v>
          </cell>
          <cell r="N1053" t="str">
            <v>Intervención de Apoyo - Apoyo Psicológico Especializado RD</v>
          </cell>
          <cell r="O1053" t="str">
            <v>No Aplica</v>
          </cell>
          <cell r="P1053" t="str">
            <v>Vulneración</v>
          </cell>
          <cell r="Q1053">
            <v>189</v>
          </cell>
          <cell r="R1053" t="str">
            <v>408 sesiones</v>
          </cell>
          <cell r="S1053">
            <v>43434</v>
          </cell>
          <cell r="T1053">
            <v>43769</v>
          </cell>
          <cell r="U1053">
            <v>293069256</v>
          </cell>
          <cell r="V1053" t="str">
            <v>Jenny Esperanza Romero - Mercedes Penagos Escobar</v>
          </cell>
        </row>
        <row r="1054">
          <cell r="B1054" t="str">
            <v>18-312-1056</v>
          </cell>
          <cell r="C1054" t="str">
            <v>Caquetá</v>
          </cell>
          <cell r="D1054" t="str">
            <v>Horizontes Fundación Para El Amor Y La Salud</v>
          </cell>
          <cell r="E1054" t="str">
            <v>900114253-1</v>
          </cell>
          <cell r="F1054" t="str">
            <v>Dora Luz Ortiz Morales</v>
          </cell>
          <cell r="G1054">
            <v>0</v>
          </cell>
          <cell r="H1054" t="str">
            <v>Carrera 7 # 7 - 17 Barrio La Estrella</v>
          </cell>
          <cell r="I1054" t="str">
            <v>Florencia</v>
          </cell>
          <cell r="J1054" t="str">
            <v>Florencia 2</v>
          </cell>
          <cell r="K1054">
            <v>4345344</v>
          </cell>
          <cell r="L1054">
            <v>3108163758</v>
          </cell>
          <cell r="M1054" t="str">
            <v>doraluzor@hotmail.com</v>
          </cell>
          <cell r="N1054" t="str">
            <v>Intervención de Apoyo RAJ</v>
          </cell>
          <cell r="O1054" t="str">
            <v>No Aplica</v>
          </cell>
          <cell r="P1054" t="str">
            <v>SRPA</v>
          </cell>
          <cell r="Q1054">
            <v>194</v>
          </cell>
          <cell r="R1054">
            <v>5</v>
          </cell>
          <cell r="S1054">
            <v>43435</v>
          </cell>
          <cell r="T1054">
            <v>43769</v>
          </cell>
          <cell r="U1054">
            <v>18181755</v>
          </cell>
          <cell r="V1054" t="str">
            <v>Mercedes Penagos Escobar</v>
          </cell>
        </row>
        <row r="1055">
          <cell r="B1055" t="str">
            <v>18-312-1057</v>
          </cell>
          <cell r="C1055" t="str">
            <v>Caquetá</v>
          </cell>
          <cell r="D1055" t="str">
            <v>Horizontes Fundación Para El Amor Y La Salud</v>
          </cell>
          <cell r="E1055" t="str">
            <v>900114253-1</v>
          </cell>
          <cell r="F1055" t="str">
            <v>Dora Luz Ortiz Morales</v>
          </cell>
          <cell r="G1055">
            <v>0</v>
          </cell>
          <cell r="H1055" t="str">
            <v>Carrera 7 # 7 - 17 Barrio La Estrella</v>
          </cell>
          <cell r="I1055" t="str">
            <v>Florencia</v>
          </cell>
          <cell r="J1055" t="str">
            <v>Florencia 2</v>
          </cell>
          <cell r="K1055">
            <v>4345344</v>
          </cell>
          <cell r="L1055">
            <v>3108163758</v>
          </cell>
          <cell r="M1055" t="str">
            <v>doraluzor@hotmail.com</v>
          </cell>
          <cell r="N1055" t="str">
            <v>Prestación de Servicios Sociales a la Comunidad</v>
          </cell>
          <cell r="O1055" t="str">
            <v>No Aplica</v>
          </cell>
          <cell r="P1055" t="str">
            <v>SRPA</v>
          </cell>
          <cell r="Q1055">
            <v>192</v>
          </cell>
          <cell r="R1055">
            <v>5</v>
          </cell>
          <cell r="S1055">
            <v>43435</v>
          </cell>
          <cell r="T1055">
            <v>43769</v>
          </cell>
          <cell r="U1055">
            <v>16385880</v>
          </cell>
          <cell r="V1055" t="str">
            <v>Mercedes Penagos Escobar</v>
          </cell>
        </row>
        <row r="1056">
          <cell r="B1056" t="str">
            <v>18-312-1058</v>
          </cell>
          <cell r="C1056" t="str">
            <v>Caquetá</v>
          </cell>
          <cell r="D1056" t="str">
            <v>Horizontes Fundación Para El Amor Y La Salud</v>
          </cell>
          <cell r="E1056" t="str">
            <v>900114253-1</v>
          </cell>
          <cell r="F1056" t="str">
            <v>Dora Luz Ortiz Morales</v>
          </cell>
          <cell r="G1056">
            <v>0</v>
          </cell>
          <cell r="H1056" t="str">
            <v>Carrera 7 # 7 - 17 Barrio La Estrella</v>
          </cell>
          <cell r="I1056" t="str">
            <v>Florencia</v>
          </cell>
          <cell r="J1056" t="str">
            <v>Florencia 2</v>
          </cell>
          <cell r="K1056">
            <v>4345344</v>
          </cell>
          <cell r="L1056">
            <v>3108163758</v>
          </cell>
          <cell r="M1056" t="str">
            <v>doraluzor@hotmail.com</v>
          </cell>
          <cell r="N1056" t="str">
            <v>Libertad Vigilada – Asistida</v>
          </cell>
          <cell r="O1056" t="str">
            <v>No Aplica</v>
          </cell>
          <cell r="P1056" t="str">
            <v>SRPA</v>
          </cell>
          <cell r="Q1056">
            <v>191</v>
          </cell>
          <cell r="R1056">
            <v>35</v>
          </cell>
          <cell r="S1056">
            <v>43435</v>
          </cell>
          <cell r="T1056">
            <v>43769</v>
          </cell>
          <cell r="U1056">
            <v>166524330</v>
          </cell>
          <cell r="V1056" t="str">
            <v>Mercedes Penagos Escobar</v>
          </cell>
        </row>
        <row r="1057">
          <cell r="B1057" t="str">
            <v>18-312-1059</v>
          </cell>
          <cell r="C1057" t="str">
            <v>Caquetá</v>
          </cell>
          <cell r="D1057" t="str">
            <v>Horizontes Fundación Para El Amor Y La Salud</v>
          </cell>
          <cell r="E1057" t="str">
            <v>900114253-1</v>
          </cell>
          <cell r="F1057" t="str">
            <v>Dora Luz Ortiz Morales</v>
          </cell>
          <cell r="G1057">
            <v>0</v>
          </cell>
          <cell r="H1057" t="str">
            <v>Carrera 11 # 2 - 60 Barrio Pueblo Nuevo</v>
          </cell>
          <cell r="I1057" t="str">
            <v>Florencia</v>
          </cell>
          <cell r="J1057" t="str">
            <v>Florencia 2</v>
          </cell>
          <cell r="K1057">
            <v>4345344</v>
          </cell>
          <cell r="L1057">
            <v>3124367693</v>
          </cell>
          <cell r="M1057" t="str">
            <v>srpa.horizontesfundacion@yahoo.com</v>
          </cell>
          <cell r="N1057" t="str">
            <v>Centro Transitorio</v>
          </cell>
          <cell r="O1057" t="str">
            <v>No Aplica</v>
          </cell>
          <cell r="P1057" t="str">
            <v>SRPA</v>
          </cell>
          <cell r="Q1057">
            <v>193</v>
          </cell>
          <cell r="R1057">
            <v>3</v>
          </cell>
          <cell r="S1057">
            <v>43435</v>
          </cell>
          <cell r="T1057">
            <v>43769</v>
          </cell>
          <cell r="U1057">
            <v>60624720</v>
          </cell>
          <cell r="V1057" t="str">
            <v>Mercedes Penagos Escobar</v>
          </cell>
        </row>
        <row r="1058">
          <cell r="B1058" t="str">
            <v>18-312-1060</v>
          </cell>
          <cell r="C1058" t="str">
            <v>Caquetá</v>
          </cell>
          <cell r="D1058" t="str">
            <v>Horizontes Fundación Para El Amor Y La Salud</v>
          </cell>
          <cell r="E1058" t="str">
            <v>900114253-1</v>
          </cell>
          <cell r="F1058" t="str">
            <v>Dora Luz Ortiz Morales</v>
          </cell>
          <cell r="G1058">
            <v>0</v>
          </cell>
          <cell r="H1058" t="str">
            <v>Carrera 11 # 2 - 60 Barrio Pueblo Nuevo</v>
          </cell>
          <cell r="I1058" t="str">
            <v>Florencia</v>
          </cell>
          <cell r="J1058" t="str">
            <v>Florencia 2</v>
          </cell>
          <cell r="K1058">
            <v>4345344</v>
          </cell>
          <cell r="L1058">
            <v>3124367693</v>
          </cell>
          <cell r="M1058" t="str">
            <v>srpa.horizontesfundacion@yahoo.com</v>
          </cell>
          <cell r="N1058" t="str">
            <v>Centro De Internamiento Preventivo</v>
          </cell>
          <cell r="O1058" t="str">
            <v>No Aplica</v>
          </cell>
          <cell r="P1058" t="str">
            <v>SRPA</v>
          </cell>
          <cell r="Q1058">
            <v>195</v>
          </cell>
          <cell r="R1058">
            <v>20</v>
          </cell>
          <cell r="S1058">
            <v>43435</v>
          </cell>
          <cell r="T1058">
            <v>43769</v>
          </cell>
          <cell r="U1058">
            <v>433668760</v>
          </cell>
          <cell r="V1058" t="str">
            <v>Mercedes Penagos Escobar</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85"/>
  <sheetViews>
    <sheetView showGridLines="0" view="pageBreakPreview" zoomScale="85" zoomScaleNormal="85" zoomScaleSheetLayoutView="85" workbookViewId="0">
      <selection activeCell="C1" sqref="C1:D1"/>
    </sheetView>
  </sheetViews>
  <sheetFormatPr baseColWidth="10" defaultColWidth="14.7109375" defaultRowHeight="15" customHeight="1" x14ac:dyDescent="0.2"/>
  <cols>
    <col min="1" max="10" width="15.7109375" style="3" customWidth="1"/>
    <col min="11" max="16384" width="14.7109375" style="2"/>
  </cols>
  <sheetData>
    <row r="1" spans="1:10" ht="15" customHeight="1" thickBot="1" x14ac:dyDescent="0.25">
      <c r="A1" s="125" t="s">
        <v>1</v>
      </c>
      <c r="B1" s="126"/>
      <c r="C1" s="127"/>
      <c r="D1" s="127"/>
      <c r="E1" s="4" t="s">
        <v>0</v>
      </c>
      <c r="F1" s="10"/>
      <c r="G1" s="4" t="s">
        <v>25</v>
      </c>
      <c r="H1" s="128"/>
      <c r="I1" s="128"/>
      <c r="J1" s="129"/>
    </row>
    <row r="2" spans="1:10" ht="15" customHeight="1" x14ac:dyDescent="0.2">
      <c r="A2" s="119" t="s">
        <v>2</v>
      </c>
      <c r="B2" s="120"/>
      <c r="C2" s="120"/>
      <c r="D2" s="120"/>
      <c r="E2" s="120"/>
      <c r="F2" s="120"/>
      <c r="G2" s="120"/>
      <c r="H2" s="120"/>
      <c r="I2" s="120"/>
      <c r="J2" s="121"/>
    </row>
    <row r="3" spans="1:10" ht="15" customHeight="1" x14ac:dyDescent="0.2">
      <c r="A3" s="130" t="s">
        <v>3</v>
      </c>
      <c r="B3" s="131"/>
      <c r="C3" s="131" t="s">
        <v>4</v>
      </c>
      <c r="D3" s="131"/>
      <c r="E3" s="131"/>
      <c r="F3" s="131"/>
      <c r="G3" s="131"/>
      <c r="H3" s="131"/>
      <c r="I3" s="131" t="s">
        <v>5</v>
      </c>
      <c r="J3" s="134"/>
    </row>
    <row r="4" spans="1:10" ht="15" customHeight="1" x14ac:dyDescent="0.2">
      <c r="A4" s="132" t="str">
        <f>+IFERROR(VLOOKUP(H1,[3]Directorio!$B$2:$V$1100,2,FALSE),"")</f>
        <v/>
      </c>
      <c r="B4" s="133"/>
      <c r="C4" s="133" t="str">
        <f>+IFERROR(VLOOKUP(H1,[3]Directorio!$B$2:$V$1100,3,FALSE),"")</f>
        <v/>
      </c>
      <c r="D4" s="133"/>
      <c r="E4" s="133"/>
      <c r="F4" s="133"/>
      <c r="G4" s="133"/>
      <c r="H4" s="133"/>
      <c r="I4" s="133" t="str">
        <f>+IFERROR(VLOOKUP(H1,[3]Directorio!$B$2:$V$1100,4,FALSE),"")</f>
        <v/>
      </c>
      <c r="J4" s="135"/>
    </row>
    <row r="5" spans="1:10" ht="15" customHeight="1" x14ac:dyDescent="0.2">
      <c r="A5" s="130" t="s">
        <v>7</v>
      </c>
      <c r="B5" s="131"/>
      <c r="C5" s="131"/>
      <c r="D5" s="131"/>
      <c r="E5" s="131" t="s">
        <v>6</v>
      </c>
      <c r="F5" s="131"/>
      <c r="G5" s="131"/>
      <c r="H5" s="131"/>
      <c r="I5" s="131"/>
      <c r="J5" s="134"/>
    </row>
    <row r="6" spans="1:10" ht="15" customHeight="1" x14ac:dyDescent="0.2">
      <c r="A6" s="132" t="str">
        <f>+IFERROR(VLOOKUP(H1,[3]Directorio!$B$2:$V$1100,5,FALSE),"")</f>
        <v/>
      </c>
      <c r="B6" s="133"/>
      <c r="C6" s="133"/>
      <c r="D6" s="133"/>
      <c r="E6" s="133" t="str">
        <f>+IFERROR(VLOOKUP(H1,[3]Directorio!$B$2:$V$1100,6,FALSE),"")</f>
        <v/>
      </c>
      <c r="F6" s="133"/>
      <c r="G6" s="133"/>
      <c r="H6" s="133"/>
      <c r="I6" s="133"/>
      <c r="J6" s="135"/>
    </row>
    <row r="7" spans="1:10" ht="15" customHeight="1" x14ac:dyDescent="0.2">
      <c r="A7" s="130" t="s">
        <v>8</v>
      </c>
      <c r="B7" s="131"/>
      <c r="C7" s="131"/>
      <c r="D7" s="131"/>
      <c r="E7" s="131" t="s">
        <v>9</v>
      </c>
      <c r="F7" s="131"/>
      <c r="G7" s="131"/>
      <c r="H7" s="131" t="s">
        <v>10</v>
      </c>
      <c r="I7" s="131"/>
      <c r="J7" s="134"/>
    </row>
    <row r="8" spans="1:10" ht="15" customHeight="1" x14ac:dyDescent="0.2">
      <c r="A8" s="132" t="str">
        <f>+IFERROR(VLOOKUP(H1,[3]Directorio!$B$2:$V$1100,7,FALSE),"")</f>
        <v/>
      </c>
      <c r="B8" s="133"/>
      <c r="C8" s="133"/>
      <c r="D8" s="133"/>
      <c r="E8" s="133" t="str">
        <f>+IFERROR(VLOOKUP(H1,[3]Directorio!$B$2:$V$1100,8,FALSE),"")</f>
        <v/>
      </c>
      <c r="F8" s="133"/>
      <c r="G8" s="133"/>
      <c r="H8" s="133" t="str">
        <f>+IFERROR(VLOOKUP(H1,[3]Directorio!$B$2:$V$1100,9,FALSE),"")</f>
        <v/>
      </c>
      <c r="I8" s="133"/>
      <c r="J8" s="135"/>
    </row>
    <row r="9" spans="1:10" ht="15" customHeight="1" x14ac:dyDescent="0.2">
      <c r="A9" s="130" t="s">
        <v>11</v>
      </c>
      <c r="B9" s="131"/>
      <c r="C9" s="131"/>
      <c r="D9" s="131" t="s">
        <v>12</v>
      </c>
      <c r="E9" s="131"/>
      <c r="F9" s="131"/>
      <c r="G9" s="131" t="s">
        <v>13</v>
      </c>
      <c r="H9" s="131"/>
      <c r="I9" s="131"/>
      <c r="J9" s="134"/>
    </row>
    <row r="10" spans="1:10" ht="15" customHeight="1" thickBot="1" x14ac:dyDescent="0.25">
      <c r="A10" s="136" t="str">
        <f>+IFERROR(VLOOKUP(H1,[3]Directorio!$B$2:$V$1100,10,FALSE),"")</f>
        <v/>
      </c>
      <c r="B10" s="137"/>
      <c r="C10" s="137"/>
      <c r="D10" s="137" t="str">
        <f>+IFERROR(VLOOKUP(H1,[3]Directorio!$B$2:$V$1100,11,FALSE),"")</f>
        <v/>
      </c>
      <c r="E10" s="137"/>
      <c r="F10" s="137"/>
      <c r="G10" s="137" t="str">
        <f>+IFERROR(VLOOKUP(H1,[3]Directorio!$B$2:$V$1100,12,FALSE),"")</f>
        <v/>
      </c>
      <c r="H10" s="137"/>
      <c r="I10" s="137"/>
      <c r="J10" s="138"/>
    </row>
    <row r="11" spans="1:10" ht="15" customHeight="1" x14ac:dyDescent="0.2">
      <c r="A11" s="119" t="s">
        <v>14</v>
      </c>
      <c r="B11" s="120"/>
      <c r="C11" s="120"/>
      <c r="D11" s="120"/>
      <c r="E11" s="120"/>
      <c r="F11" s="120"/>
      <c r="G11" s="120"/>
      <c r="H11" s="120"/>
      <c r="I11" s="120"/>
      <c r="J11" s="121"/>
    </row>
    <row r="12" spans="1:10" ht="15" customHeight="1" x14ac:dyDescent="0.2">
      <c r="A12" s="130" t="s">
        <v>15</v>
      </c>
      <c r="B12" s="131"/>
      <c r="C12" s="131"/>
      <c r="D12" s="131"/>
      <c r="E12" s="131" t="s">
        <v>16</v>
      </c>
      <c r="F12" s="131"/>
      <c r="G12" s="131"/>
      <c r="H12" s="131" t="s">
        <v>17</v>
      </c>
      <c r="I12" s="131"/>
      <c r="J12" s="134"/>
    </row>
    <row r="13" spans="1:10" ht="15" customHeight="1" x14ac:dyDescent="0.2">
      <c r="A13" s="132" t="str">
        <f>+IFERROR(VLOOKUP(H1,[3]Directorio!$B$2:$V$1100,13,FALSE),"")</f>
        <v/>
      </c>
      <c r="B13" s="133"/>
      <c r="C13" s="133"/>
      <c r="D13" s="133"/>
      <c r="E13" s="133" t="str">
        <f>+IFERROR(VLOOKUP(H1,[3]Directorio!$B$2:$V$1100,14,FALSE),"")</f>
        <v/>
      </c>
      <c r="F13" s="133"/>
      <c r="G13" s="133"/>
      <c r="H13" s="133" t="str">
        <f>+IFERROR(VLOOKUP(H1,[3]Directorio!$B$2:$V$1100,15,FALSE),"")</f>
        <v/>
      </c>
      <c r="I13" s="133"/>
      <c r="J13" s="135"/>
    </row>
    <row r="14" spans="1:10" ht="15" customHeight="1" x14ac:dyDescent="0.2">
      <c r="A14" s="130" t="s">
        <v>18</v>
      </c>
      <c r="B14" s="131"/>
      <c r="C14" s="131"/>
      <c r="D14" s="131" t="s">
        <v>19</v>
      </c>
      <c r="E14" s="131"/>
      <c r="F14" s="131"/>
      <c r="G14" s="131" t="s">
        <v>20</v>
      </c>
      <c r="H14" s="131"/>
      <c r="I14" s="131" t="s">
        <v>21</v>
      </c>
      <c r="J14" s="134"/>
    </row>
    <row r="15" spans="1:10" ht="15" customHeight="1" x14ac:dyDescent="0.2">
      <c r="A15" s="132" t="str">
        <f>+IFERROR(VLOOKUP(H1,[3]Directorio!$B$2:$V$1100,16,FALSE),"")</f>
        <v/>
      </c>
      <c r="B15" s="133"/>
      <c r="C15" s="133"/>
      <c r="D15" s="133" t="str">
        <f>+IFERROR(VLOOKUP(H1,[3]Directorio!$B$2:$V$1100,17,FALSE),"")</f>
        <v/>
      </c>
      <c r="E15" s="133"/>
      <c r="F15" s="133"/>
      <c r="G15" s="143" t="str">
        <f>+IFERROR(VLOOKUP(H1,[3]Directorio!$B$2:$V$1100,18,FALSE),"")</f>
        <v/>
      </c>
      <c r="H15" s="143"/>
      <c r="I15" s="143" t="str">
        <f>+IFERROR(VLOOKUP(H1,[3]Directorio!$B$2:$V$1100,19,FALSE),"")</f>
        <v/>
      </c>
      <c r="J15" s="144"/>
    </row>
    <row r="16" spans="1:10" ht="15" customHeight="1" x14ac:dyDescent="0.2">
      <c r="A16" s="130" t="s">
        <v>22</v>
      </c>
      <c r="B16" s="131"/>
      <c r="C16" s="131"/>
      <c r="D16" s="131" t="s">
        <v>23</v>
      </c>
      <c r="E16" s="131"/>
      <c r="F16" s="131"/>
      <c r="G16" s="131"/>
      <c r="H16" s="131"/>
      <c r="I16" s="131"/>
      <c r="J16" s="134"/>
    </row>
    <row r="17" spans="1:10" ht="15" customHeight="1" thickBot="1" x14ac:dyDescent="0.25">
      <c r="A17" s="139" t="str">
        <f>+IFERROR(VLOOKUP(H1,[3]Directorio!$B$2:$V$1100,20,FALSE),"")</f>
        <v/>
      </c>
      <c r="B17" s="140"/>
      <c r="C17" s="140"/>
      <c r="D17" s="141" t="str">
        <f>+IFERROR(VLOOKUP(H1,[3]Directorio!$B$2:$V$1100,21,FALSE),"")</f>
        <v/>
      </c>
      <c r="E17" s="141"/>
      <c r="F17" s="141"/>
      <c r="G17" s="141"/>
      <c r="H17" s="141"/>
      <c r="I17" s="141"/>
      <c r="J17" s="142"/>
    </row>
    <row r="18" spans="1:10" ht="15" customHeight="1" x14ac:dyDescent="0.2">
      <c r="A18" s="119" t="s">
        <v>27</v>
      </c>
      <c r="B18" s="120"/>
      <c r="C18" s="120"/>
      <c r="D18" s="120"/>
      <c r="E18" s="120"/>
      <c r="F18" s="120"/>
      <c r="G18" s="120"/>
      <c r="H18" s="120"/>
      <c r="I18" s="120"/>
      <c r="J18" s="121"/>
    </row>
    <row r="19" spans="1:10" ht="15" customHeight="1" thickBot="1" x14ac:dyDescent="0.25">
      <c r="A19" s="122" t="s">
        <v>24</v>
      </c>
      <c r="B19" s="123"/>
      <c r="C19" s="124"/>
      <c r="D19" s="124"/>
      <c r="E19" s="124"/>
      <c r="F19" s="123" t="s">
        <v>26</v>
      </c>
      <c r="G19" s="123"/>
      <c r="H19" s="124"/>
      <c r="I19" s="124"/>
      <c r="J19" s="124"/>
    </row>
    <row r="20" spans="1:10" ht="15" customHeight="1" thickBot="1" x14ac:dyDescent="0.25">
      <c r="A20" s="108" t="s">
        <v>28</v>
      </c>
      <c r="B20" s="109"/>
      <c r="C20" s="109"/>
      <c r="D20" s="109"/>
      <c r="E20" s="109"/>
      <c r="F20" s="109"/>
      <c r="G20" s="109"/>
      <c r="H20" s="109"/>
      <c r="I20" s="109"/>
      <c r="J20" s="110"/>
    </row>
    <row r="21" spans="1:10" ht="39.950000000000003" customHeight="1" thickBot="1" x14ac:dyDescent="0.25">
      <c r="A21" s="89" t="s">
        <v>46</v>
      </c>
      <c r="B21" s="90"/>
      <c r="C21" s="90"/>
      <c r="D21" s="90"/>
      <c r="E21" s="90"/>
      <c r="F21" s="90"/>
      <c r="G21" s="90"/>
      <c r="H21" s="91"/>
      <c r="I21" s="92" t="str">
        <f>+IF(OR(D22="Valide todos los criterios",D31="Valide todos los criterios",D37="Valide todos los criterios"),"Valide todas las variables",IF(AND(D22="Cumple variable",D31="Cumple variable",D37="Cumple variable"),"Cumple obligación","No cumple obligación"))</f>
        <v>Valide todas las variables</v>
      </c>
      <c r="J21" s="93"/>
    </row>
    <row r="22" spans="1:10" ht="15" customHeight="1" x14ac:dyDescent="0.2">
      <c r="A22" s="94" t="s">
        <v>45</v>
      </c>
      <c r="B22" s="13" t="s">
        <v>37</v>
      </c>
      <c r="C22" s="14"/>
      <c r="D22" s="97" t="str">
        <f>+IF(OR(C22="",C23="",C24="",C25="",C26="",C27="",C28="",C29="",C30=""),"Valide todos los criterios",IF(C25="No aplica",IF(AND(C22="Cumple",C23="Cumple",C24="Cumple",C26="Cumple",C27="Cumple",C28="Cumple",C29="Cumple",C30="Cumple"),"Cumple variable","No cumple variable"),IF(AND(C22="Cumple",C23="Cumple",C24="Cumple",C25="Cumple",C26="Cumple",C27="Cumple",C28="Cumple",C29="Cumple",C30="Cumple"),"Cumple variable","No cumple variable")))</f>
        <v>Valide todos los criterios</v>
      </c>
      <c r="E22" s="100" t="s">
        <v>48</v>
      </c>
      <c r="F22" s="100"/>
      <c r="G22" s="100"/>
      <c r="H22" s="100"/>
      <c r="I22" s="100"/>
      <c r="J22" s="101"/>
    </row>
    <row r="23" spans="1:10" ht="15" customHeight="1" x14ac:dyDescent="0.2">
      <c r="A23" s="95"/>
      <c r="B23" s="11" t="s">
        <v>38</v>
      </c>
      <c r="C23" s="12"/>
      <c r="D23" s="98"/>
      <c r="E23" s="102"/>
      <c r="F23" s="103"/>
      <c r="G23" s="103"/>
      <c r="H23" s="103"/>
      <c r="I23" s="103"/>
      <c r="J23" s="104"/>
    </row>
    <row r="24" spans="1:10" ht="15" customHeight="1" x14ac:dyDescent="0.2">
      <c r="A24" s="95"/>
      <c r="B24" s="11" t="s">
        <v>39</v>
      </c>
      <c r="C24" s="12"/>
      <c r="D24" s="98"/>
      <c r="E24" s="102"/>
      <c r="F24" s="103"/>
      <c r="G24" s="103"/>
      <c r="H24" s="103"/>
      <c r="I24" s="103"/>
      <c r="J24" s="104"/>
    </row>
    <row r="25" spans="1:10" ht="15" customHeight="1" x14ac:dyDescent="0.2">
      <c r="A25" s="95"/>
      <c r="B25" s="11" t="s">
        <v>40</v>
      </c>
      <c r="C25" s="12"/>
      <c r="D25" s="98"/>
      <c r="E25" s="102"/>
      <c r="F25" s="103"/>
      <c r="G25" s="103"/>
      <c r="H25" s="103"/>
      <c r="I25" s="103"/>
      <c r="J25" s="104"/>
    </row>
    <row r="26" spans="1:10" ht="15" customHeight="1" x14ac:dyDescent="0.2">
      <c r="A26" s="95"/>
      <c r="B26" s="11" t="s">
        <v>41</v>
      </c>
      <c r="C26" s="12"/>
      <c r="D26" s="98"/>
      <c r="E26" s="102"/>
      <c r="F26" s="103"/>
      <c r="G26" s="103"/>
      <c r="H26" s="103"/>
      <c r="I26" s="103"/>
      <c r="J26" s="104"/>
    </row>
    <row r="27" spans="1:10" ht="15" customHeight="1" x14ac:dyDescent="0.2">
      <c r="A27" s="95"/>
      <c r="B27" s="11" t="s">
        <v>42</v>
      </c>
      <c r="C27" s="12"/>
      <c r="D27" s="98"/>
      <c r="E27" s="102"/>
      <c r="F27" s="103"/>
      <c r="G27" s="103"/>
      <c r="H27" s="103"/>
      <c r="I27" s="103"/>
      <c r="J27" s="104"/>
    </row>
    <row r="28" spans="1:10" ht="15" customHeight="1" x14ac:dyDescent="0.2">
      <c r="A28" s="95"/>
      <c r="B28" s="11" t="s">
        <v>43</v>
      </c>
      <c r="C28" s="12"/>
      <c r="D28" s="98"/>
      <c r="E28" s="102"/>
      <c r="F28" s="103"/>
      <c r="G28" s="103"/>
      <c r="H28" s="103"/>
      <c r="I28" s="103"/>
      <c r="J28" s="104"/>
    </row>
    <row r="29" spans="1:10" ht="15" customHeight="1" x14ac:dyDescent="0.2">
      <c r="A29" s="95"/>
      <c r="B29" s="11" t="s">
        <v>44</v>
      </c>
      <c r="C29" s="12"/>
      <c r="D29" s="98"/>
      <c r="E29" s="102"/>
      <c r="F29" s="103"/>
      <c r="G29" s="103"/>
      <c r="H29" s="103"/>
      <c r="I29" s="103"/>
      <c r="J29" s="104"/>
    </row>
    <row r="30" spans="1:10" ht="15" customHeight="1" thickBot="1" x14ac:dyDescent="0.25">
      <c r="A30" s="96"/>
      <c r="B30" s="15" t="s">
        <v>55</v>
      </c>
      <c r="C30" s="45"/>
      <c r="D30" s="99"/>
      <c r="E30" s="105"/>
      <c r="F30" s="106"/>
      <c r="G30" s="106"/>
      <c r="H30" s="106"/>
      <c r="I30" s="106"/>
      <c r="J30" s="107"/>
    </row>
    <row r="31" spans="1:10" ht="15" customHeight="1" x14ac:dyDescent="0.2">
      <c r="A31" s="94" t="s">
        <v>49</v>
      </c>
      <c r="B31" s="13" t="s">
        <v>37</v>
      </c>
      <c r="C31" s="14"/>
      <c r="D31" s="97" t="str">
        <f>+IF(OR(C31="",C32="",C33="",C34="",C35="",C36=""),"Valide todos los criterios",IF(AND(C31="Cumple",C32="Cumple",C33="Cumple",C34="Cumple",C35="Cumple",C36="Cumple"),"Cumple variable","No cumple variable"))</f>
        <v>Valide todos los criterios</v>
      </c>
      <c r="E31" s="100" t="s">
        <v>48</v>
      </c>
      <c r="F31" s="100"/>
      <c r="G31" s="100"/>
      <c r="H31" s="100"/>
      <c r="I31" s="100"/>
      <c r="J31" s="101"/>
    </row>
    <row r="32" spans="1:10" ht="15" customHeight="1" x14ac:dyDescent="0.2">
      <c r="A32" s="95"/>
      <c r="B32" s="11" t="s">
        <v>38</v>
      </c>
      <c r="C32" s="12"/>
      <c r="D32" s="98"/>
      <c r="E32" s="102"/>
      <c r="F32" s="103"/>
      <c r="G32" s="103"/>
      <c r="H32" s="103"/>
      <c r="I32" s="103"/>
      <c r="J32" s="104"/>
    </row>
    <row r="33" spans="1:10" ht="15" customHeight="1" x14ac:dyDescent="0.2">
      <c r="A33" s="95"/>
      <c r="B33" s="11" t="s">
        <v>39</v>
      </c>
      <c r="C33" s="12"/>
      <c r="D33" s="98"/>
      <c r="E33" s="102"/>
      <c r="F33" s="103"/>
      <c r="G33" s="103"/>
      <c r="H33" s="103"/>
      <c r="I33" s="103"/>
      <c r="J33" s="104"/>
    </row>
    <row r="34" spans="1:10" ht="15" customHeight="1" x14ac:dyDescent="0.2">
      <c r="A34" s="95"/>
      <c r="B34" s="11" t="s">
        <v>40</v>
      </c>
      <c r="C34" s="12"/>
      <c r="D34" s="98"/>
      <c r="E34" s="102"/>
      <c r="F34" s="103"/>
      <c r="G34" s="103"/>
      <c r="H34" s="103"/>
      <c r="I34" s="103"/>
      <c r="J34" s="104"/>
    </row>
    <row r="35" spans="1:10" ht="15" customHeight="1" x14ac:dyDescent="0.2">
      <c r="A35" s="95"/>
      <c r="B35" s="11" t="s">
        <v>41</v>
      </c>
      <c r="C35" s="12"/>
      <c r="D35" s="98"/>
      <c r="E35" s="102"/>
      <c r="F35" s="103"/>
      <c r="G35" s="103"/>
      <c r="H35" s="103"/>
      <c r="I35" s="103"/>
      <c r="J35" s="104"/>
    </row>
    <row r="36" spans="1:10" ht="15" customHeight="1" thickBot="1" x14ac:dyDescent="0.25">
      <c r="A36" s="96"/>
      <c r="B36" s="15" t="s">
        <v>42</v>
      </c>
      <c r="C36" s="45"/>
      <c r="D36" s="99"/>
      <c r="E36" s="105"/>
      <c r="F36" s="106"/>
      <c r="G36" s="106"/>
      <c r="H36" s="106"/>
      <c r="I36" s="106"/>
      <c r="J36" s="107"/>
    </row>
    <row r="37" spans="1:10" ht="15" customHeight="1" x14ac:dyDescent="0.2">
      <c r="A37" s="94" t="s">
        <v>50</v>
      </c>
      <c r="B37" s="13" t="s">
        <v>37</v>
      </c>
      <c r="C37" s="14"/>
      <c r="D37" s="97" t="str">
        <f>+IF(OR(C37="",C38="",C39="",C40="",C41=""),"Valide todos los criterios",IF(AND(C37="Cumple",C38="Cumple",C39="Cumple",C40="Cumple",C41="Cumple"),"Cumple variable","No cumple variable"))</f>
        <v>Valide todos los criterios</v>
      </c>
      <c r="E37" s="100" t="s">
        <v>48</v>
      </c>
      <c r="F37" s="100"/>
      <c r="G37" s="100"/>
      <c r="H37" s="100"/>
      <c r="I37" s="100"/>
      <c r="J37" s="101"/>
    </row>
    <row r="38" spans="1:10" ht="15" customHeight="1" x14ac:dyDescent="0.2">
      <c r="A38" s="95"/>
      <c r="B38" s="11" t="s">
        <v>38</v>
      </c>
      <c r="C38" s="12"/>
      <c r="D38" s="98"/>
      <c r="E38" s="102"/>
      <c r="F38" s="103"/>
      <c r="G38" s="103"/>
      <c r="H38" s="103"/>
      <c r="I38" s="103"/>
      <c r="J38" s="104"/>
    </row>
    <row r="39" spans="1:10" ht="15" customHeight="1" x14ac:dyDescent="0.2">
      <c r="A39" s="95"/>
      <c r="B39" s="11" t="s">
        <v>39</v>
      </c>
      <c r="C39" s="12"/>
      <c r="D39" s="98"/>
      <c r="E39" s="102"/>
      <c r="F39" s="103"/>
      <c r="G39" s="103"/>
      <c r="H39" s="103"/>
      <c r="I39" s="103"/>
      <c r="J39" s="104"/>
    </row>
    <row r="40" spans="1:10" ht="15" customHeight="1" x14ac:dyDescent="0.2">
      <c r="A40" s="95"/>
      <c r="B40" s="11" t="s">
        <v>40</v>
      </c>
      <c r="C40" s="12"/>
      <c r="D40" s="98"/>
      <c r="E40" s="102"/>
      <c r="F40" s="103"/>
      <c r="G40" s="103"/>
      <c r="H40" s="103"/>
      <c r="I40" s="103"/>
      <c r="J40" s="104"/>
    </row>
    <row r="41" spans="1:10" ht="15" customHeight="1" thickBot="1" x14ac:dyDescent="0.25">
      <c r="A41" s="96"/>
      <c r="B41" s="15" t="s">
        <v>41</v>
      </c>
      <c r="C41" s="45"/>
      <c r="D41" s="99"/>
      <c r="E41" s="105"/>
      <c r="F41" s="106"/>
      <c r="G41" s="106"/>
      <c r="H41" s="106"/>
      <c r="I41" s="106"/>
      <c r="J41" s="107"/>
    </row>
    <row r="42" spans="1:10" ht="45" customHeight="1" thickBot="1" x14ac:dyDescent="0.25">
      <c r="A42" s="89" t="s">
        <v>51</v>
      </c>
      <c r="B42" s="90"/>
      <c r="C42" s="90"/>
      <c r="D42" s="90"/>
      <c r="E42" s="90"/>
      <c r="F42" s="90"/>
      <c r="G42" s="90"/>
      <c r="H42" s="91"/>
      <c r="I42" s="92" t="str">
        <f>IF(AND(D43="Variable no aplica",D51="Variable no aplica",D62="Variable no aplica"),IF(OR(D70="Valide todos los criterios",D76="Valide todos los criterios",D81="Valide todos los criterios"),"Valide todas las variables",IF(AND(D70="Cumple variable",D76="Cumple variable",D81="Cumple variable"),"Cumple obligación","No cumple obligación")),IF(AND(D43="Variable no aplica",D51="Variable no aplica"),IF(OR(D62="",D70="Valide todos los criterios",D76="Valide todos los criterios",D81="Valide todos los criterios"),"Valide todas las variables",IF(AND(D62="Cumple variable",D70="Cumple variable",D76="Cumple variable",D81="Cumple variable"),"Cumple obligación","No cumple obligación")),IF(AND(D43="Variable no aplica",D62="Variable no aplica"),IF(OR(D51="Valide todos los criterios",D70="Valide todos los criterios",D76="Valide todos los criterios",D81="Valide todos los criterios"),"Valide todas las variables",IF(AND(D51="Cumple variable",D70="Cumple variable",D76="Cumple variable",D81="Cumple variable"),"Cumple obligación","No cumple obligación")),IF(AND(D51="Variable no aplica",D62="Variable no aplica"),IF(OR(D43="Valide todos los criterios",D70="Valide todos los criterios",D76="Valide todos los criterios",D81="Valide todos los criterios"),"Valide todas las variables",IF(AND(D43="Cumple variable",D70="Cumple variable",D76="Cumple variable",D81="Cumple variable"),"Cumple obligación","No cumple obligación")),IF(AND(D43="Variable no aplica"),IF(OR(D51="Valide todos los criterios",D62="",D70="Valide todos los criterios",D76="Valide todos los criterios",D81="Valide todos los criterios"),"Valide todas las variables",IF(AND(D51="Cumple variable",D62="Cumple variable",D70="Cumple variable",D76="Cumple variable",D81="Cumple variable"),"Cumple obligación","No cumple obligación")),IF(AND(D51="Variable no aplica"),IF(OR(D43="Valide todos los criterios",D62="",D70="Valide todos los criterios",D76="Valide todos los criterios",D81="Valide todos los criterios"),"Valide todas las variables",IF(AND(D43="Cumple variable",D62="Cumple variable",D70="Cumple variable",D76="Cumple variable",D81="Cumple variable"),"Cumple obligación","No cumple obligación")),IF(AND(D62="Variable no aplica"),IF(OR(D43="Valide todos los criterios",D51="",D70="Valide todos los criterios",D76="Valide todos los criterios",D81="Valide todos los criterios"),"Valide todas las variables",IF(AND(D43="Cumple variable",D51="Cumple variable",D70="Cumple variable",D76="Cumple variable",D81="Cumple variable"),"Cumple obligación","No cumple obligación")),IF(OR(D43="Valide todos los criterios",D51="Valide todos los criterios",D62="",D70="Valide todos los criterios",D76="Valide todos los criterios",D81="Valide todos los criterios"),"Valide todas las variables",IF(AND(D43="Cumple variable",D51="Cumple variable",D62="Cumple variable",D70="Cumple variable",D76="Cumple variable",D81="Cumple variable"),"Cumple obligación","No cumple obligación")))))))))</f>
        <v>Valide todas las variables</v>
      </c>
      <c r="J42" s="93"/>
    </row>
    <row r="43" spans="1:10" ht="15" customHeight="1" x14ac:dyDescent="0.2">
      <c r="A43" s="116" t="s">
        <v>52</v>
      </c>
      <c r="B43" s="13" t="s">
        <v>37</v>
      </c>
      <c r="C43" s="14"/>
      <c r="D43" s="97" t="str">
        <f>+IF(C50="X","Variable no aplica",IF(OR(C43="",C44="",C45="",C46="",C47="",C48="",C49=""),"Valide todos los criterios",IF(AND(C45="No aplica",C46="No aplica"),IF(AND(C43="Cumple",C44="Cumple",C47="Cumple",C48="Cumple",C49="Cumple"),"Cumple variable","No cumple variable"),IF(AND(C45="No aplica"),IF(AND(C43="Cumple",C44="Cumple",C46="Cumple",C47="Cumple",C48="Cumple",C49="Cumple"),"Cumple variable","No cumple variable"),IF(AND(C46="No aplica"),IF(AND(C43="Cumple",C44="Cumple",C45="Cumple",C47="Cumple",C48="Cumple",C49="Cumple"),"Cumple variable","No cumple variable"),IF(AND(C43="Cumple",C44="Cumple",C45="Cumple",C46="Cumple",C47="Cumple",C48="Cumple",C49="Cumple"),"Cumple variable","No cumple variable"))))))</f>
        <v>Valide todos los criterios</v>
      </c>
      <c r="E43" s="100" t="s">
        <v>48</v>
      </c>
      <c r="F43" s="100"/>
      <c r="G43" s="100"/>
      <c r="H43" s="100"/>
      <c r="I43" s="100"/>
      <c r="J43" s="101"/>
    </row>
    <row r="44" spans="1:10" ht="15" customHeight="1" x14ac:dyDescent="0.2">
      <c r="A44" s="117"/>
      <c r="B44" s="11" t="s">
        <v>38</v>
      </c>
      <c r="C44" s="12"/>
      <c r="D44" s="98"/>
      <c r="E44" s="102"/>
      <c r="F44" s="103"/>
      <c r="G44" s="103"/>
      <c r="H44" s="103"/>
      <c r="I44" s="103"/>
      <c r="J44" s="104"/>
    </row>
    <row r="45" spans="1:10" ht="15" customHeight="1" x14ac:dyDescent="0.2">
      <c r="A45" s="117"/>
      <c r="B45" s="11" t="s">
        <v>39</v>
      </c>
      <c r="C45" s="12"/>
      <c r="D45" s="98"/>
      <c r="E45" s="102"/>
      <c r="F45" s="103"/>
      <c r="G45" s="103"/>
      <c r="H45" s="103"/>
      <c r="I45" s="103"/>
      <c r="J45" s="104"/>
    </row>
    <row r="46" spans="1:10" ht="15" customHeight="1" x14ac:dyDescent="0.2">
      <c r="A46" s="117"/>
      <c r="B46" s="11" t="s">
        <v>40</v>
      </c>
      <c r="C46" s="12"/>
      <c r="D46" s="98"/>
      <c r="E46" s="102"/>
      <c r="F46" s="103"/>
      <c r="G46" s="103"/>
      <c r="H46" s="103"/>
      <c r="I46" s="103"/>
      <c r="J46" s="104"/>
    </row>
    <row r="47" spans="1:10" ht="15" customHeight="1" x14ac:dyDescent="0.2">
      <c r="A47" s="117"/>
      <c r="B47" s="11" t="s">
        <v>41</v>
      </c>
      <c r="C47" s="12"/>
      <c r="D47" s="98"/>
      <c r="E47" s="102"/>
      <c r="F47" s="103"/>
      <c r="G47" s="103"/>
      <c r="H47" s="103"/>
      <c r="I47" s="103"/>
      <c r="J47" s="104"/>
    </row>
    <row r="48" spans="1:10" ht="15" customHeight="1" x14ac:dyDescent="0.2">
      <c r="A48" s="117"/>
      <c r="B48" s="11" t="s">
        <v>42</v>
      </c>
      <c r="C48" s="12"/>
      <c r="D48" s="98"/>
      <c r="E48" s="102"/>
      <c r="F48" s="103"/>
      <c r="G48" s="103"/>
      <c r="H48" s="103"/>
      <c r="I48" s="103"/>
      <c r="J48" s="104"/>
    </row>
    <row r="49" spans="1:10" ht="15" customHeight="1" x14ac:dyDescent="0.2">
      <c r="A49" s="117"/>
      <c r="B49" s="17" t="s">
        <v>43</v>
      </c>
      <c r="C49" s="18"/>
      <c r="D49" s="146"/>
      <c r="E49" s="102"/>
      <c r="F49" s="103"/>
      <c r="G49" s="103"/>
      <c r="H49" s="103"/>
      <c r="I49" s="103"/>
      <c r="J49" s="104"/>
    </row>
    <row r="50" spans="1:10" ht="15" customHeight="1" thickBot="1" x14ac:dyDescent="0.25">
      <c r="A50" s="145"/>
      <c r="B50" s="19" t="s">
        <v>54</v>
      </c>
      <c r="C50" s="20"/>
      <c r="D50" s="99"/>
      <c r="E50" s="105"/>
      <c r="F50" s="106"/>
      <c r="G50" s="106"/>
      <c r="H50" s="106"/>
      <c r="I50" s="106"/>
      <c r="J50" s="107"/>
    </row>
    <row r="51" spans="1:10" ht="15" customHeight="1" x14ac:dyDescent="0.2">
      <c r="A51" s="94" t="s">
        <v>57</v>
      </c>
      <c r="B51" s="13" t="s">
        <v>37</v>
      </c>
      <c r="C51" s="14"/>
      <c r="D51" s="97" t="str">
        <f>+IF(C61="X","Variable no aplica",IF(OR(C51="",C52="",C53="",C54="",C55="",C56="",C57="",C58="",C59="",C60=""),"Valide todos los criterios",IF(AND(C51="Cumple",C52="Cumple",C53="Cumple",C54="Cumple",C55="Cumple",C56="Cumple",C57="Cumple",C58="Cumple",C59="Cumple",C60="Cumple"),"Cumple variable","No cumple variable")))</f>
        <v>Valide todos los criterios</v>
      </c>
      <c r="E51" s="100" t="s">
        <v>48</v>
      </c>
      <c r="F51" s="100"/>
      <c r="G51" s="100"/>
      <c r="H51" s="100"/>
      <c r="I51" s="100"/>
      <c r="J51" s="101"/>
    </row>
    <row r="52" spans="1:10" ht="15" customHeight="1" x14ac:dyDescent="0.2">
      <c r="A52" s="95"/>
      <c r="B52" s="11" t="s">
        <v>38</v>
      </c>
      <c r="C52" s="12"/>
      <c r="D52" s="98"/>
      <c r="E52" s="102"/>
      <c r="F52" s="103"/>
      <c r="G52" s="103"/>
      <c r="H52" s="103"/>
      <c r="I52" s="103"/>
      <c r="J52" s="104"/>
    </row>
    <row r="53" spans="1:10" ht="15" customHeight="1" x14ac:dyDescent="0.2">
      <c r="A53" s="95"/>
      <c r="B53" s="11" t="s">
        <v>39</v>
      </c>
      <c r="C53" s="12"/>
      <c r="D53" s="98"/>
      <c r="E53" s="102"/>
      <c r="F53" s="103"/>
      <c r="G53" s="103"/>
      <c r="H53" s="103"/>
      <c r="I53" s="103"/>
      <c r="J53" s="104"/>
    </row>
    <row r="54" spans="1:10" ht="15" customHeight="1" x14ac:dyDescent="0.2">
      <c r="A54" s="95"/>
      <c r="B54" s="11" t="s">
        <v>40</v>
      </c>
      <c r="C54" s="12"/>
      <c r="D54" s="98"/>
      <c r="E54" s="102"/>
      <c r="F54" s="103"/>
      <c r="G54" s="103"/>
      <c r="H54" s="103"/>
      <c r="I54" s="103"/>
      <c r="J54" s="104"/>
    </row>
    <row r="55" spans="1:10" ht="15" customHeight="1" x14ac:dyDescent="0.2">
      <c r="A55" s="95"/>
      <c r="B55" s="11" t="s">
        <v>41</v>
      </c>
      <c r="C55" s="12"/>
      <c r="D55" s="98"/>
      <c r="E55" s="102"/>
      <c r="F55" s="103"/>
      <c r="G55" s="103"/>
      <c r="H55" s="103"/>
      <c r="I55" s="103"/>
      <c r="J55" s="104"/>
    </row>
    <row r="56" spans="1:10" ht="15" customHeight="1" x14ac:dyDescent="0.2">
      <c r="A56" s="95"/>
      <c r="B56" s="11" t="s">
        <v>42</v>
      </c>
      <c r="C56" s="12"/>
      <c r="D56" s="98"/>
      <c r="E56" s="102"/>
      <c r="F56" s="103"/>
      <c r="G56" s="103"/>
      <c r="H56" s="103"/>
      <c r="I56" s="103"/>
      <c r="J56" s="104"/>
    </row>
    <row r="57" spans="1:10" ht="15" customHeight="1" x14ac:dyDescent="0.2">
      <c r="A57" s="95"/>
      <c r="B57" s="11" t="s">
        <v>43</v>
      </c>
      <c r="C57" s="12"/>
      <c r="D57" s="98"/>
      <c r="E57" s="102"/>
      <c r="F57" s="103"/>
      <c r="G57" s="103"/>
      <c r="H57" s="103"/>
      <c r="I57" s="103"/>
      <c r="J57" s="104"/>
    </row>
    <row r="58" spans="1:10" ht="15" customHeight="1" x14ac:dyDescent="0.2">
      <c r="A58" s="95"/>
      <c r="B58" s="11" t="s">
        <v>44</v>
      </c>
      <c r="C58" s="12"/>
      <c r="D58" s="98"/>
      <c r="E58" s="102"/>
      <c r="F58" s="103"/>
      <c r="G58" s="103"/>
      <c r="H58" s="103"/>
      <c r="I58" s="103"/>
      <c r="J58" s="104"/>
    </row>
    <row r="59" spans="1:10" ht="15" customHeight="1" x14ac:dyDescent="0.2">
      <c r="A59" s="95"/>
      <c r="B59" s="11" t="s">
        <v>55</v>
      </c>
      <c r="C59" s="12"/>
      <c r="D59" s="98"/>
      <c r="E59" s="102"/>
      <c r="F59" s="103"/>
      <c r="G59" s="103"/>
      <c r="H59" s="103"/>
      <c r="I59" s="103"/>
      <c r="J59" s="104"/>
    </row>
    <row r="60" spans="1:10" ht="15" customHeight="1" x14ac:dyDescent="0.2">
      <c r="A60" s="147"/>
      <c r="B60" s="11" t="s">
        <v>56</v>
      </c>
      <c r="C60" s="18"/>
      <c r="D60" s="146"/>
      <c r="E60" s="102"/>
      <c r="F60" s="103"/>
      <c r="G60" s="103"/>
      <c r="H60" s="103"/>
      <c r="I60" s="103"/>
      <c r="J60" s="104"/>
    </row>
    <row r="61" spans="1:10" ht="15" customHeight="1" thickBot="1" x14ac:dyDescent="0.25">
      <c r="A61" s="96"/>
      <c r="B61" s="19" t="s">
        <v>54</v>
      </c>
      <c r="C61" s="20"/>
      <c r="D61" s="99"/>
      <c r="E61" s="105"/>
      <c r="F61" s="106"/>
      <c r="G61" s="106"/>
      <c r="H61" s="106"/>
      <c r="I61" s="106"/>
      <c r="J61" s="107"/>
    </row>
    <row r="62" spans="1:10" ht="15" customHeight="1" x14ac:dyDescent="0.2">
      <c r="A62" s="94" t="s">
        <v>58</v>
      </c>
      <c r="B62" s="151" t="s">
        <v>62</v>
      </c>
      <c r="C62" s="154"/>
      <c r="D62" s="148"/>
      <c r="E62" s="100" t="s">
        <v>48</v>
      </c>
      <c r="F62" s="100"/>
      <c r="G62" s="100"/>
      <c r="H62" s="100"/>
      <c r="I62" s="100"/>
      <c r="J62" s="101"/>
    </row>
    <row r="63" spans="1:10" ht="14.1" customHeight="1" x14ac:dyDescent="0.2">
      <c r="A63" s="95"/>
      <c r="B63" s="152"/>
      <c r="C63" s="155"/>
      <c r="D63" s="149"/>
      <c r="E63" s="102"/>
      <c r="F63" s="103"/>
      <c r="G63" s="103"/>
      <c r="H63" s="103"/>
      <c r="I63" s="103"/>
      <c r="J63" s="104"/>
    </row>
    <row r="64" spans="1:10" ht="14.1" customHeight="1" x14ac:dyDescent="0.2">
      <c r="A64" s="95"/>
      <c r="B64" s="152"/>
      <c r="C64" s="155"/>
      <c r="D64" s="149"/>
      <c r="E64" s="102"/>
      <c r="F64" s="103"/>
      <c r="G64" s="103"/>
      <c r="H64" s="103"/>
      <c r="I64" s="103"/>
      <c r="J64" s="104"/>
    </row>
    <row r="65" spans="1:10" ht="14.1" customHeight="1" x14ac:dyDescent="0.2">
      <c r="A65" s="95"/>
      <c r="B65" s="152"/>
      <c r="C65" s="155"/>
      <c r="D65" s="149"/>
      <c r="E65" s="102"/>
      <c r="F65" s="103"/>
      <c r="G65" s="103"/>
      <c r="H65" s="103"/>
      <c r="I65" s="103"/>
      <c r="J65" s="104"/>
    </row>
    <row r="66" spans="1:10" ht="14.1" customHeight="1" x14ac:dyDescent="0.2">
      <c r="A66" s="95"/>
      <c r="B66" s="152"/>
      <c r="C66" s="155"/>
      <c r="D66" s="149"/>
      <c r="E66" s="102"/>
      <c r="F66" s="103"/>
      <c r="G66" s="103"/>
      <c r="H66" s="103"/>
      <c r="I66" s="103"/>
      <c r="J66" s="104"/>
    </row>
    <row r="67" spans="1:10" ht="14.1" customHeight="1" x14ac:dyDescent="0.2">
      <c r="A67" s="95"/>
      <c r="B67" s="152"/>
      <c r="C67" s="155"/>
      <c r="D67" s="149"/>
      <c r="E67" s="102"/>
      <c r="F67" s="103"/>
      <c r="G67" s="103"/>
      <c r="H67" s="103"/>
      <c r="I67" s="103"/>
      <c r="J67" s="104"/>
    </row>
    <row r="68" spans="1:10" ht="14.1" customHeight="1" x14ac:dyDescent="0.2">
      <c r="A68" s="95"/>
      <c r="B68" s="152"/>
      <c r="C68" s="155"/>
      <c r="D68" s="149"/>
      <c r="E68" s="102"/>
      <c r="F68" s="103"/>
      <c r="G68" s="103"/>
      <c r="H68" s="103"/>
      <c r="I68" s="103"/>
      <c r="J68" s="104"/>
    </row>
    <row r="69" spans="1:10" ht="14.1" customHeight="1" thickBot="1" x14ac:dyDescent="0.25">
      <c r="A69" s="96"/>
      <c r="B69" s="153"/>
      <c r="C69" s="156"/>
      <c r="D69" s="150"/>
      <c r="E69" s="105"/>
      <c r="F69" s="106"/>
      <c r="G69" s="106"/>
      <c r="H69" s="106"/>
      <c r="I69" s="106"/>
      <c r="J69" s="107"/>
    </row>
    <row r="70" spans="1:10" ht="15" customHeight="1" x14ac:dyDescent="0.2">
      <c r="A70" s="94" t="s">
        <v>63</v>
      </c>
      <c r="B70" s="13" t="s">
        <v>37</v>
      </c>
      <c r="C70" s="14"/>
      <c r="D70" s="97" t="str">
        <f>+IF(OR(C70="",C71="",C72="",C73="",C74="",C75=""),"Valide todos los criterios",IF(AND(C70="Cumple",C71="Cumple",C72="Cumple",C73="Cumple",C74="Cumple",C75="Cumple"),"Cumple variable","No cumple variable"))</f>
        <v>Valide todos los criterios</v>
      </c>
      <c r="E70" s="100" t="s">
        <v>48</v>
      </c>
      <c r="F70" s="100"/>
      <c r="G70" s="100"/>
      <c r="H70" s="100"/>
      <c r="I70" s="100"/>
      <c r="J70" s="101"/>
    </row>
    <row r="71" spans="1:10" ht="15" customHeight="1" x14ac:dyDescent="0.2">
      <c r="A71" s="95"/>
      <c r="B71" s="11" t="s">
        <v>38</v>
      </c>
      <c r="C71" s="12"/>
      <c r="D71" s="98"/>
      <c r="E71" s="102"/>
      <c r="F71" s="103"/>
      <c r="G71" s="103"/>
      <c r="H71" s="103"/>
      <c r="I71" s="103"/>
      <c r="J71" s="104"/>
    </row>
    <row r="72" spans="1:10" ht="15" customHeight="1" x14ac:dyDescent="0.2">
      <c r="A72" s="95"/>
      <c r="B72" s="11" t="s">
        <v>39</v>
      </c>
      <c r="C72" s="12"/>
      <c r="D72" s="98"/>
      <c r="E72" s="102"/>
      <c r="F72" s="103"/>
      <c r="G72" s="103"/>
      <c r="H72" s="103"/>
      <c r="I72" s="103"/>
      <c r="J72" s="104"/>
    </row>
    <row r="73" spans="1:10" ht="15" customHeight="1" x14ac:dyDescent="0.2">
      <c r="A73" s="95"/>
      <c r="B73" s="11" t="s">
        <v>40</v>
      </c>
      <c r="C73" s="12"/>
      <c r="D73" s="98"/>
      <c r="E73" s="102"/>
      <c r="F73" s="103"/>
      <c r="G73" s="103"/>
      <c r="H73" s="103"/>
      <c r="I73" s="103"/>
      <c r="J73" s="104"/>
    </row>
    <row r="74" spans="1:10" ht="15" customHeight="1" x14ac:dyDescent="0.2">
      <c r="A74" s="95"/>
      <c r="B74" s="11" t="s">
        <v>41</v>
      </c>
      <c r="C74" s="12"/>
      <c r="D74" s="98"/>
      <c r="E74" s="102"/>
      <c r="F74" s="103"/>
      <c r="G74" s="103"/>
      <c r="H74" s="103"/>
      <c r="I74" s="103"/>
      <c r="J74" s="104"/>
    </row>
    <row r="75" spans="1:10" ht="15" customHeight="1" thickBot="1" x14ac:dyDescent="0.25">
      <c r="A75" s="96"/>
      <c r="B75" s="15" t="s">
        <v>42</v>
      </c>
      <c r="C75" s="16"/>
      <c r="D75" s="99"/>
      <c r="E75" s="105"/>
      <c r="F75" s="106"/>
      <c r="G75" s="106"/>
      <c r="H75" s="106"/>
      <c r="I75" s="106"/>
      <c r="J75" s="107"/>
    </row>
    <row r="76" spans="1:10" ht="15" customHeight="1" x14ac:dyDescent="0.2">
      <c r="A76" s="94" t="s">
        <v>64</v>
      </c>
      <c r="B76" s="13" t="s">
        <v>37</v>
      </c>
      <c r="C76" s="14"/>
      <c r="D76" s="97" t="str">
        <f>+IF(OR(C76="",C77="",C78="",C79="",C80=""),"Valide todos los criterios",IF(AND(C76="Cumple",C77="Cumple",C78="Cumple",C79="Cumple",C80="Cumple"),"Cumple variable","No cumple variable"))</f>
        <v>Valide todos los criterios</v>
      </c>
      <c r="E76" s="100" t="s">
        <v>48</v>
      </c>
      <c r="F76" s="100"/>
      <c r="G76" s="100"/>
      <c r="H76" s="100"/>
      <c r="I76" s="100"/>
      <c r="J76" s="101"/>
    </row>
    <row r="77" spans="1:10" ht="15" customHeight="1" x14ac:dyDescent="0.2">
      <c r="A77" s="95"/>
      <c r="B77" s="11" t="s">
        <v>38</v>
      </c>
      <c r="C77" s="12"/>
      <c r="D77" s="98"/>
      <c r="E77" s="102"/>
      <c r="F77" s="103"/>
      <c r="G77" s="103"/>
      <c r="H77" s="103"/>
      <c r="I77" s="103"/>
      <c r="J77" s="104"/>
    </row>
    <row r="78" spans="1:10" ht="15" customHeight="1" x14ac:dyDescent="0.2">
      <c r="A78" s="95"/>
      <c r="B78" s="11" t="s">
        <v>39</v>
      </c>
      <c r="C78" s="12"/>
      <c r="D78" s="98"/>
      <c r="E78" s="102"/>
      <c r="F78" s="103"/>
      <c r="G78" s="103"/>
      <c r="H78" s="103"/>
      <c r="I78" s="103"/>
      <c r="J78" s="104"/>
    </row>
    <row r="79" spans="1:10" ht="15" customHeight="1" x14ac:dyDescent="0.2">
      <c r="A79" s="95"/>
      <c r="B79" s="11" t="s">
        <v>40</v>
      </c>
      <c r="C79" s="12"/>
      <c r="D79" s="98"/>
      <c r="E79" s="102"/>
      <c r="F79" s="103"/>
      <c r="G79" s="103"/>
      <c r="H79" s="103"/>
      <c r="I79" s="103"/>
      <c r="J79" s="104"/>
    </row>
    <row r="80" spans="1:10" ht="15" customHeight="1" thickBot="1" x14ac:dyDescent="0.25">
      <c r="A80" s="96"/>
      <c r="B80" s="15" t="s">
        <v>41</v>
      </c>
      <c r="C80" s="16"/>
      <c r="D80" s="99"/>
      <c r="E80" s="105"/>
      <c r="F80" s="106"/>
      <c r="G80" s="106"/>
      <c r="H80" s="106"/>
      <c r="I80" s="106"/>
      <c r="J80" s="107"/>
    </row>
    <row r="81" spans="1:10" ht="15" customHeight="1" x14ac:dyDescent="0.2">
      <c r="A81" s="94" t="s">
        <v>65</v>
      </c>
      <c r="B81" s="13" t="s">
        <v>37</v>
      </c>
      <c r="C81" s="14"/>
      <c r="D81" s="97" t="str">
        <f>+IF(OR(C81="",C82="",C83="",C84="",C85="",C86="",C87="",C88=""),"Valide todos los criterios",IF(AND(C81="Cumple",C82="Cumple",C83="Cumple",C84="Cumple",C85="Cumple",C86="Cumple",C87="Cumple",C88="Cumple"),"Cumple variable","No cumple variable"))</f>
        <v>Valide todos los criterios</v>
      </c>
      <c r="E81" s="100" t="s">
        <v>48</v>
      </c>
      <c r="F81" s="100"/>
      <c r="G81" s="100"/>
      <c r="H81" s="100"/>
      <c r="I81" s="100"/>
      <c r="J81" s="101"/>
    </row>
    <row r="82" spans="1:10" ht="15" customHeight="1" x14ac:dyDescent="0.2">
      <c r="A82" s="95"/>
      <c r="B82" s="11" t="s">
        <v>38</v>
      </c>
      <c r="C82" s="12"/>
      <c r="D82" s="98"/>
      <c r="E82" s="102"/>
      <c r="F82" s="103"/>
      <c r="G82" s="103"/>
      <c r="H82" s="103"/>
      <c r="I82" s="103"/>
      <c r="J82" s="104"/>
    </row>
    <row r="83" spans="1:10" ht="15" customHeight="1" x14ac:dyDescent="0.2">
      <c r="A83" s="95"/>
      <c r="B83" s="11" t="s">
        <v>39</v>
      </c>
      <c r="C83" s="12"/>
      <c r="D83" s="98"/>
      <c r="E83" s="102"/>
      <c r="F83" s="103"/>
      <c r="G83" s="103"/>
      <c r="H83" s="103"/>
      <c r="I83" s="103"/>
      <c r="J83" s="104"/>
    </row>
    <row r="84" spans="1:10" ht="15" customHeight="1" x14ac:dyDescent="0.2">
      <c r="A84" s="95"/>
      <c r="B84" s="11" t="s">
        <v>40</v>
      </c>
      <c r="C84" s="12"/>
      <c r="D84" s="98"/>
      <c r="E84" s="102"/>
      <c r="F84" s="103"/>
      <c r="G84" s="103"/>
      <c r="H84" s="103"/>
      <c r="I84" s="103"/>
      <c r="J84" s="104"/>
    </row>
    <row r="85" spans="1:10" ht="15" customHeight="1" x14ac:dyDescent="0.2">
      <c r="A85" s="95"/>
      <c r="B85" s="11" t="s">
        <v>41</v>
      </c>
      <c r="C85" s="12"/>
      <c r="D85" s="98"/>
      <c r="E85" s="102"/>
      <c r="F85" s="103"/>
      <c r="G85" s="103"/>
      <c r="H85" s="103"/>
      <c r="I85" s="103"/>
      <c r="J85" s="104"/>
    </row>
    <row r="86" spans="1:10" ht="15" customHeight="1" x14ac:dyDescent="0.2">
      <c r="A86" s="95"/>
      <c r="B86" s="11" t="s">
        <v>42</v>
      </c>
      <c r="C86" s="12"/>
      <c r="D86" s="98"/>
      <c r="E86" s="102"/>
      <c r="F86" s="103"/>
      <c r="G86" s="103"/>
      <c r="H86" s="103"/>
      <c r="I86" s="103"/>
      <c r="J86" s="104"/>
    </row>
    <row r="87" spans="1:10" ht="15" customHeight="1" x14ac:dyDescent="0.2">
      <c r="A87" s="95"/>
      <c r="B87" s="11" t="s">
        <v>43</v>
      </c>
      <c r="C87" s="12"/>
      <c r="D87" s="98"/>
      <c r="E87" s="102"/>
      <c r="F87" s="103"/>
      <c r="G87" s="103"/>
      <c r="H87" s="103"/>
      <c r="I87" s="103"/>
      <c r="J87" s="104"/>
    </row>
    <row r="88" spans="1:10" ht="15" customHeight="1" thickBot="1" x14ac:dyDescent="0.25">
      <c r="A88" s="96"/>
      <c r="B88" s="15" t="s">
        <v>44</v>
      </c>
      <c r="C88" s="16"/>
      <c r="D88" s="99"/>
      <c r="E88" s="105"/>
      <c r="F88" s="106"/>
      <c r="G88" s="106"/>
      <c r="H88" s="106"/>
      <c r="I88" s="106"/>
      <c r="J88" s="107"/>
    </row>
    <row r="89" spans="1:10" ht="45" customHeight="1" thickBot="1" x14ac:dyDescent="0.25">
      <c r="A89" s="89" t="s">
        <v>66</v>
      </c>
      <c r="B89" s="90"/>
      <c r="C89" s="90"/>
      <c r="D89" s="90"/>
      <c r="E89" s="90"/>
      <c r="F89" s="90"/>
      <c r="G89" s="90"/>
      <c r="H89" s="91"/>
      <c r="I89" s="92" t="str">
        <f>+IF(OR(D90="Valide todos los criterios"),"Valide todas las variables",IF(AND(D90="Cumple variable"),"Cumple obligación","No cumple obligación"))</f>
        <v>Valide todas las variables</v>
      </c>
      <c r="J89" s="93"/>
    </row>
    <row r="90" spans="1:10" ht="20.100000000000001" customHeight="1" x14ac:dyDescent="0.2">
      <c r="A90" s="94" t="s">
        <v>67</v>
      </c>
      <c r="B90" s="13" t="s">
        <v>37</v>
      </c>
      <c r="C90" s="14"/>
      <c r="D90" s="111" t="str">
        <f>+IF(OR(C90="",C91="",C92="",C93="",C94=""),"Valide todos los criterios",IF(AND(C90="Cumple",C91="Cumple",C92="Cumple",C93="Cumple",C94="Cumple"),"Cumple variable","No cumple variable"))</f>
        <v>Valide todos los criterios</v>
      </c>
      <c r="E90" s="100" t="s">
        <v>48</v>
      </c>
      <c r="F90" s="100"/>
      <c r="G90" s="100"/>
      <c r="H90" s="100"/>
      <c r="I90" s="100"/>
      <c r="J90" s="101"/>
    </row>
    <row r="91" spans="1:10" ht="20.100000000000001" customHeight="1" x14ac:dyDescent="0.2">
      <c r="A91" s="95"/>
      <c r="B91" s="11" t="s">
        <v>38</v>
      </c>
      <c r="C91" s="12"/>
      <c r="D91" s="113"/>
      <c r="E91" s="102"/>
      <c r="F91" s="103"/>
      <c r="G91" s="103"/>
      <c r="H91" s="103"/>
      <c r="I91" s="103"/>
      <c r="J91" s="104"/>
    </row>
    <row r="92" spans="1:10" ht="20.100000000000001" customHeight="1" x14ac:dyDescent="0.2">
      <c r="A92" s="95"/>
      <c r="B92" s="11" t="s">
        <v>39</v>
      </c>
      <c r="C92" s="12"/>
      <c r="D92" s="113"/>
      <c r="E92" s="102"/>
      <c r="F92" s="103"/>
      <c r="G92" s="103"/>
      <c r="H92" s="103"/>
      <c r="I92" s="103"/>
      <c r="J92" s="104"/>
    </row>
    <row r="93" spans="1:10" ht="20.100000000000001" customHeight="1" x14ac:dyDescent="0.2">
      <c r="A93" s="95"/>
      <c r="B93" s="11" t="s">
        <v>40</v>
      </c>
      <c r="C93" s="12"/>
      <c r="D93" s="113"/>
      <c r="E93" s="102"/>
      <c r="F93" s="103"/>
      <c r="G93" s="103"/>
      <c r="H93" s="103"/>
      <c r="I93" s="103"/>
      <c r="J93" s="104"/>
    </row>
    <row r="94" spans="1:10" ht="20.100000000000001" customHeight="1" thickBot="1" x14ac:dyDescent="0.25">
      <c r="A94" s="96"/>
      <c r="B94" s="15" t="s">
        <v>41</v>
      </c>
      <c r="C94" s="16"/>
      <c r="D94" s="112"/>
      <c r="E94" s="105"/>
      <c r="F94" s="106"/>
      <c r="G94" s="106"/>
      <c r="H94" s="106"/>
      <c r="I94" s="106"/>
      <c r="J94" s="107"/>
    </row>
    <row r="95" spans="1:10" ht="45" customHeight="1" thickBot="1" x14ac:dyDescent="0.25">
      <c r="A95" s="89" t="s">
        <v>68</v>
      </c>
      <c r="B95" s="90"/>
      <c r="C95" s="90"/>
      <c r="D95" s="90"/>
      <c r="E95" s="90"/>
      <c r="F95" s="90"/>
      <c r="G95" s="90"/>
      <c r="H95" s="91"/>
      <c r="I95" s="92" t="str">
        <f>+IF(OR(D96="Valide todos los criterios",D102="Valide todos los criterios",D105="Valide todos los criterios",D112="Valide todos los criterios"),"Valide todas las variables",IF(AND(D96="Cumple variable",D102="Cumple variable",D105="Cumple variable",D112="Cumple variable"),"Cumple obligación","No cumple obligación"))</f>
        <v>Valide todas las variables</v>
      </c>
      <c r="J95" s="93"/>
    </row>
    <row r="96" spans="1:10" ht="15" customHeight="1" x14ac:dyDescent="0.2">
      <c r="A96" s="94" t="s">
        <v>69</v>
      </c>
      <c r="B96" s="13" t="s">
        <v>37</v>
      </c>
      <c r="C96" s="14"/>
      <c r="D96" s="97" t="str">
        <f>+IF(OR(C96="",C97="",C98="",C99="",C100="",C101=""),"Valide todos los criterios",IF(AND(C96="Cumple",C97="Cumple",C98="Cumple",C99="Cumple",C100="Cumple",C101="Cumple"),"Cumple variable","No cumple variable"))</f>
        <v>Valide todos los criterios</v>
      </c>
      <c r="E96" s="100" t="s">
        <v>48</v>
      </c>
      <c r="F96" s="100"/>
      <c r="G96" s="100"/>
      <c r="H96" s="100"/>
      <c r="I96" s="100"/>
      <c r="J96" s="101"/>
    </row>
    <row r="97" spans="1:10" ht="15" customHeight="1" x14ac:dyDescent="0.2">
      <c r="A97" s="95"/>
      <c r="B97" s="11" t="s">
        <v>38</v>
      </c>
      <c r="C97" s="12"/>
      <c r="D97" s="98"/>
      <c r="E97" s="102"/>
      <c r="F97" s="103"/>
      <c r="G97" s="103"/>
      <c r="H97" s="103"/>
      <c r="I97" s="103"/>
      <c r="J97" s="104"/>
    </row>
    <row r="98" spans="1:10" ht="15" customHeight="1" x14ac:dyDescent="0.2">
      <c r="A98" s="95"/>
      <c r="B98" s="11" t="s">
        <v>39</v>
      </c>
      <c r="C98" s="12"/>
      <c r="D98" s="98"/>
      <c r="E98" s="102"/>
      <c r="F98" s="103"/>
      <c r="G98" s="103"/>
      <c r="H98" s="103"/>
      <c r="I98" s="103"/>
      <c r="J98" s="104"/>
    </row>
    <row r="99" spans="1:10" ht="15" customHeight="1" x14ac:dyDescent="0.2">
      <c r="A99" s="95"/>
      <c r="B99" s="11" t="s">
        <v>40</v>
      </c>
      <c r="C99" s="12"/>
      <c r="D99" s="98"/>
      <c r="E99" s="102"/>
      <c r="F99" s="103"/>
      <c r="G99" s="103"/>
      <c r="H99" s="103"/>
      <c r="I99" s="103"/>
      <c r="J99" s="104"/>
    </row>
    <row r="100" spans="1:10" ht="15" customHeight="1" x14ac:dyDescent="0.2">
      <c r="A100" s="95"/>
      <c r="B100" s="11" t="s">
        <v>41</v>
      </c>
      <c r="C100" s="12"/>
      <c r="D100" s="98"/>
      <c r="E100" s="102"/>
      <c r="F100" s="103"/>
      <c r="G100" s="103"/>
      <c r="H100" s="103"/>
      <c r="I100" s="103"/>
      <c r="J100" s="104"/>
    </row>
    <row r="101" spans="1:10" ht="15" customHeight="1" thickBot="1" x14ac:dyDescent="0.25">
      <c r="A101" s="96"/>
      <c r="B101" s="15" t="s">
        <v>42</v>
      </c>
      <c r="C101" s="16"/>
      <c r="D101" s="99"/>
      <c r="E101" s="105"/>
      <c r="F101" s="106"/>
      <c r="G101" s="106"/>
      <c r="H101" s="106"/>
      <c r="I101" s="106"/>
      <c r="J101" s="107"/>
    </row>
    <row r="102" spans="1:10" ht="15" customHeight="1" x14ac:dyDescent="0.2">
      <c r="A102" s="94" t="s">
        <v>70</v>
      </c>
      <c r="B102" s="13" t="s">
        <v>37</v>
      </c>
      <c r="C102" s="14"/>
      <c r="D102" s="97" t="str">
        <f>+IF(OR(C102="",C103="",C104=""),"Valide todos los criterios",IF(AND(C102="Cumple",C103="Cumple",C104="Cumple"),"Cumple variable","No cumple variable"))</f>
        <v>Valide todos los criterios</v>
      </c>
      <c r="E102" s="100" t="s">
        <v>48</v>
      </c>
      <c r="F102" s="100"/>
      <c r="G102" s="100"/>
      <c r="H102" s="100"/>
      <c r="I102" s="100"/>
      <c r="J102" s="101"/>
    </row>
    <row r="103" spans="1:10" ht="30" customHeight="1" x14ac:dyDescent="0.2">
      <c r="A103" s="95"/>
      <c r="B103" s="11" t="s">
        <v>38</v>
      </c>
      <c r="C103" s="12"/>
      <c r="D103" s="98"/>
      <c r="E103" s="102"/>
      <c r="F103" s="103"/>
      <c r="G103" s="103"/>
      <c r="H103" s="103"/>
      <c r="I103" s="103"/>
      <c r="J103" s="104"/>
    </row>
    <row r="104" spans="1:10" ht="30" customHeight="1" thickBot="1" x14ac:dyDescent="0.25">
      <c r="A104" s="96"/>
      <c r="B104" s="15" t="s">
        <v>39</v>
      </c>
      <c r="C104" s="16"/>
      <c r="D104" s="99"/>
      <c r="E104" s="105"/>
      <c r="F104" s="106"/>
      <c r="G104" s="106"/>
      <c r="H104" s="106"/>
      <c r="I104" s="106"/>
      <c r="J104" s="107"/>
    </row>
    <row r="105" spans="1:10" ht="15" customHeight="1" x14ac:dyDescent="0.2">
      <c r="A105" s="116" t="s">
        <v>71</v>
      </c>
      <c r="B105" s="13" t="s">
        <v>37</v>
      </c>
      <c r="C105" s="14"/>
      <c r="D105" s="97" t="str">
        <f>+IF(A111="No",IF(OR(C105="",C106="",C107="",C108="",C109="",C110=""),"Valide todos los criterios",IF(AND(C105="Cumple",C106="Cumple",C107="Cumple",C108="Cumple",C109="Cumple",C110="Cumple"),"Cumple variable","No cumple variable")),IF(OR(C111=""),"Valide todos los criterios",IF(AND(C111="Cumple"),"Cumple variable","No cumple variable")))</f>
        <v>Valide todos los criterios</v>
      </c>
      <c r="E105" s="100" t="s">
        <v>48</v>
      </c>
      <c r="F105" s="100"/>
      <c r="G105" s="100"/>
      <c r="H105" s="100"/>
      <c r="I105" s="100"/>
      <c r="J105" s="101"/>
    </row>
    <row r="106" spans="1:10" ht="15" customHeight="1" x14ac:dyDescent="0.2">
      <c r="A106" s="117"/>
      <c r="B106" s="11" t="s">
        <v>38</v>
      </c>
      <c r="C106" s="12"/>
      <c r="D106" s="98"/>
      <c r="E106" s="102"/>
      <c r="F106" s="103"/>
      <c r="G106" s="103"/>
      <c r="H106" s="103"/>
      <c r="I106" s="103"/>
      <c r="J106" s="104"/>
    </row>
    <row r="107" spans="1:10" ht="15" customHeight="1" x14ac:dyDescent="0.2">
      <c r="A107" s="117"/>
      <c r="B107" s="11" t="s">
        <v>39</v>
      </c>
      <c r="C107" s="12"/>
      <c r="D107" s="98"/>
      <c r="E107" s="102"/>
      <c r="F107" s="103"/>
      <c r="G107" s="103"/>
      <c r="H107" s="103"/>
      <c r="I107" s="103"/>
      <c r="J107" s="104"/>
    </row>
    <row r="108" spans="1:10" ht="15" customHeight="1" x14ac:dyDescent="0.2">
      <c r="A108" s="118"/>
      <c r="B108" s="11" t="s">
        <v>40</v>
      </c>
      <c r="C108" s="12"/>
      <c r="D108" s="98"/>
      <c r="E108" s="102"/>
      <c r="F108" s="103"/>
      <c r="G108" s="103"/>
      <c r="H108" s="103"/>
      <c r="I108" s="103"/>
      <c r="J108" s="104"/>
    </row>
    <row r="109" spans="1:10" ht="15" customHeight="1" x14ac:dyDescent="0.2">
      <c r="A109" s="114" t="s">
        <v>72</v>
      </c>
      <c r="B109" s="11" t="s">
        <v>41</v>
      </c>
      <c r="C109" s="12"/>
      <c r="D109" s="98"/>
      <c r="E109" s="102"/>
      <c r="F109" s="103"/>
      <c r="G109" s="103"/>
      <c r="H109" s="103"/>
      <c r="I109" s="103"/>
      <c r="J109" s="104"/>
    </row>
    <row r="110" spans="1:10" ht="15" customHeight="1" x14ac:dyDescent="0.2">
      <c r="A110" s="115"/>
      <c r="B110" s="11" t="s">
        <v>42</v>
      </c>
      <c r="C110" s="12"/>
      <c r="D110" s="98"/>
      <c r="E110" s="102"/>
      <c r="F110" s="103"/>
      <c r="G110" s="103"/>
      <c r="H110" s="103"/>
      <c r="I110" s="103"/>
      <c r="J110" s="104"/>
    </row>
    <row r="111" spans="1:10" ht="15" customHeight="1" thickBot="1" x14ac:dyDescent="0.25">
      <c r="A111" s="24"/>
      <c r="B111" s="44" t="s">
        <v>37</v>
      </c>
      <c r="C111" s="16"/>
      <c r="D111" s="99"/>
      <c r="E111" s="105"/>
      <c r="F111" s="106"/>
      <c r="G111" s="106"/>
      <c r="H111" s="106"/>
      <c r="I111" s="106"/>
      <c r="J111" s="107"/>
    </row>
    <row r="112" spans="1:10" ht="15" customHeight="1" x14ac:dyDescent="0.2">
      <c r="A112" s="94" t="s">
        <v>75</v>
      </c>
      <c r="B112" s="13" t="s">
        <v>37</v>
      </c>
      <c r="C112" s="14"/>
      <c r="D112" s="97" t="str">
        <f>+IF(A111="No",IF(OR(C112="",C113="",C114="",C115="",C116="",C117="",C118=""),"Valide todos los criterios",IF(AND(C112="Cumple",C113="Cumple",C114="Cumple",C115="Cumple",C116="Cumple",C117="Cumple",C118="Cumple"),"Cumple variable","No cumple variable")),IF(OR(C119=""),"Valide todos los criterios",IF(AND(C119="Cumple"),"Cumple variable","No cumple variable")))</f>
        <v>Valide todos los criterios</v>
      </c>
      <c r="E112" s="100" t="s">
        <v>48</v>
      </c>
      <c r="F112" s="100"/>
      <c r="G112" s="100"/>
      <c r="H112" s="100"/>
      <c r="I112" s="100"/>
      <c r="J112" s="101"/>
    </row>
    <row r="113" spans="1:10" ht="15" customHeight="1" x14ac:dyDescent="0.2">
      <c r="A113" s="95"/>
      <c r="B113" s="11" t="s">
        <v>38</v>
      </c>
      <c r="C113" s="12"/>
      <c r="D113" s="98"/>
      <c r="E113" s="102"/>
      <c r="F113" s="103"/>
      <c r="G113" s="103"/>
      <c r="H113" s="103"/>
      <c r="I113" s="103"/>
      <c r="J113" s="104"/>
    </row>
    <row r="114" spans="1:10" ht="15" customHeight="1" x14ac:dyDescent="0.2">
      <c r="A114" s="95"/>
      <c r="B114" s="11" t="s">
        <v>39</v>
      </c>
      <c r="C114" s="12"/>
      <c r="D114" s="98"/>
      <c r="E114" s="102"/>
      <c r="F114" s="103"/>
      <c r="G114" s="103"/>
      <c r="H114" s="103"/>
      <c r="I114" s="103"/>
      <c r="J114" s="104"/>
    </row>
    <row r="115" spans="1:10" ht="15" customHeight="1" x14ac:dyDescent="0.2">
      <c r="A115" s="95"/>
      <c r="B115" s="11" t="s">
        <v>40</v>
      </c>
      <c r="C115" s="12"/>
      <c r="D115" s="98"/>
      <c r="E115" s="102"/>
      <c r="F115" s="103"/>
      <c r="G115" s="103"/>
      <c r="H115" s="103"/>
      <c r="I115" s="103"/>
      <c r="J115" s="104"/>
    </row>
    <row r="116" spans="1:10" ht="15" customHeight="1" x14ac:dyDescent="0.2">
      <c r="A116" s="95"/>
      <c r="B116" s="11" t="s">
        <v>41</v>
      </c>
      <c r="C116" s="12"/>
      <c r="D116" s="98"/>
      <c r="E116" s="102"/>
      <c r="F116" s="103"/>
      <c r="G116" s="103"/>
      <c r="H116" s="103"/>
      <c r="I116" s="103"/>
      <c r="J116" s="104"/>
    </row>
    <row r="117" spans="1:10" ht="15" customHeight="1" x14ac:dyDescent="0.2">
      <c r="A117" s="95"/>
      <c r="B117" s="11" t="s">
        <v>42</v>
      </c>
      <c r="C117" s="12"/>
      <c r="D117" s="98"/>
      <c r="E117" s="102"/>
      <c r="F117" s="103"/>
      <c r="G117" s="103"/>
      <c r="H117" s="103"/>
      <c r="I117" s="103"/>
      <c r="J117" s="104"/>
    </row>
    <row r="118" spans="1:10" ht="15" customHeight="1" x14ac:dyDescent="0.2">
      <c r="A118" s="95"/>
      <c r="B118" s="11" t="s">
        <v>43</v>
      </c>
      <c r="C118" s="12"/>
      <c r="D118" s="98"/>
      <c r="E118" s="102"/>
      <c r="F118" s="103"/>
      <c r="G118" s="103"/>
      <c r="H118" s="103"/>
      <c r="I118" s="103"/>
      <c r="J118" s="104"/>
    </row>
    <row r="119" spans="1:10" ht="15" customHeight="1" thickBot="1" x14ac:dyDescent="0.25">
      <c r="A119" s="96"/>
      <c r="B119" s="44" t="s">
        <v>37</v>
      </c>
      <c r="C119" s="16"/>
      <c r="D119" s="99"/>
      <c r="E119" s="105"/>
      <c r="F119" s="106"/>
      <c r="G119" s="106"/>
      <c r="H119" s="106"/>
      <c r="I119" s="106"/>
      <c r="J119" s="107"/>
    </row>
    <row r="120" spans="1:10" ht="39.950000000000003" customHeight="1" thickBot="1" x14ac:dyDescent="0.25">
      <c r="A120" s="89" t="s">
        <v>76</v>
      </c>
      <c r="B120" s="90"/>
      <c r="C120" s="90"/>
      <c r="D120" s="90"/>
      <c r="E120" s="90"/>
      <c r="F120" s="90"/>
      <c r="G120" s="90"/>
      <c r="H120" s="91"/>
      <c r="I120" s="92" t="str">
        <f>IF(D143="Variable no aplica",IF(OR(D121="Valide todos los criterios",D132="Valide todos los criterios",D139="Valide todos los criterios",D150=""),"Valide todas las variables",IF(AND(D121="Cumple variable",D132="Cumple variable",D139="Cumple variable",D150="Cumple variable"),"Cumple obligación","No cumple obligación")),IF(OR(D121="Valide todos los criterios",D132="Valide todos los criterios",D139="Valide todos los criterios",D143="Valide todos los criterios",D150=""),"Valide todas las variables",IF(AND(D121="Cumple variable",D132="Cumple variable",D139="Cumple variable",D143="Cumple variable",D150="Cumple variable"),"Cumple obligación","No cumple obligación")))</f>
        <v>Valide todas las variables</v>
      </c>
      <c r="J120" s="93"/>
    </row>
    <row r="121" spans="1:10" ht="15" customHeight="1" x14ac:dyDescent="0.2">
      <c r="A121" s="94" t="s">
        <v>77</v>
      </c>
      <c r="B121" s="13" t="s">
        <v>37</v>
      </c>
      <c r="C121" s="14"/>
      <c r="D121" s="97" t="str">
        <f>+IF(OR(C121="",C122="",C123="",C124="",C125="",C126="",C127="",C128="",C129="",C130="",C131=""),"Valide todos los criterios",IF(AND(C129="No aplica",C130="No aplica",C131="No aplica"),IF(AND(C121="Cumple",C122="Cumple",C123="Cumple",C124="Cumple",C125="Cumple",C126="Cumple",C127="Cumple",C128="Cumple"),"Cumple variable","No cumple variable"),IF(AND(C129="No aplica",C130="No aplica"),IF(AND(C121="Cumple",C122="Cumple",C123="Cumple",C124="Cumple",C125="Cumple",C126="Cumple",C127="Cumple",C128="Cumple",C131="Cumple"),"Cumple variable","No cumple variable"),IF(AND(C129="No aplica",C131="No aplica"),IF(AND(C121="Cumple",C122="Cumple",C123="Cumple",C124="Cumple",C125="Cumple",C126="Cumple",C127="Cumple",C128="Cumple",C130="Cumple"),"Cumple variable","No cumple variable"),IF(AND(C130="No aplica",C131="No aplica"),IF(AND(C121="Cumple",C122="Cumple",C123="Cumple",C124="Cumple",C125="Cumple",C126="Cumple",C127="Cumple",C128="Cumple",C129="Cumple"),"Cumple variable","No cumple variable"),IF(AND(C129="No aplica"),IF(AND(C121="Cumple",C122="Cumple",C123="Cumple",C124="Cumple",C125="Cumple",C126="Cumple",C127="Cumple",C128="Cumple",C130="Cumple",C131="Cumple"),"Cumple variable","No cumple variable"),IF(AND(C130="No aplica"),IF(AND(C121="Cumple",C122="Cumple",C123="Cumple",C124="Cumple",C125="Cumple",C126="Cumple",C127="Cumple",C128="Cumple",C129="Cumple",C131="Cumple"),"Cumple variable","No cumple variable"),IF(AND(C131="No aplica"),IF(AND(C121="Cumple",C122="Cumple",C123="Cumple",C124="Cumple",C125="Cumple",C126="Cumple",C127="Cumple",C128="Cumple",C129="Cumple",C130="Cumple"),"Cumple variable","No cumple variable"),IF(AND(C121="Cumple",C122="Cumple",C123="Cumple",C124="Cumple",C125="Cumple",C126="Cumple",C127="Cumple",C128="Cumple",C129="Cumple",C130="Cumple",C131="Cumple"),"Cumple variable","No cumple variable")))))))))</f>
        <v>Valide todos los criterios</v>
      </c>
      <c r="E121" s="100" t="s">
        <v>48</v>
      </c>
      <c r="F121" s="100"/>
      <c r="G121" s="100"/>
      <c r="H121" s="100"/>
      <c r="I121" s="100"/>
      <c r="J121" s="101"/>
    </row>
    <row r="122" spans="1:10" ht="15" customHeight="1" x14ac:dyDescent="0.2">
      <c r="A122" s="95"/>
      <c r="B122" s="11" t="s">
        <v>38</v>
      </c>
      <c r="C122" s="12"/>
      <c r="D122" s="98"/>
      <c r="E122" s="102"/>
      <c r="F122" s="103"/>
      <c r="G122" s="103"/>
      <c r="H122" s="103"/>
      <c r="I122" s="103"/>
      <c r="J122" s="104"/>
    </row>
    <row r="123" spans="1:10" ht="15" customHeight="1" x14ac:dyDescent="0.2">
      <c r="A123" s="95"/>
      <c r="B123" s="11" t="s">
        <v>39</v>
      </c>
      <c r="C123" s="12"/>
      <c r="D123" s="98"/>
      <c r="E123" s="102"/>
      <c r="F123" s="103"/>
      <c r="G123" s="103"/>
      <c r="H123" s="103"/>
      <c r="I123" s="103"/>
      <c r="J123" s="104"/>
    </row>
    <row r="124" spans="1:10" ht="15" customHeight="1" x14ac:dyDescent="0.2">
      <c r="A124" s="95"/>
      <c r="B124" s="11" t="s">
        <v>40</v>
      </c>
      <c r="C124" s="12"/>
      <c r="D124" s="98"/>
      <c r="E124" s="102"/>
      <c r="F124" s="103"/>
      <c r="G124" s="103"/>
      <c r="H124" s="103"/>
      <c r="I124" s="103"/>
      <c r="J124" s="104"/>
    </row>
    <row r="125" spans="1:10" ht="15" customHeight="1" x14ac:dyDescent="0.2">
      <c r="A125" s="95"/>
      <c r="B125" s="11" t="s">
        <v>41</v>
      </c>
      <c r="C125" s="12"/>
      <c r="D125" s="98"/>
      <c r="E125" s="102"/>
      <c r="F125" s="103"/>
      <c r="G125" s="103"/>
      <c r="H125" s="103"/>
      <c r="I125" s="103"/>
      <c r="J125" s="104"/>
    </row>
    <row r="126" spans="1:10" ht="15" customHeight="1" x14ac:dyDescent="0.2">
      <c r="A126" s="95"/>
      <c r="B126" s="11" t="s">
        <v>42</v>
      </c>
      <c r="C126" s="12"/>
      <c r="D126" s="98"/>
      <c r="E126" s="102"/>
      <c r="F126" s="103"/>
      <c r="G126" s="103"/>
      <c r="H126" s="103"/>
      <c r="I126" s="103"/>
      <c r="J126" s="104"/>
    </row>
    <row r="127" spans="1:10" ht="15" customHeight="1" x14ac:dyDescent="0.2">
      <c r="A127" s="95"/>
      <c r="B127" s="11" t="s">
        <v>43</v>
      </c>
      <c r="C127" s="12"/>
      <c r="D127" s="98"/>
      <c r="E127" s="102"/>
      <c r="F127" s="103"/>
      <c r="G127" s="103"/>
      <c r="H127" s="103"/>
      <c r="I127" s="103"/>
      <c r="J127" s="104"/>
    </row>
    <row r="128" spans="1:10" ht="15" customHeight="1" x14ac:dyDescent="0.2">
      <c r="A128" s="95"/>
      <c r="B128" s="11" t="s">
        <v>44</v>
      </c>
      <c r="C128" s="12"/>
      <c r="D128" s="98"/>
      <c r="E128" s="102"/>
      <c r="F128" s="103"/>
      <c r="G128" s="103"/>
      <c r="H128" s="103"/>
      <c r="I128" s="103"/>
      <c r="J128" s="104"/>
    </row>
    <row r="129" spans="1:10" ht="15" customHeight="1" x14ac:dyDescent="0.2">
      <c r="A129" s="95"/>
      <c r="B129" s="11" t="s">
        <v>55</v>
      </c>
      <c r="C129" s="12"/>
      <c r="D129" s="98"/>
      <c r="E129" s="102"/>
      <c r="F129" s="103"/>
      <c r="G129" s="103"/>
      <c r="H129" s="103"/>
      <c r="I129" s="103"/>
      <c r="J129" s="104"/>
    </row>
    <row r="130" spans="1:10" ht="15" customHeight="1" x14ac:dyDescent="0.2">
      <c r="A130" s="95"/>
      <c r="B130" s="11" t="s">
        <v>56</v>
      </c>
      <c r="C130" s="12"/>
      <c r="D130" s="98"/>
      <c r="E130" s="102"/>
      <c r="F130" s="103"/>
      <c r="G130" s="103"/>
      <c r="H130" s="103"/>
      <c r="I130" s="103"/>
      <c r="J130" s="104"/>
    </row>
    <row r="131" spans="1:10" ht="15" customHeight="1" thickBot="1" x14ac:dyDescent="0.25">
      <c r="A131" s="96"/>
      <c r="B131" s="15" t="s">
        <v>78</v>
      </c>
      <c r="C131" s="23"/>
      <c r="D131" s="99"/>
      <c r="E131" s="105"/>
      <c r="F131" s="106"/>
      <c r="G131" s="106"/>
      <c r="H131" s="106"/>
      <c r="I131" s="106"/>
      <c r="J131" s="107"/>
    </row>
    <row r="132" spans="1:10" ht="15" customHeight="1" x14ac:dyDescent="0.2">
      <c r="A132" s="94" t="s">
        <v>79</v>
      </c>
      <c r="B132" s="13" t="s">
        <v>37</v>
      </c>
      <c r="C132" s="14"/>
      <c r="D132" s="97" t="str">
        <f>+IF(OR(C132="",C133="",C134="",C135="",C136="",C137="",C138=""),"Valide todos los criterios",IF(AND(C132="Cumple",C133="Cumple",C134="Cumple",C135="Cumple",C136="Cumple",C137="Cumple",C138="Cumple"),"Cumple variable","No cumple variable"))</f>
        <v>Valide todos los criterios</v>
      </c>
      <c r="E132" s="100" t="s">
        <v>48</v>
      </c>
      <c r="F132" s="100"/>
      <c r="G132" s="100"/>
      <c r="H132" s="100"/>
      <c r="I132" s="100"/>
      <c r="J132" s="101"/>
    </row>
    <row r="133" spans="1:10" ht="15" customHeight="1" x14ac:dyDescent="0.2">
      <c r="A133" s="95"/>
      <c r="B133" s="11" t="s">
        <v>38</v>
      </c>
      <c r="C133" s="12"/>
      <c r="D133" s="98"/>
      <c r="E133" s="102"/>
      <c r="F133" s="103"/>
      <c r="G133" s="103"/>
      <c r="H133" s="103"/>
      <c r="I133" s="103"/>
      <c r="J133" s="104"/>
    </row>
    <row r="134" spans="1:10" ht="15" customHeight="1" x14ac:dyDescent="0.2">
      <c r="A134" s="95"/>
      <c r="B134" s="11" t="s">
        <v>39</v>
      </c>
      <c r="C134" s="12"/>
      <c r="D134" s="98"/>
      <c r="E134" s="102"/>
      <c r="F134" s="103"/>
      <c r="G134" s="103"/>
      <c r="H134" s="103"/>
      <c r="I134" s="103"/>
      <c r="J134" s="104"/>
    </row>
    <row r="135" spans="1:10" ht="15" customHeight="1" x14ac:dyDescent="0.2">
      <c r="A135" s="95"/>
      <c r="B135" s="11" t="s">
        <v>40</v>
      </c>
      <c r="C135" s="12"/>
      <c r="D135" s="98"/>
      <c r="E135" s="102"/>
      <c r="F135" s="103"/>
      <c r="G135" s="103"/>
      <c r="H135" s="103"/>
      <c r="I135" s="103"/>
      <c r="J135" s="104"/>
    </row>
    <row r="136" spans="1:10" ht="15" customHeight="1" x14ac:dyDescent="0.2">
      <c r="A136" s="95"/>
      <c r="B136" s="11" t="s">
        <v>41</v>
      </c>
      <c r="C136" s="12"/>
      <c r="D136" s="98"/>
      <c r="E136" s="102"/>
      <c r="F136" s="103"/>
      <c r="G136" s="103"/>
      <c r="H136" s="103"/>
      <c r="I136" s="103"/>
      <c r="J136" s="104"/>
    </row>
    <row r="137" spans="1:10" ht="15" customHeight="1" x14ac:dyDescent="0.2">
      <c r="A137" s="95"/>
      <c r="B137" s="11" t="s">
        <v>42</v>
      </c>
      <c r="C137" s="12"/>
      <c r="D137" s="98"/>
      <c r="E137" s="102"/>
      <c r="F137" s="103"/>
      <c r="G137" s="103"/>
      <c r="H137" s="103"/>
      <c r="I137" s="103"/>
      <c r="J137" s="104"/>
    </row>
    <row r="138" spans="1:10" ht="15" customHeight="1" thickBot="1" x14ac:dyDescent="0.25">
      <c r="A138" s="96"/>
      <c r="B138" s="15" t="s">
        <v>43</v>
      </c>
      <c r="C138" s="23"/>
      <c r="D138" s="99"/>
      <c r="E138" s="105"/>
      <c r="F138" s="106"/>
      <c r="G138" s="106"/>
      <c r="H138" s="106"/>
      <c r="I138" s="106"/>
      <c r="J138" s="107"/>
    </row>
    <row r="139" spans="1:10" ht="24.95" customHeight="1" x14ac:dyDescent="0.2">
      <c r="A139" s="94" t="s">
        <v>80</v>
      </c>
      <c r="B139" s="13" t="s">
        <v>37</v>
      </c>
      <c r="C139" s="14"/>
      <c r="D139" s="97" t="str">
        <f>+IF(OR(C139="",C140="",C141="",C142=""),"Valide todos los criterios",IF(AND(C139="Cumple",C140="Cumple",C141="Cumple",C142="Cumple"),"Cumple variable","No cumple variable"))</f>
        <v>Valide todos los criterios</v>
      </c>
      <c r="E139" s="100" t="s">
        <v>48</v>
      </c>
      <c r="F139" s="100"/>
      <c r="G139" s="100"/>
      <c r="H139" s="100"/>
      <c r="I139" s="100"/>
      <c r="J139" s="101"/>
    </row>
    <row r="140" spans="1:10" ht="24.95" customHeight="1" x14ac:dyDescent="0.2">
      <c r="A140" s="95"/>
      <c r="B140" s="11" t="s">
        <v>38</v>
      </c>
      <c r="C140" s="12"/>
      <c r="D140" s="98"/>
      <c r="E140" s="102"/>
      <c r="F140" s="103"/>
      <c r="G140" s="103"/>
      <c r="H140" s="103"/>
      <c r="I140" s="103"/>
      <c r="J140" s="104"/>
    </row>
    <row r="141" spans="1:10" ht="24.95" customHeight="1" x14ac:dyDescent="0.2">
      <c r="A141" s="95"/>
      <c r="B141" s="11" t="s">
        <v>39</v>
      </c>
      <c r="C141" s="12"/>
      <c r="D141" s="98"/>
      <c r="E141" s="102"/>
      <c r="F141" s="103"/>
      <c r="G141" s="103"/>
      <c r="H141" s="103"/>
      <c r="I141" s="103"/>
      <c r="J141" s="104"/>
    </row>
    <row r="142" spans="1:10" ht="24.95" customHeight="1" thickBot="1" x14ac:dyDescent="0.25">
      <c r="A142" s="96"/>
      <c r="B142" s="15" t="s">
        <v>40</v>
      </c>
      <c r="C142" s="23"/>
      <c r="D142" s="99"/>
      <c r="E142" s="105"/>
      <c r="F142" s="106"/>
      <c r="G142" s="106"/>
      <c r="H142" s="106"/>
      <c r="I142" s="106"/>
      <c r="J142" s="107"/>
    </row>
    <row r="143" spans="1:10" ht="15" customHeight="1" x14ac:dyDescent="0.2">
      <c r="A143" s="116" t="s">
        <v>81</v>
      </c>
      <c r="B143" s="13" t="s">
        <v>37</v>
      </c>
      <c r="C143" s="14"/>
      <c r="D143" s="97" t="str">
        <f>+IF(C149="X","Variable no aplica",IF(OR(C143="",C144="",C145="",C146="",C147="",C148=""),"Valide todos los criterios",IF(AND(C143="Cumple",C144="Cumple",C145="Cumple",C146="Cumple",C147="Cumple",C148="Cumple"),"Cumple variable","No cumple variable")))</f>
        <v>Valide todos los criterios</v>
      </c>
      <c r="E143" s="100" t="s">
        <v>48</v>
      </c>
      <c r="F143" s="100"/>
      <c r="G143" s="100"/>
      <c r="H143" s="100"/>
      <c r="I143" s="100"/>
      <c r="J143" s="101"/>
    </row>
    <row r="144" spans="1:10" ht="15" customHeight="1" x14ac:dyDescent="0.2">
      <c r="A144" s="117"/>
      <c r="B144" s="11" t="s">
        <v>38</v>
      </c>
      <c r="C144" s="12"/>
      <c r="D144" s="98"/>
      <c r="E144" s="102"/>
      <c r="F144" s="103"/>
      <c r="G144" s="103"/>
      <c r="H144" s="103"/>
      <c r="I144" s="103"/>
      <c r="J144" s="104"/>
    </row>
    <row r="145" spans="1:10" ht="15" customHeight="1" x14ac:dyDescent="0.2">
      <c r="A145" s="117"/>
      <c r="B145" s="11" t="s">
        <v>39</v>
      </c>
      <c r="C145" s="12"/>
      <c r="D145" s="98"/>
      <c r="E145" s="102"/>
      <c r="F145" s="103"/>
      <c r="G145" s="103"/>
      <c r="H145" s="103"/>
      <c r="I145" s="103"/>
      <c r="J145" s="104"/>
    </row>
    <row r="146" spans="1:10" ht="15" customHeight="1" x14ac:dyDescent="0.2">
      <c r="A146" s="117"/>
      <c r="B146" s="11" t="s">
        <v>40</v>
      </c>
      <c r="C146" s="12"/>
      <c r="D146" s="98"/>
      <c r="E146" s="102"/>
      <c r="F146" s="103"/>
      <c r="G146" s="103"/>
      <c r="H146" s="103"/>
      <c r="I146" s="103"/>
      <c r="J146" s="104"/>
    </row>
    <row r="147" spans="1:10" ht="15" customHeight="1" x14ac:dyDescent="0.2">
      <c r="A147" s="117"/>
      <c r="B147" s="11" t="s">
        <v>41</v>
      </c>
      <c r="C147" s="12"/>
      <c r="D147" s="98"/>
      <c r="E147" s="102"/>
      <c r="F147" s="103"/>
      <c r="G147" s="103"/>
      <c r="H147" s="103"/>
      <c r="I147" s="103"/>
      <c r="J147" s="104"/>
    </row>
    <row r="148" spans="1:10" ht="15" customHeight="1" x14ac:dyDescent="0.2">
      <c r="A148" s="117"/>
      <c r="B148" s="17" t="s">
        <v>42</v>
      </c>
      <c r="C148" s="18"/>
      <c r="D148" s="146"/>
      <c r="E148" s="102"/>
      <c r="F148" s="103"/>
      <c r="G148" s="103"/>
      <c r="H148" s="103"/>
      <c r="I148" s="103"/>
      <c r="J148" s="104"/>
    </row>
    <row r="149" spans="1:10" ht="15" customHeight="1" thickBot="1" x14ac:dyDescent="0.25">
      <c r="A149" s="145"/>
      <c r="B149" s="19" t="s">
        <v>54</v>
      </c>
      <c r="C149" s="20"/>
      <c r="D149" s="99"/>
      <c r="E149" s="105"/>
      <c r="F149" s="106"/>
      <c r="G149" s="106"/>
      <c r="H149" s="106"/>
      <c r="I149" s="106"/>
      <c r="J149" s="107"/>
    </row>
    <row r="150" spans="1:10" ht="15" customHeight="1" x14ac:dyDescent="0.2">
      <c r="A150" s="94" t="s">
        <v>82</v>
      </c>
      <c r="B150" s="151" t="s">
        <v>62</v>
      </c>
      <c r="C150" s="154"/>
      <c r="D150" s="148"/>
      <c r="E150" s="100" t="s">
        <v>48</v>
      </c>
      <c r="F150" s="100"/>
      <c r="G150" s="100"/>
      <c r="H150" s="100"/>
      <c r="I150" s="100"/>
      <c r="J150" s="101"/>
    </row>
    <row r="151" spans="1:10" ht="15" customHeight="1" x14ac:dyDescent="0.2">
      <c r="A151" s="95"/>
      <c r="B151" s="152"/>
      <c r="C151" s="155"/>
      <c r="D151" s="149"/>
      <c r="E151" s="102"/>
      <c r="F151" s="103"/>
      <c r="G151" s="103"/>
      <c r="H151" s="103"/>
      <c r="I151" s="103"/>
      <c r="J151" s="104"/>
    </row>
    <row r="152" spans="1:10" ht="15" customHeight="1" x14ac:dyDescent="0.2">
      <c r="A152" s="95"/>
      <c r="B152" s="152"/>
      <c r="C152" s="155"/>
      <c r="D152" s="149"/>
      <c r="E152" s="102"/>
      <c r="F152" s="103"/>
      <c r="G152" s="103"/>
      <c r="H152" s="103"/>
      <c r="I152" s="103"/>
      <c r="J152" s="104"/>
    </row>
    <row r="153" spans="1:10" ht="15" customHeight="1" x14ac:dyDescent="0.2">
      <c r="A153" s="95"/>
      <c r="B153" s="152"/>
      <c r="C153" s="155"/>
      <c r="D153" s="149"/>
      <c r="E153" s="102"/>
      <c r="F153" s="103"/>
      <c r="G153" s="103"/>
      <c r="H153" s="103"/>
      <c r="I153" s="103"/>
      <c r="J153" s="104"/>
    </row>
    <row r="154" spans="1:10" ht="15" customHeight="1" x14ac:dyDescent="0.2">
      <c r="A154" s="95"/>
      <c r="B154" s="152"/>
      <c r="C154" s="155"/>
      <c r="D154" s="149"/>
      <c r="E154" s="102"/>
      <c r="F154" s="103"/>
      <c r="G154" s="103"/>
      <c r="H154" s="103"/>
      <c r="I154" s="103"/>
      <c r="J154" s="104"/>
    </row>
    <row r="155" spans="1:10" ht="15" customHeight="1" x14ac:dyDescent="0.2">
      <c r="A155" s="95"/>
      <c r="B155" s="152"/>
      <c r="C155" s="155"/>
      <c r="D155" s="149"/>
      <c r="E155" s="102"/>
      <c r="F155" s="103"/>
      <c r="G155" s="103"/>
      <c r="H155" s="103"/>
      <c r="I155" s="103"/>
      <c r="J155" s="104"/>
    </row>
    <row r="156" spans="1:10" ht="15" customHeight="1" x14ac:dyDescent="0.2">
      <c r="A156" s="95"/>
      <c r="B156" s="152"/>
      <c r="C156" s="155"/>
      <c r="D156" s="149"/>
      <c r="E156" s="102"/>
      <c r="F156" s="103"/>
      <c r="G156" s="103"/>
      <c r="H156" s="103"/>
      <c r="I156" s="103"/>
      <c r="J156" s="104"/>
    </row>
    <row r="157" spans="1:10" ht="15" customHeight="1" thickBot="1" x14ac:dyDescent="0.25">
      <c r="A157" s="96"/>
      <c r="B157" s="153"/>
      <c r="C157" s="156"/>
      <c r="D157" s="150"/>
      <c r="E157" s="105"/>
      <c r="F157" s="106"/>
      <c r="G157" s="106"/>
      <c r="H157" s="106"/>
      <c r="I157" s="106"/>
      <c r="J157" s="107"/>
    </row>
    <row r="158" spans="1:10" ht="45" customHeight="1" thickBot="1" x14ac:dyDescent="0.25">
      <c r="A158" s="89" t="s">
        <v>83</v>
      </c>
      <c r="B158" s="90"/>
      <c r="C158" s="90"/>
      <c r="D158" s="90"/>
      <c r="E158" s="90"/>
      <c r="F158" s="90"/>
      <c r="G158" s="90"/>
      <c r="H158" s="91"/>
      <c r="I158" s="92" t="str">
        <f>+IF(OR(D159="Valide todos los criterios"),"Valide todas las variables",IF(AND(D159="Cumple variable"),"Cumple obligación","No cumple obligación"))</f>
        <v>Valide todas las variables</v>
      </c>
      <c r="J158" s="93"/>
    </row>
    <row r="159" spans="1:10" ht="15" customHeight="1" x14ac:dyDescent="0.2">
      <c r="A159" s="94" t="s">
        <v>84</v>
      </c>
      <c r="B159" s="157" t="s">
        <v>37</v>
      </c>
      <c r="C159" s="159"/>
      <c r="D159" s="111" t="str">
        <f>+IF(OR(C159=""),"Valide todos los criterios",IF(AND(C159="Cumple"),"Cumple variable","No cumple variable"))</f>
        <v>Valide todos los criterios</v>
      </c>
      <c r="E159" s="100" t="s">
        <v>48</v>
      </c>
      <c r="F159" s="100"/>
      <c r="G159" s="100"/>
      <c r="H159" s="100"/>
      <c r="I159" s="100"/>
      <c r="J159" s="101"/>
    </row>
    <row r="160" spans="1:10" ht="90" customHeight="1" thickBot="1" x14ac:dyDescent="0.25">
      <c r="A160" s="96"/>
      <c r="B160" s="158"/>
      <c r="C160" s="160"/>
      <c r="D160" s="112"/>
      <c r="E160" s="105"/>
      <c r="F160" s="106"/>
      <c r="G160" s="106"/>
      <c r="H160" s="106"/>
      <c r="I160" s="106"/>
      <c r="J160" s="107"/>
    </row>
    <row r="161" spans="1:10" ht="45" customHeight="1" thickBot="1" x14ac:dyDescent="0.25">
      <c r="A161" s="89" t="s">
        <v>124</v>
      </c>
      <c r="B161" s="90"/>
      <c r="C161" s="90"/>
      <c r="D161" s="90"/>
      <c r="E161" s="90"/>
      <c r="F161" s="90"/>
      <c r="G161" s="90"/>
      <c r="H161" s="91"/>
      <c r="I161" s="92" t="str">
        <f>+IF(OR(D162="Valide todos los criterios"),"Valide todas las variables",IF(AND(D162="Cumple variable"),"Cumple obligación","No cumple obligación"))</f>
        <v>Valide todas las variables</v>
      </c>
      <c r="J161" s="93"/>
    </row>
    <row r="162" spans="1:10" ht="15" customHeight="1" x14ac:dyDescent="0.2">
      <c r="A162" s="94" t="s">
        <v>400</v>
      </c>
      <c r="B162" s="13" t="s">
        <v>37</v>
      </c>
      <c r="C162" s="14"/>
      <c r="D162" s="111" t="str">
        <f>+IF(OR(C162="",C163=""),"Valide todos los criterios",IF(AND(C162="Cumple",C163="Cumple"),"Cumple variable","No cumple variable"))</f>
        <v>Valide todos los criterios</v>
      </c>
      <c r="E162" s="100" t="s">
        <v>48</v>
      </c>
      <c r="F162" s="100"/>
      <c r="G162" s="100"/>
      <c r="H162" s="100"/>
      <c r="I162" s="100"/>
      <c r="J162" s="101"/>
    </row>
    <row r="163" spans="1:10" ht="90" customHeight="1" thickBot="1" x14ac:dyDescent="0.25">
      <c r="A163" s="96"/>
      <c r="B163" s="15" t="s">
        <v>38</v>
      </c>
      <c r="C163" s="54"/>
      <c r="D163" s="112"/>
      <c r="E163" s="105"/>
      <c r="F163" s="106"/>
      <c r="G163" s="106"/>
      <c r="H163" s="106"/>
      <c r="I163" s="106"/>
      <c r="J163" s="107"/>
    </row>
    <row r="164" spans="1:10" ht="45" customHeight="1" thickBot="1" x14ac:dyDescent="0.25">
      <c r="A164" s="89" t="s">
        <v>85</v>
      </c>
      <c r="B164" s="90"/>
      <c r="C164" s="90"/>
      <c r="D164" s="90"/>
      <c r="E164" s="90"/>
      <c r="F164" s="90"/>
      <c r="G164" s="90"/>
      <c r="H164" s="91"/>
      <c r="I164" s="92" t="str">
        <f>+IF(OR(D165="Valide todos los criterios",D167="",D175=""),"Valide todas las variables",IF(AND(D165="Cumple variable",D167="Cumple variable",D175="Cumple variable"),"Cumple obligación",IF(AND(D165="Cumple variable",D167="Cumple variable",D175="Variable no aplica"),"Cumple obligación",IF(AND(D165="Cumple variable",D167="Variable no aplica",D175="Variable no aplica"),"Cumple obligación",IF(AND(D165="Cumple variable",D167="Variable no aplica",D175="Cumple variable"),"Cumple obligación","No cumple obligación")))))</f>
        <v>Valide todas las variables</v>
      </c>
      <c r="J164" s="93"/>
    </row>
    <row r="165" spans="1:10" ht="15" customHeight="1" x14ac:dyDescent="0.2">
      <c r="A165" s="94" t="s">
        <v>86</v>
      </c>
      <c r="B165" s="13" t="s">
        <v>37</v>
      </c>
      <c r="C165" s="14"/>
      <c r="D165" s="111" t="str">
        <f>+IF(OR(C165="",C166=""),"Valide todos los criterios",IF(AND(C165="Cumple",C166="Cumple"),"Cumple variable","No cumple variable"))</f>
        <v>Valide todos los criterios</v>
      </c>
      <c r="E165" s="100" t="s">
        <v>48</v>
      </c>
      <c r="F165" s="100"/>
      <c r="G165" s="100"/>
      <c r="H165" s="100"/>
      <c r="I165" s="100"/>
      <c r="J165" s="101"/>
    </row>
    <row r="166" spans="1:10" ht="90" customHeight="1" thickBot="1" x14ac:dyDescent="0.25">
      <c r="A166" s="96"/>
      <c r="B166" s="15" t="s">
        <v>38</v>
      </c>
      <c r="C166" s="43"/>
      <c r="D166" s="112"/>
      <c r="E166" s="105"/>
      <c r="F166" s="106"/>
      <c r="G166" s="106"/>
      <c r="H166" s="106"/>
      <c r="I166" s="106"/>
      <c r="J166" s="107"/>
    </row>
    <row r="167" spans="1:10" ht="15" customHeight="1" x14ac:dyDescent="0.2">
      <c r="A167" s="94" t="s">
        <v>87</v>
      </c>
      <c r="B167" s="151" t="s">
        <v>62</v>
      </c>
      <c r="C167" s="154"/>
      <c r="D167" s="148"/>
      <c r="E167" s="100" t="s">
        <v>48</v>
      </c>
      <c r="F167" s="100"/>
      <c r="G167" s="100"/>
      <c r="H167" s="100"/>
      <c r="I167" s="100"/>
      <c r="J167" s="101"/>
    </row>
    <row r="168" spans="1:10" ht="15" customHeight="1" x14ac:dyDescent="0.2">
      <c r="A168" s="95"/>
      <c r="B168" s="152"/>
      <c r="C168" s="155"/>
      <c r="D168" s="149"/>
      <c r="E168" s="102"/>
      <c r="F168" s="103"/>
      <c r="G168" s="103"/>
      <c r="H168" s="103"/>
      <c r="I168" s="103"/>
      <c r="J168" s="104"/>
    </row>
    <row r="169" spans="1:10" ht="15" customHeight="1" x14ac:dyDescent="0.2">
      <c r="A169" s="95"/>
      <c r="B169" s="152"/>
      <c r="C169" s="155"/>
      <c r="D169" s="149"/>
      <c r="E169" s="102"/>
      <c r="F169" s="103"/>
      <c r="G169" s="103"/>
      <c r="H169" s="103"/>
      <c r="I169" s="103"/>
      <c r="J169" s="104"/>
    </row>
    <row r="170" spans="1:10" ht="15" customHeight="1" x14ac:dyDescent="0.2">
      <c r="A170" s="95"/>
      <c r="B170" s="152"/>
      <c r="C170" s="155"/>
      <c r="D170" s="149"/>
      <c r="E170" s="102"/>
      <c r="F170" s="103"/>
      <c r="G170" s="103"/>
      <c r="H170" s="103"/>
      <c r="I170" s="103"/>
      <c r="J170" s="104"/>
    </row>
    <row r="171" spans="1:10" ht="15" customHeight="1" x14ac:dyDescent="0.2">
      <c r="A171" s="95"/>
      <c r="B171" s="152"/>
      <c r="C171" s="155"/>
      <c r="D171" s="149"/>
      <c r="E171" s="102"/>
      <c r="F171" s="103"/>
      <c r="G171" s="103"/>
      <c r="H171" s="103"/>
      <c r="I171" s="103"/>
      <c r="J171" s="104"/>
    </row>
    <row r="172" spans="1:10" ht="15" customHeight="1" x14ac:dyDescent="0.2">
      <c r="A172" s="95"/>
      <c r="B172" s="152"/>
      <c r="C172" s="155"/>
      <c r="D172" s="149"/>
      <c r="E172" s="102"/>
      <c r="F172" s="103"/>
      <c r="G172" s="103"/>
      <c r="H172" s="103"/>
      <c r="I172" s="103"/>
      <c r="J172" s="104"/>
    </row>
    <row r="173" spans="1:10" ht="15" customHeight="1" x14ac:dyDescent="0.2">
      <c r="A173" s="95"/>
      <c r="B173" s="152"/>
      <c r="C173" s="155"/>
      <c r="D173" s="149"/>
      <c r="E173" s="102"/>
      <c r="F173" s="103"/>
      <c r="G173" s="103"/>
      <c r="H173" s="103"/>
      <c r="I173" s="103"/>
      <c r="J173" s="104"/>
    </row>
    <row r="174" spans="1:10" ht="15" customHeight="1" thickBot="1" x14ac:dyDescent="0.25">
      <c r="A174" s="96"/>
      <c r="B174" s="153"/>
      <c r="C174" s="156"/>
      <c r="D174" s="150"/>
      <c r="E174" s="105"/>
      <c r="F174" s="106"/>
      <c r="G174" s="106"/>
      <c r="H174" s="106"/>
      <c r="I174" s="106"/>
      <c r="J174" s="107"/>
    </row>
    <row r="175" spans="1:10" ht="15" customHeight="1" x14ac:dyDescent="0.2">
      <c r="A175" s="94" t="s">
        <v>89</v>
      </c>
      <c r="B175" s="151" t="s">
        <v>62</v>
      </c>
      <c r="C175" s="154"/>
      <c r="D175" s="148"/>
      <c r="E175" s="100" t="s">
        <v>48</v>
      </c>
      <c r="F175" s="100"/>
      <c r="G175" s="100"/>
      <c r="H175" s="100"/>
      <c r="I175" s="100"/>
      <c r="J175" s="101"/>
    </row>
    <row r="176" spans="1:10" ht="15" customHeight="1" x14ac:dyDescent="0.2">
      <c r="A176" s="95"/>
      <c r="B176" s="152"/>
      <c r="C176" s="155"/>
      <c r="D176" s="149"/>
      <c r="E176" s="102"/>
      <c r="F176" s="103"/>
      <c r="G176" s="103"/>
      <c r="H176" s="103"/>
      <c r="I176" s="103"/>
      <c r="J176" s="104"/>
    </row>
    <row r="177" spans="1:10" ht="15" customHeight="1" x14ac:dyDescent="0.2">
      <c r="A177" s="95"/>
      <c r="B177" s="152"/>
      <c r="C177" s="155"/>
      <c r="D177" s="149"/>
      <c r="E177" s="102"/>
      <c r="F177" s="103"/>
      <c r="G177" s="103"/>
      <c r="H177" s="103"/>
      <c r="I177" s="103"/>
      <c r="J177" s="104"/>
    </row>
    <row r="178" spans="1:10" ht="15" customHeight="1" x14ac:dyDescent="0.2">
      <c r="A178" s="95"/>
      <c r="B178" s="152"/>
      <c r="C178" s="155"/>
      <c r="D178" s="149"/>
      <c r="E178" s="102"/>
      <c r="F178" s="103"/>
      <c r="G178" s="103"/>
      <c r="H178" s="103"/>
      <c r="I178" s="103"/>
      <c r="J178" s="104"/>
    </row>
    <row r="179" spans="1:10" ht="15" customHeight="1" x14ac:dyDescent="0.2">
      <c r="A179" s="95"/>
      <c r="B179" s="152"/>
      <c r="C179" s="155"/>
      <c r="D179" s="149"/>
      <c r="E179" s="102"/>
      <c r="F179" s="103"/>
      <c r="G179" s="103"/>
      <c r="H179" s="103"/>
      <c r="I179" s="103"/>
      <c r="J179" s="104"/>
    </row>
    <row r="180" spans="1:10" ht="15" customHeight="1" x14ac:dyDescent="0.2">
      <c r="A180" s="95"/>
      <c r="B180" s="152"/>
      <c r="C180" s="155"/>
      <c r="D180" s="149"/>
      <c r="E180" s="102"/>
      <c r="F180" s="103"/>
      <c r="G180" s="103"/>
      <c r="H180" s="103"/>
      <c r="I180" s="103"/>
      <c r="J180" s="104"/>
    </row>
    <row r="181" spans="1:10" ht="15" customHeight="1" x14ac:dyDescent="0.2">
      <c r="A181" s="95"/>
      <c r="B181" s="152"/>
      <c r="C181" s="155"/>
      <c r="D181" s="149"/>
      <c r="E181" s="102"/>
      <c r="F181" s="103"/>
      <c r="G181" s="103"/>
      <c r="H181" s="103"/>
      <c r="I181" s="103"/>
      <c r="J181" s="104"/>
    </row>
    <row r="182" spans="1:10" ht="15" customHeight="1" thickBot="1" x14ac:dyDescent="0.25">
      <c r="A182" s="96"/>
      <c r="B182" s="153"/>
      <c r="C182" s="156"/>
      <c r="D182" s="150"/>
      <c r="E182" s="105"/>
      <c r="F182" s="106"/>
      <c r="G182" s="106"/>
      <c r="H182" s="106"/>
      <c r="I182" s="106"/>
      <c r="J182" s="107"/>
    </row>
    <row r="183" spans="1:10" ht="35.1" customHeight="1" thickBot="1" x14ac:dyDescent="0.25">
      <c r="A183" s="89" t="s">
        <v>90</v>
      </c>
      <c r="B183" s="90"/>
      <c r="C183" s="90"/>
      <c r="D183" s="90"/>
      <c r="E183" s="90"/>
      <c r="F183" s="90"/>
      <c r="G183" s="90"/>
      <c r="H183" s="91"/>
      <c r="I183" s="92" t="str">
        <f>+IF(OR(D184="Valide todos los criterios"),"Valide todas las variables",IF(AND(D184="Cumple variable"),"Cumple obligación","No cumple obligación"))</f>
        <v>Valide todas las variables</v>
      </c>
      <c r="J183" s="93"/>
    </row>
    <row r="184" spans="1:10" ht="24.95" customHeight="1" x14ac:dyDescent="0.2">
      <c r="A184" s="94" t="s">
        <v>91</v>
      </c>
      <c r="B184" s="13" t="s">
        <v>37</v>
      </c>
      <c r="C184" s="14"/>
      <c r="D184" s="111" t="str">
        <f>+IF(OR(C184="",C185="",C186="",C187=""),"Valide todos los criterios",IF(AND(C184="Cumple",C185="Cumple",C186="Cumple",C187="Cumple"),"Cumple variable","No cumple variable"))</f>
        <v>Valide todos los criterios</v>
      </c>
      <c r="E184" s="100" t="s">
        <v>48</v>
      </c>
      <c r="F184" s="100"/>
      <c r="G184" s="100"/>
      <c r="H184" s="100"/>
      <c r="I184" s="100"/>
      <c r="J184" s="101"/>
    </row>
    <row r="185" spans="1:10" ht="24.95" customHeight="1" x14ac:dyDescent="0.2">
      <c r="A185" s="95"/>
      <c r="B185" s="11" t="s">
        <v>38</v>
      </c>
      <c r="C185" s="12"/>
      <c r="D185" s="113"/>
      <c r="E185" s="102"/>
      <c r="F185" s="103"/>
      <c r="G185" s="103"/>
      <c r="H185" s="103"/>
      <c r="I185" s="103"/>
      <c r="J185" s="104"/>
    </row>
    <row r="186" spans="1:10" ht="24.95" customHeight="1" x14ac:dyDescent="0.2">
      <c r="A186" s="95"/>
      <c r="B186" s="11" t="s">
        <v>39</v>
      </c>
      <c r="C186" s="12"/>
      <c r="D186" s="113"/>
      <c r="E186" s="102"/>
      <c r="F186" s="103"/>
      <c r="G186" s="103"/>
      <c r="H186" s="103"/>
      <c r="I186" s="103"/>
      <c r="J186" s="104"/>
    </row>
    <row r="187" spans="1:10" ht="24.95" customHeight="1" thickBot="1" x14ac:dyDescent="0.25">
      <c r="A187" s="96"/>
      <c r="B187" s="15" t="s">
        <v>40</v>
      </c>
      <c r="C187" s="23"/>
      <c r="D187" s="112"/>
      <c r="E187" s="105"/>
      <c r="F187" s="106"/>
      <c r="G187" s="106"/>
      <c r="H187" s="106"/>
      <c r="I187" s="106"/>
      <c r="J187" s="107"/>
    </row>
    <row r="188" spans="1:10" ht="39.950000000000003" customHeight="1" thickBot="1" x14ac:dyDescent="0.25">
      <c r="A188" s="89" t="s">
        <v>92</v>
      </c>
      <c r="B188" s="90"/>
      <c r="C188" s="90"/>
      <c r="D188" s="90"/>
      <c r="E188" s="90"/>
      <c r="F188" s="90"/>
      <c r="G188" s="90"/>
      <c r="H188" s="91"/>
      <c r="I188" s="92" t="str">
        <f>+IF(OR(D189="Valide todos los criterios"),"Valide todas las variables",IF(AND(D189="Cumple variable"),"Cumple obligación","No cumple obligación"))</f>
        <v>Valide todas las variables</v>
      </c>
      <c r="J188" s="93"/>
    </row>
    <row r="189" spans="1:10" ht="24.95" customHeight="1" x14ac:dyDescent="0.2">
      <c r="A189" s="94" t="s">
        <v>93</v>
      </c>
      <c r="B189" s="13" t="s">
        <v>37</v>
      </c>
      <c r="C189" s="14"/>
      <c r="D189" s="111" t="str">
        <f>+IF(C193="No aplica",IF(OR(C189="",C190="",C191="",C192=""),"Valide todos los criterios",IF(AND(C189="Cumple",C190="Cumple",C191="Cumple",C192="Cumple"),"Cumple variable","No cumple variable")),IF(OR(C189="",C190="",C191="",C192="",C193=""),"Valide todos los criterios",IF(AND(C189="Cumple",C190="Cumple",C191="Cumple",C192="Cumple",C193="Cumple"),"Cumple variable","No cumple variable")))</f>
        <v>Valide todos los criterios</v>
      </c>
      <c r="E189" s="100" t="s">
        <v>48</v>
      </c>
      <c r="F189" s="100"/>
      <c r="G189" s="100"/>
      <c r="H189" s="100"/>
      <c r="I189" s="100"/>
      <c r="J189" s="101"/>
    </row>
    <row r="190" spans="1:10" ht="20.100000000000001" customHeight="1" x14ac:dyDescent="0.2">
      <c r="A190" s="95"/>
      <c r="B190" s="11" t="s">
        <v>38</v>
      </c>
      <c r="C190" s="12"/>
      <c r="D190" s="113"/>
      <c r="E190" s="102"/>
      <c r="F190" s="103"/>
      <c r="G190" s="103"/>
      <c r="H190" s="103"/>
      <c r="I190" s="103"/>
      <c r="J190" s="104"/>
    </row>
    <row r="191" spans="1:10" ht="20.100000000000001" customHeight="1" x14ac:dyDescent="0.2">
      <c r="A191" s="95"/>
      <c r="B191" s="11" t="s">
        <v>39</v>
      </c>
      <c r="C191" s="12"/>
      <c r="D191" s="113"/>
      <c r="E191" s="102"/>
      <c r="F191" s="103"/>
      <c r="G191" s="103"/>
      <c r="H191" s="103"/>
      <c r="I191" s="103"/>
      <c r="J191" s="104"/>
    </row>
    <row r="192" spans="1:10" ht="20.100000000000001" customHeight="1" x14ac:dyDescent="0.2">
      <c r="A192" s="95"/>
      <c r="B192" s="11" t="s">
        <v>40</v>
      </c>
      <c r="C192" s="12"/>
      <c r="D192" s="113"/>
      <c r="E192" s="102"/>
      <c r="F192" s="103"/>
      <c r="G192" s="103"/>
      <c r="H192" s="103"/>
      <c r="I192" s="103"/>
      <c r="J192" s="104"/>
    </row>
    <row r="193" spans="1:10" ht="20.100000000000001" customHeight="1" thickBot="1" x14ac:dyDescent="0.25">
      <c r="A193" s="96"/>
      <c r="B193" s="15" t="s">
        <v>41</v>
      </c>
      <c r="C193" s="23"/>
      <c r="D193" s="112"/>
      <c r="E193" s="105"/>
      <c r="F193" s="106"/>
      <c r="G193" s="106"/>
      <c r="H193" s="106"/>
      <c r="I193" s="106"/>
      <c r="J193" s="107"/>
    </row>
    <row r="194" spans="1:10" ht="39.950000000000003" customHeight="1" thickBot="1" x14ac:dyDescent="0.25">
      <c r="A194" s="89" t="s">
        <v>125</v>
      </c>
      <c r="B194" s="90"/>
      <c r="C194" s="90"/>
      <c r="D194" s="90"/>
      <c r="E194" s="90"/>
      <c r="F194" s="90"/>
      <c r="G194" s="90"/>
      <c r="H194" s="91"/>
      <c r="I194" s="92" t="str">
        <f>+IF(OR(D195="Valide todos los criterios",D200="Valide todos los criterios"),"Valide todas las variables",IF(AND(D195="Cumple variable",D200="Cumple variable"),"Cumple obligación",IF(AND(D195="Cumple variable",D200="Variable no aplica"),"Cumple obligación",IF(AND(D195="Variable no aplica",D200="Cumple variable"),"Cumple obligación",IF(AND(D195="Variable no aplica",D200="Variable no aplica"),"Obligación no aplica","No cumple obligación")))))</f>
        <v>Valide todas las variables</v>
      </c>
      <c r="J194" s="93"/>
    </row>
    <row r="195" spans="1:10" ht="15" customHeight="1" x14ac:dyDescent="0.2">
      <c r="A195" s="116" t="s">
        <v>94</v>
      </c>
      <c r="B195" s="13" t="s">
        <v>37</v>
      </c>
      <c r="C195" s="14"/>
      <c r="D195" s="97" t="str">
        <f>+IF(C199="X","Variable no aplica",IF(OR(C195="",C196="",C197="",C198=""),"Valide todos los criterios",IF(AND(C195="Cumple",C196="Cumple",C197="Cumple",C198="Cumple"),"Cumple variable","No cumple variable")))</f>
        <v>Valide todos los criterios</v>
      </c>
      <c r="E195" s="100" t="s">
        <v>48</v>
      </c>
      <c r="F195" s="100"/>
      <c r="G195" s="100"/>
      <c r="H195" s="100"/>
      <c r="I195" s="100"/>
      <c r="J195" s="101"/>
    </row>
    <row r="196" spans="1:10" ht="15" customHeight="1" x14ac:dyDescent="0.2">
      <c r="A196" s="117"/>
      <c r="B196" s="11" t="s">
        <v>38</v>
      </c>
      <c r="C196" s="12"/>
      <c r="D196" s="98"/>
      <c r="E196" s="102"/>
      <c r="F196" s="103"/>
      <c r="G196" s="103"/>
      <c r="H196" s="103"/>
      <c r="I196" s="103"/>
      <c r="J196" s="104"/>
    </row>
    <row r="197" spans="1:10" ht="15" customHeight="1" x14ac:dyDescent="0.2">
      <c r="A197" s="117"/>
      <c r="B197" s="11" t="s">
        <v>39</v>
      </c>
      <c r="C197" s="12"/>
      <c r="D197" s="98"/>
      <c r="E197" s="102"/>
      <c r="F197" s="103"/>
      <c r="G197" s="103"/>
      <c r="H197" s="103"/>
      <c r="I197" s="103"/>
      <c r="J197" s="104"/>
    </row>
    <row r="198" spans="1:10" ht="15" customHeight="1" x14ac:dyDescent="0.2">
      <c r="A198" s="117"/>
      <c r="B198" s="17" t="s">
        <v>40</v>
      </c>
      <c r="C198" s="18"/>
      <c r="D198" s="146"/>
      <c r="E198" s="102"/>
      <c r="F198" s="103"/>
      <c r="G198" s="103"/>
      <c r="H198" s="103"/>
      <c r="I198" s="103"/>
      <c r="J198" s="104"/>
    </row>
    <row r="199" spans="1:10" ht="15" customHeight="1" thickBot="1" x14ac:dyDescent="0.25">
      <c r="A199" s="145"/>
      <c r="B199" s="19" t="s">
        <v>54</v>
      </c>
      <c r="C199" s="20"/>
      <c r="D199" s="99"/>
      <c r="E199" s="105"/>
      <c r="F199" s="106"/>
      <c r="G199" s="106"/>
      <c r="H199" s="106"/>
      <c r="I199" s="106"/>
      <c r="J199" s="107"/>
    </row>
    <row r="200" spans="1:10" ht="15" customHeight="1" x14ac:dyDescent="0.2">
      <c r="A200" s="116" t="s">
        <v>95</v>
      </c>
      <c r="B200" s="13" t="s">
        <v>37</v>
      </c>
      <c r="C200" s="14"/>
      <c r="D200" s="97" t="str">
        <f>+IF(C204="X","Variable no aplica",IF(OR(C200="",C201="",C202="",C203=""),"Valide todos los criterios",IF(AND(C200="Cumple",C201="Cumple",C202="Cumple",C203="Cumple"),"Cumple variable","No cumple variable")))</f>
        <v>Valide todos los criterios</v>
      </c>
      <c r="E200" s="100" t="s">
        <v>48</v>
      </c>
      <c r="F200" s="100"/>
      <c r="G200" s="100"/>
      <c r="H200" s="100"/>
      <c r="I200" s="100"/>
      <c r="J200" s="101"/>
    </row>
    <row r="201" spans="1:10" ht="15" customHeight="1" x14ac:dyDescent="0.2">
      <c r="A201" s="117"/>
      <c r="B201" s="11" t="s">
        <v>38</v>
      </c>
      <c r="C201" s="12"/>
      <c r="D201" s="98"/>
      <c r="E201" s="102"/>
      <c r="F201" s="103"/>
      <c r="G201" s="103"/>
      <c r="H201" s="103"/>
      <c r="I201" s="103"/>
      <c r="J201" s="104"/>
    </row>
    <row r="202" spans="1:10" ht="15" customHeight="1" x14ac:dyDescent="0.2">
      <c r="A202" s="117"/>
      <c r="B202" s="11" t="s">
        <v>39</v>
      </c>
      <c r="C202" s="12"/>
      <c r="D202" s="98"/>
      <c r="E202" s="102"/>
      <c r="F202" s="103"/>
      <c r="G202" s="103"/>
      <c r="H202" s="103"/>
      <c r="I202" s="103"/>
      <c r="J202" s="104"/>
    </row>
    <row r="203" spans="1:10" ht="15" customHeight="1" x14ac:dyDescent="0.2">
      <c r="A203" s="117"/>
      <c r="B203" s="17" t="s">
        <v>40</v>
      </c>
      <c r="C203" s="18"/>
      <c r="D203" s="146"/>
      <c r="E203" s="102"/>
      <c r="F203" s="103"/>
      <c r="G203" s="103"/>
      <c r="H203" s="103"/>
      <c r="I203" s="103"/>
      <c r="J203" s="104"/>
    </row>
    <row r="204" spans="1:10" ht="15" customHeight="1" thickBot="1" x14ac:dyDescent="0.25">
      <c r="A204" s="145"/>
      <c r="B204" s="19" t="s">
        <v>54</v>
      </c>
      <c r="C204" s="20"/>
      <c r="D204" s="99"/>
      <c r="E204" s="105"/>
      <c r="F204" s="106"/>
      <c r="G204" s="106"/>
      <c r="H204" s="106"/>
      <c r="I204" s="106"/>
      <c r="J204" s="107"/>
    </row>
    <row r="205" spans="1:10" ht="39.950000000000003" customHeight="1" thickBot="1" x14ac:dyDescent="0.25">
      <c r="A205" s="89" t="s">
        <v>96</v>
      </c>
      <c r="B205" s="90"/>
      <c r="C205" s="90"/>
      <c r="D205" s="90"/>
      <c r="E205" s="90"/>
      <c r="F205" s="90"/>
      <c r="G205" s="90"/>
      <c r="H205" s="91"/>
      <c r="I205" s="92" t="str">
        <f>+IF(OR(D206="Valide todos los criterios"),"Valide todas las variables",IF(AND(D206="Cumple variable"),"Cumple obligación","No cumple obligación"))</f>
        <v>Valide todas las variables</v>
      </c>
      <c r="J205" s="93"/>
    </row>
    <row r="206" spans="1:10" ht="24.95" customHeight="1" x14ac:dyDescent="0.2">
      <c r="A206" s="94" t="s">
        <v>97</v>
      </c>
      <c r="B206" s="13" t="s">
        <v>37</v>
      </c>
      <c r="C206" s="14"/>
      <c r="D206" s="111" t="str">
        <f>+IF(C208="No aplica",IF(OR(C206="",C207=""),"Valide todos los criterios",IF(AND(C206="Cumple",C207="Cumple"),"Cumple variable","No cumple variable")),IF(OR(C206="",C207="",C208=""),"Valide todos los criterios",IF(AND(C206="Cumple",C207="Cumple",C208="Cumple"),"Cumple variable","No cumple variable")))</f>
        <v>Valide todos los criterios</v>
      </c>
      <c r="E206" s="100" t="s">
        <v>48</v>
      </c>
      <c r="F206" s="100"/>
      <c r="G206" s="100"/>
      <c r="H206" s="100"/>
      <c r="I206" s="100"/>
      <c r="J206" s="101"/>
    </row>
    <row r="207" spans="1:10" ht="34.5" customHeight="1" x14ac:dyDescent="0.2">
      <c r="A207" s="95"/>
      <c r="B207" s="11" t="s">
        <v>38</v>
      </c>
      <c r="C207" s="12"/>
      <c r="D207" s="113"/>
      <c r="E207" s="102"/>
      <c r="F207" s="103"/>
      <c r="G207" s="103"/>
      <c r="H207" s="103"/>
      <c r="I207" s="103"/>
      <c r="J207" s="104"/>
    </row>
    <row r="208" spans="1:10" ht="34.5" customHeight="1" thickBot="1" x14ac:dyDescent="0.25">
      <c r="A208" s="96"/>
      <c r="B208" s="15" t="s">
        <v>39</v>
      </c>
      <c r="C208" s="23"/>
      <c r="D208" s="112"/>
      <c r="E208" s="105"/>
      <c r="F208" s="106"/>
      <c r="G208" s="106"/>
      <c r="H208" s="106"/>
      <c r="I208" s="106"/>
      <c r="J208" s="107"/>
    </row>
    <row r="209" spans="1:10" ht="15" customHeight="1" thickBot="1" x14ac:dyDescent="0.25">
      <c r="A209" s="108" t="s">
        <v>99</v>
      </c>
      <c r="B209" s="109"/>
      <c r="C209" s="109"/>
      <c r="D209" s="109"/>
      <c r="E209" s="109"/>
      <c r="F209" s="109"/>
      <c r="G209" s="109"/>
      <c r="H209" s="109"/>
      <c r="I209" s="109"/>
      <c r="J209" s="110"/>
    </row>
    <row r="210" spans="1:10" ht="60" customHeight="1" thickBot="1" x14ac:dyDescent="0.25">
      <c r="A210" s="89" t="s">
        <v>100</v>
      </c>
      <c r="B210" s="90"/>
      <c r="C210" s="90"/>
      <c r="D210" s="90"/>
      <c r="E210" s="90"/>
      <c r="F210" s="90"/>
      <c r="G210" s="90"/>
      <c r="H210" s="91"/>
      <c r="I210" s="92" t="str">
        <f>+IF(OR(D211="Valide todos los criterios"),"Valide todas las variables",IF(AND(D211="Cumple variable"),"Cumple obligación","No cumple obligación"))</f>
        <v>Valide todas las variables</v>
      </c>
      <c r="J210" s="93"/>
    </row>
    <row r="211" spans="1:10" ht="15" customHeight="1" x14ac:dyDescent="0.2">
      <c r="A211" s="94" t="s">
        <v>102</v>
      </c>
      <c r="B211" s="13" t="s">
        <v>37</v>
      </c>
      <c r="C211" s="14"/>
      <c r="D211" s="97" t="str">
        <f>+IF(OR(C211="",C212="",C213="",C214="",C215="",C216="",C217="",C218=""),"Valide todos los criterios",IF(AND(C211="Cumple",C212="Cumple",C213="Cumple",C214="Cumple",C215="Cumple",C216="Cumple",C217="Cumple",C218="Cumple"),"Cumple variable","No cumple variable"))</f>
        <v>Valide todos los criterios</v>
      </c>
      <c r="E211" s="100" t="s">
        <v>48</v>
      </c>
      <c r="F211" s="100"/>
      <c r="G211" s="100"/>
      <c r="H211" s="100"/>
      <c r="I211" s="100"/>
      <c r="J211" s="101"/>
    </row>
    <row r="212" spans="1:10" ht="15" customHeight="1" x14ac:dyDescent="0.2">
      <c r="A212" s="95"/>
      <c r="B212" s="11" t="s">
        <v>38</v>
      </c>
      <c r="C212" s="12"/>
      <c r="D212" s="98"/>
      <c r="E212" s="102"/>
      <c r="F212" s="103"/>
      <c r="G212" s="103"/>
      <c r="H212" s="103"/>
      <c r="I212" s="103"/>
      <c r="J212" s="104"/>
    </row>
    <row r="213" spans="1:10" ht="15" customHeight="1" x14ac:dyDescent="0.2">
      <c r="A213" s="95"/>
      <c r="B213" s="11" t="s">
        <v>39</v>
      </c>
      <c r="C213" s="12"/>
      <c r="D213" s="98"/>
      <c r="E213" s="102"/>
      <c r="F213" s="103"/>
      <c r="G213" s="103"/>
      <c r="H213" s="103"/>
      <c r="I213" s="103"/>
      <c r="J213" s="104"/>
    </row>
    <row r="214" spans="1:10" ht="15" customHeight="1" x14ac:dyDescent="0.2">
      <c r="A214" s="95"/>
      <c r="B214" s="11" t="s">
        <v>40</v>
      </c>
      <c r="C214" s="12"/>
      <c r="D214" s="98"/>
      <c r="E214" s="102"/>
      <c r="F214" s="103"/>
      <c r="G214" s="103"/>
      <c r="H214" s="103"/>
      <c r="I214" s="103"/>
      <c r="J214" s="104"/>
    </row>
    <row r="215" spans="1:10" ht="15" customHeight="1" x14ac:dyDescent="0.2">
      <c r="A215" s="95"/>
      <c r="B215" s="11" t="s">
        <v>41</v>
      </c>
      <c r="C215" s="12"/>
      <c r="D215" s="98"/>
      <c r="E215" s="102"/>
      <c r="F215" s="103"/>
      <c r="G215" s="103"/>
      <c r="H215" s="103"/>
      <c r="I215" s="103"/>
      <c r="J215" s="104"/>
    </row>
    <row r="216" spans="1:10" ht="15" customHeight="1" x14ac:dyDescent="0.2">
      <c r="A216" s="95"/>
      <c r="B216" s="11" t="s">
        <v>42</v>
      </c>
      <c r="C216" s="12"/>
      <c r="D216" s="98"/>
      <c r="E216" s="102"/>
      <c r="F216" s="103"/>
      <c r="G216" s="103"/>
      <c r="H216" s="103"/>
      <c r="I216" s="103"/>
      <c r="J216" s="104"/>
    </row>
    <row r="217" spans="1:10" ht="15" customHeight="1" x14ac:dyDescent="0.2">
      <c r="A217" s="95"/>
      <c r="B217" s="11" t="s">
        <v>43</v>
      </c>
      <c r="C217" s="12"/>
      <c r="D217" s="98"/>
      <c r="E217" s="102"/>
      <c r="F217" s="103"/>
      <c r="G217" s="103"/>
      <c r="H217" s="103"/>
      <c r="I217" s="103"/>
      <c r="J217" s="104"/>
    </row>
    <row r="218" spans="1:10" ht="15" customHeight="1" thickBot="1" x14ac:dyDescent="0.25">
      <c r="A218" s="96"/>
      <c r="B218" s="15" t="s">
        <v>44</v>
      </c>
      <c r="C218" s="23"/>
      <c r="D218" s="99"/>
      <c r="E218" s="105"/>
      <c r="F218" s="106"/>
      <c r="G218" s="106"/>
      <c r="H218" s="106"/>
      <c r="I218" s="106"/>
      <c r="J218" s="107"/>
    </row>
    <row r="219" spans="1:10" ht="45" customHeight="1" thickBot="1" x14ac:dyDescent="0.25">
      <c r="A219" s="89" t="s">
        <v>146</v>
      </c>
      <c r="B219" s="90"/>
      <c r="C219" s="90"/>
      <c r="D219" s="90"/>
      <c r="E219" s="90"/>
      <c r="F219" s="90"/>
      <c r="G219" s="90"/>
      <c r="H219" s="91"/>
      <c r="I219" s="92" t="str">
        <f>+IF(OR(D220="Valide todos los criterios"),"Valide todas las variables",IF(AND(D220="Cumple variable"),"Cumple obligación","No cumple obligación"))</f>
        <v>Valide todas las variables</v>
      </c>
      <c r="J219" s="93"/>
    </row>
    <row r="220" spans="1:10" ht="15" customHeight="1" x14ac:dyDescent="0.2">
      <c r="A220" s="94" t="s">
        <v>147</v>
      </c>
      <c r="B220" s="13" t="s">
        <v>37</v>
      </c>
      <c r="C220" s="14"/>
      <c r="D220" s="111" t="str">
        <f>+IF(OR(C220="",C221=""),"Valide todos los criterios",IF(AND(C220="Cumple",C221="Cumple"),"Cumple variable","No cumple variable"))</f>
        <v>Valide todos los criterios</v>
      </c>
      <c r="E220" s="100" t="s">
        <v>48</v>
      </c>
      <c r="F220" s="100"/>
      <c r="G220" s="100"/>
      <c r="H220" s="100"/>
      <c r="I220" s="100"/>
      <c r="J220" s="101"/>
    </row>
    <row r="221" spans="1:10" ht="90" customHeight="1" thickBot="1" x14ac:dyDescent="0.25">
      <c r="A221" s="96"/>
      <c r="B221" s="15" t="s">
        <v>38</v>
      </c>
      <c r="C221" s="23"/>
      <c r="D221" s="112"/>
      <c r="E221" s="105"/>
      <c r="F221" s="106"/>
      <c r="G221" s="106"/>
      <c r="H221" s="106"/>
      <c r="I221" s="106"/>
      <c r="J221" s="107"/>
    </row>
    <row r="222" spans="1:10" ht="45" customHeight="1" thickBot="1" x14ac:dyDescent="0.25">
      <c r="A222" s="89" t="s">
        <v>103</v>
      </c>
      <c r="B222" s="90"/>
      <c r="C222" s="90"/>
      <c r="D222" s="90"/>
      <c r="E222" s="90"/>
      <c r="F222" s="90"/>
      <c r="G222" s="90"/>
      <c r="H222" s="91"/>
      <c r="I222" s="92" t="str">
        <f>+IF(OR(D223="Valide todos los criterios"),"Valide todas las variables",IF(AND(D223="Cumple variable"),"Cumple obligación","No cumple obligación"))</f>
        <v>Valide todas las variables</v>
      </c>
      <c r="J222" s="93"/>
    </row>
    <row r="223" spans="1:10" ht="15" customHeight="1" x14ac:dyDescent="0.2">
      <c r="A223" s="94" t="s">
        <v>101</v>
      </c>
      <c r="B223" s="13" t="s">
        <v>37</v>
      </c>
      <c r="C223" s="14"/>
      <c r="D223" s="97" t="str">
        <f>+IF(OR(C223="",C224="",C225="",C226="",C227=""),"Valide todos los criterios",IF(AND(C223="Cumple",C224="Cumple",C225="Cumple",C226="Cumple",C227="Cumple"),"Cumple variable","No cumple variable"))</f>
        <v>Valide todos los criterios</v>
      </c>
      <c r="E223" s="100" t="s">
        <v>48</v>
      </c>
      <c r="F223" s="100"/>
      <c r="G223" s="100"/>
      <c r="H223" s="100"/>
      <c r="I223" s="100"/>
      <c r="J223" s="101"/>
    </row>
    <row r="224" spans="1:10" ht="30" customHeight="1" x14ac:dyDescent="0.2">
      <c r="A224" s="95"/>
      <c r="B224" s="11" t="s">
        <v>38</v>
      </c>
      <c r="C224" s="12"/>
      <c r="D224" s="98"/>
      <c r="E224" s="102"/>
      <c r="F224" s="103"/>
      <c r="G224" s="103"/>
      <c r="H224" s="103"/>
      <c r="I224" s="103"/>
      <c r="J224" s="104"/>
    </row>
    <row r="225" spans="1:10" ht="30" customHeight="1" x14ac:dyDescent="0.2">
      <c r="A225" s="95"/>
      <c r="B225" s="11" t="s">
        <v>39</v>
      </c>
      <c r="C225" s="12"/>
      <c r="D225" s="98"/>
      <c r="E225" s="102"/>
      <c r="F225" s="103"/>
      <c r="G225" s="103"/>
      <c r="H225" s="103"/>
      <c r="I225" s="103"/>
      <c r="J225" s="104"/>
    </row>
    <row r="226" spans="1:10" ht="30" customHeight="1" x14ac:dyDescent="0.2">
      <c r="A226" s="95"/>
      <c r="B226" s="11" t="s">
        <v>40</v>
      </c>
      <c r="C226" s="12"/>
      <c r="D226" s="98"/>
      <c r="E226" s="102"/>
      <c r="F226" s="103"/>
      <c r="G226" s="103"/>
      <c r="H226" s="103"/>
      <c r="I226" s="103"/>
      <c r="J226" s="104"/>
    </row>
    <row r="227" spans="1:10" ht="30" customHeight="1" thickBot="1" x14ac:dyDescent="0.25">
      <c r="A227" s="96"/>
      <c r="B227" s="15" t="s">
        <v>41</v>
      </c>
      <c r="C227" s="25"/>
      <c r="D227" s="99"/>
      <c r="E227" s="105"/>
      <c r="F227" s="106"/>
      <c r="G227" s="106"/>
      <c r="H227" s="106"/>
      <c r="I227" s="106"/>
      <c r="J227" s="107"/>
    </row>
    <row r="228" spans="1:10" ht="45" customHeight="1" thickBot="1" x14ac:dyDescent="0.25">
      <c r="A228" s="89" t="s">
        <v>150</v>
      </c>
      <c r="B228" s="90"/>
      <c r="C228" s="90"/>
      <c r="D228" s="90"/>
      <c r="E228" s="90"/>
      <c r="F228" s="90"/>
      <c r="G228" s="90"/>
      <c r="H228" s="91"/>
      <c r="I228" s="92" t="str">
        <f>+IF(OR(D229="Valide todos los criterios"),"Valide todas las variables",IF(AND(D229="Cumple variable"),"Cumple obligación","No cumple obligación"))</f>
        <v>Valide todas las variables</v>
      </c>
      <c r="J228" s="93"/>
    </row>
    <row r="229" spans="1:10" ht="15" customHeight="1" x14ac:dyDescent="0.2">
      <c r="A229" s="94" t="s">
        <v>401</v>
      </c>
      <c r="B229" s="13" t="s">
        <v>37</v>
      </c>
      <c r="C229" s="14"/>
      <c r="D229" s="111" t="str">
        <f>+IF(OR(C229="",C230=""),"Valide todos los criterios",IF(AND(C229="Cumple",C230="Cumple"),"Cumple variable","No cumple variable"))</f>
        <v>Valide todos los criterios</v>
      </c>
      <c r="E229" s="100" t="s">
        <v>48</v>
      </c>
      <c r="F229" s="100"/>
      <c r="G229" s="100"/>
      <c r="H229" s="100"/>
      <c r="I229" s="100"/>
      <c r="J229" s="101"/>
    </row>
    <row r="230" spans="1:10" ht="90" customHeight="1" thickBot="1" x14ac:dyDescent="0.25">
      <c r="A230" s="96"/>
      <c r="B230" s="15" t="s">
        <v>38</v>
      </c>
      <c r="C230" s="54"/>
      <c r="D230" s="112"/>
      <c r="E230" s="105"/>
      <c r="F230" s="106"/>
      <c r="G230" s="106"/>
      <c r="H230" s="106"/>
      <c r="I230" s="106"/>
      <c r="J230" s="107"/>
    </row>
    <row r="231" spans="1:10" ht="45" customHeight="1" thickBot="1" x14ac:dyDescent="0.25">
      <c r="A231" s="89" t="s">
        <v>130</v>
      </c>
      <c r="B231" s="90"/>
      <c r="C231" s="90"/>
      <c r="D231" s="90"/>
      <c r="E231" s="90"/>
      <c r="F231" s="90"/>
      <c r="G231" s="90"/>
      <c r="H231" s="91"/>
      <c r="I231" s="92" t="str">
        <f>+IF(OR(D232="Valide todos los criterios"),"Valide todas las variables",IF(AND(D232="Cumple variable"),"Cumple obligación","No cumple obligación"))</f>
        <v>Valide todas las variables</v>
      </c>
      <c r="J231" s="93"/>
    </row>
    <row r="232" spans="1:10" ht="24.95" customHeight="1" x14ac:dyDescent="0.2">
      <c r="A232" s="94" t="s">
        <v>402</v>
      </c>
      <c r="B232" s="13" t="s">
        <v>37</v>
      </c>
      <c r="C232" s="14"/>
      <c r="D232" s="111" t="str">
        <f>+IF(OR(C232="",C233="",C234="",C235=""),"Valide todos los criterios",IF(AND(C232="Cumple",C233="Cumple",C234="Cumple",C235="Cumple"),"Cumple variable","No cumple variable"))</f>
        <v>Valide todos los criterios</v>
      </c>
      <c r="E232" s="100" t="s">
        <v>48</v>
      </c>
      <c r="F232" s="100"/>
      <c r="G232" s="100"/>
      <c r="H232" s="100"/>
      <c r="I232" s="100"/>
      <c r="J232" s="101"/>
    </row>
    <row r="233" spans="1:10" ht="24.95" customHeight="1" x14ac:dyDescent="0.2">
      <c r="A233" s="95"/>
      <c r="B233" s="11" t="s">
        <v>38</v>
      </c>
      <c r="C233" s="12"/>
      <c r="D233" s="113"/>
      <c r="E233" s="102"/>
      <c r="F233" s="103"/>
      <c r="G233" s="103"/>
      <c r="H233" s="103"/>
      <c r="I233" s="103"/>
      <c r="J233" s="104"/>
    </row>
    <row r="234" spans="1:10" ht="24.95" customHeight="1" x14ac:dyDescent="0.2">
      <c r="A234" s="95"/>
      <c r="B234" s="11" t="s">
        <v>39</v>
      </c>
      <c r="C234" s="12"/>
      <c r="D234" s="113"/>
      <c r="E234" s="102"/>
      <c r="F234" s="103"/>
      <c r="G234" s="103"/>
      <c r="H234" s="103"/>
      <c r="I234" s="103"/>
      <c r="J234" s="104"/>
    </row>
    <row r="235" spans="1:10" ht="24.95" customHeight="1" thickBot="1" x14ac:dyDescent="0.25">
      <c r="A235" s="96"/>
      <c r="B235" s="15" t="s">
        <v>40</v>
      </c>
      <c r="C235" s="54"/>
      <c r="D235" s="112"/>
      <c r="E235" s="105"/>
      <c r="F235" s="106"/>
      <c r="G235" s="106"/>
      <c r="H235" s="106"/>
      <c r="I235" s="106"/>
      <c r="J235" s="107"/>
    </row>
    <row r="236" spans="1:10" ht="15" customHeight="1" thickBot="1" x14ac:dyDescent="0.25">
      <c r="A236" s="108" t="s">
        <v>104</v>
      </c>
      <c r="B236" s="109"/>
      <c r="C236" s="109"/>
      <c r="D236" s="109"/>
      <c r="E236" s="109"/>
      <c r="F236" s="109"/>
      <c r="G236" s="109"/>
      <c r="H236" s="109"/>
      <c r="I236" s="109"/>
      <c r="J236" s="110"/>
    </row>
    <row r="237" spans="1:10" ht="35.1" customHeight="1" thickBot="1" x14ac:dyDescent="0.25">
      <c r="A237" s="89" t="s">
        <v>105</v>
      </c>
      <c r="B237" s="90"/>
      <c r="C237" s="90"/>
      <c r="D237" s="90"/>
      <c r="E237" s="90"/>
      <c r="F237" s="90"/>
      <c r="G237" s="90"/>
      <c r="H237" s="91"/>
      <c r="I237" s="92" t="str">
        <f>+IF(OR(D238="Valide todos los criterios"),"Valide todas las variables",IF(AND(D238="Cumple variable"),"Cumple obligación","No cumple obligación"))</f>
        <v>Valide todas las variables</v>
      </c>
      <c r="J237" s="93"/>
    </row>
    <row r="238" spans="1:10" ht="15" customHeight="1" x14ac:dyDescent="0.2">
      <c r="A238" s="94" t="s">
        <v>106</v>
      </c>
      <c r="B238" s="13" t="s">
        <v>37</v>
      </c>
      <c r="C238" s="14"/>
      <c r="D238" s="97" t="str">
        <f>+IF(OR(C238="",C239="",C240="",C241="",C242=""),"Valide todos los criterios",IF(AND(C238="Cumple",C239="Cumple",C240="Cumple",C241="Cumple",C242="Cumple"),"Cumple variable","No cumple variable"))</f>
        <v>Valide todos los criterios</v>
      </c>
      <c r="E238" s="100" t="s">
        <v>48</v>
      </c>
      <c r="F238" s="100"/>
      <c r="G238" s="100"/>
      <c r="H238" s="100"/>
      <c r="I238" s="100"/>
      <c r="J238" s="101"/>
    </row>
    <row r="239" spans="1:10" ht="20.100000000000001" customHeight="1" x14ac:dyDescent="0.2">
      <c r="A239" s="95"/>
      <c r="B239" s="11" t="s">
        <v>38</v>
      </c>
      <c r="C239" s="12"/>
      <c r="D239" s="98"/>
      <c r="E239" s="102"/>
      <c r="F239" s="103"/>
      <c r="G239" s="103"/>
      <c r="H239" s="103"/>
      <c r="I239" s="103"/>
      <c r="J239" s="104"/>
    </row>
    <row r="240" spans="1:10" ht="20.100000000000001" customHeight="1" x14ac:dyDescent="0.2">
      <c r="A240" s="95"/>
      <c r="B240" s="11" t="s">
        <v>39</v>
      </c>
      <c r="C240" s="12"/>
      <c r="D240" s="98"/>
      <c r="E240" s="102"/>
      <c r="F240" s="103"/>
      <c r="G240" s="103"/>
      <c r="H240" s="103"/>
      <c r="I240" s="103"/>
      <c r="J240" s="104"/>
    </row>
    <row r="241" spans="1:10" ht="20.100000000000001" customHeight="1" x14ac:dyDescent="0.2">
      <c r="A241" s="95"/>
      <c r="B241" s="11" t="s">
        <v>40</v>
      </c>
      <c r="C241" s="12"/>
      <c r="D241" s="98"/>
      <c r="E241" s="102"/>
      <c r="F241" s="103"/>
      <c r="G241" s="103"/>
      <c r="H241" s="103"/>
      <c r="I241" s="103"/>
      <c r="J241" s="104"/>
    </row>
    <row r="242" spans="1:10" ht="20.100000000000001" customHeight="1" thickBot="1" x14ac:dyDescent="0.25">
      <c r="A242" s="96"/>
      <c r="B242" s="15" t="s">
        <v>41</v>
      </c>
      <c r="C242" s="25"/>
      <c r="D242" s="99"/>
      <c r="E242" s="105"/>
      <c r="F242" s="106"/>
      <c r="G242" s="106"/>
      <c r="H242" s="106"/>
      <c r="I242" s="106"/>
      <c r="J242" s="107"/>
    </row>
    <row r="243" spans="1:10" ht="35.1" customHeight="1" thickBot="1" x14ac:dyDescent="0.25">
      <c r="A243" s="89" t="s">
        <v>107</v>
      </c>
      <c r="B243" s="90"/>
      <c r="C243" s="90"/>
      <c r="D243" s="90"/>
      <c r="E243" s="90"/>
      <c r="F243" s="90"/>
      <c r="G243" s="90"/>
      <c r="H243" s="91"/>
      <c r="I243" s="92" t="str">
        <f>+IF(OR(D244="Valide todos los criterios"),"Valide todas las variables",IF(AND(D244="Cumple variable"),"Cumple obligación","No cumple obligación"))</f>
        <v>Valide todas las variables</v>
      </c>
      <c r="J243" s="93"/>
    </row>
    <row r="244" spans="1:10" ht="15" customHeight="1" x14ac:dyDescent="0.2">
      <c r="A244" s="94" t="s">
        <v>108</v>
      </c>
      <c r="B244" s="13" t="s">
        <v>37</v>
      </c>
      <c r="C244" s="14"/>
      <c r="D244" s="97" t="str">
        <f>+IF(OR(C244="",C245="",C246="",C247="",C248="",C249="",C250="",C251="",C252=""),"Valide todos los criterios",IF(AND(C244="Cumple",C245="Cumple",C246="Cumple",C247="Cumple",C248="Cumple",C249="Cumple",C250="Cumple",C251="Cumple",C252="Cumple"),"Cumple variable","No cumple variable"))</f>
        <v>Valide todos los criterios</v>
      </c>
      <c r="E244" s="100" t="s">
        <v>48</v>
      </c>
      <c r="F244" s="100"/>
      <c r="G244" s="100"/>
      <c r="H244" s="100"/>
      <c r="I244" s="100"/>
      <c r="J244" s="101"/>
    </row>
    <row r="245" spans="1:10" ht="15" customHeight="1" x14ac:dyDescent="0.2">
      <c r="A245" s="95"/>
      <c r="B245" s="11" t="s">
        <v>38</v>
      </c>
      <c r="C245" s="12"/>
      <c r="D245" s="98"/>
      <c r="E245" s="102"/>
      <c r="F245" s="103"/>
      <c r="G245" s="103"/>
      <c r="H245" s="103"/>
      <c r="I245" s="103"/>
      <c r="J245" s="104"/>
    </row>
    <row r="246" spans="1:10" ht="15" customHeight="1" x14ac:dyDescent="0.2">
      <c r="A246" s="95"/>
      <c r="B246" s="11" t="s">
        <v>39</v>
      </c>
      <c r="C246" s="12"/>
      <c r="D246" s="98"/>
      <c r="E246" s="102"/>
      <c r="F246" s="103"/>
      <c r="G246" s="103"/>
      <c r="H246" s="103"/>
      <c r="I246" s="103"/>
      <c r="J246" s="104"/>
    </row>
    <row r="247" spans="1:10" ht="15" customHeight="1" x14ac:dyDescent="0.2">
      <c r="A247" s="95"/>
      <c r="B247" s="11" t="s">
        <v>40</v>
      </c>
      <c r="C247" s="12"/>
      <c r="D247" s="98"/>
      <c r="E247" s="102"/>
      <c r="F247" s="103"/>
      <c r="G247" s="103"/>
      <c r="H247" s="103"/>
      <c r="I247" s="103"/>
      <c r="J247" s="104"/>
    </row>
    <row r="248" spans="1:10" ht="15" customHeight="1" x14ac:dyDescent="0.2">
      <c r="A248" s="95"/>
      <c r="B248" s="11" t="s">
        <v>41</v>
      </c>
      <c r="C248" s="12"/>
      <c r="D248" s="98"/>
      <c r="E248" s="102"/>
      <c r="F248" s="103"/>
      <c r="G248" s="103"/>
      <c r="H248" s="103"/>
      <c r="I248" s="103"/>
      <c r="J248" s="104"/>
    </row>
    <row r="249" spans="1:10" ht="15" customHeight="1" x14ac:dyDescent="0.2">
      <c r="A249" s="95"/>
      <c r="B249" s="11" t="s">
        <v>42</v>
      </c>
      <c r="C249" s="12"/>
      <c r="D249" s="98"/>
      <c r="E249" s="102"/>
      <c r="F249" s="103"/>
      <c r="G249" s="103"/>
      <c r="H249" s="103"/>
      <c r="I249" s="103"/>
      <c r="J249" s="104"/>
    </row>
    <row r="250" spans="1:10" ht="15" customHeight="1" x14ac:dyDescent="0.2">
      <c r="A250" s="95"/>
      <c r="B250" s="11" t="s">
        <v>43</v>
      </c>
      <c r="C250" s="12"/>
      <c r="D250" s="98"/>
      <c r="E250" s="102"/>
      <c r="F250" s="103"/>
      <c r="G250" s="103"/>
      <c r="H250" s="103"/>
      <c r="I250" s="103"/>
      <c r="J250" s="104"/>
    </row>
    <row r="251" spans="1:10" ht="15" customHeight="1" x14ac:dyDescent="0.2">
      <c r="A251" s="95"/>
      <c r="B251" s="11" t="s">
        <v>44</v>
      </c>
      <c r="C251" s="12"/>
      <c r="D251" s="98"/>
      <c r="E251" s="102"/>
      <c r="F251" s="103"/>
      <c r="G251" s="103"/>
      <c r="H251" s="103"/>
      <c r="I251" s="103"/>
      <c r="J251" s="104"/>
    </row>
    <row r="252" spans="1:10" ht="15" customHeight="1" thickBot="1" x14ac:dyDescent="0.25">
      <c r="A252" s="96"/>
      <c r="B252" s="15" t="s">
        <v>55</v>
      </c>
      <c r="C252" s="25"/>
      <c r="D252" s="99"/>
      <c r="E252" s="105"/>
      <c r="F252" s="106"/>
      <c r="G252" s="106"/>
      <c r="H252" s="106"/>
      <c r="I252" s="106"/>
      <c r="J252" s="107"/>
    </row>
    <row r="253" spans="1:10" ht="45" customHeight="1" thickBot="1" x14ac:dyDescent="0.25">
      <c r="A253" s="89" t="s">
        <v>109</v>
      </c>
      <c r="B253" s="90"/>
      <c r="C253" s="90"/>
      <c r="D253" s="90"/>
      <c r="E253" s="90"/>
      <c r="F253" s="90"/>
      <c r="G253" s="90"/>
      <c r="H253" s="91"/>
      <c r="I253" s="92" t="str">
        <f>+IF(OR(D254="Valide todos los criterios"),"Valide todas las variables",IF(AND(D254="Cumple variable"),"Cumple obligación","No cumple obligación"))</f>
        <v>Valide todas las variables</v>
      </c>
      <c r="J253" s="93"/>
    </row>
    <row r="254" spans="1:10" ht="24.95" customHeight="1" x14ac:dyDescent="0.2">
      <c r="A254" s="94" t="s">
        <v>110</v>
      </c>
      <c r="B254" s="13" t="s">
        <v>37</v>
      </c>
      <c r="C254" s="14"/>
      <c r="D254" s="97" t="str">
        <f>+IF(OR(C254="",C255="",C256="",C257=""),"Valide todos los criterios",IF(AND(C254="Cumple",C255="Cumple",C256="Cumple",C257="Cumple"),"Cumple variable","No cumple variable"))</f>
        <v>Valide todos los criterios</v>
      </c>
      <c r="E254" s="100" t="s">
        <v>48</v>
      </c>
      <c r="F254" s="100"/>
      <c r="G254" s="100"/>
      <c r="H254" s="100"/>
      <c r="I254" s="100"/>
      <c r="J254" s="101"/>
    </row>
    <row r="255" spans="1:10" ht="35.1" customHeight="1" x14ac:dyDescent="0.2">
      <c r="A255" s="95"/>
      <c r="B255" s="11" t="s">
        <v>38</v>
      </c>
      <c r="C255" s="12"/>
      <c r="D255" s="98"/>
      <c r="E255" s="102"/>
      <c r="F255" s="103"/>
      <c r="G255" s="103"/>
      <c r="H255" s="103"/>
      <c r="I255" s="103"/>
      <c r="J255" s="104"/>
    </row>
    <row r="256" spans="1:10" ht="35.1" customHeight="1" x14ac:dyDescent="0.2">
      <c r="A256" s="95"/>
      <c r="B256" s="11" t="s">
        <v>39</v>
      </c>
      <c r="C256" s="12"/>
      <c r="D256" s="98"/>
      <c r="E256" s="102"/>
      <c r="F256" s="103"/>
      <c r="G256" s="103"/>
      <c r="H256" s="103"/>
      <c r="I256" s="103"/>
      <c r="J256" s="104"/>
    </row>
    <row r="257" spans="1:10" ht="35.1" customHeight="1" thickBot="1" x14ac:dyDescent="0.25">
      <c r="A257" s="96"/>
      <c r="B257" s="15" t="s">
        <v>40</v>
      </c>
      <c r="C257" s="25"/>
      <c r="D257" s="99"/>
      <c r="E257" s="105"/>
      <c r="F257" s="106"/>
      <c r="G257" s="106"/>
      <c r="H257" s="106"/>
      <c r="I257" s="106"/>
      <c r="J257" s="107"/>
    </row>
    <row r="258" spans="1:10" ht="15" customHeight="1" x14ac:dyDescent="0.2">
      <c r="A258" s="161" t="s">
        <v>140</v>
      </c>
      <c r="B258" s="162"/>
      <c r="C258" s="162"/>
      <c r="D258" s="162"/>
      <c r="E258" s="162"/>
      <c r="F258" s="162"/>
      <c r="G258" s="162"/>
      <c r="H258" s="162"/>
      <c r="I258" s="162"/>
      <c r="J258" s="163"/>
    </row>
    <row r="259" spans="1:10" ht="249.95" customHeight="1" x14ac:dyDescent="0.2">
      <c r="A259" s="171"/>
      <c r="B259" s="172"/>
      <c r="C259" s="172"/>
      <c r="D259" s="172"/>
      <c r="E259" s="172"/>
      <c r="F259" s="172"/>
      <c r="G259" s="172"/>
      <c r="H259" s="172"/>
      <c r="I259" s="172"/>
      <c r="J259" s="173"/>
    </row>
    <row r="260" spans="1:10" ht="15" customHeight="1" x14ac:dyDescent="0.2">
      <c r="A260" s="174" t="s">
        <v>141</v>
      </c>
      <c r="B260" s="175"/>
      <c r="C260" s="175"/>
      <c r="D260" s="175"/>
      <c r="E260" s="175"/>
      <c r="F260" s="175"/>
      <c r="G260" s="175"/>
      <c r="H260" s="175"/>
      <c r="I260" s="175"/>
      <c r="J260" s="176"/>
    </row>
    <row r="261" spans="1:10" ht="249.95" customHeight="1" thickBot="1" x14ac:dyDescent="0.25">
      <c r="A261" s="177"/>
      <c r="B261" s="178"/>
      <c r="C261" s="178"/>
      <c r="D261" s="178"/>
      <c r="E261" s="178"/>
      <c r="F261" s="178"/>
      <c r="G261" s="178"/>
      <c r="H261" s="178"/>
      <c r="I261" s="178"/>
      <c r="J261" s="179"/>
    </row>
    <row r="262" spans="1:10" ht="12.75" x14ac:dyDescent="0.2">
      <c r="A262" s="164" t="s">
        <v>139</v>
      </c>
      <c r="B262" s="165"/>
      <c r="C262" s="165"/>
      <c r="D262" s="165"/>
      <c r="E262" s="165"/>
      <c r="F262" s="165"/>
      <c r="G262" s="165"/>
      <c r="H262" s="165"/>
      <c r="I262" s="165"/>
      <c r="J262" s="166"/>
    </row>
    <row r="263" spans="1:10" ht="20.100000000000001" customHeight="1" x14ac:dyDescent="0.2">
      <c r="A263" s="47" t="s">
        <v>142</v>
      </c>
      <c r="B263" s="167"/>
      <c r="C263" s="167"/>
      <c r="D263" s="167"/>
      <c r="E263" s="167"/>
      <c r="F263" s="46" t="s">
        <v>143</v>
      </c>
      <c r="G263" s="167"/>
      <c r="H263" s="167"/>
      <c r="I263" s="167"/>
      <c r="J263" s="168"/>
    </row>
    <row r="264" spans="1:10" ht="20.100000000000001" customHeight="1" x14ac:dyDescent="0.2">
      <c r="A264" s="47" t="s">
        <v>133</v>
      </c>
      <c r="B264" s="167"/>
      <c r="C264" s="167"/>
      <c r="D264" s="167"/>
      <c r="E264" s="167"/>
      <c r="F264" s="46" t="s">
        <v>133</v>
      </c>
      <c r="G264" s="167"/>
      <c r="H264" s="167"/>
      <c r="I264" s="167"/>
      <c r="J264" s="168"/>
    </row>
    <row r="265" spans="1:10" ht="20.100000000000001" customHeight="1" x14ac:dyDescent="0.2">
      <c r="A265" s="47" t="s">
        <v>135</v>
      </c>
      <c r="B265" s="167"/>
      <c r="C265" s="167"/>
      <c r="D265" s="167"/>
      <c r="E265" s="167"/>
      <c r="F265" s="46" t="s">
        <v>135</v>
      </c>
      <c r="G265" s="167"/>
      <c r="H265" s="167"/>
      <c r="I265" s="167"/>
      <c r="J265" s="168"/>
    </row>
    <row r="266" spans="1:10" ht="20.100000000000001" customHeight="1" x14ac:dyDescent="0.2">
      <c r="A266" s="47" t="s">
        <v>136</v>
      </c>
      <c r="B266" s="167"/>
      <c r="C266" s="167"/>
      <c r="D266" s="167"/>
      <c r="E266" s="167"/>
      <c r="F266" s="46" t="s">
        <v>136</v>
      </c>
      <c r="G266" s="167"/>
      <c r="H266" s="167"/>
      <c r="I266" s="167"/>
      <c r="J266" s="168"/>
    </row>
    <row r="267" spans="1:10" ht="30" customHeight="1" x14ac:dyDescent="0.2">
      <c r="A267" s="47" t="s">
        <v>134</v>
      </c>
      <c r="B267" s="167"/>
      <c r="C267" s="167"/>
      <c r="D267" s="167"/>
      <c r="E267" s="167"/>
      <c r="F267" s="46" t="s">
        <v>134</v>
      </c>
      <c r="G267" s="167"/>
      <c r="H267" s="167"/>
      <c r="I267" s="167"/>
      <c r="J267" s="168"/>
    </row>
    <row r="268" spans="1:10" ht="12.75" x14ac:dyDescent="0.2">
      <c r="A268" s="130"/>
      <c r="B268" s="131"/>
      <c r="C268" s="131"/>
      <c r="D268" s="131"/>
      <c r="E268" s="131"/>
      <c r="F268" s="131"/>
      <c r="G268" s="131"/>
      <c r="H268" s="131"/>
      <c r="I268" s="131"/>
      <c r="J268" s="134"/>
    </row>
    <row r="269" spans="1:10" ht="20.100000000000001" customHeight="1" x14ac:dyDescent="0.2">
      <c r="A269" s="47" t="s">
        <v>144</v>
      </c>
      <c r="B269" s="167"/>
      <c r="C269" s="167"/>
      <c r="D269" s="167"/>
      <c r="E269" s="167"/>
      <c r="F269" s="46" t="s">
        <v>145</v>
      </c>
      <c r="G269" s="167"/>
      <c r="H269" s="167"/>
      <c r="I269" s="167"/>
      <c r="J269" s="168"/>
    </row>
    <row r="270" spans="1:10" ht="20.100000000000001" customHeight="1" x14ac:dyDescent="0.2">
      <c r="A270" s="47" t="s">
        <v>133</v>
      </c>
      <c r="B270" s="167"/>
      <c r="C270" s="167"/>
      <c r="D270" s="167"/>
      <c r="E270" s="167"/>
      <c r="F270" s="46" t="s">
        <v>133</v>
      </c>
      <c r="G270" s="167"/>
      <c r="H270" s="167"/>
      <c r="I270" s="167"/>
      <c r="J270" s="168"/>
    </row>
    <row r="271" spans="1:10" ht="20.100000000000001" customHeight="1" x14ac:dyDescent="0.2">
      <c r="A271" s="47" t="s">
        <v>135</v>
      </c>
      <c r="B271" s="167"/>
      <c r="C271" s="167"/>
      <c r="D271" s="167"/>
      <c r="E271" s="167"/>
      <c r="F271" s="46" t="s">
        <v>135</v>
      </c>
      <c r="G271" s="167"/>
      <c r="H271" s="167"/>
      <c r="I271" s="167"/>
      <c r="J271" s="168"/>
    </row>
    <row r="272" spans="1:10" ht="20.100000000000001" customHeight="1" x14ac:dyDescent="0.2">
      <c r="A272" s="47" t="s">
        <v>136</v>
      </c>
      <c r="B272" s="167"/>
      <c r="C272" s="167"/>
      <c r="D272" s="167"/>
      <c r="E272" s="167"/>
      <c r="F272" s="46" t="s">
        <v>136</v>
      </c>
      <c r="G272" s="167"/>
      <c r="H272" s="167"/>
      <c r="I272" s="167"/>
      <c r="J272" s="168"/>
    </row>
    <row r="273" spans="1:10" ht="30" customHeight="1" thickBot="1" x14ac:dyDescent="0.25">
      <c r="A273" s="48" t="s">
        <v>134</v>
      </c>
      <c r="B273" s="169"/>
      <c r="C273" s="169"/>
      <c r="D273" s="169"/>
      <c r="E273" s="169"/>
      <c r="F273" s="49" t="s">
        <v>134</v>
      </c>
      <c r="G273" s="169"/>
      <c r="H273" s="169"/>
      <c r="I273" s="169"/>
      <c r="J273" s="170"/>
    </row>
    <row r="274" spans="1:10" ht="12.75" x14ac:dyDescent="0.2">
      <c r="A274" s="180" t="s">
        <v>138</v>
      </c>
      <c r="B274" s="181"/>
      <c r="C274" s="181"/>
      <c r="D274" s="181"/>
      <c r="E274" s="181"/>
      <c r="F274" s="181"/>
      <c r="G274" s="181"/>
      <c r="H274" s="181"/>
      <c r="I274" s="181"/>
      <c r="J274" s="182"/>
    </row>
    <row r="275" spans="1:10" ht="20.100000000000001" customHeight="1" x14ac:dyDescent="0.2">
      <c r="A275" s="47" t="s">
        <v>142</v>
      </c>
      <c r="B275" s="167"/>
      <c r="C275" s="167"/>
      <c r="D275" s="167"/>
      <c r="E275" s="167"/>
      <c r="F275" s="46" t="s">
        <v>143</v>
      </c>
      <c r="G275" s="167"/>
      <c r="H275" s="167"/>
      <c r="I275" s="167"/>
      <c r="J275" s="168"/>
    </row>
    <row r="276" spans="1:10" ht="20.100000000000001" customHeight="1" x14ac:dyDescent="0.2">
      <c r="A276" s="47" t="s">
        <v>133</v>
      </c>
      <c r="B276" s="167"/>
      <c r="C276" s="167"/>
      <c r="D276" s="167"/>
      <c r="E276" s="167"/>
      <c r="F276" s="46" t="s">
        <v>133</v>
      </c>
      <c r="G276" s="167"/>
      <c r="H276" s="167"/>
      <c r="I276" s="167"/>
      <c r="J276" s="168"/>
    </row>
    <row r="277" spans="1:10" ht="20.100000000000001" customHeight="1" x14ac:dyDescent="0.2">
      <c r="A277" s="47" t="s">
        <v>137</v>
      </c>
      <c r="B277" s="167"/>
      <c r="C277" s="167"/>
      <c r="D277" s="167"/>
      <c r="E277" s="167"/>
      <c r="F277" s="46" t="s">
        <v>137</v>
      </c>
      <c r="G277" s="167"/>
      <c r="H277" s="167"/>
      <c r="I277" s="167"/>
      <c r="J277" s="168"/>
    </row>
    <row r="278" spans="1:10" ht="20.100000000000001" customHeight="1" x14ac:dyDescent="0.2">
      <c r="A278" s="47" t="s">
        <v>136</v>
      </c>
      <c r="B278" s="167"/>
      <c r="C278" s="167"/>
      <c r="D278" s="167"/>
      <c r="E278" s="167"/>
      <c r="F278" s="46" t="s">
        <v>136</v>
      </c>
      <c r="G278" s="167"/>
      <c r="H278" s="167"/>
      <c r="I278" s="167"/>
      <c r="J278" s="168"/>
    </row>
    <row r="279" spans="1:10" ht="30" customHeight="1" x14ac:dyDescent="0.2">
      <c r="A279" s="47" t="s">
        <v>134</v>
      </c>
      <c r="B279" s="167"/>
      <c r="C279" s="167"/>
      <c r="D279" s="167"/>
      <c r="E279" s="167"/>
      <c r="F279" s="46" t="s">
        <v>134</v>
      </c>
      <c r="G279" s="167"/>
      <c r="H279" s="167"/>
      <c r="I279" s="167"/>
      <c r="J279" s="168"/>
    </row>
    <row r="280" spans="1:10" ht="12.75" x14ac:dyDescent="0.2">
      <c r="A280" s="130"/>
      <c r="B280" s="131"/>
      <c r="C280" s="131"/>
      <c r="D280" s="131"/>
      <c r="E280" s="131"/>
      <c r="F280" s="131"/>
      <c r="G280" s="131"/>
      <c r="H280" s="131"/>
      <c r="I280" s="131"/>
      <c r="J280" s="134"/>
    </row>
    <row r="281" spans="1:10" ht="20.100000000000001" customHeight="1" x14ac:dyDescent="0.2">
      <c r="A281" s="47" t="s">
        <v>144</v>
      </c>
      <c r="B281" s="167"/>
      <c r="C281" s="167"/>
      <c r="D281" s="167"/>
      <c r="E281" s="167"/>
      <c r="F281" s="46" t="s">
        <v>145</v>
      </c>
      <c r="G281" s="167"/>
      <c r="H281" s="167"/>
      <c r="I281" s="167"/>
      <c r="J281" s="168"/>
    </row>
    <row r="282" spans="1:10" ht="20.100000000000001" customHeight="1" x14ac:dyDescent="0.2">
      <c r="A282" s="47" t="s">
        <v>133</v>
      </c>
      <c r="B282" s="167"/>
      <c r="C282" s="167"/>
      <c r="D282" s="167"/>
      <c r="E282" s="167"/>
      <c r="F282" s="46" t="s">
        <v>133</v>
      </c>
      <c r="G282" s="167"/>
      <c r="H282" s="167"/>
      <c r="I282" s="167"/>
      <c r="J282" s="168"/>
    </row>
    <row r="283" spans="1:10" ht="20.100000000000001" customHeight="1" x14ac:dyDescent="0.2">
      <c r="A283" s="47" t="s">
        <v>137</v>
      </c>
      <c r="B283" s="167"/>
      <c r="C283" s="167"/>
      <c r="D283" s="167"/>
      <c r="E283" s="167"/>
      <c r="F283" s="46" t="s">
        <v>137</v>
      </c>
      <c r="G283" s="167"/>
      <c r="H283" s="167"/>
      <c r="I283" s="167"/>
      <c r="J283" s="168"/>
    </row>
    <row r="284" spans="1:10" ht="20.100000000000001" customHeight="1" x14ac:dyDescent="0.2">
      <c r="A284" s="47" t="s">
        <v>136</v>
      </c>
      <c r="B284" s="167"/>
      <c r="C284" s="167"/>
      <c r="D284" s="167"/>
      <c r="E284" s="167"/>
      <c r="F284" s="46" t="s">
        <v>136</v>
      </c>
      <c r="G284" s="167"/>
      <c r="H284" s="167"/>
      <c r="I284" s="167"/>
      <c r="J284" s="168"/>
    </row>
    <row r="285" spans="1:10" ht="30" customHeight="1" thickBot="1" x14ac:dyDescent="0.25">
      <c r="A285" s="48" t="s">
        <v>134</v>
      </c>
      <c r="B285" s="169"/>
      <c r="C285" s="169"/>
      <c r="D285" s="169"/>
      <c r="E285" s="169"/>
      <c r="F285" s="49" t="s">
        <v>134</v>
      </c>
      <c r="G285" s="169"/>
      <c r="H285" s="169"/>
      <c r="I285" s="169"/>
      <c r="J285" s="170"/>
    </row>
  </sheetData>
  <sheetProtection algorithmName="SHA-512" hashValue="ZiV30lmsxIDbPmrWFLOAhk8AdhdzuLyKHfcGqaJVCiy9Wf5lataEvoj2OeDvudHsS30SpGNcPt7qnBic6Ejw9A==" saltValue="m6ljwhk0uNNGo/J/x2qOOQ==" spinCount="100000" sheet="1" formatRows="0"/>
  <mergeCells count="300">
    <mergeCell ref="B283:E283"/>
    <mergeCell ref="G283:J283"/>
    <mergeCell ref="B284:E284"/>
    <mergeCell ref="G284:J284"/>
    <mergeCell ref="B285:E285"/>
    <mergeCell ref="G285:J285"/>
    <mergeCell ref="A259:J259"/>
    <mergeCell ref="A260:J260"/>
    <mergeCell ref="A261:J261"/>
    <mergeCell ref="B278:E278"/>
    <mergeCell ref="G278:J278"/>
    <mergeCell ref="B279:E279"/>
    <mergeCell ref="G279:J279"/>
    <mergeCell ref="A280:J280"/>
    <mergeCell ref="B281:E281"/>
    <mergeCell ref="G281:J281"/>
    <mergeCell ref="B282:E282"/>
    <mergeCell ref="G282:J282"/>
    <mergeCell ref="B273:E273"/>
    <mergeCell ref="G273:J273"/>
    <mergeCell ref="A274:J274"/>
    <mergeCell ref="B275:E275"/>
    <mergeCell ref="G275:J275"/>
    <mergeCell ref="B276:E276"/>
    <mergeCell ref="G276:J276"/>
    <mergeCell ref="B277:E277"/>
    <mergeCell ref="G277:J277"/>
    <mergeCell ref="A268:J268"/>
    <mergeCell ref="B269:E269"/>
    <mergeCell ref="G269:J269"/>
    <mergeCell ref="B270:E270"/>
    <mergeCell ref="G270:J270"/>
    <mergeCell ref="B271:E271"/>
    <mergeCell ref="G271:J271"/>
    <mergeCell ref="B272:E272"/>
    <mergeCell ref="G272:J272"/>
    <mergeCell ref="A258:J258"/>
    <mergeCell ref="A262:J262"/>
    <mergeCell ref="B263:E263"/>
    <mergeCell ref="B264:E264"/>
    <mergeCell ref="B265:E265"/>
    <mergeCell ref="B266:E266"/>
    <mergeCell ref="B267:E267"/>
    <mergeCell ref="G263:J263"/>
    <mergeCell ref="G264:J264"/>
    <mergeCell ref="G265:J265"/>
    <mergeCell ref="G266:J266"/>
    <mergeCell ref="G267:J267"/>
    <mergeCell ref="A205:H205"/>
    <mergeCell ref="I205:J205"/>
    <mergeCell ref="A206:A208"/>
    <mergeCell ref="D206:D208"/>
    <mergeCell ref="E206:J206"/>
    <mergeCell ref="E207:J208"/>
    <mergeCell ref="A220:A221"/>
    <mergeCell ref="D220:D221"/>
    <mergeCell ref="E220:J220"/>
    <mergeCell ref="E221:J221"/>
    <mergeCell ref="A209:J209"/>
    <mergeCell ref="A210:H210"/>
    <mergeCell ref="I210:J210"/>
    <mergeCell ref="A211:A218"/>
    <mergeCell ref="D211:D218"/>
    <mergeCell ref="E211:J211"/>
    <mergeCell ref="E212:J218"/>
    <mergeCell ref="A219:H219"/>
    <mergeCell ref="I219:J219"/>
    <mergeCell ref="A194:H194"/>
    <mergeCell ref="I194:J194"/>
    <mergeCell ref="A195:A199"/>
    <mergeCell ref="D195:D199"/>
    <mergeCell ref="E195:J195"/>
    <mergeCell ref="E196:J199"/>
    <mergeCell ref="A200:A204"/>
    <mergeCell ref="D200:D204"/>
    <mergeCell ref="E200:J200"/>
    <mergeCell ref="E201:J204"/>
    <mergeCell ref="A183:H183"/>
    <mergeCell ref="I183:J183"/>
    <mergeCell ref="A184:A187"/>
    <mergeCell ref="D184:D187"/>
    <mergeCell ref="E184:J184"/>
    <mergeCell ref="E185:J187"/>
    <mergeCell ref="A188:H188"/>
    <mergeCell ref="I188:J188"/>
    <mergeCell ref="A189:A193"/>
    <mergeCell ref="D189:D193"/>
    <mergeCell ref="E189:J189"/>
    <mergeCell ref="E190:J193"/>
    <mergeCell ref="A167:A174"/>
    <mergeCell ref="B167:B174"/>
    <mergeCell ref="C167:C174"/>
    <mergeCell ref="D167:D174"/>
    <mergeCell ref="E167:J167"/>
    <mergeCell ref="E168:J174"/>
    <mergeCell ref="A175:A182"/>
    <mergeCell ref="B175:B182"/>
    <mergeCell ref="C175:C182"/>
    <mergeCell ref="D175:D182"/>
    <mergeCell ref="E175:J175"/>
    <mergeCell ref="E176:J182"/>
    <mergeCell ref="A158:H158"/>
    <mergeCell ref="I158:J158"/>
    <mergeCell ref="A159:A160"/>
    <mergeCell ref="D159:D160"/>
    <mergeCell ref="E159:J159"/>
    <mergeCell ref="E160:J160"/>
    <mergeCell ref="A164:H164"/>
    <mergeCell ref="I164:J164"/>
    <mergeCell ref="A165:A166"/>
    <mergeCell ref="D165:D166"/>
    <mergeCell ref="E165:J165"/>
    <mergeCell ref="E166:J166"/>
    <mergeCell ref="A161:H161"/>
    <mergeCell ref="I161:J161"/>
    <mergeCell ref="A162:A163"/>
    <mergeCell ref="D162:D163"/>
    <mergeCell ref="E162:J162"/>
    <mergeCell ref="E163:J163"/>
    <mergeCell ref="B159:B160"/>
    <mergeCell ref="C159:C160"/>
    <mergeCell ref="A143:A149"/>
    <mergeCell ref="D143:D149"/>
    <mergeCell ref="E143:J143"/>
    <mergeCell ref="E144:J149"/>
    <mergeCell ref="A150:A157"/>
    <mergeCell ref="B150:B157"/>
    <mergeCell ref="C150:C157"/>
    <mergeCell ref="D150:D157"/>
    <mergeCell ref="E150:J150"/>
    <mergeCell ref="E151:J157"/>
    <mergeCell ref="A121:A131"/>
    <mergeCell ref="D121:D131"/>
    <mergeCell ref="E121:J121"/>
    <mergeCell ref="E122:J131"/>
    <mergeCell ref="A132:A138"/>
    <mergeCell ref="D132:D138"/>
    <mergeCell ref="E132:J132"/>
    <mergeCell ref="E133:J138"/>
    <mergeCell ref="A139:A142"/>
    <mergeCell ref="D139:D142"/>
    <mergeCell ref="E139:J139"/>
    <mergeCell ref="E140:J142"/>
    <mergeCell ref="A76:A80"/>
    <mergeCell ref="D76:D80"/>
    <mergeCell ref="E76:J76"/>
    <mergeCell ref="E77:J80"/>
    <mergeCell ref="A81:A88"/>
    <mergeCell ref="D81:D88"/>
    <mergeCell ref="E81:J81"/>
    <mergeCell ref="E82:J88"/>
    <mergeCell ref="A120:H120"/>
    <mergeCell ref="I120:J120"/>
    <mergeCell ref="A95:H95"/>
    <mergeCell ref="I95:J95"/>
    <mergeCell ref="A96:A101"/>
    <mergeCell ref="D96:D101"/>
    <mergeCell ref="E96:J96"/>
    <mergeCell ref="E97:J101"/>
    <mergeCell ref="A89:H89"/>
    <mergeCell ref="I89:J89"/>
    <mergeCell ref="A90:A94"/>
    <mergeCell ref="D90:D94"/>
    <mergeCell ref="E90:J90"/>
    <mergeCell ref="E91:J94"/>
    <mergeCell ref="A112:A119"/>
    <mergeCell ref="D112:D119"/>
    <mergeCell ref="A51:A61"/>
    <mergeCell ref="D51:D61"/>
    <mergeCell ref="E51:J51"/>
    <mergeCell ref="E52:J61"/>
    <mergeCell ref="A62:A69"/>
    <mergeCell ref="D62:D69"/>
    <mergeCell ref="E62:J62"/>
    <mergeCell ref="E63:J69"/>
    <mergeCell ref="A70:A75"/>
    <mergeCell ref="D70:D75"/>
    <mergeCell ref="E70:J70"/>
    <mergeCell ref="E71:J75"/>
    <mergeCell ref="B62:B69"/>
    <mergeCell ref="C62:C69"/>
    <mergeCell ref="A43:A50"/>
    <mergeCell ref="D43:D50"/>
    <mergeCell ref="E43:J43"/>
    <mergeCell ref="E44:J50"/>
    <mergeCell ref="A37:A41"/>
    <mergeCell ref="D37:D41"/>
    <mergeCell ref="E37:J37"/>
    <mergeCell ref="E38:J41"/>
    <mergeCell ref="A42:H42"/>
    <mergeCell ref="I42:J42"/>
    <mergeCell ref="A22:A30"/>
    <mergeCell ref="D22:D30"/>
    <mergeCell ref="E22:J22"/>
    <mergeCell ref="E23:J30"/>
    <mergeCell ref="A20:J20"/>
    <mergeCell ref="A21:H21"/>
    <mergeCell ref="I21:J21"/>
    <mergeCell ref="A31:A36"/>
    <mergeCell ref="D31:D36"/>
    <mergeCell ref="E31:J31"/>
    <mergeCell ref="E32:J36"/>
    <mergeCell ref="A16:C16"/>
    <mergeCell ref="D16:J16"/>
    <mergeCell ref="A17:C17"/>
    <mergeCell ref="D17:J17"/>
    <mergeCell ref="D14:F14"/>
    <mergeCell ref="A15:C15"/>
    <mergeCell ref="D15:F15"/>
    <mergeCell ref="G15:H15"/>
    <mergeCell ref="I15:J15"/>
    <mergeCell ref="G14:H14"/>
    <mergeCell ref="I14:J14"/>
    <mergeCell ref="A14:C14"/>
    <mergeCell ref="H8:J8"/>
    <mergeCell ref="A9:C9"/>
    <mergeCell ref="D9:F9"/>
    <mergeCell ref="G9:J9"/>
    <mergeCell ref="A13:D13"/>
    <mergeCell ref="E12:G12"/>
    <mergeCell ref="H12:J12"/>
    <mergeCell ref="E13:G13"/>
    <mergeCell ref="H13:J13"/>
    <mergeCell ref="A10:C10"/>
    <mergeCell ref="D10:F10"/>
    <mergeCell ref="G10:J10"/>
    <mergeCell ref="A11:J11"/>
    <mergeCell ref="A12:D12"/>
    <mergeCell ref="A18:J18"/>
    <mergeCell ref="A19:B19"/>
    <mergeCell ref="C19:E19"/>
    <mergeCell ref="F19:G19"/>
    <mergeCell ref="H19:J19"/>
    <mergeCell ref="A1:B1"/>
    <mergeCell ref="C1:D1"/>
    <mergeCell ref="H1:J1"/>
    <mergeCell ref="A2:J2"/>
    <mergeCell ref="A3:B3"/>
    <mergeCell ref="A4:B4"/>
    <mergeCell ref="C3:H3"/>
    <mergeCell ref="C4:H4"/>
    <mergeCell ref="I3:J3"/>
    <mergeCell ref="I4:J4"/>
    <mergeCell ref="A5:D5"/>
    <mergeCell ref="E5:J5"/>
    <mergeCell ref="A6:D6"/>
    <mergeCell ref="E6:J6"/>
    <mergeCell ref="A7:D7"/>
    <mergeCell ref="E7:G7"/>
    <mergeCell ref="H7:J7"/>
    <mergeCell ref="A8:D8"/>
    <mergeCell ref="E8:G8"/>
    <mergeCell ref="E112:J112"/>
    <mergeCell ref="E113:J119"/>
    <mergeCell ref="A102:A104"/>
    <mergeCell ref="D102:D104"/>
    <mergeCell ref="E102:J102"/>
    <mergeCell ref="E103:J104"/>
    <mergeCell ref="D105:D111"/>
    <mergeCell ref="E105:J105"/>
    <mergeCell ref="E106:J111"/>
    <mergeCell ref="A109:A110"/>
    <mergeCell ref="A105:A108"/>
    <mergeCell ref="A222:H222"/>
    <mergeCell ref="I222:J222"/>
    <mergeCell ref="A223:A227"/>
    <mergeCell ref="D223:D227"/>
    <mergeCell ref="E223:J223"/>
    <mergeCell ref="E224:J227"/>
    <mergeCell ref="A236:J236"/>
    <mergeCell ref="A237:H237"/>
    <mergeCell ref="I237:J237"/>
    <mergeCell ref="A228:H228"/>
    <mergeCell ref="I228:J228"/>
    <mergeCell ref="A229:A230"/>
    <mergeCell ref="D229:D230"/>
    <mergeCell ref="E229:J229"/>
    <mergeCell ref="E230:J230"/>
    <mergeCell ref="A231:H231"/>
    <mergeCell ref="I231:J231"/>
    <mergeCell ref="A232:A235"/>
    <mergeCell ref="D232:D235"/>
    <mergeCell ref="E232:J232"/>
    <mergeCell ref="E233:J235"/>
    <mergeCell ref="A253:H253"/>
    <mergeCell ref="I253:J253"/>
    <mergeCell ref="A254:A257"/>
    <mergeCell ref="D254:D257"/>
    <mergeCell ref="E254:J254"/>
    <mergeCell ref="E255:J257"/>
    <mergeCell ref="A238:A242"/>
    <mergeCell ref="D238:D242"/>
    <mergeCell ref="E238:J238"/>
    <mergeCell ref="E239:J242"/>
    <mergeCell ref="A243:H243"/>
    <mergeCell ref="I243:J243"/>
    <mergeCell ref="A244:A252"/>
    <mergeCell ref="D244:D252"/>
    <mergeCell ref="E244:J244"/>
    <mergeCell ref="E245:J252"/>
  </mergeCells>
  <conditionalFormatting sqref="C1:D1 F1 H1:J1 C19:E19 H19:J19 A4:J4 A6:J6 A8:J8 A10:J10 A13:J13 A15:J15 A17:J17 C31:C41 C43:C49 C70:C88 C96:C104 C159 C184:C187 C195:C198 C206:C208 C223:C227 C238:C242 C254:C257 C121:C148">
    <cfRule type="containsBlanks" dxfId="19" priority="46">
      <formula>LEN(TRIM(A1))=0</formula>
    </cfRule>
  </conditionalFormatting>
  <conditionalFormatting sqref="C22:C30">
    <cfRule type="containsBlanks" dxfId="18" priority="45">
      <formula>LEN(TRIM(C22))=0</formula>
    </cfRule>
  </conditionalFormatting>
  <conditionalFormatting sqref="C51:C60">
    <cfRule type="containsBlanks" dxfId="17" priority="40">
      <formula>LEN(TRIM(C51))=0</formula>
    </cfRule>
  </conditionalFormatting>
  <conditionalFormatting sqref="C90:C94">
    <cfRule type="containsBlanks" dxfId="16" priority="35">
      <formula>LEN(TRIM(C90))=0</formula>
    </cfRule>
  </conditionalFormatting>
  <conditionalFormatting sqref="C105:C111">
    <cfRule type="containsBlanks" dxfId="15" priority="32">
      <formula>LEN(TRIM(C105))=0</formula>
    </cfRule>
  </conditionalFormatting>
  <conditionalFormatting sqref="A111">
    <cfRule type="containsBlanks" dxfId="14" priority="31">
      <formula>LEN(TRIM(A111))=0</formula>
    </cfRule>
  </conditionalFormatting>
  <conditionalFormatting sqref="C105:C110">
    <cfRule type="cellIs" dxfId="13" priority="30" operator="equal">
      <formula>$A$111="No"</formula>
    </cfRule>
  </conditionalFormatting>
  <conditionalFormatting sqref="C111">
    <cfRule type="cellIs" dxfId="12" priority="28" operator="equal">
      <formula>$A$111="Si"</formula>
    </cfRule>
  </conditionalFormatting>
  <conditionalFormatting sqref="C112:C119">
    <cfRule type="containsBlanks" dxfId="11" priority="26">
      <formula>LEN(TRIM(C112))=0</formula>
    </cfRule>
  </conditionalFormatting>
  <conditionalFormatting sqref="C119">
    <cfRule type="cellIs" dxfId="10" priority="25" operator="equal">
      <formula>$A$111="Si"</formula>
    </cfRule>
  </conditionalFormatting>
  <conditionalFormatting sqref="C112:C118">
    <cfRule type="cellIs" dxfId="9" priority="24" operator="equal">
      <formula>$A$111="No"</formula>
    </cfRule>
  </conditionalFormatting>
  <conditionalFormatting sqref="C189:C193">
    <cfRule type="containsBlanks" dxfId="8" priority="17">
      <formula>LEN(TRIM(C189))=0</formula>
    </cfRule>
  </conditionalFormatting>
  <conditionalFormatting sqref="C200:C203">
    <cfRule type="containsBlanks" dxfId="7" priority="15">
      <formula>LEN(TRIM(C200))=0</formula>
    </cfRule>
  </conditionalFormatting>
  <conditionalFormatting sqref="C211:C218">
    <cfRule type="containsBlanks" dxfId="6" priority="12">
      <formula>LEN(TRIM(C211))=0</formula>
    </cfRule>
  </conditionalFormatting>
  <conditionalFormatting sqref="C220:C221">
    <cfRule type="containsBlanks" dxfId="5" priority="11">
      <formula>LEN(TRIM(C220))=0</formula>
    </cfRule>
  </conditionalFormatting>
  <conditionalFormatting sqref="C244:C252">
    <cfRule type="containsBlanks" dxfId="4" priority="8">
      <formula>LEN(TRIM(C244))=0</formula>
    </cfRule>
  </conditionalFormatting>
  <conditionalFormatting sqref="C165:C166">
    <cfRule type="containsBlanks" dxfId="3" priority="4">
      <formula>LEN(TRIM(C165))=0</formula>
    </cfRule>
  </conditionalFormatting>
  <conditionalFormatting sqref="C162:C163">
    <cfRule type="containsBlanks" dxfId="2" priority="3">
      <formula>LEN(TRIM(C162))=0</formula>
    </cfRule>
  </conditionalFormatting>
  <conditionalFormatting sqref="C229:C230">
    <cfRule type="containsBlanks" dxfId="1" priority="2">
      <formula>LEN(TRIM(C229))=0</formula>
    </cfRule>
  </conditionalFormatting>
  <conditionalFormatting sqref="C232:C235">
    <cfRule type="containsBlanks" dxfId="0" priority="1">
      <formula>LEN(TRIM(C232))=0</formula>
    </cfRule>
  </conditionalFormatting>
  <dataValidations count="2">
    <dataValidation type="date" allowBlank="1" showInputMessage="1" showErrorMessage="1" errorTitle="Fecha Errada" error="La fecha ingresada no esta en el formato adecuado o esta fuera del rango" sqref="C1:D1">
      <formula1>43466</formula1>
      <formula2>43830</formula2>
    </dataValidation>
    <dataValidation type="decimal" allowBlank="1" showInputMessage="1" showErrorMessage="1" errorTitle="Dato errado" error="Tome las coordenadas, Latitud y Longitud, tal cual se muestran en la APP" sqref="C19:E19 H19:J19">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CASA UNIVERSITARIA RD&amp;R&amp;"Arial,Normal"&amp;10F4.A2.G19.P
Versión 1 
Página &amp;P de &amp;N 
08/04/2019 
Clasificación de la Información 
Clasificada</oddHeader>
    <oddFooter>&amp;C&amp;G</oddFooter>
  </headerFooter>
  <rowBreaks count="7" manualBreakCount="7">
    <brk id="69" max="9" man="1"/>
    <brk id="131" max="9" man="1"/>
    <brk id="157" max="9" man="1"/>
    <brk id="199" max="9" man="1"/>
    <brk id="235" max="9" man="1"/>
    <brk id="257" max="9" man="1"/>
    <brk id="261"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14:formula1>
            <xm:f>Tablas!$A$2:$A$5</xm:f>
          </x14:formula1>
          <xm:sqref>F1</xm:sqref>
        </x14:dataValidation>
        <x14:dataValidation type="list" allowBlank="1" showInputMessage="1" showErrorMessage="1">
          <x14:formula1>
            <xm:f>Tablas!$B$2:$B$3</xm:f>
          </x14:formula1>
          <xm:sqref>C206:C207 C47:C49 C70:C88 C90:C94 C96:C119 C26:C41 C184:C187 C189:C192 C195:C198 C200:C203 C165:C166 C211:C218 C220:C221 C162:C163 C238:C242 C244:C252 C254:C257 C22:C24 C43:C44 C51:C60 C121:C128 C132:C148 C232:C235 C223:C227 C229:C230 C159</xm:sqref>
        </x14:dataValidation>
        <x14:dataValidation type="list" allowBlank="1" showInputMessage="1" showErrorMessage="1">
          <x14:formula1>
            <xm:f>Tablas!$C$2</xm:f>
          </x14:formula1>
          <xm:sqref>C50 C149 C199 C204 C61</xm:sqref>
        </x14:dataValidation>
        <x14:dataValidation type="list" allowBlank="1" showInputMessage="1" showErrorMessage="1">
          <x14:formula1>
            <xm:f>Tablas!$D$2:$D$3</xm:f>
          </x14:formula1>
          <xm:sqref>D150:D157</xm:sqref>
        </x14:dataValidation>
        <x14:dataValidation type="list" allowBlank="1" showInputMessage="1" showErrorMessage="1">
          <x14:formula1>
            <xm:f>Tablas!$E$2:$E$3</xm:f>
          </x14:formula1>
          <xm:sqref>A111</xm:sqref>
        </x14:dataValidation>
        <x14:dataValidation type="list" allowBlank="1" showInputMessage="1" showErrorMessage="1">
          <x14:formula1>
            <xm:f>Tablas!$D$2:$D$4</xm:f>
          </x14:formula1>
          <xm:sqref>D167:D182 D62:D69</xm:sqref>
        </x14:dataValidation>
        <x14:dataValidation type="list" allowBlank="1" showInputMessage="1" showErrorMessage="1">
          <x14:formula1>
            <xm:f>Tablas!$B$2:$B$4</xm:f>
          </x14:formula1>
          <xm:sqref>C193 C25 C45:C46 C129:C131 C208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Y7"/>
  <sheetViews>
    <sheetView showGridLines="0" topLeftCell="ML1" zoomScale="70" zoomScaleNormal="70" workbookViewId="0">
      <pane ySplit="6" topLeftCell="A7" activePane="bottomLeft" state="frozen"/>
      <selection pane="bottomLeft" activeCell="MY1" sqref="MY1"/>
    </sheetView>
  </sheetViews>
  <sheetFormatPr baseColWidth="10" defaultColWidth="25.7109375" defaultRowHeight="15" customHeight="1" x14ac:dyDescent="0.25"/>
  <cols>
    <col min="1" max="13" width="15.7109375" style="3" customWidth="1"/>
    <col min="14" max="14" width="23" style="3" bestFit="1" customWidth="1"/>
    <col min="15" max="25" width="15.7109375" style="3" customWidth="1"/>
    <col min="26" max="49" width="35.7109375" style="3" customWidth="1"/>
    <col min="50" max="131" width="25.7109375" style="3"/>
    <col min="132" max="201" width="11.7109375" style="3" customWidth="1"/>
    <col min="202" max="202" width="15.7109375" style="3" customWidth="1"/>
    <col min="203" max="329" width="11.7109375" style="3" customWidth="1"/>
    <col min="330" max="16384" width="25.7109375" style="3"/>
  </cols>
  <sheetData>
    <row r="1" spans="1:363" ht="30" customHeight="1" x14ac:dyDescent="0.25">
      <c r="A1" s="183"/>
      <c r="B1" s="189" t="s">
        <v>489</v>
      </c>
      <c r="C1" s="189"/>
      <c r="D1" s="189"/>
      <c r="E1" s="189"/>
      <c r="F1" s="189"/>
      <c r="G1" s="189"/>
      <c r="H1" s="189"/>
      <c r="I1" s="189"/>
      <c r="J1" s="189"/>
      <c r="K1" s="189"/>
      <c r="L1" s="189"/>
      <c r="M1" s="189"/>
      <c r="N1" s="189"/>
      <c r="O1" s="189"/>
      <c r="P1" s="189"/>
      <c r="Q1" s="189"/>
      <c r="R1" s="189"/>
      <c r="S1" s="189"/>
      <c r="T1" s="189"/>
      <c r="U1" s="189"/>
      <c r="V1" s="189"/>
      <c r="W1" s="189"/>
      <c r="X1" s="189"/>
      <c r="Y1" s="189"/>
      <c r="Z1" s="189"/>
      <c r="AA1" s="189"/>
      <c r="AB1" s="189"/>
      <c r="AC1" s="189"/>
      <c r="AD1" s="189"/>
      <c r="AE1" s="189"/>
      <c r="AF1" s="189"/>
      <c r="AG1" s="189"/>
      <c r="AH1" s="189"/>
      <c r="AI1" s="189"/>
      <c r="AJ1" s="189"/>
      <c r="AK1" s="189"/>
      <c r="AL1" s="189"/>
      <c r="AM1" s="189"/>
      <c r="AN1" s="189"/>
      <c r="AO1" s="189"/>
      <c r="AP1" s="189"/>
      <c r="AQ1" s="189"/>
      <c r="AR1" s="189"/>
      <c r="AS1" s="189"/>
      <c r="AT1" s="189"/>
      <c r="AU1" s="189"/>
      <c r="AV1" s="189"/>
      <c r="AW1" s="189"/>
      <c r="AX1" s="189"/>
      <c r="AY1" s="189"/>
      <c r="AZ1" s="189"/>
      <c r="BA1" s="189"/>
      <c r="BB1" s="189"/>
      <c r="BC1" s="189"/>
      <c r="BD1" s="189"/>
      <c r="BE1" s="189"/>
      <c r="BF1" s="189"/>
      <c r="BG1" s="189"/>
      <c r="BH1" s="189"/>
      <c r="BI1" s="189"/>
      <c r="BJ1" s="189"/>
      <c r="BK1" s="189"/>
      <c r="BL1" s="189"/>
      <c r="BM1" s="189"/>
      <c r="BN1" s="189"/>
      <c r="BO1" s="189"/>
      <c r="BP1" s="189"/>
      <c r="BQ1" s="189"/>
      <c r="BR1" s="189"/>
      <c r="BS1" s="189"/>
      <c r="BT1" s="189"/>
      <c r="BU1" s="189"/>
      <c r="BV1" s="189"/>
      <c r="BW1" s="189"/>
      <c r="BX1" s="189"/>
      <c r="BY1" s="189"/>
      <c r="BZ1" s="189"/>
      <c r="CA1" s="189"/>
      <c r="CB1" s="189"/>
      <c r="CC1" s="189"/>
      <c r="CD1" s="189"/>
      <c r="CE1" s="189"/>
      <c r="CF1" s="189"/>
      <c r="CG1" s="189"/>
      <c r="CH1" s="189"/>
      <c r="CI1" s="189"/>
      <c r="CJ1" s="189"/>
      <c r="CK1" s="189"/>
      <c r="CL1" s="189"/>
      <c r="CM1" s="189"/>
      <c r="CN1" s="189"/>
      <c r="CO1" s="189"/>
      <c r="CP1" s="189"/>
      <c r="CQ1" s="189"/>
      <c r="CR1" s="189"/>
      <c r="CS1" s="189"/>
      <c r="CT1" s="189"/>
      <c r="CU1" s="189"/>
      <c r="CV1" s="189"/>
      <c r="CW1" s="189"/>
      <c r="CX1" s="189"/>
      <c r="CY1" s="189"/>
      <c r="CZ1" s="189"/>
      <c r="DA1" s="189"/>
      <c r="DB1" s="189"/>
      <c r="DC1" s="189"/>
      <c r="DD1" s="189"/>
      <c r="DE1" s="189"/>
      <c r="DF1" s="189"/>
      <c r="DG1" s="189"/>
      <c r="DH1" s="189"/>
      <c r="DI1" s="189"/>
      <c r="DJ1" s="189"/>
      <c r="DK1" s="189"/>
      <c r="DL1" s="189"/>
      <c r="DM1" s="189"/>
      <c r="DN1" s="189"/>
      <c r="DO1" s="189"/>
      <c r="DP1" s="189"/>
      <c r="DQ1" s="189"/>
      <c r="DR1" s="189"/>
      <c r="DS1" s="189"/>
      <c r="DT1" s="189"/>
      <c r="DU1" s="189"/>
      <c r="DV1" s="189"/>
      <c r="DW1" s="189"/>
      <c r="DX1" s="189"/>
      <c r="DY1" s="189"/>
      <c r="DZ1" s="189"/>
      <c r="EA1" s="189"/>
      <c r="EB1" s="189"/>
      <c r="EC1" s="189"/>
      <c r="ED1" s="189"/>
      <c r="EE1" s="189"/>
      <c r="EF1" s="189"/>
      <c r="EG1" s="189"/>
      <c r="EH1" s="189"/>
      <c r="EI1" s="189"/>
      <c r="EJ1" s="189"/>
      <c r="EK1" s="189"/>
      <c r="EL1" s="189"/>
      <c r="EM1" s="189"/>
      <c r="EN1" s="189"/>
      <c r="EO1" s="189"/>
      <c r="EP1" s="189"/>
      <c r="EQ1" s="189"/>
      <c r="ER1" s="189"/>
      <c r="ES1" s="189"/>
      <c r="ET1" s="189"/>
      <c r="EU1" s="189"/>
      <c r="EV1" s="189"/>
      <c r="EW1" s="189"/>
      <c r="EX1" s="189"/>
      <c r="EY1" s="189"/>
      <c r="EZ1" s="189"/>
      <c r="FA1" s="189"/>
      <c r="FB1" s="189"/>
      <c r="FC1" s="189"/>
      <c r="FD1" s="189"/>
      <c r="FE1" s="189"/>
      <c r="FF1" s="189"/>
      <c r="FG1" s="189"/>
      <c r="FH1" s="189"/>
      <c r="FI1" s="189"/>
      <c r="FJ1" s="189"/>
      <c r="FK1" s="189"/>
      <c r="FL1" s="189"/>
      <c r="FM1" s="189"/>
      <c r="FN1" s="189"/>
      <c r="FO1" s="189"/>
      <c r="FP1" s="189"/>
      <c r="FQ1" s="189"/>
      <c r="FR1" s="189"/>
      <c r="FS1" s="189"/>
      <c r="FT1" s="189"/>
      <c r="FU1" s="189"/>
      <c r="FV1" s="189"/>
      <c r="FW1" s="189"/>
      <c r="FX1" s="189"/>
      <c r="FY1" s="189"/>
      <c r="FZ1" s="189"/>
      <c r="GA1" s="189"/>
      <c r="GB1" s="189"/>
      <c r="GC1" s="189"/>
      <c r="GD1" s="189"/>
      <c r="GE1" s="189"/>
      <c r="GF1" s="189"/>
      <c r="GG1" s="189"/>
      <c r="GH1" s="189"/>
      <c r="GI1" s="189"/>
      <c r="GJ1" s="189"/>
      <c r="GK1" s="189"/>
      <c r="GL1" s="189"/>
      <c r="GM1" s="189"/>
      <c r="GN1" s="189"/>
      <c r="GO1" s="189"/>
      <c r="GP1" s="189"/>
      <c r="GQ1" s="189"/>
      <c r="GR1" s="189"/>
      <c r="GS1" s="189"/>
      <c r="GT1" s="189"/>
      <c r="GU1" s="189"/>
      <c r="GV1" s="189"/>
      <c r="GW1" s="189"/>
      <c r="GX1" s="189"/>
      <c r="GY1" s="189"/>
      <c r="GZ1" s="189"/>
      <c r="HA1" s="189"/>
      <c r="HB1" s="189"/>
      <c r="HC1" s="189"/>
      <c r="HD1" s="189"/>
      <c r="HE1" s="189"/>
      <c r="HF1" s="189"/>
      <c r="HG1" s="189"/>
      <c r="HH1" s="189"/>
      <c r="HI1" s="189"/>
      <c r="HJ1" s="189"/>
      <c r="HK1" s="189"/>
      <c r="HL1" s="189"/>
      <c r="HM1" s="189"/>
      <c r="HN1" s="189"/>
      <c r="HO1" s="189"/>
      <c r="HP1" s="189"/>
      <c r="HQ1" s="189"/>
      <c r="HR1" s="189"/>
      <c r="HS1" s="189"/>
      <c r="HT1" s="189"/>
      <c r="HU1" s="189"/>
      <c r="HV1" s="189"/>
      <c r="HW1" s="189"/>
      <c r="HX1" s="189"/>
      <c r="HY1" s="189"/>
      <c r="HZ1" s="189"/>
      <c r="IA1" s="189"/>
      <c r="IB1" s="189"/>
      <c r="IC1" s="189"/>
      <c r="ID1" s="189"/>
      <c r="IE1" s="189"/>
      <c r="IF1" s="189"/>
      <c r="IG1" s="189"/>
      <c r="IH1" s="189"/>
      <c r="II1" s="189"/>
      <c r="IJ1" s="189"/>
      <c r="IK1" s="189"/>
      <c r="IL1" s="189"/>
      <c r="IM1" s="189"/>
      <c r="IN1" s="189"/>
      <c r="IO1" s="189"/>
      <c r="IP1" s="189"/>
      <c r="IQ1" s="189"/>
      <c r="IR1" s="189"/>
      <c r="IS1" s="189"/>
      <c r="IT1" s="189"/>
      <c r="IU1" s="189"/>
      <c r="IV1" s="189"/>
      <c r="IW1" s="189"/>
      <c r="IX1" s="189"/>
      <c r="IY1" s="189"/>
      <c r="IZ1" s="189"/>
      <c r="JA1" s="189"/>
      <c r="JB1" s="189"/>
      <c r="JC1" s="189"/>
      <c r="JD1" s="189"/>
      <c r="JE1" s="189"/>
      <c r="JF1" s="189"/>
      <c r="JG1" s="189"/>
      <c r="JH1" s="189"/>
      <c r="JI1" s="189"/>
      <c r="JJ1" s="189"/>
      <c r="JK1" s="189"/>
      <c r="JL1" s="189"/>
      <c r="JM1" s="189"/>
      <c r="JN1" s="189"/>
      <c r="JO1" s="189"/>
      <c r="JP1" s="189"/>
      <c r="JQ1" s="189"/>
      <c r="JR1" s="189"/>
      <c r="JS1" s="189"/>
      <c r="JT1" s="189"/>
      <c r="JU1" s="189"/>
      <c r="JV1" s="189"/>
      <c r="JW1" s="189"/>
      <c r="JX1" s="189"/>
      <c r="JY1" s="189"/>
      <c r="JZ1" s="189"/>
      <c r="KA1" s="189"/>
      <c r="KB1" s="189"/>
      <c r="KC1" s="189"/>
      <c r="KD1" s="189"/>
      <c r="KE1" s="189"/>
      <c r="KF1" s="189"/>
      <c r="KG1" s="189"/>
      <c r="KH1" s="189"/>
      <c r="KI1" s="189"/>
      <c r="KJ1" s="189"/>
      <c r="KK1" s="189"/>
      <c r="KL1" s="189"/>
      <c r="KM1" s="189"/>
      <c r="KN1" s="189"/>
      <c r="KO1" s="189"/>
      <c r="KP1" s="189"/>
      <c r="KQ1" s="189"/>
      <c r="KR1" s="189"/>
      <c r="KS1" s="189"/>
      <c r="KT1" s="189"/>
      <c r="KU1" s="189"/>
      <c r="KV1" s="189"/>
      <c r="KW1" s="189"/>
      <c r="KX1" s="189"/>
      <c r="KY1" s="189"/>
      <c r="KZ1" s="189"/>
      <c r="LA1" s="189"/>
      <c r="LB1" s="189"/>
      <c r="LC1" s="189"/>
      <c r="LD1" s="189"/>
      <c r="LE1" s="189"/>
      <c r="LF1" s="189"/>
      <c r="LG1" s="189"/>
      <c r="LH1" s="189"/>
      <c r="LI1" s="189"/>
      <c r="LJ1" s="189"/>
      <c r="LK1" s="189"/>
      <c r="LL1" s="189"/>
      <c r="LM1" s="189"/>
      <c r="LN1" s="189"/>
      <c r="LO1" s="189"/>
      <c r="LP1" s="189"/>
      <c r="LQ1" s="189"/>
      <c r="LR1" s="189"/>
      <c r="LS1" s="189"/>
      <c r="LT1" s="189"/>
      <c r="LU1" s="189"/>
      <c r="LV1" s="189"/>
      <c r="LW1" s="189"/>
      <c r="LX1" s="189"/>
      <c r="LY1" s="189"/>
      <c r="LZ1" s="189"/>
      <c r="MA1" s="189"/>
      <c r="MB1" s="189"/>
      <c r="MC1" s="189"/>
      <c r="MD1" s="189"/>
      <c r="ME1" s="189"/>
      <c r="MF1" s="189"/>
      <c r="MG1" s="189"/>
      <c r="MH1" s="189"/>
      <c r="MI1" s="189"/>
      <c r="MJ1" s="189"/>
      <c r="MK1" s="189"/>
      <c r="ML1" s="189"/>
      <c r="MM1" s="189"/>
      <c r="MN1" s="189"/>
      <c r="MO1" s="189"/>
      <c r="MP1" s="189"/>
      <c r="MQ1" s="189"/>
      <c r="MR1" s="189"/>
      <c r="MS1" s="189"/>
      <c r="MT1" s="189"/>
      <c r="MU1" s="189"/>
      <c r="MV1" s="189"/>
      <c r="MW1" s="189"/>
      <c r="MX1" s="5" t="s">
        <v>490</v>
      </c>
      <c r="MY1" s="1">
        <v>43563</v>
      </c>
    </row>
    <row r="2" spans="1:363" ht="30" customHeight="1" x14ac:dyDescent="0.25">
      <c r="A2" s="184"/>
      <c r="B2" s="190"/>
      <c r="C2" s="190"/>
      <c r="D2" s="190"/>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0"/>
      <c r="AQ2" s="190"/>
      <c r="AR2" s="190"/>
      <c r="AS2" s="190"/>
      <c r="AT2" s="190"/>
      <c r="AU2" s="190"/>
      <c r="AV2" s="190"/>
      <c r="AW2" s="190"/>
      <c r="AX2" s="190"/>
      <c r="AY2" s="190"/>
      <c r="AZ2" s="190"/>
      <c r="BA2" s="190"/>
      <c r="BB2" s="190"/>
      <c r="BC2" s="190"/>
      <c r="BD2" s="190"/>
      <c r="BE2" s="190"/>
      <c r="BF2" s="190"/>
      <c r="BG2" s="190"/>
      <c r="BH2" s="190"/>
      <c r="BI2" s="190"/>
      <c r="BJ2" s="190"/>
      <c r="BK2" s="190"/>
      <c r="BL2" s="190"/>
      <c r="BM2" s="190"/>
      <c r="BN2" s="190"/>
      <c r="BO2" s="190"/>
      <c r="BP2" s="190"/>
      <c r="BQ2" s="190"/>
      <c r="BR2" s="190"/>
      <c r="BS2" s="190"/>
      <c r="BT2" s="190"/>
      <c r="BU2" s="190"/>
      <c r="BV2" s="190"/>
      <c r="BW2" s="190"/>
      <c r="BX2" s="190"/>
      <c r="BY2" s="190"/>
      <c r="BZ2" s="190"/>
      <c r="CA2" s="190"/>
      <c r="CB2" s="190"/>
      <c r="CC2" s="190"/>
      <c r="CD2" s="190"/>
      <c r="CE2" s="190"/>
      <c r="CF2" s="190"/>
      <c r="CG2" s="190"/>
      <c r="CH2" s="190"/>
      <c r="CI2" s="190"/>
      <c r="CJ2" s="190"/>
      <c r="CK2" s="190"/>
      <c r="CL2" s="190"/>
      <c r="CM2" s="190"/>
      <c r="CN2" s="190"/>
      <c r="CO2" s="190"/>
      <c r="CP2" s="190"/>
      <c r="CQ2" s="190"/>
      <c r="CR2" s="190"/>
      <c r="CS2" s="190"/>
      <c r="CT2" s="190"/>
      <c r="CU2" s="190"/>
      <c r="CV2" s="190"/>
      <c r="CW2" s="190"/>
      <c r="CX2" s="190"/>
      <c r="CY2" s="190"/>
      <c r="CZ2" s="190"/>
      <c r="DA2" s="190"/>
      <c r="DB2" s="190"/>
      <c r="DC2" s="190"/>
      <c r="DD2" s="190"/>
      <c r="DE2" s="190"/>
      <c r="DF2" s="190"/>
      <c r="DG2" s="190"/>
      <c r="DH2" s="190"/>
      <c r="DI2" s="190"/>
      <c r="DJ2" s="190"/>
      <c r="DK2" s="190"/>
      <c r="DL2" s="190"/>
      <c r="DM2" s="190"/>
      <c r="DN2" s="190"/>
      <c r="DO2" s="190"/>
      <c r="DP2" s="190"/>
      <c r="DQ2" s="190"/>
      <c r="DR2" s="190"/>
      <c r="DS2" s="190"/>
      <c r="DT2" s="190"/>
      <c r="DU2" s="190"/>
      <c r="DV2" s="190"/>
      <c r="DW2" s="190"/>
      <c r="DX2" s="190"/>
      <c r="DY2" s="190"/>
      <c r="DZ2" s="190"/>
      <c r="EA2" s="190"/>
      <c r="EB2" s="190"/>
      <c r="EC2" s="190"/>
      <c r="ED2" s="190"/>
      <c r="EE2" s="190"/>
      <c r="EF2" s="190"/>
      <c r="EG2" s="190"/>
      <c r="EH2" s="190"/>
      <c r="EI2" s="190"/>
      <c r="EJ2" s="190"/>
      <c r="EK2" s="190"/>
      <c r="EL2" s="190"/>
      <c r="EM2" s="190"/>
      <c r="EN2" s="190"/>
      <c r="EO2" s="190"/>
      <c r="EP2" s="190"/>
      <c r="EQ2" s="190"/>
      <c r="ER2" s="190"/>
      <c r="ES2" s="190"/>
      <c r="ET2" s="190"/>
      <c r="EU2" s="190"/>
      <c r="EV2" s="190"/>
      <c r="EW2" s="190"/>
      <c r="EX2" s="190"/>
      <c r="EY2" s="190"/>
      <c r="EZ2" s="190"/>
      <c r="FA2" s="190"/>
      <c r="FB2" s="190"/>
      <c r="FC2" s="190"/>
      <c r="FD2" s="190"/>
      <c r="FE2" s="190"/>
      <c r="FF2" s="190"/>
      <c r="FG2" s="190"/>
      <c r="FH2" s="190"/>
      <c r="FI2" s="190"/>
      <c r="FJ2" s="190"/>
      <c r="FK2" s="190"/>
      <c r="FL2" s="190"/>
      <c r="FM2" s="190"/>
      <c r="FN2" s="190"/>
      <c r="FO2" s="190"/>
      <c r="FP2" s="190"/>
      <c r="FQ2" s="190"/>
      <c r="FR2" s="190"/>
      <c r="FS2" s="190"/>
      <c r="FT2" s="190"/>
      <c r="FU2" s="190"/>
      <c r="FV2" s="190"/>
      <c r="FW2" s="190"/>
      <c r="FX2" s="190"/>
      <c r="FY2" s="190"/>
      <c r="FZ2" s="190"/>
      <c r="GA2" s="190"/>
      <c r="GB2" s="190"/>
      <c r="GC2" s="190"/>
      <c r="GD2" s="190"/>
      <c r="GE2" s="190"/>
      <c r="GF2" s="190"/>
      <c r="GG2" s="190"/>
      <c r="GH2" s="190"/>
      <c r="GI2" s="190"/>
      <c r="GJ2" s="190"/>
      <c r="GK2" s="190"/>
      <c r="GL2" s="190"/>
      <c r="GM2" s="190"/>
      <c r="GN2" s="190"/>
      <c r="GO2" s="190"/>
      <c r="GP2" s="190"/>
      <c r="GQ2" s="190"/>
      <c r="GR2" s="190"/>
      <c r="GS2" s="190"/>
      <c r="GT2" s="190"/>
      <c r="GU2" s="190"/>
      <c r="GV2" s="190"/>
      <c r="GW2" s="190"/>
      <c r="GX2" s="190"/>
      <c r="GY2" s="190"/>
      <c r="GZ2" s="190"/>
      <c r="HA2" s="190"/>
      <c r="HB2" s="190"/>
      <c r="HC2" s="190"/>
      <c r="HD2" s="190"/>
      <c r="HE2" s="190"/>
      <c r="HF2" s="190"/>
      <c r="HG2" s="190"/>
      <c r="HH2" s="190"/>
      <c r="HI2" s="190"/>
      <c r="HJ2" s="190"/>
      <c r="HK2" s="190"/>
      <c r="HL2" s="190"/>
      <c r="HM2" s="190"/>
      <c r="HN2" s="190"/>
      <c r="HO2" s="190"/>
      <c r="HP2" s="190"/>
      <c r="HQ2" s="190"/>
      <c r="HR2" s="190"/>
      <c r="HS2" s="190"/>
      <c r="HT2" s="190"/>
      <c r="HU2" s="190"/>
      <c r="HV2" s="190"/>
      <c r="HW2" s="190"/>
      <c r="HX2" s="190"/>
      <c r="HY2" s="190"/>
      <c r="HZ2" s="190"/>
      <c r="IA2" s="190"/>
      <c r="IB2" s="190"/>
      <c r="IC2" s="190"/>
      <c r="ID2" s="190"/>
      <c r="IE2" s="190"/>
      <c r="IF2" s="190"/>
      <c r="IG2" s="190"/>
      <c r="IH2" s="190"/>
      <c r="II2" s="190"/>
      <c r="IJ2" s="190"/>
      <c r="IK2" s="190"/>
      <c r="IL2" s="190"/>
      <c r="IM2" s="190"/>
      <c r="IN2" s="190"/>
      <c r="IO2" s="190"/>
      <c r="IP2" s="190"/>
      <c r="IQ2" s="190"/>
      <c r="IR2" s="190"/>
      <c r="IS2" s="190"/>
      <c r="IT2" s="190"/>
      <c r="IU2" s="190"/>
      <c r="IV2" s="190"/>
      <c r="IW2" s="190"/>
      <c r="IX2" s="190"/>
      <c r="IY2" s="190"/>
      <c r="IZ2" s="190"/>
      <c r="JA2" s="190"/>
      <c r="JB2" s="190"/>
      <c r="JC2" s="190"/>
      <c r="JD2" s="190"/>
      <c r="JE2" s="190"/>
      <c r="JF2" s="190"/>
      <c r="JG2" s="190"/>
      <c r="JH2" s="190"/>
      <c r="JI2" s="190"/>
      <c r="JJ2" s="190"/>
      <c r="JK2" s="190"/>
      <c r="JL2" s="190"/>
      <c r="JM2" s="190"/>
      <c r="JN2" s="190"/>
      <c r="JO2" s="190"/>
      <c r="JP2" s="190"/>
      <c r="JQ2" s="190"/>
      <c r="JR2" s="190"/>
      <c r="JS2" s="190"/>
      <c r="JT2" s="190"/>
      <c r="JU2" s="190"/>
      <c r="JV2" s="190"/>
      <c r="JW2" s="190"/>
      <c r="JX2" s="190"/>
      <c r="JY2" s="190"/>
      <c r="JZ2" s="190"/>
      <c r="KA2" s="190"/>
      <c r="KB2" s="190"/>
      <c r="KC2" s="190"/>
      <c r="KD2" s="190"/>
      <c r="KE2" s="190"/>
      <c r="KF2" s="190"/>
      <c r="KG2" s="190"/>
      <c r="KH2" s="190"/>
      <c r="KI2" s="190"/>
      <c r="KJ2" s="190"/>
      <c r="KK2" s="190"/>
      <c r="KL2" s="190"/>
      <c r="KM2" s="190"/>
      <c r="KN2" s="190"/>
      <c r="KO2" s="190"/>
      <c r="KP2" s="190"/>
      <c r="KQ2" s="190"/>
      <c r="KR2" s="190"/>
      <c r="KS2" s="190"/>
      <c r="KT2" s="190"/>
      <c r="KU2" s="190"/>
      <c r="KV2" s="190"/>
      <c r="KW2" s="190"/>
      <c r="KX2" s="190"/>
      <c r="KY2" s="190"/>
      <c r="KZ2" s="190"/>
      <c r="LA2" s="190"/>
      <c r="LB2" s="190"/>
      <c r="LC2" s="190"/>
      <c r="LD2" s="190"/>
      <c r="LE2" s="190"/>
      <c r="LF2" s="190"/>
      <c r="LG2" s="190"/>
      <c r="LH2" s="190"/>
      <c r="LI2" s="190"/>
      <c r="LJ2" s="190"/>
      <c r="LK2" s="190"/>
      <c r="LL2" s="190"/>
      <c r="LM2" s="190"/>
      <c r="LN2" s="190"/>
      <c r="LO2" s="190"/>
      <c r="LP2" s="190"/>
      <c r="LQ2" s="190"/>
      <c r="LR2" s="190"/>
      <c r="LS2" s="190"/>
      <c r="LT2" s="190"/>
      <c r="LU2" s="190"/>
      <c r="LV2" s="190"/>
      <c r="LW2" s="190"/>
      <c r="LX2" s="190"/>
      <c r="LY2" s="190"/>
      <c r="LZ2" s="190"/>
      <c r="MA2" s="190"/>
      <c r="MB2" s="190"/>
      <c r="MC2" s="190"/>
      <c r="MD2" s="190"/>
      <c r="ME2" s="190"/>
      <c r="MF2" s="190"/>
      <c r="MG2" s="190"/>
      <c r="MH2" s="190"/>
      <c r="MI2" s="190"/>
      <c r="MJ2" s="190"/>
      <c r="MK2" s="190"/>
      <c r="ML2" s="190"/>
      <c r="MM2" s="190"/>
      <c r="MN2" s="190"/>
      <c r="MO2" s="190"/>
      <c r="MP2" s="190"/>
      <c r="MQ2" s="190"/>
      <c r="MR2" s="190"/>
      <c r="MS2" s="190"/>
      <c r="MT2" s="190"/>
      <c r="MU2" s="190"/>
      <c r="MV2" s="190"/>
      <c r="MW2" s="190"/>
      <c r="MX2" s="6" t="s">
        <v>487</v>
      </c>
      <c r="MY2" s="55" t="s">
        <v>488</v>
      </c>
    </row>
    <row r="3" spans="1:363" ht="30" customHeight="1" thickBot="1" x14ac:dyDescent="0.3">
      <c r="A3" s="185"/>
      <c r="B3" s="191"/>
      <c r="C3" s="191"/>
      <c r="D3" s="191"/>
      <c r="E3" s="191"/>
      <c r="F3" s="191"/>
      <c r="G3" s="191"/>
      <c r="H3" s="191"/>
      <c r="I3" s="191"/>
      <c r="J3" s="191"/>
      <c r="K3" s="191"/>
      <c r="L3" s="191"/>
      <c r="M3" s="191"/>
      <c r="N3" s="191"/>
      <c r="O3" s="191"/>
      <c r="P3" s="191"/>
      <c r="Q3" s="191"/>
      <c r="R3" s="191"/>
      <c r="S3" s="191"/>
      <c r="T3" s="191"/>
      <c r="U3" s="191"/>
      <c r="V3" s="191"/>
      <c r="W3" s="191"/>
      <c r="X3" s="191"/>
      <c r="Y3" s="191"/>
      <c r="Z3" s="191"/>
      <c r="AA3" s="191"/>
      <c r="AB3" s="191"/>
      <c r="AC3" s="191"/>
      <c r="AD3" s="191"/>
      <c r="AE3" s="191"/>
      <c r="AF3" s="191"/>
      <c r="AG3" s="191"/>
      <c r="AH3" s="191"/>
      <c r="AI3" s="191"/>
      <c r="AJ3" s="191"/>
      <c r="AK3" s="191"/>
      <c r="AL3" s="191"/>
      <c r="AM3" s="191"/>
      <c r="AN3" s="191"/>
      <c r="AO3" s="191"/>
      <c r="AP3" s="191"/>
      <c r="AQ3" s="191"/>
      <c r="AR3" s="191"/>
      <c r="AS3" s="191"/>
      <c r="AT3" s="191"/>
      <c r="AU3" s="191"/>
      <c r="AV3" s="191"/>
      <c r="AW3" s="191"/>
      <c r="AX3" s="191"/>
      <c r="AY3" s="191"/>
      <c r="AZ3" s="191"/>
      <c r="BA3" s="191"/>
      <c r="BB3" s="191"/>
      <c r="BC3" s="191"/>
      <c r="BD3" s="191"/>
      <c r="BE3" s="191"/>
      <c r="BF3" s="191"/>
      <c r="BG3" s="191"/>
      <c r="BH3" s="191"/>
      <c r="BI3" s="191"/>
      <c r="BJ3" s="191"/>
      <c r="BK3" s="191"/>
      <c r="BL3" s="191"/>
      <c r="BM3" s="191"/>
      <c r="BN3" s="191"/>
      <c r="BO3" s="191"/>
      <c r="BP3" s="191"/>
      <c r="BQ3" s="191"/>
      <c r="BR3" s="191"/>
      <c r="BS3" s="191"/>
      <c r="BT3" s="191"/>
      <c r="BU3" s="191"/>
      <c r="BV3" s="191"/>
      <c r="BW3" s="191"/>
      <c r="BX3" s="191"/>
      <c r="BY3" s="191"/>
      <c r="BZ3" s="191"/>
      <c r="CA3" s="191"/>
      <c r="CB3" s="191"/>
      <c r="CC3" s="191"/>
      <c r="CD3" s="191"/>
      <c r="CE3" s="191"/>
      <c r="CF3" s="191"/>
      <c r="CG3" s="191"/>
      <c r="CH3" s="191"/>
      <c r="CI3" s="191"/>
      <c r="CJ3" s="191"/>
      <c r="CK3" s="191"/>
      <c r="CL3" s="191"/>
      <c r="CM3" s="191"/>
      <c r="CN3" s="191"/>
      <c r="CO3" s="191"/>
      <c r="CP3" s="191"/>
      <c r="CQ3" s="191"/>
      <c r="CR3" s="191"/>
      <c r="CS3" s="191"/>
      <c r="CT3" s="191"/>
      <c r="CU3" s="191"/>
      <c r="CV3" s="191"/>
      <c r="CW3" s="191"/>
      <c r="CX3" s="191"/>
      <c r="CY3" s="191"/>
      <c r="CZ3" s="191"/>
      <c r="DA3" s="191"/>
      <c r="DB3" s="191"/>
      <c r="DC3" s="191"/>
      <c r="DD3" s="191"/>
      <c r="DE3" s="191"/>
      <c r="DF3" s="191"/>
      <c r="DG3" s="191"/>
      <c r="DH3" s="191"/>
      <c r="DI3" s="191"/>
      <c r="DJ3" s="191"/>
      <c r="DK3" s="191"/>
      <c r="DL3" s="191"/>
      <c r="DM3" s="191"/>
      <c r="DN3" s="191"/>
      <c r="DO3" s="191"/>
      <c r="DP3" s="191"/>
      <c r="DQ3" s="191"/>
      <c r="DR3" s="191"/>
      <c r="DS3" s="191"/>
      <c r="DT3" s="191"/>
      <c r="DU3" s="191"/>
      <c r="DV3" s="191"/>
      <c r="DW3" s="191"/>
      <c r="DX3" s="191"/>
      <c r="DY3" s="191"/>
      <c r="DZ3" s="191"/>
      <c r="EA3" s="191"/>
      <c r="EB3" s="191"/>
      <c r="EC3" s="191"/>
      <c r="ED3" s="191"/>
      <c r="EE3" s="191"/>
      <c r="EF3" s="191"/>
      <c r="EG3" s="191"/>
      <c r="EH3" s="191"/>
      <c r="EI3" s="191"/>
      <c r="EJ3" s="191"/>
      <c r="EK3" s="191"/>
      <c r="EL3" s="191"/>
      <c r="EM3" s="191"/>
      <c r="EN3" s="191"/>
      <c r="EO3" s="191"/>
      <c r="EP3" s="191"/>
      <c r="EQ3" s="191"/>
      <c r="ER3" s="191"/>
      <c r="ES3" s="191"/>
      <c r="ET3" s="191"/>
      <c r="EU3" s="191"/>
      <c r="EV3" s="191"/>
      <c r="EW3" s="191"/>
      <c r="EX3" s="191"/>
      <c r="EY3" s="191"/>
      <c r="EZ3" s="191"/>
      <c r="FA3" s="191"/>
      <c r="FB3" s="191"/>
      <c r="FC3" s="191"/>
      <c r="FD3" s="191"/>
      <c r="FE3" s="191"/>
      <c r="FF3" s="191"/>
      <c r="FG3" s="191"/>
      <c r="FH3" s="191"/>
      <c r="FI3" s="191"/>
      <c r="FJ3" s="191"/>
      <c r="FK3" s="191"/>
      <c r="FL3" s="191"/>
      <c r="FM3" s="191"/>
      <c r="FN3" s="191"/>
      <c r="FO3" s="191"/>
      <c r="FP3" s="191"/>
      <c r="FQ3" s="191"/>
      <c r="FR3" s="191"/>
      <c r="FS3" s="191"/>
      <c r="FT3" s="191"/>
      <c r="FU3" s="191"/>
      <c r="FV3" s="191"/>
      <c r="FW3" s="191"/>
      <c r="FX3" s="191"/>
      <c r="FY3" s="191"/>
      <c r="FZ3" s="191"/>
      <c r="GA3" s="191"/>
      <c r="GB3" s="191"/>
      <c r="GC3" s="191"/>
      <c r="GD3" s="191"/>
      <c r="GE3" s="191"/>
      <c r="GF3" s="191"/>
      <c r="GG3" s="191"/>
      <c r="GH3" s="191"/>
      <c r="GI3" s="191"/>
      <c r="GJ3" s="191"/>
      <c r="GK3" s="191"/>
      <c r="GL3" s="191"/>
      <c r="GM3" s="191"/>
      <c r="GN3" s="191"/>
      <c r="GO3" s="191"/>
      <c r="GP3" s="191"/>
      <c r="GQ3" s="191"/>
      <c r="GR3" s="191"/>
      <c r="GS3" s="191"/>
      <c r="GT3" s="191"/>
      <c r="GU3" s="191"/>
      <c r="GV3" s="191"/>
      <c r="GW3" s="191"/>
      <c r="GX3" s="191"/>
      <c r="GY3" s="191"/>
      <c r="GZ3" s="191"/>
      <c r="HA3" s="191"/>
      <c r="HB3" s="191"/>
      <c r="HC3" s="191"/>
      <c r="HD3" s="191"/>
      <c r="HE3" s="191"/>
      <c r="HF3" s="191"/>
      <c r="HG3" s="191"/>
      <c r="HH3" s="191"/>
      <c r="HI3" s="191"/>
      <c r="HJ3" s="191"/>
      <c r="HK3" s="191"/>
      <c r="HL3" s="191"/>
      <c r="HM3" s="191"/>
      <c r="HN3" s="191"/>
      <c r="HO3" s="191"/>
      <c r="HP3" s="191"/>
      <c r="HQ3" s="191"/>
      <c r="HR3" s="191"/>
      <c r="HS3" s="191"/>
      <c r="HT3" s="191"/>
      <c r="HU3" s="191"/>
      <c r="HV3" s="191"/>
      <c r="HW3" s="191"/>
      <c r="HX3" s="191"/>
      <c r="HY3" s="191"/>
      <c r="HZ3" s="191"/>
      <c r="IA3" s="191"/>
      <c r="IB3" s="191"/>
      <c r="IC3" s="191"/>
      <c r="ID3" s="191"/>
      <c r="IE3" s="191"/>
      <c r="IF3" s="191"/>
      <c r="IG3" s="191"/>
      <c r="IH3" s="191"/>
      <c r="II3" s="191"/>
      <c r="IJ3" s="191"/>
      <c r="IK3" s="191"/>
      <c r="IL3" s="191"/>
      <c r="IM3" s="191"/>
      <c r="IN3" s="191"/>
      <c r="IO3" s="191"/>
      <c r="IP3" s="191"/>
      <c r="IQ3" s="191"/>
      <c r="IR3" s="191"/>
      <c r="IS3" s="191"/>
      <c r="IT3" s="191"/>
      <c r="IU3" s="191"/>
      <c r="IV3" s="191"/>
      <c r="IW3" s="191"/>
      <c r="IX3" s="191"/>
      <c r="IY3" s="191"/>
      <c r="IZ3" s="191"/>
      <c r="JA3" s="191"/>
      <c r="JB3" s="191"/>
      <c r="JC3" s="191"/>
      <c r="JD3" s="191"/>
      <c r="JE3" s="191"/>
      <c r="JF3" s="191"/>
      <c r="JG3" s="191"/>
      <c r="JH3" s="191"/>
      <c r="JI3" s="191"/>
      <c r="JJ3" s="191"/>
      <c r="JK3" s="191"/>
      <c r="JL3" s="191"/>
      <c r="JM3" s="191"/>
      <c r="JN3" s="191"/>
      <c r="JO3" s="191"/>
      <c r="JP3" s="191"/>
      <c r="JQ3" s="191"/>
      <c r="JR3" s="191"/>
      <c r="JS3" s="191"/>
      <c r="JT3" s="191"/>
      <c r="JU3" s="191"/>
      <c r="JV3" s="191"/>
      <c r="JW3" s="191"/>
      <c r="JX3" s="191"/>
      <c r="JY3" s="191"/>
      <c r="JZ3" s="191"/>
      <c r="KA3" s="191"/>
      <c r="KB3" s="191"/>
      <c r="KC3" s="191"/>
      <c r="KD3" s="191"/>
      <c r="KE3" s="191"/>
      <c r="KF3" s="191"/>
      <c r="KG3" s="191"/>
      <c r="KH3" s="191"/>
      <c r="KI3" s="191"/>
      <c r="KJ3" s="191"/>
      <c r="KK3" s="191"/>
      <c r="KL3" s="191"/>
      <c r="KM3" s="191"/>
      <c r="KN3" s="191"/>
      <c r="KO3" s="191"/>
      <c r="KP3" s="191"/>
      <c r="KQ3" s="191"/>
      <c r="KR3" s="191"/>
      <c r="KS3" s="191"/>
      <c r="KT3" s="191"/>
      <c r="KU3" s="191"/>
      <c r="KV3" s="191"/>
      <c r="KW3" s="191"/>
      <c r="KX3" s="191"/>
      <c r="KY3" s="191"/>
      <c r="KZ3" s="191"/>
      <c r="LA3" s="191"/>
      <c r="LB3" s="191"/>
      <c r="LC3" s="191"/>
      <c r="LD3" s="191"/>
      <c r="LE3" s="191"/>
      <c r="LF3" s="191"/>
      <c r="LG3" s="191"/>
      <c r="LH3" s="191"/>
      <c r="LI3" s="191"/>
      <c r="LJ3" s="191"/>
      <c r="LK3" s="191"/>
      <c r="LL3" s="191"/>
      <c r="LM3" s="191"/>
      <c r="LN3" s="191"/>
      <c r="LO3" s="191"/>
      <c r="LP3" s="191"/>
      <c r="LQ3" s="191"/>
      <c r="LR3" s="191"/>
      <c r="LS3" s="191"/>
      <c r="LT3" s="191"/>
      <c r="LU3" s="191"/>
      <c r="LV3" s="191"/>
      <c r="LW3" s="191"/>
      <c r="LX3" s="191"/>
      <c r="LY3" s="191"/>
      <c r="LZ3" s="191"/>
      <c r="MA3" s="191"/>
      <c r="MB3" s="191"/>
      <c r="MC3" s="191"/>
      <c r="MD3" s="191"/>
      <c r="ME3" s="191"/>
      <c r="MF3" s="191"/>
      <c r="MG3" s="191"/>
      <c r="MH3" s="191"/>
      <c r="MI3" s="191"/>
      <c r="MJ3" s="191"/>
      <c r="MK3" s="191"/>
      <c r="ML3" s="191"/>
      <c r="MM3" s="191"/>
      <c r="MN3" s="191"/>
      <c r="MO3" s="191"/>
      <c r="MP3" s="191"/>
      <c r="MQ3" s="191"/>
      <c r="MR3" s="191"/>
      <c r="MS3" s="191"/>
      <c r="MT3" s="191"/>
      <c r="MU3" s="191"/>
      <c r="MV3" s="191"/>
      <c r="MW3" s="191"/>
      <c r="MX3" s="186" t="s">
        <v>486</v>
      </c>
      <c r="MY3" s="187"/>
    </row>
    <row r="4" spans="1:363" ht="12.75" x14ac:dyDescent="0.25">
      <c r="A4" s="29"/>
      <c r="B4" s="29"/>
      <c r="C4" s="29"/>
      <c r="D4" s="29"/>
      <c r="E4" s="29"/>
      <c r="F4" s="29"/>
      <c r="G4" s="29"/>
      <c r="H4" s="29"/>
      <c r="I4" s="30"/>
      <c r="J4" s="30"/>
      <c r="Z4" s="85" t="s">
        <v>148</v>
      </c>
      <c r="AA4" s="85" t="s">
        <v>148</v>
      </c>
      <c r="AB4" s="85" t="s">
        <v>148</v>
      </c>
      <c r="AC4" s="85" t="s">
        <v>148</v>
      </c>
      <c r="AD4" s="85" t="s">
        <v>148</v>
      </c>
      <c r="AE4" s="85" t="s">
        <v>148</v>
      </c>
      <c r="AF4" s="85" t="s">
        <v>148</v>
      </c>
      <c r="AG4" s="85" t="s">
        <v>148</v>
      </c>
      <c r="AH4" s="85" t="s">
        <v>148</v>
      </c>
      <c r="AI4" s="85" t="s">
        <v>148</v>
      </c>
      <c r="AJ4" s="85" t="s">
        <v>148</v>
      </c>
      <c r="AK4" s="85" t="s">
        <v>148</v>
      </c>
      <c r="AL4" s="85" t="s">
        <v>148</v>
      </c>
      <c r="AM4" s="85" t="s">
        <v>148</v>
      </c>
      <c r="AN4" s="85" t="s">
        <v>148</v>
      </c>
      <c r="AO4" s="85" t="s">
        <v>148</v>
      </c>
      <c r="AP4" s="85" t="s">
        <v>148</v>
      </c>
      <c r="AQ4" s="85" t="s">
        <v>148</v>
      </c>
      <c r="AR4" s="85" t="s">
        <v>148</v>
      </c>
      <c r="AS4" s="85" t="s">
        <v>148</v>
      </c>
      <c r="AT4" s="85" t="s">
        <v>148</v>
      </c>
      <c r="AU4" s="85" t="s">
        <v>148</v>
      </c>
      <c r="AV4" s="85" t="s">
        <v>148</v>
      </c>
      <c r="AW4" s="85" t="s">
        <v>148</v>
      </c>
      <c r="AX4" s="86" t="s">
        <v>149</v>
      </c>
      <c r="AY4" s="86" t="s">
        <v>149</v>
      </c>
      <c r="AZ4" s="86" t="s">
        <v>149</v>
      </c>
      <c r="BA4" s="86" t="s">
        <v>149</v>
      </c>
      <c r="BB4" s="86" t="s">
        <v>149</v>
      </c>
      <c r="BC4" s="86" t="s">
        <v>149</v>
      </c>
      <c r="BD4" s="86" t="s">
        <v>149</v>
      </c>
      <c r="BE4" s="86" t="s">
        <v>149</v>
      </c>
      <c r="BF4" s="86" t="s">
        <v>149</v>
      </c>
      <c r="BG4" s="86" t="s">
        <v>149</v>
      </c>
      <c r="BH4" s="86" t="s">
        <v>149</v>
      </c>
      <c r="BI4" s="86" t="s">
        <v>149</v>
      </c>
      <c r="BJ4" s="86" t="s">
        <v>149</v>
      </c>
      <c r="BK4" s="86" t="s">
        <v>149</v>
      </c>
      <c r="BL4" s="86" t="s">
        <v>149</v>
      </c>
      <c r="BM4" s="86" t="s">
        <v>149</v>
      </c>
      <c r="BN4" s="86" t="s">
        <v>149</v>
      </c>
      <c r="BO4" s="86" t="s">
        <v>149</v>
      </c>
      <c r="BP4" s="86" t="s">
        <v>149</v>
      </c>
      <c r="BQ4" s="86" t="s">
        <v>149</v>
      </c>
      <c r="BR4" s="86" t="s">
        <v>149</v>
      </c>
      <c r="BS4" s="86" t="s">
        <v>149</v>
      </c>
      <c r="BT4" s="86" t="s">
        <v>149</v>
      </c>
      <c r="BU4" s="86" t="s">
        <v>149</v>
      </c>
      <c r="BV4" s="86" t="s">
        <v>149</v>
      </c>
      <c r="BW4" s="86" t="s">
        <v>149</v>
      </c>
      <c r="BX4" s="86" t="s">
        <v>149</v>
      </c>
      <c r="BY4" s="86" t="s">
        <v>149</v>
      </c>
      <c r="BZ4" s="86" t="s">
        <v>149</v>
      </c>
      <c r="CA4" s="86" t="s">
        <v>149</v>
      </c>
      <c r="CB4" s="86" t="s">
        <v>149</v>
      </c>
      <c r="CC4" s="86" t="s">
        <v>149</v>
      </c>
      <c r="CD4" s="86" t="s">
        <v>149</v>
      </c>
      <c r="CE4" s="86" t="s">
        <v>149</v>
      </c>
      <c r="CF4" s="86" t="s">
        <v>149</v>
      </c>
      <c r="CG4" s="86" t="s">
        <v>149</v>
      </c>
      <c r="CH4" s="86" t="s">
        <v>149</v>
      </c>
      <c r="CI4" s="86" t="s">
        <v>149</v>
      </c>
      <c r="CJ4" s="86" t="s">
        <v>149</v>
      </c>
      <c r="CK4" s="86" t="s">
        <v>149</v>
      </c>
      <c r="CL4" s="86" t="s">
        <v>149</v>
      </c>
      <c r="CM4" s="87" t="s">
        <v>358</v>
      </c>
      <c r="CN4" s="87" t="s">
        <v>358</v>
      </c>
      <c r="CO4" s="87" t="s">
        <v>358</v>
      </c>
      <c r="CP4" s="87" t="s">
        <v>358</v>
      </c>
      <c r="CQ4" s="87" t="s">
        <v>358</v>
      </c>
      <c r="CR4" s="87" t="s">
        <v>358</v>
      </c>
      <c r="CS4" s="87" t="s">
        <v>358</v>
      </c>
      <c r="CT4" s="87" t="s">
        <v>358</v>
      </c>
      <c r="CU4" s="87" t="s">
        <v>358</v>
      </c>
      <c r="CV4" s="87" t="s">
        <v>358</v>
      </c>
      <c r="CW4" s="87" t="s">
        <v>358</v>
      </c>
      <c r="CX4" s="87" t="s">
        <v>358</v>
      </c>
      <c r="CY4" s="87" t="s">
        <v>358</v>
      </c>
      <c r="CZ4" s="87" t="s">
        <v>358</v>
      </c>
      <c r="DA4" s="87" t="s">
        <v>358</v>
      </c>
      <c r="DB4" s="87" t="s">
        <v>358</v>
      </c>
      <c r="DC4" s="87" t="s">
        <v>358</v>
      </c>
      <c r="DD4" s="87" t="s">
        <v>358</v>
      </c>
      <c r="DE4" s="87" t="s">
        <v>358</v>
      </c>
      <c r="DF4" s="87" t="s">
        <v>358</v>
      </c>
      <c r="DG4" s="87" t="s">
        <v>358</v>
      </c>
      <c r="DH4" s="87" t="s">
        <v>358</v>
      </c>
      <c r="DI4" s="87" t="s">
        <v>358</v>
      </c>
      <c r="DJ4" s="87" t="s">
        <v>358</v>
      </c>
      <c r="DK4" s="87" t="s">
        <v>358</v>
      </c>
      <c r="DL4" s="87" t="s">
        <v>358</v>
      </c>
      <c r="DM4" s="87" t="s">
        <v>358</v>
      </c>
      <c r="DN4" s="87" t="s">
        <v>358</v>
      </c>
      <c r="DO4" s="87" t="s">
        <v>358</v>
      </c>
      <c r="DP4" s="87" t="s">
        <v>358</v>
      </c>
      <c r="DQ4" s="87" t="s">
        <v>358</v>
      </c>
      <c r="DR4" s="87" t="s">
        <v>358</v>
      </c>
      <c r="DS4" s="87" t="s">
        <v>358</v>
      </c>
      <c r="DT4" s="87" t="s">
        <v>358</v>
      </c>
      <c r="DU4" s="87" t="s">
        <v>358</v>
      </c>
      <c r="DV4" s="87" t="s">
        <v>358</v>
      </c>
      <c r="DW4" s="87" t="s">
        <v>358</v>
      </c>
      <c r="DX4" s="87" t="s">
        <v>358</v>
      </c>
      <c r="DY4" s="87" t="s">
        <v>358</v>
      </c>
      <c r="DZ4" s="87" t="s">
        <v>358</v>
      </c>
      <c r="EA4" s="87" t="s">
        <v>358</v>
      </c>
      <c r="EB4" s="88" t="s">
        <v>151</v>
      </c>
      <c r="EC4" s="88" t="s">
        <v>151</v>
      </c>
      <c r="ED4" s="88" t="s">
        <v>151</v>
      </c>
      <c r="EE4" s="88" t="s">
        <v>151</v>
      </c>
      <c r="EF4" s="88" t="s">
        <v>151</v>
      </c>
      <c r="EG4" s="88" t="s">
        <v>151</v>
      </c>
      <c r="EH4" s="88" t="s">
        <v>151</v>
      </c>
      <c r="EI4" s="88" t="s">
        <v>151</v>
      </c>
      <c r="EJ4" s="88" t="s">
        <v>151</v>
      </c>
      <c r="EK4" s="88" t="s">
        <v>151</v>
      </c>
      <c r="EL4" s="88" t="s">
        <v>151</v>
      </c>
      <c r="EM4" s="88" t="s">
        <v>151</v>
      </c>
      <c r="EN4" s="88" t="s">
        <v>151</v>
      </c>
      <c r="EO4" s="88" t="s">
        <v>151</v>
      </c>
      <c r="EP4" s="88" t="s">
        <v>151</v>
      </c>
      <c r="EQ4" s="88" t="s">
        <v>151</v>
      </c>
      <c r="ER4" s="88" t="s">
        <v>151</v>
      </c>
      <c r="ES4" s="88" t="s">
        <v>151</v>
      </c>
      <c r="ET4" s="88" t="s">
        <v>151</v>
      </c>
      <c r="EU4" s="88" t="s">
        <v>151</v>
      </c>
      <c r="EV4" s="88" t="s">
        <v>151</v>
      </c>
      <c r="EW4" s="88" t="s">
        <v>151</v>
      </c>
      <c r="EX4" s="88" t="s">
        <v>151</v>
      </c>
      <c r="EY4" s="88" t="s">
        <v>151</v>
      </c>
      <c r="EZ4" s="88" t="s">
        <v>151</v>
      </c>
      <c r="FA4" s="88" t="s">
        <v>151</v>
      </c>
      <c r="FB4" s="88" t="s">
        <v>151</v>
      </c>
      <c r="FC4" s="88" t="s">
        <v>151</v>
      </c>
      <c r="FD4" s="88" t="s">
        <v>151</v>
      </c>
      <c r="FE4" s="88" t="s">
        <v>151</v>
      </c>
      <c r="FF4" s="88" t="s">
        <v>151</v>
      </c>
      <c r="FG4" s="88" t="s">
        <v>151</v>
      </c>
      <c r="FH4" s="88" t="s">
        <v>151</v>
      </c>
      <c r="FI4" s="88" t="s">
        <v>151</v>
      </c>
      <c r="FJ4" s="88" t="s">
        <v>151</v>
      </c>
      <c r="FK4" s="88" t="s">
        <v>151</v>
      </c>
      <c r="FL4" s="88" t="s">
        <v>151</v>
      </c>
      <c r="FM4" s="88" t="s">
        <v>151</v>
      </c>
      <c r="FN4" s="88" t="s">
        <v>151</v>
      </c>
      <c r="FO4" s="88" t="s">
        <v>151</v>
      </c>
      <c r="FP4" s="88" t="s">
        <v>151</v>
      </c>
      <c r="FQ4" s="88" t="s">
        <v>151</v>
      </c>
      <c r="FR4" s="88" t="s">
        <v>151</v>
      </c>
      <c r="FS4" s="88" t="s">
        <v>151</v>
      </c>
      <c r="FT4" s="88" t="s">
        <v>151</v>
      </c>
      <c r="FU4" s="88" t="s">
        <v>151</v>
      </c>
      <c r="FV4" s="88" t="s">
        <v>151</v>
      </c>
      <c r="FW4" s="88" t="s">
        <v>151</v>
      </c>
      <c r="FX4" s="88" t="s">
        <v>151</v>
      </c>
      <c r="FY4" s="88" t="s">
        <v>151</v>
      </c>
      <c r="FZ4" s="88" t="s">
        <v>151</v>
      </c>
      <c r="GA4" s="88" t="s">
        <v>151</v>
      </c>
      <c r="GB4" s="88" t="s">
        <v>151</v>
      </c>
      <c r="GC4" s="88" t="s">
        <v>151</v>
      </c>
      <c r="GD4" s="88" t="s">
        <v>151</v>
      </c>
      <c r="GE4" s="88" t="s">
        <v>151</v>
      </c>
      <c r="GF4" s="88" t="s">
        <v>151</v>
      </c>
      <c r="GG4" s="88" t="s">
        <v>151</v>
      </c>
      <c r="GH4" s="88" t="s">
        <v>151</v>
      </c>
      <c r="GI4" s="88" t="s">
        <v>151</v>
      </c>
      <c r="GJ4" s="88" t="s">
        <v>151</v>
      </c>
      <c r="GK4" s="88" t="s">
        <v>151</v>
      </c>
      <c r="GL4" s="88" t="s">
        <v>151</v>
      </c>
      <c r="GM4" s="88" t="s">
        <v>151</v>
      </c>
      <c r="GN4" s="88" t="s">
        <v>151</v>
      </c>
      <c r="GO4" s="88" t="s">
        <v>151</v>
      </c>
      <c r="GP4" s="88" t="s">
        <v>151</v>
      </c>
      <c r="GQ4" s="88" t="s">
        <v>151</v>
      </c>
      <c r="GR4" s="88" t="s">
        <v>151</v>
      </c>
      <c r="GS4" s="88" t="s">
        <v>151</v>
      </c>
      <c r="GT4" s="88"/>
      <c r="GU4" s="88" t="s">
        <v>151</v>
      </c>
      <c r="GV4" s="88" t="s">
        <v>151</v>
      </c>
      <c r="GW4" s="88" t="s">
        <v>151</v>
      </c>
      <c r="GX4" s="88" t="s">
        <v>151</v>
      </c>
      <c r="GY4" s="88" t="s">
        <v>151</v>
      </c>
      <c r="GZ4" s="88" t="s">
        <v>151</v>
      </c>
      <c r="HA4" s="88" t="s">
        <v>151</v>
      </c>
      <c r="HB4" s="88" t="s">
        <v>151</v>
      </c>
      <c r="HC4" s="88" t="s">
        <v>151</v>
      </c>
      <c r="HD4" s="88" t="s">
        <v>151</v>
      </c>
      <c r="HE4" s="88" t="s">
        <v>151</v>
      </c>
      <c r="HF4" s="88" t="s">
        <v>151</v>
      </c>
      <c r="HG4" s="88" t="s">
        <v>151</v>
      </c>
      <c r="HH4" s="88" t="s">
        <v>151</v>
      </c>
      <c r="HI4" s="88" t="s">
        <v>151</v>
      </c>
      <c r="HJ4" s="88" t="s">
        <v>151</v>
      </c>
      <c r="HK4" s="88" t="s">
        <v>151</v>
      </c>
      <c r="HL4" s="88" t="s">
        <v>151</v>
      </c>
      <c r="HM4" s="88" t="s">
        <v>151</v>
      </c>
      <c r="HN4" s="88" t="s">
        <v>151</v>
      </c>
      <c r="HO4" s="88" t="s">
        <v>151</v>
      </c>
      <c r="HP4" s="88" t="s">
        <v>151</v>
      </c>
      <c r="HQ4" s="88" t="s">
        <v>151</v>
      </c>
      <c r="HR4" s="88" t="s">
        <v>151</v>
      </c>
      <c r="HS4" s="88" t="s">
        <v>151</v>
      </c>
      <c r="HT4" s="88" t="s">
        <v>151</v>
      </c>
      <c r="HU4" s="88" t="s">
        <v>151</v>
      </c>
      <c r="HV4" s="88" t="s">
        <v>151</v>
      </c>
      <c r="HW4" s="88" t="s">
        <v>151</v>
      </c>
      <c r="HX4" s="88" t="s">
        <v>151</v>
      </c>
      <c r="HY4" s="88" t="s">
        <v>151</v>
      </c>
      <c r="HZ4" s="88" t="s">
        <v>151</v>
      </c>
      <c r="IA4" s="88" t="s">
        <v>151</v>
      </c>
      <c r="IB4" s="88" t="s">
        <v>151</v>
      </c>
      <c r="IC4" s="88" t="s">
        <v>151</v>
      </c>
      <c r="ID4" s="88" t="s">
        <v>151</v>
      </c>
      <c r="IE4" s="88" t="s">
        <v>151</v>
      </c>
      <c r="IF4" s="88" t="s">
        <v>151</v>
      </c>
      <c r="IG4" s="88" t="s">
        <v>151</v>
      </c>
      <c r="IH4" s="88" t="s">
        <v>151</v>
      </c>
      <c r="II4" s="88" t="s">
        <v>151</v>
      </c>
      <c r="IJ4" s="88" t="s">
        <v>151</v>
      </c>
      <c r="IK4" s="88" t="s">
        <v>151</v>
      </c>
      <c r="IL4" s="88" t="s">
        <v>151</v>
      </c>
      <c r="IM4" s="88" t="s">
        <v>151</v>
      </c>
      <c r="IN4" s="88" t="s">
        <v>151</v>
      </c>
      <c r="IO4" s="88" t="s">
        <v>151</v>
      </c>
      <c r="IP4" s="88" t="s">
        <v>151</v>
      </c>
      <c r="IQ4" s="88" t="s">
        <v>151</v>
      </c>
      <c r="IR4" s="88" t="s">
        <v>151</v>
      </c>
      <c r="IS4" s="88" t="s">
        <v>151</v>
      </c>
      <c r="IT4" s="88" t="s">
        <v>151</v>
      </c>
      <c r="IU4" s="88" t="s">
        <v>151</v>
      </c>
      <c r="IV4" s="88" t="s">
        <v>151</v>
      </c>
      <c r="IW4" s="88" t="s">
        <v>151</v>
      </c>
      <c r="IX4" s="88" t="s">
        <v>151</v>
      </c>
      <c r="IY4" s="88" t="s">
        <v>151</v>
      </c>
      <c r="IZ4" s="88" t="s">
        <v>151</v>
      </c>
      <c r="JA4" s="88" t="s">
        <v>151</v>
      </c>
      <c r="JB4" s="88" t="s">
        <v>151</v>
      </c>
      <c r="JC4" s="88" t="s">
        <v>151</v>
      </c>
      <c r="JD4" s="88" t="s">
        <v>151</v>
      </c>
      <c r="JE4" s="88" t="s">
        <v>151</v>
      </c>
      <c r="JF4" s="88" t="s">
        <v>151</v>
      </c>
      <c r="JG4" s="88" t="s">
        <v>151</v>
      </c>
      <c r="JH4" s="88" t="s">
        <v>151</v>
      </c>
      <c r="JI4" s="88" t="s">
        <v>151</v>
      </c>
      <c r="JJ4" s="88" t="s">
        <v>151</v>
      </c>
      <c r="JK4" s="88" t="s">
        <v>151</v>
      </c>
      <c r="JL4" s="88" t="s">
        <v>151</v>
      </c>
      <c r="JM4" s="88" t="s">
        <v>151</v>
      </c>
      <c r="JN4" s="88" t="s">
        <v>151</v>
      </c>
      <c r="JO4" s="88" t="s">
        <v>151</v>
      </c>
      <c r="JP4" s="88" t="s">
        <v>151</v>
      </c>
      <c r="JQ4" s="88" t="s">
        <v>151</v>
      </c>
      <c r="JR4" s="88" t="s">
        <v>151</v>
      </c>
      <c r="JS4" s="88" t="s">
        <v>151</v>
      </c>
      <c r="JT4" s="88" t="s">
        <v>151</v>
      </c>
      <c r="JU4" s="88" t="s">
        <v>151</v>
      </c>
      <c r="JV4" s="88" t="s">
        <v>151</v>
      </c>
      <c r="JW4" s="88" t="s">
        <v>151</v>
      </c>
      <c r="JX4" s="88" t="s">
        <v>151</v>
      </c>
      <c r="JY4" s="88" t="s">
        <v>151</v>
      </c>
      <c r="JZ4" s="88" t="s">
        <v>151</v>
      </c>
      <c r="KA4" s="88" t="s">
        <v>151</v>
      </c>
      <c r="KB4" s="88" t="s">
        <v>151</v>
      </c>
      <c r="KC4" s="88" t="s">
        <v>151</v>
      </c>
      <c r="KD4" s="88" t="s">
        <v>151</v>
      </c>
      <c r="KE4" s="88" t="s">
        <v>151</v>
      </c>
      <c r="KF4" s="88" t="s">
        <v>151</v>
      </c>
      <c r="KG4" s="88" t="s">
        <v>151</v>
      </c>
      <c r="KH4" s="88" t="s">
        <v>151</v>
      </c>
      <c r="KI4" s="88" t="s">
        <v>151</v>
      </c>
      <c r="KJ4" s="88" t="s">
        <v>151</v>
      </c>
      <c r="KK4" s="88" t="s">
        <v>151</v>
      </c>
      <c r="KL4" s="88" t="s">
        <v>151</v>
      </c>
      <c r="KM4" s="88" t="s">
        <v>151</v>
      </c>
      <c r="KN4" s="88" t="s">
        <v>151</v>
      </c>
      <c r="KO4" s="88" t="s">
        <v>151</v>
      </c>
      <c r="KP4" s="88" t="s">
        <v>151</v>
      </c>
      <c r="KQ4" s="88" t="s">
        <v>151</v>
      </c>
      <c r="KR4" s="88" t="s">
        <v>151</v>
      </c>
      <c r="KS4" s="88" t="s">
        <v>151</v>
      </c>
      <c r="KT4" s="88" t="s">
        <v>151</v>
      </c>
      <c r="KU4" s="88" t="s">
        <v>151</v>
      </c>
      <c r="KV4" s="88" t="s">
        <v>151</v>
      </c>
      <c r="KW4" s="88" t="s">
        <v>151</v>
      </c>
      <c r="KX4" s="88" t="s">
        <v>151</v>
      </c>
      <c r="KY4" s="88" t="s">
        <v>151</v>
      </c>
      <c r="KZ4" s="88" t="s">
        <v>151</v>
      </c>
      <c r="LA4" s="88" t="s">
        <v>151</v>
      </c>
      <c r="LB4" s="88" t="s">
        <v>151</v>
      </c>
      <c r="LC4" s="88" t="s">
        <v>151</v>
      </c>
      <c r="LD4" s="88" t="s">
        <v>151</v>
      </c>
      <c r="LE4" s="88" t="s">
        <v>151</v>
      </c>
      <c r="LF4" s="88" t="s">
        <v>151</v>
      </c>
      <c r="LG4" s="88" t="s">
        <v>151</v>
      </c>
      <c r="LH4" s="88" t="s">
        <v>151</v>
      </c>
      <c r="LI4" s="88" t="s">
        <v>151</v>
      </c>
      <c r="LJ4" s="88" t="s">
        <v>151</v>
      </c>
      <c r="LK4" s="88" t="s">
        <v>151</v>
      </c>
      <c r="LL4" s="88" t="s">
        <v>151</v>
      </c>
      <c r="LM4" s="88" t="s">
        <v>151</v>
      </c>
      <c r="LN4" s="88" t="s">
        <v>151</v>
      </c>
      <c r="LO4" s="88" t="s">
        <v>151</v>
      </c>
      <c r="LP4" s="88" t="s">
        <v>151</v>
      </c>
      <c r="LQ4" s="88" t="s">
        <v>151</v>
      </c>
    </row>
    <row r="5" spans="1:363" ht="15" customHeight="1" x14ac:dyDescent="0.25">
      <c r="D5" s="188" t="s">
        <v>2</v>
      </c>
      <c r="E5" s="188"/>
      <c r="F5" s="188"/>
      <c r="G5" s="188"/>
      <c r="H5" s="188"/>
      <c r="I5" s="188"/>
      <c r="J5" s="188"/>
      <c r="K5" s="188"/>
      <c r="L5" s="188"/>
      <c r="M5" s="188"/>
      <c r="N5" s="188"/>
      <c r="O5" s="188" t="s">
        <v>14</v>
      </c>
      <c r="P5" s="188"/>
      <c r="Q5" s="188"/>
      <c r="R5" s="188"/>
      <c r="S5" s="188"/>
      <c r="T5" s="188"/>
      <c r="U5" s="188"/>
      <c r="V5" s="188"/>
      <c r="W5" s="188"/>
      <c r="X5" s="188" t="s">
        <v>121</v>
      </c>
      <c r="Y5" s="188"/>
      <c r="Z5" s="31" t="s">
        <v>122</v>
      </c>
      <c r="AA5" s="31" t="s">
        <v>122</v>
      </c>
      <c r="AB5" s="31" t="s">
        <v>122</v>
      </c>
      <c r="AC5" s="31" t="s">
        <v>122</v>
      </c>
      <c r="AD5" s="31" t="s">
        <v>122</v>
      </c>
      <c r="AE5" s="31" t="s">
        <v>122</v>
      </c>
      <c r="AF5" s="31" t="s">
        <v>122</v>
      </c>
      <c r="AG5" s="31" t="s">
        <v>122</v>
      </c>
      <c r="AH5" s="31" t="s">
        <v>122</v>
      </c>
      <c r="AI5" s="31" t="s">
        <v>122</v>
      </c>
      <c r="AJ5" s="31" t="s">
        <v>122</v>
      </c>
      <c r="AK5" s="31" t="s">
        <v>122</v>
      </c>
      <c r="AL5" s="31" t="s">
        <v>122</v>
      </c>
      <c r="AM5" s="31" t="s">
        <v>126</v>
      </c>
      <c r="AN5" s="31" t="s">
        <v>126</v>
      </c>
      <c r="AO5" s="31" t="s">
        <v>126</v>
      </c>
      <c r="AP5" s="31" t="s">
        <v>126</v>
      </c>
      <c r="AQ5" s="31" t="s">
        <v>126</v>
      </c>
      <c r="AR5" s="31" t="s">
        <v>126</v>
      </c>
      <c r="AS5" s="31" t="s">
        <v>131</v>
      </c>
      <c r="AT5" s="31" t="s">
        <v>131</v>
      </c>
      <c r="AU5" s="31" t="s">
        <v>131</v>
      </c>
      <c r="AV5" s="31" t="s">
        <v>132</v>
      </c>
      <c r="AW5" s="31" t="s">
        <v>132</v>
      </c>
      <c r="AX5" s="31" t="s">
        <v>122</v>
      </c>
      <c r="AY5" s="31" t="s">
        <v>122</v>
      </c>
      <c r="AZ5" s="31" t="s">
        <v>122</v>
      </c>
      <c r="BA5" s="31" t="s">
        <v>122</v>
      </c>
      <c r="BB5" s="31" t="s">
        <v>122</v>
      </c>
      <c r="BC5" s="31" t="s">
        <v>122</v>
      </c>
      <c r="BD5" s="31" t="s">
        <v>122</v>
      </c>
      <c r="BE5" s="31" t="s">
        <v>122</v>
      </c>
      <c r="BF5" s="31" t="s">
        <v>122</v>
      </c>
      <c r="BG5" s="31" t="s">
        <v>122</v>
      </c>
      <c r="BH5" s="31" t="s">
        <v>122</v>
      </c>
      <c r="BI5" s="31" t="s">
        <v>122</v>
      </c>
      <c r="BJ5" s="31" t="s">
        <v>122</v>
      </c>
      <c r="BK5" s="31" t="s">
        <v>122</v>
      </c>
      <c r="BL5" s="31" t="s">
        <v>122</v>
      </c>
      <c r="BM5" s="31" t="s">
        <v>122</v>
      </c>
      <c r="BN5" s="31" t="s">
        <v>122</v>
      </c>
      <c r="BO5" s="31" t="s">
        <v>122</v>
      </c>
      <c r="BP5" s="31" t="s">
        <v>122</v>
      </c>
      <c r="BQ5" s="31" t="s">
        <v>122</v>
      </c>
      <c r="BR5" s="31" t="s">
        <v>122</v>
      </c>
      <c r="BS5" s="31" t="s">
        <v>122</v>
      </c>
      <c r="BT5" s="31" t="s">
        <v>122</v>
      </c>
      <c r="BU5" s="31" t="s">
        <v>122</v>
      </c>
      <c r="BV5" s="31" t="s">
        <v>122</v>
      </c>
      <c r="BW5" s="31" t="s">
        <v>122</v>
      </c>
      <c r="BX5" s="31" t="s">
        <v>122</v>
      </c>
      <c r="BY5" s="31" t="s">
        <v>122</v>
      </c>
      <c r="BZ5" s="31" t="s">
        <v>122</v>
      </c>
      <c r="CA5" s="31" t="s">
        <v>122</v>
      </c>
      <c r="CB5" s="31" t="s">
        <v>126</v>
      </c>
      <c r="CC5" s="31" t="s">
        <v>126</v>
      </c>
      <c r="CD5" s="31" t="s">
        <v>126</v>
      </c>
      <c r="CE5" s="31" t="s">
        <v>126</v>
      </c>
      <c r="CF5" s="31" t="s">
        <v>126</v>
      </c>
      <c r="CG5" s="31" t="s">
        <v>126</v>
      </c>
      <c r="CH5" s="31" t="s">
        <v>131</v>
      </c>
      <c r="CI5" s="31" t="s">
        <v>131</v>
      </c>
      <c r="CJ5" s="31" t="s">
        <v>131</v>
      </c>
      <c r="CK5" s="31" t="s">
        <v>132</v>
      </c>
      <c r="CL5" s="31" t="s">
        <v>132</v>
      </c>
      <c r="CM5" s="31" t="s">
        <v>122</v>
      </c>
      <c r="CN5" s="31" t="s">
        <v>122</v>
      </c>
      <c r="CO5" s="31" t="s">
        <v>122</v>
      </c>
      <c r="CP5" s="31" t="s">
        <v>122</v>
      </c>
      <c r="CQ5" s="31" t="s">
        <v>122</v>
      </c>
      <c r="CR5" s="31" t="s">
        <v>122</v>
      </c>
      <c r="CS5" s="31" t="s">
        <v>122</v>
      </c>
      <c r="CT5" s="31" t="s">
        <v>122</v>
      </c>
      <c r="CU5" s="31" t="s">
        <v>122</v>
      </c>
      <c r="CV5" s="31" t="s">
        <v>122</v>
      </c>
      <c r="CW5" s="31" t="s">
        <v>122</v>
      </c>
      <c r="CX5" s="31" t="s">
        <v>122</v>
      </c>
      <c r="CY5" s="31" t="s">
        <v>122</v>
      </c>
      <c r="CZ5" s="31" t="s">
        <v>122</v>
      </c>
      <c r="DA5" s="31" t="s">
        <v>122</v>
      </c>
      <c r="DB5" s="31" t="s">
        <v>122</v>
      </c>
      <c r="DC5" s="31" t="s">
        <v>122</v>
      </c>
      <c r="DD5" s="31" t="s">
        <v>122</v>
      </c>
      <c r="DE5" s="31" t="s">
        <v>122</v>
      </c>
      <c r="DF5" s="31" t="s">
        <v>122</v>
      </c>
      <c r="DG5" s="31" t="s">
        <v>122</v>
      </c>
      <c r="DH5" s="31" t="s">
        <v>122</v>
      </c>
      <c r="DI5" s="31" t="s">
        <v>122</v>
      </c>
      <c r="DJ5" s="31" t="s">
        <v>122</v>
      </c>
      <c r="DK5" s="31" t="s">
        <v>122</v>
      </c>
      <c r="DL5" s="31" t="s">
        <v>122</v>
      </c>
      <c r="DM5" s="31" t="s">
        <v>122</v>
      </c>
      <c r="DN5" s="31" t="s">
        <v>122</v>
      </c>
      <c r="DO5" s="31" t="s">
        <v>122</v>
      </c>
      <c r="DP5" s="31" t="s">
        <v>122</v>
      </c>
      <c r="DQ5" s="31" t="s">
        <v>126</v>
      </c>
      <c r="DR5" s="31" t="s">
        <v>126</v>
      </c>
      <c r="DS5" s="31" t="s">
        <v>126</v>
      </c>
      <c r="DT5" s="31" t="s">
        <v>126</v>
      </c>
      <c r="DU5" s="31" t="s">
        <v>126</v>
      </c>
      <c r="DV5" s="31" t="s">
        <v>126</v>
      </c>
      <c r="DW5" s="31" t="s">
        <v>131</v>
      </c>
      <c r="DX5" s="31" t="s">
        <v>131</v>
      </c>
      <c r="DY5" s="31" t="s">
        <v>131</v>
      </c>
      <c r="DZ5" s="31" t="s">
        <v>132</v>
      </c>
      <c r="EA5" s="31" t="s">
        <v>132</v>
      </c>
      <c r="EB5" s="31" t="s">
        <v>122</v>
      </c>
      <c r="EC5" s="31" t="s">
        <v>122</v>
      </c>
      <c r="ED5" s="31" t="s">
        <v>122</v>
      </c>
      <c r="EE5" s="31" t="s">
        <v>122</v>
      </c>
      <c r="EF5" s="31" t="s">
        <v>122</v>
      </c>
      <c r="EG5" s="31" t="s">
        <v>122</v>
      </c>
      <c r="EH5" s="31" t="s">
        <v>122</v>
      </c>
      <c r="EI5" s="31" t="s">
        <v>122</v>
      </c>
      <c r="EJ5" s="31" t="s">
        <v>122</v>
      </c>
      <c r="EK5" s="31" t="s">
        <v>122</v>
      </c>
      <c r="EL5" s="31" t="s">
        <v>122</v>
      </c>
      <c r="EM5" s="31" t="s">
        <v>122</v>
      </c>
      <c r="EN5" s="31" t="s">
        <v>122</v>
      </c>
      <c r="EO5" s="31" t="s">
        <v>122</v>
      </c>
      <c r="EP5" s="31" t="s">
        <v>122</v>
      </c>
      <c r="EQ5" s="31" t="s">
        <v>122</v>
      </c>
      <c r="ER5" s="31" t="s">
        <v>122</v>
      </c>
      <c r="ES5" s="31" t="s">
        <v>122</v>
      </c>
      <c r="ET5" s="31" t="s">
        <v>122</v>
      </c>
      <c r="EU5" s="31" t="s">
        <v>122</v>
      </c>
      <c r="EV5" s="31" t="s">
        <v>122</v>
      </c>
      <c r="EW5" s="31" t="s">
        <v>122</v>
      </c>
      <c r="EX5" s="31" t="s">
        <v>122</v>
      </c>
      <c r="EY5" s="31" t="s">
        <v>122</v>
      </c>
      <c r="EZ5" s="31" t="s">
        <v>122</v>
      </c>
      <c r="FA5" s="31" t="s">
        <v>122</v>
      </c>
      <c r="FB5" s="31" t="s">
        <v>122</v>
      </c>
      <c r="FC5" s="31" t="s">
        <v>122</v>
      </c>
      <c r="FD5" s="31" t="s">
        <v>122</v>
      </c>
      <c r="FE5" s="31" t="s">
        <v>122</v>
      </c>
      <c r="FF5" s="31" t="s">
        <v>122</v>
      </c>
      <c r="FG5" s="31" t="s">
        <v>122</v>
      </c>
      <c r="FH5" s="31" t="s">
        <v>122</v>
      </c>
      <c r="FI5" s="31" t="s">
        <v>122</v>
      </c>
      <c r="FJ5" s="31" t="s">
        <v>122</v>
      </c>
      <c r="FK5" s="31" t="s">
        <v>122</v>
      </c>
      <c r="FL5" s="31" t="s">
        <v>122</v>
      </c>
      <c r="FM5" s="31" t="s">
        <v>122</v>
      </c>
      <c r="FN5" s="31" t="s">
        <v>122</v>
      </c>
      <c r="FO5" s="31" t="s">
        <v>122</v>
      </c>
      <c r="FP5" s="31" t="s">
        <v>122</v>
      </c>
      <c r="FQ5" s="31" t="s">
        <v>122</v>
      </c>
      <c r="FR5" s="31" t="s">
        <v>122</v>
      </c>
      <c r="FS5" s="31" t="s">
        <v>122</v>
      </c>
      <c r="FT5" s="31" t="s">
        <v>122</v>
      </c>
      <c r="FU5" s="31" t="s">
        <v>122</v>
      </c>
      <c r="FV5" s="31" t="s">
        <v>122</v>
      </c>
      <c r="FW5" s="31" t="s">
        <v>122</v>
      </c>
      <c r="FX5" s="31" t="s">
        <v>122</v>
      </c>
      <c r="FY5" s="31" t="s">
        <v>122</v>
      </c>
      <c r="FZ5" s="31" t="s">
        <v>122</v>
      </c>
      <c r="GA5" s="31" t="s">
        <v>122</v>
      </c>
      <c r="GB5" s="31" t="s">
        <v>122</v>
      </c>
      <c r="GC5" s="31" t="s">
        <v>122</v>
      </c>
      <c r="GD5" s="31" t="s">
        <v>122</v>
      </c>
      <c r="GE5" s="31" t="s">
        <v>122</v>
      </c>
      <c r="GF5" s="31" t="s">
        <v>122</v>
      </c>
      <c r="GG5" s="31" t="s">
        <v>122</v>
      </c>
      <c r="GH5" s="31" t="s">
        <v>122</v>
      </c>
      <c r="GI5" s="31" t="s">
        <v>122</v>
      </c>
      <c r="GJ5" s="31" t="s">
        <v>122</v>
      </c>
      <c r="GK5" s="31" t="s">
        <v>122</v>
      </c>
      <c r="GL5" s="31" t="s">
        <v>122</v>
      </c>
      <c r="GM5" s="31" t="s">
        <v>122</v>
      </c>
      <c r="GN5" s="31" t="s">
        <v>122</v>
      </c>
      <c r="GO5" s="31" t="s">
        <v>122</v>
      </c>
      <c r="GP5" s="31" t="s">
        <v>122</v>
      </c>
      <c r="GQ5" s="31" t="s">
        <v>122</v>
      </c>
      <c r="GR5" s="31" t="s">
        <v>122</v>
      </c>
      <c r="GS5" s="31" t="s">
        <v>122</v>
      </c>
      <c r="GT5" s="31"/>
      <c r="GU5" s="31" t="s">
        <v>122</v>
      </c>
      <c r="GV5" s="31" t="s">
        <v>122</v>
      </c>
      <c r="GW5" s="31" t="s">
        <v>122</v>
      </c>
      <c r="GX5" s="31" t="s">
        <v>122</v>
      </c>
      <c r="GY5" s="31" t="s">
        <v>122</v>
      </c>
      <c r="GZ5" s="31" t="s">
        <v>122</v>
      </c>
      <c r="HA5" s="31" t="s">
        <v>122</v>
      </c>
      <c r="HB5" s="31" t="s">
        <v>122</v>
      </c>
      <c r="HC5" s="31" t="s">
        <v>122</v>
      </c>
      <c r="HD5" s="31" t="s">
        <v>122</v>
      </c>
      <c r="HE5" s="31" t="s">
        <v>122</v>
      </c>
      <c r="HF5" s="31" t="s">
        <v>122</v>
      </c>
      <c r="HG5" s="31" t="s">
        <v>122</v>
      </c>
      <c r="HH5" s="31" t="s">
        <v>122</v>
      </c>
      <c r="HI5" s="31" t="s">
        <v>122</v>
      </c>
      <c r="HJ5" s="31" t="s">
        <v>122</v>
      </c>
      <c r="HK5" s="31" t="s">
        <v>122</v>
      </c>
      <c r="HL5" s="31" t="s">
        <v>122</v>
      </c>
      <c r="HM5" s="31" t="s">
        <v>122</v>
      </c>
      <c r="HN5" s="31" t="s">
        <v>122</v>
      </c>
      <c r="HO5" s="31" t="s">
        <v>122</v>
      </c>
      <c r="HP5" s="31" t="s">
        <v>122</v>
      </c>
      <c r="HQ5" s="31" t="s">
        <v>122</v>
      </c>
      <c r="HR5" s="31" t="s">
        <v>122</v>
      </c>
      <c r="HS5" s="31" t="s">
        <v>122</v>
      </c>
      <c r="HT5" s="31" t="s">
        <v>122</v>
      </c>
      <c r="HU5" s="31" t="s">
        <v>122</v>
      </c>
      <c r="HV5" s="31" t="s">
        <v>122</v>
      </c>
      <c r="HW5" s="31" t="s">
        <v>122</v>
      </c>
      <c r="HX5" s="31" t="s">
        <v>122</v>
      </c>
      <c r="HY5" s="31" t="s">
        <v>122</v>
      </c>
      <c r="HZ5" s="31" t="s">
        <v>122</v>
      </c>
      <c r="IA5" s="31" t="s">
        <v>122</v>
      </c>
      <c r="IB5" s="31" t="s">
        <v>122</v>
      </c>
      <c r="IC5" s="31" t="s">
        <v>122</v>
      </c>
      <c r="ID5" s="31" t="s">
        <v>122</v>
      </c>
      <c r="IE5" s="31" t="s">
        <v>122</v>
      </c>
      <c r="IF5" s="31" t="s">
        <v>122</v>
      </c>
      <c r="IG5" s="31" t="s">
        <v>122</v>
      </c>
      <c r="IH5" s="31" t="s">
        <v>122</v>
      </c>
      <c r="II5" s="31" t="s">
        <v>122</v>
      </c>
      <c r="IJ5" s="31" t="s">
        <v>122</v>
      </c>
      <c r="IK5" s="31" t="s">
        <v>122</v>
      </c>
      <c r="IL5" s="31" t="s">
        <v>122</v>
      </c>
      <c r="IM5" s="31" t="s">
        <v>122</v>
      </c>
      <c r="IN5" s="31" t="s">
        <v>122</v>
      </c>
      <c r="IO5" s="31" t="s">
        <v>122</v>
      </c>
      <c r="IP5" s="31" t="s">
        <v>122</v>
      </c>
      <c r="IQ5" s="31" t="s">
        <v>122</v>
      </c>
      <c r="IR5" s="31" t="s">
        <v>122</v>
      </c>
      <c r="IS5" s="31" t="s">
        <v>122</v>
      </c>
      <c r="IT5" s="31" t="s">
        <v>122</v>
      </c>
      <c r="IU5" s="31" t="s">
        <v>122</v>
      </c>
      <c r="IV5" s="31" t="s">
        <v>122</v>
      </c>
      <c r="IW5" s="31" t="s">
        <v>122</v>
      </c>
      <c r="IX5" s="31" t="s">
        <v>122</v>
      </c>
      <c r="IY5" s="31" t="s">
        <v>122</v>
      </c>
      <c r="IZ5" s="31" t="s">
        <v>122</v>
      </c>
      <c r="JA5" s="31" t="s">
        <v>122</v>
      </c>
      <c r="JB5" s="31" t="s">
        <v>122</v>
      </c>
      <c r="JC5" s="31" t="s">
        <v>122</v>
      </c>
      <c r="JD5" s="31" t="s">
        <v>122</v>
      </c>
      <c r="JE5" s="31" t="s">
        <v>122</v>
      </c>
      <c r="JF5" s="31" t="s">
        <v>122</v>
      </c>
      <c r="JG5" s="31" t="s">
        <v>122</v>
      </c>
      <c r="JH5" s="31" t="s">
        <v>122</v>
      </c>
      <c r="JI5" s="31" t="s">
        <v>122</v>
      </c>
      <c r="JJ5" s="31" t="s">
        <v>122</v>
      </c>
      <c r="JK5" s="31" t="s">
        <v>122</v>
      </c>
      <c r="JL5" s="31" t="s">
        <v>122</v>
      </c>
      <c r="JM5" s="31" t="s">
        <v>126</v>
      </c>
      <c r="JN5" s="31" t="s">
        <v>126</v>
      </c>
      <c r="JO5" s="31" t="s">
        <v>126</v>
      </c>
      <c r="JP5" s="31" t="s">
        <v>126</v>
      </c>
      <c r="JQ5" s="31" t="s">
        <v>126</v>
      </c>
      <c r="JR5" s="31" t="s">
        <v>126</v>
      </c>
      <c r="JS5" s="31" t="s">
        <v>126</v>
      </c>
      <c r="JT5" s="31" t="s">
        <v>126</v>
      </c>
      <c r="JU5" s="31" t="s">
        <v>126</v>
      </c>
      <c r="JV5" s="31" t="s">
        <v>126</v>
      </c>
      <c r="JW5" s="31" t="s">
        <v>126</v>
      </c>
      <c r="JX5" s="31" t="s">
        <v>126</v>
      </c>
      <c r="JY5" s="31" t="s">
        <v>126</v>
      </c>
      <c r="JZ5" s="31" t="s">
        <v>126</v>
      </c>
      <c r="KA5" s="31" t="s">
        <v>126</v>
      </c>
      <c r="KB5" s="31" t="s">
        <v>126</v>
      </c>
      <c r="KC5" s="31" t="s">
        <v>126</v>
      </c>
      <c r="KD5" s="31" t="s">
        <v>126</v>
      </c>
      <c r="KE5" s="31" t="s">
        <v>126</v>
      </c>
      <c r="KF5" s="31" t="s">
        <v>126</v>
      </c>
      <c r="KG5" s="31" t="s">
        <v>126</v>
      </c>
      <c r="KH5" s="31" t="s">
        <v>126</v>
      </c>
      <c r="KI5" s="31" t="s">
        <v>126</v>
      </c>
      <c r="KJ5" s="31" t="s">
        <v>126</v>
      </c>
      <c r="KK5" s="31" t="s">
        <v>126</v>
      </c>
      <c r="KL5" s="31" t="s">
        <v>126</v>
      </c>
      <c r="KM5" s="31" t="s">
        <v>126</v>
      </c>
      <c r="KN5" s="31" t="s">
        <v>126</v>
      </c>
      <c r="KO5" s="31" t="s">
        <v>126</v>
      </c>
      <c r="KP5" s="31" t="s">
        <v>126</v>
      </c>
      <c r="KQ5" s="31" t="s">
        <v>126</v>
      </c>
      <c r="KR5" s="31" t="s">
        <v>126</v>
      </c>
      <c r="KS5" s="31" t="s">
        <v>131</v>
      </c>
      <c r="KT5" s="31" t="s">
        <v>131</v>
      </c>
      <c r="KU5" s="31" t="s">
        <v>131</v>
      </c>
      <c r="KV5" s="31" t="s">
        <v>131</v>
      </c>
      <c r="KW5" s="31" t="s">
        <v>131</v>
      </c>
      <c r="KX5" s="31" t="s">
        <v>131</v>
      </c>
      <c r="KY5" s="31" t="s">
        <v>131</v>
      </c>
      <c r="KZ5" s="31" t="s">
        <v>131</v>
      </c>
      <c r="LA5" s="31" t="s">
        <v>131</v>
      </c>
      <c r="LB5" s="31" t="s">
        <v>131</v>
      </c>
      <c r="LC5" s="31" t="s">
        <v>131</v>
      </c>
      <c r="LD5" s="31" t="s">
        <v>131</v>
      </c>
      <c r="LE5" s="31" t="s">
        <v>131</v>
      </c>
      <c r="LF5" s="31" t="s">
        <v>131</v>
      </c>
      <c r="LG5" s="31" t="s">
        <v>131</v>
      </c>
      <c r="LH5" s="31" t="s">
        <v>131</v>
      </c>
      <c r="LI5" s="31" t="s">
        <v>131</v>
      </c>
      <c r="LJ5" s="31" t="s">
        <v>131</v>
      </c>
      <c r="LK5" s="31" t="s">
        <v>132</v>
      </c>
      <c r="LL5" s="31" t="s">
        <v>132</v>
      </c>
      <c r="LM5" s="31" t="s">
        <v>132</v>
      </c>
      <c r="LN5" s="31" t="s">
        <v>132</v>
      </c>
      <c r="LO5" s="31" t="s">
        <v>132</v>
      </c>
      <c r="LP5" s="31" t="s">
        <v>132</v>
      </c>
      <c r="LQ5" s="31" t="s">
        <v>132</v>
      </c>
      <c r="LR5" s="188" t="s">
        <v>357</v>
      </c>
      <c r="LS5" s="188"/>
      <c r="LT5" s="188" t="s">
        <v>349</v>
      </c>
      <c r="LU5" s="188"/>
      <c r="LV5" s="188"/>
      <c r="LW5" s="188"/>
      <c r="LX5" s="188" t="s">
        <v>350</v>
      </c>
      <c r="LY5" s="188"/>
      <c r="LZ5" s="188"/>
      <c r="MA5" s="188"/>
      <c r="MB5" s="188" t="s">
        <v>351</v>
      </c>
      <c r="MC5" s="188"/>
      <c r="MD5" s="188"/>
      <c r="ME5" s="188"/>
      <c r="MF5" s="188" t="s">
        <v>352</v>
      </c>
      <c r="MG5" s="188"/>
      <c r="MH5" s="188"/>
      <c r="MI5" s="188"/>
      <c r="MJ5" s="188" t="s">
        <v>353</v>
      </c>
      <c r="MK5" s="188"/>
      <c r="ML5" s="188"/>
      <c r="MM5" s="188"/>
      <c r="MN5" s="188" t="s">
        <v>354</v>
      </c>
      <c r="MO5" s="188"/>
      <c r="MP5" s="188"/>
      <c r="MQ5" s="188"/>
      <c r="MR5" s="188" t="s">
        <v>355</v>
      </c>
      <c r="MS5" s="188"/>
      <c r="MT5" s="188"/>
      <c r="MU5" s="188"/>
      <c r="MV5" s="188" t="s">
        <v>356</v>
      </c>
      <c r="MW5" s="188"/>
      <c r="MX5" s="188"/>
      <c r="MY5" s="188"/>
    </row>
    <row r="6" spans="1:363" ht="267.75" x14ac:dyDescent="0.25">
      <c r="A6" s="42" t="s">
        <v>120</v>
      </c>
      <c r="B6" s="42" t="s">
        <v>0</v>
      </c>
      <c r="C6" s="28" t="s">
        <v>113</v>
      </c>
      <c r="D6" s="42" t="s">
        <v>3</v>
      </c>
      <c r="E6" s="42" t="s">
        <v>4</v>
      </c>
      <c r="F6" s="42" t="s">
        <v>114</v>
      </c>
      <c r="G6" s="42" t="s">
        <v>115</v>
      </c>
      <c r="H6" s="42" t="s">
        <v>6</v>
      </c>
      <c r="I6" s="42" t="s">
        <v>8</v>
      </c>
      <c r="J6" s="42" t="s">
        <v>9</v>
      </c>
      <c r="K6" s="42" t="s">
        <v>10</v>
      </c>
      <c r="L6" s="42" t="s">
        <v>11</v>
      </c>
      <c r="M6" s="42" t="s">
        <v>12</v>
      </c>
      <c r="N6" s="42" t="s">
        <v>13</v>
      </c>
      <c r="O6" s="42" t="s">
        <v>15</v>
      </c>
      <c r="P6" s="42" t="s">
        <v>116</v>
      </c>
      <c r="Q6" s="42" t="s">
        <v>17</v>
      </c>
      <c r="R6" s="42" t="s">
        <v>18</v>
      </c>
      <c r="S6" s="42" t="s">
        <v>117</v>
      </c>
      <c r="T6" s="42" t="s">
        <v>118</v>
      </c>
      <c r="U6" s="42" t="s">
        <v>119</v>
      </c>
      <c r="V6" s="42" t="s">
        <v>22</v>
      </c>
      <c r="W6" s="42" t="s">
        <v>23</v>
      </c>
      <c r="X6" s="42" t="s">
        <v>24</v>
      </c>
      <c r="Y6" s="42" t="s">
        <v>26</v>
      </c>
      <c r="Z6" s="40" t="s">
        <v>46</v>
      </c>
      <c r="AA6" s="40" t="s">
        <v>51</v>
      </c>
      <c r="AB6" s="40" t="s">
        <v>66</v>
      </c>
      <c r="AC6" s="40" t="s">
        <v>68</v>
      </c>
      <c r="AD6" s="40" t="s">
        <v>76</v>
      </c>
      <c r="AE6" s="40" t="s">
        <v>123</v>
      </c>
      <c r="AF6" s="40" t="s">
        <v>124</v>
      </c>
      <c r="AG6" s="40" t="s">
        <v>85</v>
      </c>
      <c r="AH6" s="40" t="s">
        <v>90</v>
      </c>
      <c r="AI6" s="40" t="s">
        <v>92</v>
      </c>
      <c r="AJ6" s="40" t="s">
        <v>125</v>
      </c>
      <c r="AK6" s="40" t="s">
        <v>96</v>
      </c>
      <c r="AL6" s="41" t="s">
        <v>98</v>
      </c>
      <c r="AM6" s="40" t="s">
        <v>127</v>
      </c>
      <c r="AN6" s="40" t="s">
        <v>146</v>
      </c>
      <c r="AO6" s="40" t="s">
        <v>103</v>
      </c>
      <c r="AP6" s="41" t="s">
        <v>128</v>
      </c>
      <c r="AQ6" s="40" t="s">
        <v>129</v>
      </c>
      <c r="AR6" s="40" t="s">
        <v>130</v>
      </c>
      <c r="AS6" s="40" t="s">
        <v>105</v>
      </c>
      <c r="AT6" s="40" t="s">
        <v>107</v>
      </c>
      <c r="AU6" s="40" t="s">
        <v>109</v>
      </c>
      <c r="AV6" s="41" t="s">
        <v>111</v>
      </c>
      <c r="AW6" s="41" t="s">
        <v>112</v>
      </c>
      <c r="AX6" s="50" t="s">
        <v>45</v>
      </c>
      <c r="AY6" s="50" t="s">
        <v>49</v>
      </c>
      <c r="AZ6" s="50" t="s">
        <v>50</v>
      </c>
      <c r="BA6" s="50" t="s">
        <v>52</v>
      </c>
      <c r="BB6" s="50" t="s">
        <v>57</v>
      </c>
      <c r="BC6" s="50" t="s">
        <v>58</v>
      </c>
      <c r="BD6" s="50" t="s">
        <v>63</v>
      </c>
      <c r="BE6" s="50" t="s">
        <v>64</v>
      </c>
      <c r="BF6" s="50" t="s">
        <v>65</v>
      </c>
      <c r="BG6" s="50" t="s">
        <v>66</v>
      </c>
      <c r="BH6" s="50" t="s">
        <v>69</v>
      </c>
      <c r="BI6" s="50" t="s">
        <v>70</v>
      </c>
      <c r="BJ6" s="50" t="s">
        <v>71</v>
      </c>
      <c r="BK6" s="50" t="s">
        <v>75</v>
      </c>
      <c r="BL6" s="50" t="s">
        <v>77</v>
      </c>
      <c r="BM6" s="50" t="s">
        <v>79</v>
      </c>
      <c r="BN6" s="50" t="s">
        <v>80</v>
      </c>
      <c r="BO6" s="50" t="s">
        <v>81</v>
      </c>
      <c r="BP6" s="50" t="s">
        <v>82</v>
      </c>
      <c r="BQ6" s="50" t="s">
        <v>123</v>
      </c>
      <c r="BR6" s="50" t="s">
        <v>124</v>
      </c>
      <c r="BS6" s="50" t="s">
        <v>86</v>
      </c>
      <c r="BT6" s="50" t="s">
        <v>87</v>
      </c>
      <c r="BU6" s="50" t="s">
        <v>89</v>
      </c>
      <c r="BV6" s="50" t="s">
        <v>90</v>
      </c>
      <c r="BW6" s="50" t="s">
        <v>92</v>
      </c>
      <c r="BX6" s="50" t="s">
        <v>94</v>
      </c>
      <c r="BY6" s="50" t="s">
        <v>95</v>
      </c>
      <c r="BZ6" s="50" t="s">
        <v>96</v>
      </c>
      <c r="CA6" s="41" t="s">
        <v>98</v>
      </c>
      <c r="CB6" s="50" t="s">
        <v>100</v>
      </c>
      <c r="CC6" s="50" t="s">
        <v>146</v>
      </c>
      <c r="CD6" s="50" t="s">
        <v>103</v>
      </c>
      <c r="CE6" s="41" t="s">
        <v>128</v>
      </c>
      <c r="CF6" s="50" t="s">
        <v>150</v>
      </c>
      <c r="CG6" s="50" t="s">
        <v>130</v>
      </c>
      <c r="CH6" s="50" t="s">
        <v>105</v>
      </c>
      <c r="CI6" s="50" t="s">
        <v>107</v>
      </c>
      <c r="CJ6" s="50" t="s">
        <v>109</v>
      </c>
      <c r="CK6" s="41" t="s">
        <v>111</v>
      </c>
      <c r="CL6" s="41" t="s">
        <v>112</v>
      </c>
      <c r="CM6" s="53" t="s">
        <v>359</v>
      </c>
      <c r="CN6" s="53" t="s">
        <v>360</v>
      </c>
      <c r="CO6" s="53" t="s">
        <v>361</v>
      </c>
      <c r="CP6" s="53" t="s">
        <v>362</v>
      </c>
      <c r="CQ6" s="53" t="s">
        <v>363</v>
      </c>
      <c r="CR6" s="53" t="s">
        <v>364</v>
      </c>
      <c r="CS6" s="53" t="s">
        <v>365</v>
      </c>
      <c r="CT6" s="53" t="s">
        <v>366</v>
      </c>
      <c r="CU6" s="53" t="s">
        <v>367</v>
      </c>
      <c r="CV6" s="53" t="s">
        <v>368</v>
      </c>
      <c r="CW6" s="53" t="s">
        <v>369</v>
      </c>
      <c r="CX6" s="53" t="s">
        <v>370</v>
      </c>
      <c r="CY6" s="53" t="s">
        <v>371</v>
      </c>
      <c r="CZ6" s="53" t="s">
        <v>372</v>
      </c>
      <c r="DA6" s="53" t="s">
        <v>373</v>
      </c>
      <c r="DB6" s="53" t="s">
        <v>374</v>
      </c>
      <c r="DC6" s="53" t="s">
        <v>375</v>
      </c>
      <c r="DD6" s="53" t="s">
        <v>376</v>
      </c>
      <c r="DE6" s="53" t="s">
        <v>377</v>
      </c>
      <c r="DF6" s="53" t="s">
        <v>378</v>
      </c>
      <c r="DG6" s="53" t="s">
        <v>379</v>
      </c>
      <c r="DH6" s="53" t="s">
        <v>380</v>
      </c>
      <c r="DI6" s="53" t="s">
        <v>381</v>
      </c>
      <c r="DJ6" s="53" t="s">
        <v>382</v>
      </c>
      <c r="DK6" s="53" t="s">
        <v>383</v>
      </c>
      <c r="DL6" s="53" t="s">
        <v>384</v>
      </c>
      <c r="DM6" s="53" t="s">
        <v>385</v>
      </c>
      <c r="DN6" s="53" t="s">
        <v>386</v>
      </c>
      <c r="DO6" s="53" t="s">
        <v>387</v>
      </c>
      <c r="DP6" s="41" t="s">
        <v>388</v>
      </c>
      <c r="DQ6" s="53" t="s">
        <v>389</v>
      </c>
      <c r="DR6" s="53" t="s">
        <v>390</v>
      </c>
      <c r="DS6" s="53" t="s">
        <v>391</v>
      </c>
      <c r="DT6" s="41" t="s">
        <v>392</v>
      </c>
      <c r="DU6" s="53" t="s">
        <v>393</v>
      </c>
      <c r="DV6" s="53" t="s">
        <v>394</v>
      </c>
      <c r="DW6" s="53" t="s">
        <v>395</v>
      </c>
      <c r="DX6" s="53" t="s">
        <v>396</v>
      </c>
      <c r="DY6" s="53" t="s">
        <v>397</v>
      </c>
      <c r="DZ6" s="41" t="s">
        <v>398</v>
      </c>
      <c r="EA6" s="41" t="s">
        <v>399</v>
      </c>
      <c r="EB6" s="51" t="s">
        <v>152</v>
      </c>
      <c r="EC6" s="51" t="s">
        <v>153</v>
      </c>
      <c r="ED6" s="51" t="s">
        <v>154</v>
      </c>
      <c r="EE6" s="51" t="s">
        <v>155</v>
      </c>
      <c r="EF6" s="51" t="s">
        <v>156</v>
      </c>
      <c r="EG6" s="51" t="s">
        <v>157</v>
      </c>
      <c r="EH6" s="51" t="s">
        <v>158</v>
      </c>
      <c r="EI6" s="51" t="s">
        <v>159</v>
      </c>
      <c r="EJ6" s="51" t="s">
        <v>160</v>
      </c>
      <c r="EK6" s="51" t="s">
        <v>161</v>
      </c>
      <c r="EL6" s="51" t="s">
        <v>162</v>
      </c>
      <c r="EM6" s="51" t="s">
        <v>163</v>
      </c>
      <c r="EN6" s="51" t="s">
        <v>164</v>
      </c>
      <c r="EO6" s="51" t="s">
        <v>165</v>
      </c>
      <c r="EP6" s="51" t="s">
        <v>166</v>
      </c>
      <c r="EQ6" s="51" t="s">
        <v>167</v>
      </c>
      <c r="ER6" s="51" t="s">
        <v>168</v>
      </c>
      <c r="ES6" s="51" t="s">
        <v>169</v>
      </c>
      <c r="ET6" s="51" t="s">
        <v>170</v>
      </c>
      <c r="EU6" s="51" t="s">
        <v>171</v>
      </c>
      <c r="EV6" s="51" t="s">
        <v>172</v>
      </c>
      <c r="EW6" s="51" t="s">
        <v>173</v>
      </c>
      <c r="EX6" s="51" t="s">
        <v>174</v>
      </c>
      <c r="EY6" s="51" t="s">
        <v>175</v>
      </c>
      <c r="EZ6" s="51" t="s">
        <v>176</v>
      </c>
      <c r="FA6" s="51" t="s">
        <v>177</v>
      </c>
      <c r="FB6" s="51" t="s">
        <v>178</v>
      </c>
      <c r="FC6" s="51" t="s">
        <v>179</v>
      </c>
      <c r="FD6" s="51" t="s">
        <v>180</v>
      </c>
      <c r="FE6" s="51" t="s">
        <v>181</v>
      </c>
      <c r="FF6" s="51" t="s">
        <v>182</v>
      </c>
      <c r="FG6" s="51" t="s">
        <v>183</v>
      </c>
      <c r="FH6" s="51" t="s">
        <v>184</v>
      </c>
      <c r="FI6" s="51" t="s">
        <v>185</v>
      </c>
      <c r="FJ6" s="51" t="s">
        <v>186</v>
      </c>
      <c r="FK6" s="51" t="s">
        <v>187</v>
      </c>
      <c r="FL6" s="51" t="s">
        <v>188</v>
      </c>
      <c r="FM6" s="51" t="s">
        <v>189</v>
      </c>
      <c r="FN6" s="51" t="s">
        <v>190</v>
      </c>
      <c r="FO6" s="51" t="s">
        <v>191</v>
      </c>
      <c r="FP6" s="51" t="s">
        <v>192</v>
      </c>
      <c r="FQ6" s="51" t="s">
        <v>193</v>
      </c>
      <c r="FR6" s="51" t="s">
        <v>194</v>
      </c>
      <c r="FS6" s="51" t="s">
        <v>195</v>
      </c>
      <c r="FT6" s="51" t="s">
        <v>196</v>
      </c>
      <c r="FU6" s="51" t="s">
        <v>197</v>
      </c>
      <c r="FV6" s="51" t="s">
        <v>198</v>
      </c>
      <c r="FW6" s="51" t="s">
        <v>199</v>
      </c>
      <c r="FX6" s="51" t="s">
        <v>200</v>
      </c>
      <c r="FY6" s="51" t="s">
        <v>201</v>
      </c>
      <c r="FZ6" s="51" t="s">
        <v>202</v>
      </c>
      <c r="GA6" s="51" t="s">
        <v>203</v>
      </c>
      <c r="GB6" s="51" t="s">
        <v>204</v>
      </c>
      <c r="GC6" s="51" t="s">
        <v>205</v>
      </c>
      <c r="GD6" s="51" t="s">
        <v>206</v>
      </c>
      <c r="GE6" s="51" t="s">
        <v>207</v>
      </c>
      <c r="GF6" s="51" t="s">
        <v>208</v>
      </c>
      <c r="GG6" s="51" t="s">
        <v>209</v>
      </c>
      <c r="GH6" s="51" t="s">
        <v>210</v>
      </c>
      <c r="GI6" s="51" t="s">
        <v>211</v>
      </c>
      <c r="GJ6" s="51" t="s">
        <v>212</v>
      </c>
      <c r="GK6" s="51" t="s">
        <v>213</v>
      </c>
      <c r="GL6" s="51" t="s">
        <v>214</v>
      </c>
      <c r="GM6" s="51" t="s">
        <v>215</v>
      </c>
      <c r="GN6" s="51" t="s">
        <v>216</v>
      </c>
      <c r="GO6" s="51" t="s">
        <v>217</v>
      </c>
      <c r="GP6" s="51" t="s">
        <v>218</v>
      </c>
      <c r="GQ6" s="51" t="s">
        <v>219</v>
      </c>
      <c r="GR6" s="51" t="s">
        <v>220</v>
      </c>
      <c r="GS6" s="51" t="s">
        <v>221</v>
      </c>
      <c r="GT6" s="36" t="s">
        <v>72</v>
      </c>
      <c r="GU6" s="51" t="s">
        <v>222</v>
      </c>
      <c r="GV6" s="51" t="s">
        <v>223</v>
      </c>
      <c r="GW6" s="51" t="s">
        <v>224</v>
      </c>
      <c r="GX6" s="51" t="s">
        <v>225</v>
      </c>
      <c r="GY6" s="51" t="s">
        <v>226</v>
      </c>
      <c r="GZ6" s="51" t="s">
        <v>227</v>
      </c>
      <c r="HA6" s="51" t="s">
        <v>228</v>
      </c>
      <c r="HB6" s="51" t="s">
        <v>229</v>
      </c>
      <c r="HC6" s="51" t="s">
        <v>230</v>
      </c>
      <c r="HD6" s="51" t="s">
        <v>231</v>
      </c>
      <c r="HE6" s="51" t="s">
        <v>232</v>
      </c>
      <c r="HF6" s="51" t="s">
        <v>233</v>
      </c>
      <c r="HG6" s="51" t="s">
        <v>234</v>
      </c>
      <c r="HH6" s="51" t="s">
        <v>236</v>
      </c>
      <c r="HI6" s="51" t="s">
        <v>235</v>
      </c>
      <c r="HJ6" s="51" t="s">
        <v>237</v>
      </c>
      <c r="HK6" s="51" t="s">
        <v>238</v>
      </c>
      <c r="HL6" s="51" t="s">
        <v>239</v>
      </c>
      <c r="HM6" s="51" t="s">
        <v>240</v>
      </c>
      <c r="HN6" s="51" t="s">
        <v>241</v>
      </c>
      <c r="HO6" s="51" t="s">
        <v>242</v>
      </c>
      <c r="HP6" s="51" t="s">
        <v>243</v>
      </c>
      <c r="HQ6" s="51" t="s">
        <v>244</v>
      </c>
      <c r="HR6" s="51" t="s">
        <v>245</v>
      </c>
      <c r="HS6" s="51" t="s">
        <v>246</v>
      </c>
      <c r="HT6" s="51" t="s">
        <v>247</v>
      </c>
      <c r="HU6" s="51" t="s">
        <v>248</v>
      </c>
      <c r="HV6" s="51" t="s">
        <v>249</v>
      </c>
      <c r="HW6" s="51" t="s">
        <v>250</v>
      </c>
      <c r="HX6" s="51" t="s">
        <v>251</v>
      </c>
      <c r="HY6" s="51" t="s">
        <v>252</v>
      </c>
      <c r="HZ6" s="51" t="s">
        <v>253</v>
      </c>
      <c r="IA6" s="51" t="s">
        <v>254</v>
      </c>
      <c r="IB6" s="51" t="s">
        <v>255</v>
      </c>
      <c r="IC6" s="51" t="s">
        <v>256</v>
      </c>
      <c r="ID6" s="51" t="s">
        <v>257</v>
      </c>
      <c r="IE6" s="51" t="s">
        <v>258</v>
      </c>
      <c r="IF6" s="51" t="s">
        <v>259</v>
      </c>
      <c r="IG6" s="51" t="s">
        <v>260</v>
      </c>
      <c r="IH6" s="51" t="s">
        <v>261</v>
      </c>
      <c r="II6" s="51" t="s">
        <v>262</v>
      </c>
      <c r="IJ6" s="51" t="s">
        <v>263</v>
      </c>
      <c r="IK6" s="51" t="s">
        <v>264</v>
      </c>
      <c r="IL6" s="51" t="s">
        <v>265</v>
      </c>
      <c r="IM6" s="51" t="s">
        <v>266</v>
      </c>
      <c r="IN6" s="51" t="s">
        <v>267</v>
      </c>
      <c r="IO6" s="51" t="s">
        <v>268</v>
      </c>
      <c r="IP6" s="51" t="s">
        <v>269</v>
      </c>
      <c r="IQ6" s="51" t="s">
        <v>270</v>
      </c>
      <c r="IR6" s="51" t="s">
        <v>271</v>
      </c>
      <c r="IS6" s="51" t="s">
        <v>272</v>
      </c>
      <c r="IT6" s="51" t="s">
        <v>273</v>
      </c>
      <c r="IU6" s="51" t="s">
        <v>274</v>
      </c>
      <c r="IV6" s="51" t="s">
        <v>275</v>
      </c>
      <c r="IW6" s="51" t="s">
        <v>276</v>
      </c>
      <c r="IX6" s="51" t="s">
        <v>277</v>
      </c>
      <c r="IY6" s="51" t="s">
        <v>278</v>
      </c>
      <c r="IZ6" s="51" t="s">
        <v>279</v>
      </c>
      <c r="JA6" s="51" t="s">
        <v>280</v>
      </c>
      <c r="JB6" s="51" t="s">
        <v>281</v>
      </c>
      <c r="JC6" s="51" t="s">
        <v>282</v>
      </c>
      <c r="JD6" s="51" t="s">
        <v>283</v>
      </c>
      <c r="JE6" s="51" t="s">
        <v>284</v>
      </c>
      <c r="JF6" s="51" t="s">
        <v>285</v>
      </c>
      <c r="JG6" s="51" t="s">
        <v>286</v>
      </c>
      <c r="JH6" s="51" t="s">
        <v>287</v>
      </c>
      <c r="JI6" s="51" t="s">
        <v>288</v>
      </c>
      <c r="JJ6" s="51" t="s">
        <v>289</v>
      </c>
      <c r="JK6" s="52" t="s">
        <v>290</v>
      </c>
      <c r="JL6" s="52" t="s">
        <v>291</v>
      </c>
      <c r="JM6" s="51" t="s">
        <v>292</v>
      </c>
      <c r="JN6" s="51" t="s">
        <v>293</v>
      </c>
      <c r="JO6" s="51" t="s">
        <v>294</v>
      </c>
      <c r="JP6" s="51" t="s">
        <v>295</v>
      </c>
      <c r="JQ6" s="51" t="s">
        <v>296</v>
      </c>
      <c r="JR6" s="51" t="s">
        <v>297</v>
      </c>
      <c r="JS6" s="51" t="s">
        <v>298</v>
      </c>
      <c r="JT6" s="51" t="s">
        <v>299</v>
      </c>
      <c r="JU6" s="51" t="s">
        <v>300</v>
      </c>
      <c r="JV6" s="51" t="s">
        <v>301</v>
      </c>
      <c r="JW6" s="51" t="s">
        <v>302</v>
      </c>
      <c r="JX6" s="51" t="s">
        <v>303</v>
      </c>
      <c r="JY6" s="51" t="s">
        <v>304</v>
      </c>
      <c r="JZ6" s="51" t="s">
        <v>305</v>
      </c>
      <c r="KA6" s="51" t="s">
        <v>306</v>
      </c>
      <c r="KB6" s="52" t="s">
        <v>307</v>
      </c>
      <c r="KC6" s="52" t="s">
        <v>308</v>
      </c>
      <c r="KD6" s="52" t="s">
        <v>309</v>
      </c>
      <c r="KE6" s="52" t="s">
        <v>310</v>
      </c>
      <c r="KF6" s="52" t="s">
        <v>311</v>
      </c>
      <c r="KG6" s="52" t="s">
        <v>312</v>
      </c>
      <c r="KH6" s="52" t="s">
        <v>313</v>
      </c>
      <c r="KI6" s="52" t="s">
        <v>314</v>
      </c>
      <c r="KJ6" s="52" t="s">
        <v>315</v>
      </c>
      <c r="KK6" s="52" t="s">
        <v>403</v>
      </c>
      <c r="KL6" s="52" t="s">
        <v>404</v>
      </c>
      <c r="KM6" s="51" t="s">
        <v>316</v>
      </c>
      <c r="KN6" s="51" t="s">
        <v>317</v>
      </c>
      <c r="KO6" s="51" t="s">
        <v>318</v>
      </c>
      <c r="KP6" s="51" t="s">
        <v>319</v>
      </c>
      <c r="KQ6" s="51" t="s">
        <v>320</v>
      </c>
      <c r="KR6" s="51" t="s">
        <v>321</v>
      </c>
      <c r="KS6" s="51" t="s">
        <v>322</v>
      </c>
      <c r="KT6" s="51" t="s">
        <v>323</v>
      </c>
      <c r="KU6" s="51" t="s">
        <v>324</v>
      </c>
      <c r="KV6" s="51" t="s">
        <v>325</v>
      </c>
      <c r="KW6" s="51" t="s">
        <v>326</v>
      </c>
      <c r="KX6" s="51" t="s">
        <v>327</v>
      </c>
      <c r="KY6" s="51" t="s">
        <v>328</v>
      </c>
      <c r="KZ6" s="51" t="s">
        <v>329</v>
      </c>
      <c r="LA6" s="51" t="s">
        <v>330</v>
      </c>
      <c r="LB6" s="51" t="s">
        <v>331</v>
      </c>
      <c r="LC6" s="51" t="s">
        <v>332</v>
      </c>
      <c r="LD6" s="51" t="s">
        <v>333</v>
      </c>
      <c r="LE6" s="51" t="s">
        <v>334</v>
      </c>
      <c r="LF6" s="51" t="s">
        <v>335</v>
      </c>
      <c r="LG6" s="51" t="s">
        <v>336</v>
      </c>
      <c r="LH6" s="51" t="s">
        <v>337</v>
      </c>
      <c r="LI6" s="51" t="s">
        <v>338</v>
      </c>
      <c r="LJ6" s="51" t="s">
        <v>339</v>
      </c>
      <c r="LK6" s="52" t="s">
        <v>340</v>
      </c>
      <c r="LL6" s="52" t="s">
        <v>341</v>
      </c>
      <c r="LM6" s="52" t="s">
        <v>342</v>
      </c>
      <c r="LN6" s="52" t="s">
        <v>343</v>
      </c>
      <c r="LO6" s="52" t="s">
        <v>344</v>
      </c>
      <c r="LP6" s="52" t="s">
        <v>345</v>
      </c>
      <c r="LQ6" s="52" t="s">
        <v>346</v>
      </c>
      <c r="LR6" s="42" t="s">
        <v>347</v>
      </c>
      <c r="LS6" s="42" t="s">
        <v>348</v>
      </c>
      <c r="LT6" s="42" t="s">
        <v>142</v>
      </c>
      <c r="LU6" s="42" t="s">
        <v>133</v>
      </c>
      <c r="LV6" s="42" t="s">
        <v>135</v>
      </c>
      <c r="LW6" s="42" t="s">
        <v>136</v>
      </c>
      <c r="LX6" s="42" t="s">
        <v>143</v>
      </c>
      <c r="LY6" s="42" t="s">
        <v>133</v>
      </c>
      <c r="LZ6" s="42" t="s">
        <v>135</v>
      </c>
      <c r="MA6" s="42" t="s">
        <v>136</v>
      </c>
      <c r="MB6" s="42" t="s">
        <v>144</v>
      </c>
      <c r="MC6" s="42" t="s">
        <v>133</v>
      </c>
      <c r="MD6" s="42" t="s">
        <v>135</v>
      </c>
      <c r="ME6" s="42" t="s">
        <v>136</v>
      </c>
      <c r="MF6" s="42" t="s">
        <v>145</v>
      </c>
      <c r="MG6" s="42" t="s">
        <v>133</v>
      </c>
      <c r="MH6" s="42" t="s">
        <v>135</v>
      </c>
      <c r="MI6" s="42" t="s">
        <v>136</v>
      </c>
      <c r="MJ6" s="42" t="s">
        <v>142</v>
      </c>
      <c r="MK6" s="42" t="s">
        <v>133</v>
      </c>
      <c r="ML6" s="42" t="s">
        <v>137</v>
      </c>
      <c r="MM6" s="42" t="s">
        <v>136</v>
      </c>
      <c r="MN6" s="42" t="s">
        <v>143</v>
      </c>
      <c r="MO6" s="42" t="s">
        <v>133</v>
      </c>
      <c r="MP6" s="42" t="s">
        <v>137</v>
      </c>
      <c r="MQ6" s="42" t="s">
        <v>136</v>
      </c>
      <c r="MR6" s="42" t="s">
        <v>144</v>
      </c>
      <c r="MS6" s="42" t="s">
        <v>133</v>
      </c>
      <c r="MT6" s="42" t="s">
        <v>137</v>
      </c>
      <c r="MU6" s="42" t="s">
        <v>136</v>
      </c>
      <c r="MV6" s="42" t="s">
        <v>145</v>
      </c>
      <c r="MW6" s="42" t="s">
        <v>133</v>
      </c>
      <c r="MX6" s="42" t="s">
        <v>137</v>
      </c>
      <c r="MY6" s="42" t="s">
        <v>136</v>
      </c>
    </row>
    <row r="7" spans="1:363" ht="120" customHeight="1" x14ac:dyDescent="0.25">
      <c r="A7" s="33">
        <f>+Registro!C1</f>
        <v>0</v>
      </c>
      <c r="B7" s="35">
        <f>+Registro!F1</f>
        <v>0</v>
      </c>
      <c r="C7" s="36">
        <f>+Registro!H1</f>
        <v>0</v>
      </c>
      <c r="D7" s="32" t="str">
        <f>+Registro!A4</f>
        <v/>
      </c>
      <c r="E7" s="35" t="str">
        <f>+Registro!C4</f>
        <v/>
      </c>
      <c r="F7" s="32" t="str">
        <f>+Registro!I4</f>
        <v/>
      </c>
      <c r="G7" s="34" t="str">
        <f>+Registro!A6</f>
        <v/>
      </c>
      <c r="H7" s="34" t="str">
        <f>+Registro!E6</f>
        <v/>
      </c>
      <c r="I7" s="34" t="str">
        <f>+Registro!A8</f>
        <v/>
      </c>
      <c r="J7" s="37" t="str">
        <f>+Registro!E8</f>
        <v/>
      </c>
      <c r="K7" s="32" t="str">
        <f>+Registro!H8</f>
        <v/>
      </c>
      <c r="L7" s="32" t="str">
        <f>+Registro!A10</f>
        <v/>
      </c>
      <c r="M7" s="32" t="str">
        <f>+Registro!D10</f>
        <v/>
      </c>
      <c r="N7" s="38" t="str">
        <f>+Registro!G10</f>
        <v/>
      </c>
      <c r="O7" s="32" t="str">
        <f>+Registro!A13</f>
        <v/>
      </c>
      <c r="P7" s="32" t="str">
        <f>+Registro!E13</f>
        <v/>
      </c>
      <c r="Q7" s="32" t="str">
        <f>+Registro!H13</f>
        <v/>
      </c>
      <c r="R7" s="32" t="str">
        <f>+Registro!A15</f>
        <v/>
      </c>
      <c r="S7" s="32" t="str">
        <f>+Registro!D15</f>
        <v/>
      </c>
      <c r="T7" s="33" t="str">
        <f>+Registro!G15</f>
        <v/>
      </c>
      <c r="U7" s="33" t="str">
        <f>+Registro!I15</f>
        <v/>
      </c>
      <c r="V7" s="39" t="str">
        <f>+Registro!A17</f>
        <v/>
      </c>
      <c r="W7" s="33" t="str">
        <f>+Registro!D17</f>
        <v/>
      </c>
      <c r="X7" s="35">
        <f>+Registro!C19</f>
        <v>0</v>
      </c>
      <c r="Y7" s="35">
        <f>+Registro!H19</f>
        <v>0</v>
      </c>
      <c r="Z7" s="32" t="str">
        <f>+Registro!I21</f>
        <v>Valide todas las variables</v>
      </c>
      <c r="AA7" s="32" t="str">
        <f>+Registro!I42</f>
        <v>Valide todas las variables</v>
      </c>
      <c r="AB7" s="32" t="str">
        <f>+Registro!I89</f>
        <v>Valide todas las variables</v>
      </c>
      <c r="AC7" s="32" t="str">
        <f>+Registro!I95</f>
        <v>Valide todas las variables</v>
      </c>
      <c r="AD7" s="32" t="str">
        <f>+Registro!I120</f>
        <v>Valide todas las variables</v>
      </c>
      <c r="AE7" s="32" t="str">
        <f>+Registro!I158</f>
        <v>Valide todas las variables</v>
      </c>
      <c r="AF7" s="32" t="str">
        <f>+Registro!I161</f>
        <v>Valide todas las variables</v>
      </c>
      <c r="AG7" s="32" t="str">
        <f>+Registro!I164</f>
        <v>Valide todas las variables</v>
      </c>
      <c r="AH7" s="32" t="str">
        <f>+Registro!I183</f>
        <v>Valide todas las variables</v>
      </c>
      <c r="AI7" s="32" t="str">
        <f>+Registro!I188</f>
        <v>Valide todas las variables</v>
      </c>
      <c r="AJ7" s="32" t="str">
        <f>+Registro!I194</f>
        <v>Valide todas las variables</v>
      </c>
      <c r="AK7" s="32" t="str">
        <f>+Registro!I205</f>
        <v>Valide todas las variables</v>
      </c>
      <c r="AL7" s="41"/>
      <c r="AM7" s="32" t="str">
        <f>+Registro!I210</f>
        <v>Valide todas las variables</v>
      </c>
      <c r="AN7" s="32" t="str">
        <f>+Registro!I219</f>
        <v>Valide todas las variables</v>
      </c>
      <c r="AO7" s="32" t="str">
        <f>+Registro!I222</f>
        <v>Valide todas las variables</v>
      </c>
      <c r="AP7" s="41"/>
      <c r="AQ7" s="32" t="str">
        <f>+Registro!I228</f>
        <v>Valide todas las variables</v>
      </c>
      <c r="AR7" s="32" t="str">
        <f>+Registro!I231</f>
        <v>Valide todas las variables</v>
      </c>
      <c r="AS7" s="32" t="str">
        <f>+Registro!I237</f>
        <v>Valide todas las variables</v>
      </c>
      <c r="AT7" s="32" t="str">
        <f>+Registro!I243</f>
        <v>Valide todas las variables</v>
      </c>
      <c r="AU7" s="32" t="str">
        <f>+Registro!I253</f>
        <v>Valide todas las variables</v>
      </c>
      <c r="AV7" s="41"/>
      <c r="AW7" s="41"/>
      <c r="AX7" s="32" t="str">
        <f>+Registro!D22</f>
        <v>Valide todos los criterios</v>
      </c>
      <c r="AY7" s="32" t="str">
        <f>+Registro!D31</f>
        <v>Valide todos los criterios</v>
      </c>
      <c r="AZ7" s="32" t="str">
        <f>+Registro!D37</f>
        <v>Valide todos los criterios</v>
      </c>
      <c r="BA7" s="32" t="str">
        <f>+Registro!D43</f>
        <v>Valide todos los criterios</v>
      </c>
      <c r="BB7" s="32" t="str">
        <f>+Registro!D51</f>
        <v>Valide todos los criterios</v>
      </c>
      <c r="BC7" s="32">
        <f>+Registro!D62</f>
        <v>0</v>
      </c>
      <c r="BD7" s="32" t="str">
        <f>+Registro!D70</f>
        <v>Valide todos los criterios</v>
      </c>
      <c r="BE7" s="32" t="str">
        <f>+Registro!D76</f>
        <v>Valide todos los criterios</v>
      </c>
      <c r="BF7" s="32" t="str">
        <f>+Registro!D81</f>
        <v>Valide todos los criterios</v>
      </c>
      <c r="BG7" s="32" t="str">
        <f>+Registro!D90</f>
        <v>Valide todos los criterios</v>
      </c>
      <c r="BH7" s="32" t="str">
        <f>+Registro!D96</f>
        <v>Valide todos los criterios</v>
      </c>
      <c r="BI7" s="32" t="str">
        <f>+Registro!D102</f>
        <v>Valide todos los criterios</v>
      </c>
      <c r="BJ7" s="32" t="str">
        <f>+Registro!D105</f>
        <v>Valide todos los criterios</v>
      </c>
      <c r="BK7" s="32" t="str">
        <f>+Registro!D112</f>
        <v>Valide todos los criterios</v>
      </c>
      <c r="BL7" s="32" t="str">
        <f>+Registro!D121</f>
        <v>Valide todos los criterios</v>
      </c>
      <c r="BM7" s="32" t="str">
        <f>+Registro!D132</f>
        <v>Valide todos los criterios</v>
      </c>
      <c r="BN7" s="32" t="str">
        <f>+Registro!D139</f>
        <v>Valide todos los criterios</v>
      </c>
      <c r="BO7" s="32" t="str">
        <f>+Registro!D143</f>
        <v>Valide todos los criterios</v>
      </c>
      <c r="BP7" s="32">
        <f>+Registro!D150</f>
        <v>0</v>
      </c>
      <c r="BQ7" s="32" t="str">
        <f>+Registro!D159</f>
        <v>Valide todos los criterios</v>
      </c>
      <c r="BR7" s="32" t="str">
        <f>+Registro!D162</f>
        <v>Valide todos los criterios</v>
      </c>
      <c r="BS7" s="32" t="str">
        <f>+Registro!D165</f>
        <v>Valide todos los criterios</v>
      </c>
      <c r="BT7" s="32">
        <f>+Registro!D167</f>
        <v>0</v>
      </c>
      <c r="BU7" s="32">
        <f>+Registro!D175</f>
        <v>0</v>
      </c>
      <c r="BV7" s="32" t="str">
        <f>+Registro!D184</f>
        <v>Valide todos los criterios</v>
      </c>
      <c r="BW7" s="32" t="str">
        <f>+Registro!D189</f>
        <v>Valide todos los criterios</v>
      </c>
      <c r="BX7" s="32" t="str">
        <f>+Registro!D195</f>
        <v>Valide todos los criterios</v>
      </c>
      <c r="BY7" s="32" t="str">
        <f>+Registro!D200</f>
        <v>Valide todos los criterios</v>
      </c>
      <c r="BZ7" s="32" t="str">
        <f>+Registro!D206</f>
        <v>Valide todos los criterios</v>
      </c>
      <c r="CA7" s="41"/>
      <c r="CB7" s="32" t="str">
        <f>+Registro!D211</f>
        <v>Valide todos los criterios</v>
      </c>
      <c r="CC7" s="32" t="str">
        <f>+Registro!D220</f>
        <v>Valide todos los criterios</v>
      </c>
      <c r="CD7" s="32" t="str">
        <f>+Registro!D223</f>
        <v>Valide todos los criterios</v>
      </c>
      <c r="CE7" s="41"/>
      <c r="CF7" s="32" t="str">
        <f>+Registro!D229</f>
        <v>Valide todos los criterios</v>
      </c>
      <c r="CG7" s="32" t="str">
        <f>+Registro!D232</f>
        <v>Valide todos los criterios</v>
      </c>
      <c r="CH7" s="32" t="str">
        <f>+Registro!D238</f>
        <v>Valide todos los criterios</v>
      </c>
      <c r="CI7" s="32" t="str">
        <f>+Registro!D244</f>
        <v>Valide todos los criterios</v>
      </c>
      <c r="CJ7" s="32" t="str">
        <f>+Registro!D254</f>
        <v>Valide todos los criterios</v>
      </c>
      <c r="CK7" s="41"/>
      <c r="CL7" s="41"/>
      <c r="CM7" s="32">
        <f>+Registro!E23</f>
        <v>0</v>
      </c>
      <c r="CN7" s="32">
        <f>+Registro!E32</f>
        <v>0</v>
      </c>
      <c r="CO7" s="32">
        <f>+Registro!E38</f>
        <v>0</v>
      </c>
      <c r="CP7" s="32">
        <f>+Registro!E44</f>
        <v>0</v>
      </c>
      <c r="CQ7" s="32">
        <f>+Registro!E52</f>
        <v>0</v>
      </c>
      <c r="CR7" s="32">
        <f>+Registro!E63</f>
        <v>0</v>
      </c>
      <c r="CS7" s="32">
        <f>+Registro!E71</f>
        <v>0</v>
      </c>
      <c r="CT7" s="32">
        <f>+Registro!E77</f>
        <v>0</v>
      </c>
      <c r="CU7" s="32">
        <f>+Registro!E82</f>
        <v>0</v>
      </c>
      <c r="CV7" s="32">
        <f>+Registro!E91</f>
        <v>0</v>
      </c>
      <c r="CW7" s="32">
        <f>+Registro!E97</f>
        <v>0</v>
      </c>
      <c r="CX7" s="32">
        <f>+Registro!E103</f>
        <v>0</v>
      </c>
      <c r="CY7" s="32">
        <f>+Registro!E106</f>
        <v>0</v>
      </c>
      <c r="CZ7" s="32">
        <f>+Registro!E113</f>
        <v>0</v>
      </c>
      <c r="DA7" s="32">
        <f>+Registro!E122</f>
        <v>0</v>
      </c>
      <c r="DB7" s="32">
        <f>+Registro!E133</f>
        <v>0</v>
      </c>
      <c r="DC7" s="32">
        <f>+Registro!E140</f>
        <v>0</v>
      </c>
      <c r="DD7" s="32">
        <f>+Registro!E144</f>
        <v>0</v>
      </c>
      <c r="DE7" s="32">
        <f>+Registro!E151</f>
        <v>0</v>
      </c>
      <c r="DF7" s="32">
        <f>+Registro!E160</f>
        <v>0</v>
      </c>
      <c r="DG7" s="32">
        <f>+Registro!E163</f>
        <v>0</v>
      </c>
      <c r="DH7" s="32">
        <f>+Registro!E166</f>
        <v>0</v>
      </c>
      <c r="DI7" s="32">
        <f>+Registro!E168</f>
        <v>0</v>
      </c>
      <c r="DJ7" s="32">
        <f>+Registro!E176</f>
        <v>0</v>
      </c>
      <c r="DK7" s="32">
        <f>+Registro!E185</f>
        <v>0</v>
      </c>
      <c r="DL7" s="32">
        <f>+Registro!E190</f>
        <v>0</v>
      </c>
      <c r="DM7" s="32">
        <f>+Registro!E196</f>
        <v>0</v>
      </c>
      <c r="DN7" s="32">
        <f>+Registro!E201</f>
        <v>0</v>
      </c>
      <c r="DO7" s="32">
        <f>+Registro!E207</f>
        <v>0</v>
      </c>
      <c r="DP7" s="41"/>
      <c r="DQ7" s="32">
        <f>+Registro!E212</f>
        <v>0</v>
      </c>
      <c r="DR7" s="32">
        <f>+Registro!E221</f>
        <v>0</v>
      </c>
      <c r="DS7" s="32">
        <f>+Registro!E224</f>
        <v>0</v>
      </c>
      <c r="DT7" s="41"/>
      <c r="DU7" s="32">
        <f>+Registro!E230</f>
        <v>0</v>
      </c>
      <c r="DV7" s="32">
        <f>+Registro!E233</f>
        <v>0</v>
      </c>
      <c r="DW7" s="32">
        <f>+Registro!E239</f>
        <v>0</v>
      </c>
      <c r="DX7" s="32">
        <f>+Registro!E245</f>
        <v>0</v>
      </c>
      <c r="DY7" s="32">
        <f>+Registro!E255</f>
        <v>0</v>
      </c>
      <c r="DZ7" s="41"/>
      <c r="EA7" s="41"/>
      <c r="EB7" s="32">
        <f>+Registro!C22</f>
        <v>0</v>
      </c>
      <c r="EC7" s="32">
        <f>+Registro!C23</f>
        <v>0</v>
      </c>
      <c r="ED7" s="32">
        <f>+Registro!C24</f>
        <v>0</v>
      </c>
      <c r="EE7" s="32">
        <f>+Registro!C25</f>
        <v>0</v>
      </c>
      <c r="EF7" s="32">
        <f>+Registro!C26</f>
        <v>0</v>
      </c>
      <c r="EG7" s="32">
        <f>+Registro!C27</f>
        <v>0</v>
      </c>
      <c r="EH7" s="32">
        <f>+Registro!C28</f>
        <v>0</v>
      </c>
      <c r="EI7" s="32">
        <f>+Registro!C29</f>
        <v>0</v>
      </c>
      <c r="EJ7" s="32">
        <f>+Registro!C30</f>
        <v>0</v>
      </c>
      <c r="EK7" s="32">
        <f>+Registro!C31</f>
        <v>0</v>
      </c>
      <c r="EL7" s="32">
        <f>+Registro!C32</f>
        <v>0</v>
      </c>
      <c r="EM7" s="32">
        <f>+Registro!C33</f>
        <v>0</v>
      </c>
      <c r="EN7" s="32">
        <f>+Registro!C34</f>
        <v>0</v>
      </c>
      <c r="EO7" s="32">
        <f>+Registro!C35</f>
        <v>0</v>
      </c>
      <c r="EP7" s="32">
        <f>+Registro!C36</f>
        <v>0</v>
      </c>
      <c r="EQ7" s="32">
        <f>+Registro!C37</f>
        <v>0</v>
      </c>
      <c r="ER7" s="32">
        <f>+Registro!C38</f>
        <v>0</v>
      </c>
      <c r="ES7" s="32">
        <f>+Registro!C39</f>
        <v>0</v>
      </c>
      <c r="ET7" s="32">
        <f>+Registro!C40</f>
        <v>0</v>
      </c>
      <c r="EU7" s="32">
        <f>+Registro!C41</f>
        <v>0</v>
      </c>
      <c r="EV7" s="32">
        <f>+Registro!C43</f>
        <v>0</v>
      </c>
      <c r="EW7" s="32">
        <f>+Registro!C44</f>
        <v>0</v>
      </c>
      <c r="EX7" s="32">
        <f>+Registro!C45</f>
        <v>0</v>
      </c>
      <c r="EY7" s="32">
        <f>+Registro!C46</f>
        <v>0</v>
      </c>
      <c r="EZ7" s="32">
        <f>+Registro!C47</f>
        <v>0</v>
      </c>
      <c r="FA7" s="32">
        <f>+Registro!C48</f>
        <v>0</v>
      </c>
      <c r="FB7" s="32">
        <f>+Registro!C49</f>
        <v>0</v>
      </c>
      <c r="FC7" s="32">
        <f>+Registro!C51</f>
        <v>0</v>
      </c>
      <c r="FD7" s="32">
        <f>+Registro!C52</f>
        <v>0</v>
      </c>
      <c r="FE7" s="32">
        <f>+Registro!C53</f>
        <v>0</v>
      </c>
      <c r="FF7" s="32">
        <f>+Registro!C54</f>
        <v>0</v>
      </c>
      <c r="FG7" s="32">
        <f>+Registro!C55</f>
        <v>0</v>
      </c>
      <c r="FH7" s="32">
        <f>+Registro!C56</f>
        <v>0</v>
      </c>
      <c r="FI7" s="32">
        <f>+Registro!C57</f>
        <v>0</v>
      </c>
      <c r="FJ7" s="32">
        <f>+Registro!C58</f>
        <v>0</v>
      </c>
      <c r="FK7" s="32">
        <f>+Registro!C59</f>
        <v>0</v>
      </c>
      <c r="FL7" s="32">
        <f>+Registro!C60</f>
        <v>0</v>
      </c>
      <c r="FM7" s="32">
        <f>+Registro!C70</f>
        <v>0</v>
      </c>
      <c r="FN7" s="32">
        <f>+Registro!C71</f>
        <v>0</v>
      </c>
      <c r="FO7" s="32">
        <f>+Registro!C72</f>
        <v>0</v>
      </c>
      <c r="FP7" s="32">
        <f>+Registro!C73</f>
        <v>0</v>
      </c>
      <c r="FQ7" s="32">
        <f>+Registro!C74</f>
        <v>0</v>
      </c>
      <c r="FR7" s="32">
        <f>+Registro!C75</f>
        <v>0</v>
      </c>
      <c r="FS7" s="32">
        <f>+Registro!C76</f>
        <v>0</v>
      </c>
      <c r="FT7" s="32">
        <f>+Registro!C77</f>
        <v>0</v>
      </c>
      <c r="FU7" s="32">
        <f>+Registro!C78</f>
        <v>0</v>
      </c>
      <c r="FV7" s="32">
        <f>+Registro!C79</f>
        <v>0</v>
      </c>
      <c r="FW7" s="32">
        <f>+Registro!C80</f>
        <v>0</v>
      </c>
      <c r="FX7" s="32">
        <f>+Registro!C81</f>
        <v>0</v>
      </c>
      <c r="FY7" s="32">
        <f>+Registro!C82</f>
        <v>0</v>
      </c>
      <c r="FZ7" s="32">
        <f>+Registro!C83</f>
        <v>0</v>
      </c>
      <c r="GA7" s="32">
        <f>+Registro!C84</f>
        <v>0</v>
      </c>
      <c r="GB7" s="32">
        <f>+Registro!C85</f>
        <v>0</v>
      </c>
      <c r="GC7" s="32">
        <f>+Registro!C86</f>
        <v>0</v>
      </c>
      <c r="GD7" s="32">
        <f>+Registro!C87</f>
        <v>0</v>
      </c>
      <c r="GE7" s="32">
        <f>+Registro!C88</f>
        <v>0</v>
      </c>
      <c r="GF7" s="32">
        <f>+Registro!C90</f>
        <v>0</v>
      </c>
      <c r="GG7" s="32">
        <f>+Registro!C91</f>
        <v>0</v>
      </c>
      <c r="GH7" s="32">
        <f>+Registro!C92</f>
        <v>0</v>
      </c>
      <c r="GI7" s="32">
        <f>+Registro!C93</f>
        <v>0</v>
      </c>
      <c r="GJ7" s="32">
        <f>+Registro!C94</f>
        <v>0</v>
      </c>
      <c r="GK7" s="32">
        <f>+Registro!C96</f>
        <v>0</v>
      </c>
      <c r="GL7" s="32">
        <f>+Registro!C97</f>
        <v>0</v>
      </c>
      <c r="GM7" s="32">
        <f>+Registro!C98</f>
        <v>0</v>
      </c>
      <c r="GN7" s="32">
        <f>+Registro!C99</f>
        <v>0</v>
      </c>
      <c r="GO7" s="32">
        <f>+Registro!C100</f>
        <v>0</v>
      </c>
      <c r="GP7" s="32">
        <f>+Registro!C101</f>
        <v>0</v>
      </c>
      <c r="GQ7" s="32">
        <f>+Registro!C102</f>
        <v>0</v>
      </c>
      <c r="GR7" s="32">
        <f>+Registro!C103</f>
        <v>0</v>
      </c>
      <c r="GS7" s="32">
        <f>+Registro!C104</f>
        <v>0</v>
      </c>
      <c r="GT7" s="32">
        <f>+Registro!A111</f>
        <v>0</v>
      </c>
      <c r="GU7" s="32">
        <f>+Registro!C105</f>
        <v>0</v>
      </c>
      <c r="GV7" s="32">
        <f>+Registro!C106</f>
        <v>0</v>
      </c>
      <c r="GW7" s="32">
        <f>+Registro!C107</f>
        <v>0</v>
      </c>
      <c r="GX7" s="32">
        <f>+Registro!C108</f>
        <v>0</v>
      </c>
      <c r="GY7" s="32">
        <f>+Registro!C109</f>
        <v>0</v>
      </c>
      <c r="GZ7" s="32">
        <f>+Registro!C110</f>
        <v>0</v>
      </c>
      <c r="HA7" s="32">
        <f>+Registro!C111</f>
        <v>0</v>
      </c>
      <c r="HB7" s="32">
        <f>+Registro!C112</f>
        <v>0</v>
      </c>
      <c r="HC7" s="32">
        <f>+Registro!C113</f>
        <v>0</v>
      </c>
      <c r="HD7" s="32">
        <f>+Registro!C114</f>
        <v>0</v>
      </c>
      <c r="HE7" s="32">
        <f>+Registro!C115</f>
        <v>0</v>
      </c>
      <c r="HF7" s="32">
        <f>+Registro!C116</f>
        <v>0</v>
      </c>
      <c r="HG7" s="32">
        <f>+Registro!C117</f>
        <v>0</v>
      </c>
      <c r="HH7" s="32">
        <f>+Registro!C118</f>
        <v>0</v>
      </c>
      <c r="HI7" s="32">
        <f>+Registro!C119</f>
        <v>0</v>
      </c>
      <c r="HJ7" s="32">
        <f>+Registro!C121</f>
        <v>0</v>
      </c>
      <c r="HK7" s="32">
        <f>+Registro!C122</f>
        <v>0</v>
      </c>
      <c r="HL7" s="32">
        <f>+Registro!C123</f>
        <v>0</v>
      </c>
      <c r="HM7" s="32">
        <f>+Registro!C124</f>
        <v>0</v>
      </c>
      <c r="HN7" s="32">
        <f>+Registro!C125</f>
        <v>0</v>
      </c>
      <c r="HO7" s="32">
        <f>+Registro!C126</f>
        <v>0</v>
      </c>
      <c r="HP7" s="32">
        <f>+Registro!C127</f>
        <v>0</v>
      </c>
      <c r="HQ7" s="32">
        <f>+Registro!C128</f>
        <v>0</v>
      </c>
      <c r="HR7" s="32">
        <f>+Registro!C129</f>
        <v>0</v>
      </c>
      <c r="HS7" s="32">
        <f>+Registro!C130</f>
        <v>0</v>
      </c>
      <c r="HT7" s="32">
        <f>+Registro!C131</f>
        <v>0</v>
      </c>
      <c r="HU7" s="32">
        <f>+Registro!C132</f>
        <v>0</v>
      </c>
      <c r="HV7" s="32">
        <f>+Registro!C133</f>
        <v>0</v>
      </c>
      <c r="HW7" s="32">
        <f>+Registro!C134</f>
        <v>0</v>
      </c>
      <c r="HX7" s="32">
        <f>+Registro!C135</f>
        <v>0</v>
      </c>
      <c r="HY7" s="32">
        <f>+Registro!C136</f>
        <v>0</v>
      </c>
      <c r="HZ7" s="32">
        <f>+Registro!C137</f>
        <v>0</v>
      </c>
      <c r="IA7" s="32">
        <f>+Registro!C138</f>
        <v>0</v>
      </c>
      <c r="IB7" s="32">
        <f>+Registro!C139</f>
        <v>0</v>
      </c>
      <c r="IC7" s="32">
        <f>+Registro!C140</f>
        <v>0</v>
      </c>
      <c r="ID7" s="32">
        <f>+Registro!C141</f>
        <v>0</v>
      </c>
      <c r="IE7" s="32">
        <f>+Registro!C142</f>
        <v>0</v>
      </c>
      <c r="IF7" s="32">
        <f>+Registro!C143</f>
        <v>0</v>
      </c>
      <c r="IG7" s="32">
        <f>+Registro!C144</f>
        <v>0</v>
      </c>
      <c r="IH7" s="32">
        <f>+Registro!C145</f>
        <v>0</v>
      </c>
      <c r="II7" s="32">
        <f>+Registro!C146</f>
        <v>0</v>
      </c>
      <c r="IJ7" s="32">
        <f>+Registro!C147</f>
        <v>0</v>
      </c>
      <c r="IK7" s="32">
        <f>+Registro!C148</f>
        <v>0</v>
      </c>
      <c r="IL7" s="32">
        <f>+Registro!C159</f>
        <v>0</v>
      </c>
      <c r="IM7" s="32">
        <f>+Registro!C162</f>
        <v>0</v>
      </c>
      <c r="IN7" s="32">
        <f>+Registro!C163</f>
        <v>0</v>
      </c>
      <c r="IO7" s="32">
        <f>+Registro!C165</f>
        <v>0</v>
      </c>
      <c r="IP7" s="32">
        <f>+Registro!C166</f>
        <v>0</v>
      </c>
      <c r="IQ7" s="32">
        <f>+Registro!C184</f>
        <v>0</v>
      </c>
      <c r="IR7" s="32">
        <f>+Registro!C185</f>
        <v>0</v>
      </c>
      <c r="IS7" s="32">
        <f>+Registro!C186</f>
        <v>0</v>
      </c>
      <c r="IT7" s="32">
        <f>+Registro!C187</f>
        <v>0</v>
      </c>
      <c r="IU7" s="32">
        <f>+Registro!C189</f>
        <v>0</v>
      </c>
      <c r="IV7" s="32">
        <f>+Registro!C190</f>
        <v>0</v>
      </c>
      <c r="IW7" s="32">
        <f>+Registro!C191</f>
        <v>0</v>
      </c>
      <c r="IX7" s="32">
        <f>+Registro!C192</f>
        <v>0</v>
      </c>
      <c r="IY7" s="32">
        <f>+Registro!C193</f>
        <v>0</v>
      </c>
      <c r="IZ7" s="32">
        <f>+Registro!C195</f>
        <v>0</v>
      </c>
      <c r="JA7" s="32">
        <f>+Registro!C196</f>
        <v>0</v>
      </c>
      <c r="JB7" s="32">
        <f>+Registro!C197</f>
        <v>0</v>
      </c>
      <c r="JC7" s="32">
        <f>+Registro!C198</f>
        <v>0</v>
      </c>
      <c r="JD7" s="32">
        <f>+Registro!C200</f>
        <v>0</v>
      </c>
      <c r="JE7" s="32">
        <f>+Registro!C201</f>
        <v>0</v>
      </c>
      <c r="JF7" s="32">
        <f>+Registro!C202</f>
        <v>0</v>
      </c>
      <c r="JG7" s="32">
        <f>+Registro!C203</f>
        <v>0</v>
      </c>
      <c r="JH7" s="32">
        <f>+Registro!C206</f>
        <v>0</v>
      </c>
      <c r="JI7" s="32">
        <f>+Registro!C207</f>
        <v>0</v>
      </c>
      <c r="JJ7" s="32">
        <f>+Registro!C208</f>
        <v>0</v>
      </c>
      <c r="JK7" s="41"/>
      <c r="JL7" s="41"/>
      <c r="JM7" s="32">
        <f>+Registro!C211</f>
        <v>0</v>
      </c>
      <c r="JN7" s="32">
        <f>+Registro!C212</f>
        <v>0</v>
      </c>
      <c r="JO7" s="32">
        <f>+Registro!C213</f>
        <v>0</v>
      </c>
      <c r="JP7" s="32">
        <f>+Registro!C214</f>
        <v>0</v>
      </c>
      <c r="JQ7" s="32">
        <f>+Registro!C215</f>
        <v>0</v>
      </c>
      <c r="JR7" s="32">
        <f>+Registro!C216</f>
        <v>0</v>
      </c>
      <c r="JS7" s="32">
        <f>+Registro!C217</f>
        <v>0</v>
      </c>
      <c r="JT7" s="32">
        <f>+Registro!C218</f>
        <v>0</v>
      </c>
      <c r="JU7" s="32">
        <f>+Registro!C220</f>
        <v>0</v>
      </c>
      <c r="JV7" s="32">
        <f>+Registro!C221</f>
        <v>0</v>
      </c>
      <c r="JW7" s="32">
        <f>+Registro!C223</f>
        <v>0</v>
      </c>
      <c r="JX7" s="32">
        <f>+Registro!C224</f>
        <v>0</v>
      </c>
      <c r="JY7" s="32">
        <f>+Registro!C225</f>
        <v>0</v>
      </c>
      <c r="JZ7" s="32">
        <f>+Registro!C226</f>
        <v>0</v>
      </c>
      <c r="KA7" s="32">
        <f>+Registro!C227</f>
        <v>0</v>
      </c>
      <c r="KB7" s="41"/>
      <c r="KC7" s="41"/>
      <c r="KD7" s="41"/>
      <c r="KE7" s="41"/>
      <c r="KF7" s="41"/>
      <c r="KG7" s="41"/>
      <c r="KH7" s="41"/>
      <c r="KI7" s="41"/>
      <c r="KJ7" s="41"/>
      <c r="KK7" s="41"/>
      <c r="KL7" s="41"/>
      <c r="KM7" s="32">
        <f>+Registro!C229</f>
        <v>0</v>
      </c>
      <c r="KN7" s="32">
        <f>+Registro!C230</f>
        <v>0</v>
      </c>
      <c r="KO7" s="32">
        <f>+Registro!C232</f>
        <v>0</v>
      </c>
      <c r="KP7" s="32">
        <f>+Registro!C233</f>
        <v>0</v>
      </c>
      <c r="KQ7" s="32">
        <f>+Registro!C234</f>
        <v>0</v>
      </c>
      <c r="KR7" s="32">
        <f>+Registro!C235</f>
        <v>0</v>
      </c>
      <c r="KS7" s="32">
        <f>+Registro!C238</f>
        <v>0</v>
      </c>
      <c r="KT7" s="32">
        <f>+Registro!C239</f>
        <v>0</v>
      </c>
      <c r="KU7" s="32">
        <f>+Registro!C240</f>
        <v>0</v>
      </c>
      <c r="KV7" s="32">
        <f>+Registro!C241</f>
        <v>0</v>
      </c>
      <c r="KW7" s="32">
        <f>+Registro!C242</f>
        <v>0</v>
      </c>
      <c r="KX7" s="32">
        <f>+Registro!C244</f>
        <v>0</v>
      </c>
      <c r="KY7" s="32">
        <f>+Registro!C245</f>
        <v>0</v>
      </c>
      <c r="KZ7" s="32">
        <f>+Registro!C246</f>
        <v>0</v>
      </c>
      <c r="LA7" s="32">
        <f>+Registro!C247</f>
        <v>0</v>
      </c>
      <c r="LB7" s="32">
        <f>+Registro!C248</f>
        <v>0</v>
      </c>
      <c r="LC7" s="32">
        <f>+Registro!C249</f>
        <v>0</v>
      </c>
      <c r="LD7" s="32">
        <f>+Registro!C250</f>
        <v>0</v>
      </c>
      <c r="LE7" s="32">
        <f>+Registro!C251</f>
        <v>0</v>
      </c>
      <c r="LF7" s="32">
        <f>+Registro!C252</f>
        <v>0</v>
      </c>
      <c r="LG7" s="32">
        <f>+Registro!C254</f>
        <v>0</v>
      </c>
      <c r="LH7" s="32">
        <f>+Registro!C255</f>
        <v>0</v>
      </c>
      <c r="LI7" s="32">
        <f>+Registro!C256</f>
        <v>0</v>
      </c>
      <c r="LJ7" s="32">
        <f>+Registro!C257</f>
        <v>0</v>
      </c>
      <c r="LK7" s="41"/>
      <c r="LL7" s="41"/>
      <c r="LM7" s="41"/>
      <c r="LN7" s="41"/>
      <c r="LO7" s="41"/>
      <c r="LP7" s="41"/>
      <c r="LQ7" s="41"/>
      <c r="LR7" s="35">
        <f>+Registro!A259</f>
        <v>0</v>
      </c>
      <c r="LS7" s="35">
        <f>+Registro!A261</f>
        <v>0</v>
      </c>
      <c r="LT7" s="35">
        <f>+Registro!B263</f>
        <v>0</v>
      </c>
      <c r="LU7" s="35">
        <f>+Registro!B264</f>
        <v>0</v>
      </c>
      <c r="LV7" s="35">
        <f>+Registro!B265</f>
        <v>0</v>
      </c>
      <c r="LW7" s="35">
        <f>+Registro!B266</f>
        <v>0</v>
      </c>
      <c r="LX7" s="35">
        <f>+Registro!G263</f>
        <v>0</v>
      </c>
      <c r="LY7" s="35">
        <f>+Registro!G264</f>
        <v>0</v>
      </c>
      <c r="LZ7" s="35">
        <f>+Registro!G265</f>
        <v>0</v>
      </c>
      <c r="MA7" s="35">
        <f>+Registro!G266</f>
        <v>0</v>
      </c>
      <c r="MB7" s="35">
        <f>+Registro!B269</f>
        <v>0</v>
      </c>
      <c r="MC7" s="35">
        <f>+Registro!B270</f>
        <v>0</v>
      </c>
      <c r="MD7" s="35">
        <f>+Registro!B271</f>
        <v>0</v>
      </c>
      <c r="ME7" s="35">
        <f>+Registro!B272</f>
        <v>0</v>
      </c>
      <c r="MF7" s="35">
        <f>+Registro!G269</f>
        <v>0</v>
      </c>
      <c r="MG7" s="35">
        <f>+Registro!G270</f>
        <v>0</v>
      </c>
      <c r="MH7" s="35">
        <f>+Registro!G271</f>
        <v>0</v>
      </c>
      <c r="MI7" s="35">
        <f>+Registro!G272</f>
        <v>0</v>
      </c>
      <c r="MJ7" s="35">
        <f>+Registro!B275</f>
        <v>0</v>
      </c>
      <c r="MK7" s="35">
        <f>+Registro!B276</f>
        <v>0</v>
      </c>
      <c r="ML7" s="35">
        <f>+Registro!B277</f>
        <v>0</v>
      </c>
      <c r="MM7" s="35">
        <f>+Registro!B278</f>
        <v>0</v>
      </c>
      <c r="MN7" s="35">
        <f>+Registro!G275</f>
        <v>0</v>
      </c>
      <c r="MO7" s="35">
        <f>+Registro!G276</f>
        <v>0</v>
      </c>
      <c r="MP7" s="35">
        <f>+Registro!G277</f>
        <v>0</v>
      </c>
      <c r="MQ7" s="35">
        <f>+Registro!G278</f>
        <v>0</v>
      </c>
      <c r="MR7" s="35">
        <f>+Registro!B281</f>
        <v>0</v>
      </c>
      <c r="MS7" s="35">
        <f>+Registro!B282</f>
        <v>0</v>
      </c>
      <c r="MT7" s="35">
        <f>+Registro!B283</f>
        <v>0</v>
      </c>
      <c r="MU7" s="35">
        <f>+Registro!B284</f>
        <v>0</v>
      </c>
      <c r="MV7" s="35">
        <f>+Registro!G281</f>
        <v>0</v>
      </c>
      <c r="MW7" s="35">
        <f>+Registro!G282</f>
        <v>0</v>
      </c>
      <c r="MX7" s="35">
        <f>+Registro!G283</f>
        <v>0</v>
      </c>
      <c r="MY7" s="35">
        <f>+Registro!G284</f>
        <v>0</v>
      </c>
    </row>
  </sheetData>
  <sheetProtection algorithmName="SHA-512" hashValue="n5Tt065OepDwXC/zlIXdZOCViiHG8OmYf5935orTSo9Oh7cSrWvNS/s766uf8GTSLvTs+xyoQv0y/4Xxz8yIoA==" saltValue="LZqgeTQhW7XX8V307rDfMQ==" spinCount="100000" sheet="1" objects="1" scenarios="1"/>
  <mergeCells count="15">
    <mergeCell ref="A1:A3"/>
    <mergeCell ref="MX3:MY3"/>
    <mergeCell ref="X5:Y5"/>
    <mergeCell ref="O5:W5"/>
    <mergeCell ref="D5:N5"/>
    <mergeCell ref="B1:MW3"/>
    <mergeCell ref="MN5:MQ5"/>
    <mergeCell ref="MR5:MU5"/>
    <mergeCell ref="MV5:MY5"/>
    <mergeCell ref="LR5:LS5"/>
    <mergeCell ref="LT5:LW5"/>
    <mergeCell ref="LX5:MA5"/>
    <mergeCell ref="MB5:ME5"/>
    <mergeCell ref="MF5:MI5"/>
    <mergeCell ref="MJ5:MM5"/>
  </mergeCells>
  <pageMargins left="0.70866141732283472" right="0.70866141732283472" top="0.74803149606299213" bottom="0.74803149606299213" header="0.31496062992125984" footer="0.31496062992125984"/>
  <pageSetup orientation="portrait" r:id="rId1"/>
  <headerFooter>
    <oddFooter>&amp;C&amp;G</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H26"/>
  <sheetViews>
    <sheetView view="pageBreakPreview" zoomScale="80" zoomScaleNormal="80" zoomScaleSheetLayoutView="80" zoomScalePageLayoutView="80" workbookViewId="0">
      <selection activeCell="C1" sqref="C1:D1"/>
    </sheetView>
  </sheetViews>
  <sheetFormatPr baseColWidth="10" defaultColWidth="11.5703125" defaultRowHeight="12" x14ac:dyDescent="0.2"/>
  <cols>
    <col min="1" max="1" width="5.140625" style="56" customWidth="1"/>
    <col min="2" max="2" width="69" style="56" customWidth="1"/>
    <col min="3" max="7" width="7.5703125" style="56" customWidth="1"/>
    <col min="8" max="8" width="7.7109375" style="56" customWidth="1"/>
    <col min="9" max="14" width="7.5703125" style="56" customWidth="1"/>
    <col min="15" max="16" width="8" style="56" customWidth="1"/>
    <col min="17" max="17" width="7.5703125" style="56" customWidth="1"/>
    <col min="18" max="18" width="8" style="56" customWidth="1"/>
    <col min="19" max="20" width="7.5703125" style="56" customWidth="1"/>
    <col min="21" max="16384" width="11.5703125" style="56"/>
  </cols>
  <sheetData>
    <row r="1" spans="1:164" ht="185.25" customHeight="1" x14ac:dyDescent="0.2">
      <c r="A1" s="79" t="s">
        <v>405</v>
      </c>
      <c r="B1" s="58" t="s">
        <v>406</v>
      </c>
      <c r="C1" s="59" t="s">
        <v>407</v>
      </c>
      <c r="D1" s="59" t="s">
        <v>408</v>
      </c>
      <c r="E1" s="59" t="s">
        <v>409</v>
      </c>
      <c r="F1" s="59" t="s">
        <v>410</v>
      </c>
      <c r="G1" s="59" t="s">
        <v>411</v>
      </c>
      <c r="H1" s="59" t="s">
        <v>412</v>
      </c>
      <c r="I1" s="59" t="s">
        <v>413</v>
      </c>
      <c r="J1" s="59" t="s">
        <v>414</v>
      </c>
      <c r="K1" s="59" t="s">
        <v>415</v>
      </c>
      <c r="L1" s="59" t="s">
        <v>416</v>
      </c>
      <c r="M1" s="59" t="s">
        <v>417</v>
      </c>
      <c r="N1" s="59" t="s">
        <v>418</v>
      </c>
      <c r="O1" s="59" t="s">
        <v>419</v>
      </c>
      <c r="P1" s="59" t="s">
        <v>420</v>
      </c>
      <c r="Q1" s="59" t="s">
        <v>421</v>
      </c>
      <c r="R1" s="59" t="s">
        <v>422</v>
      </c>
      <c r="S1" s="59" t="s">
        <v>423</v>
      </c>
      <c r="T1" s="80" t="s">
        <v>424</v>
      </c>
      <c r="U1" s="57"/>
      <c r="V1" s="57"/>
      <c r="W1" s="57"/>
      <c r="X1" s="57"/>
      <c r="Y1" s="57"/>
      <c r="Z1" s="57"/>
      <c r="AA1" s="57"/>
      <c r="AB1" s="57"/>
      <c r="AC1" s="57"/>
      <c r="AD1" s="57"/>
      <c r="AE1" s="57"/>
      <c r="AF1" s="57"/>
      <c r="AG1" s="57"/>
      <c r="AH1" s="57"/>
      <c r="AI1" s="57"/>
      <c r="AJ1" s="57"/>
      <c r="AK1" s="57"/>
      <c r="AL1" s="57"/>
      <c r="AM1" s="57"/>
      <c r="AN1" s="57"/>
      <c r="AO1" s="57"/>
      <c r="AP1" s="57"/>
      <c r="AQ1" s="57"/>
      <c r="AR1" s="57"/>
      <c r="AS1" s="57"/>
      <c r="AT1" s="57"/>
      <c r="AU1" s="57"/>
      <c r="AV1" s="57"/>
      <c r="AW1" s="57"/>
      <c r="AX1" s="57"/>
      <c r="AY1" s="57"/>
      <c r="AZ1" s="57"/>
      <c r="BA1" s="57"/>
      <c r="BB1" s="57"/>
      <c r="BC1" s="57"/>
      <c r="BD1" s="57"/>
      <c r="BE1" s="57"/>
      <c r="BF1" s="57"/>
      <c r="BG1" s="57"/>
      <c r="BH1" s="57"/>
      <c r="BI1" s="57"/>
      <c r="BJ1" s="57"/>
      <c r="BK1" s="57"/>
      <c r="BL1" s="57"/>
      <c r="BM1" s="57"/>
      <c r="BN1" s="57"/>
      <c r="BO1" s="57"/>
      <c r="BP1" s="57"/>
      <c r="BQ1" s="57"/>
      <c r="BR1" s="57"/>
      <c r="BS1" s="57"/>
      <c r="BT1" s="57"/>
      <c r="BU1" s="57"/>
      <c r="BV1" s="57"/>
      <c r="BW1" s="57"/>
      <c r="BX1" s="57"/>
      <c r="BY1" s="57"/>
      <c r="BZ1" s="57"/>
      <c r="CA1" s="57"/>
      <c r="CB1" s="57"/>
      <c r="CC1" s="57"/>
      <c r="CD1" s="57"/>
      <c r="CE1" s="57"/>
      <c r="CF1" s="57"/>
      <c r="CG1" s="57"/>
      <c r="CH1" s="57"/>
      <c r="CI1" s="57"/>
      <c r="CJ1" s="57"/>
      <c r="CK1" s="57"/>
      <c r="CL1" s="57"/>
      <c r="CM1" s="57"/>
      <c r="CN1" s="57"/>
      <c r="CO1" s="57"/>
      <c r="CP1" s="57"/>
      <c r="CQ1" s="57"/>
      <c r="CR1" s="57"/>
      <c r="CS1" s="57"/>
      <c r="CT1" s="57"/>
      <c r="CU1" s="57"/>
      <c r="CV1" s="57"/>
      <c r="CW1" s="57"/>
      <c r="CX1" s="57"/>
      <c r="CY1" s="57"/>
      <c r="CZ1" s="57"/>
      <c r="DA1" s="57"/>
      <c r="DB1" s="57"/>
      <c r="DC1" s="57"/>
      <c r="DD1" s="57"/>
      <c r="DE1" s="57"/>
      <c r="DF1" s="57"/>
      <c r="DG1" s="57"/>
      <c r="DH1" s="57"/>
      <c r="DI1" s="57"/>
      <c r="DJ1" s="57"/>
      <c r="DK1" s="57"/>
      <c r="DL1" s="57"/>
      <c r="DM1" s="57"/>
      <c r="DN1" s="57"/>
      <c r="DO1" s="57"/>
      <c r="DP1" s="57"/>
      <c r="DQ1" s="57"/>
      <c r="DR1" s="57"/>
      <c r="DS1" s="57"/>
      <c r="DT1" s="57"/>
      <c r="DU1" s="57"/>
      <c r="DV1" s="57"/>
      <c r="DW1" s="57"/>
      <c r="DX1" s="57"/>
      <c r="DY1" s="57"/>
      <c r="DZ1" s="57"/>
      <c r="EA1" s="57"/>
      <c r="EB1" s="57"/>
      <c r="EC1" s="57"/>
      <c r="ED1" s="57"/>
      <c r="EE1" s="57"/>
      <c r="EF1" s="57"/>
      <c r="EG1" s="57"/>
      <c r="EH1" s="57"/>
      <c r="EI1" s="57"/>
      <c r="EJ1" s="57"/>
      <c r="EK1" s="57"/>
      <c r="EL1" s="57"/>
      <c r="EM1" s="57"/>
      <c r="EN1" s="57"/>
      <c r="EO1" s="57"/>
      <c r="EP1" s="57"/>
      <c r="EQ1" s="57"/>
      <c r="ER1" s="57"/>
      <c r="ES1" s="57"/>
      <c r="ET1" s="57"/>
      <c r="EU1" s="57"/>
      <c r="EV1" s="57"/>
      <c r="EW1" s="57"/>
      <c r="EX1" s="57"/>
      <c r="EY1" s="57"/>
      <c r="EZ1" s="57"/>
      <c r="FA1" s="57"/>
      <c r="FB1" s="57"/>
      <c r="FC1" s="57"/>
      <c r="FD1" s="57"/>
      <c r="FE1" s="57"/>
      <c r="FF1" s="57"/>
      <c r="FG1" s="60"/>
      <c r="FH1" s="57"/>
    </row>
    <row r="2" spans="1:164" ht="25.5" customHeight="1" x14ac:dyDescent="0.2">
      <c r="A2" s="61">
        <v>1</v>
      </c>
      <c r="B2" s="62"/>
      <c r="C2" s="62"/>
      <c r="D2" s="62"/>
      <c r="E2" s="62"/>
      <c r="F2" s="62"/>
      <c r="G2" s="62"/>
      <c r="H2" s="62"/>
      <c r="I2" s="62"/>
      <c r="J2" s="62"/>
      <c r="K2" s="62"/>
      <c r="L2" s="62"/>
      <c r="M2" s="62"/>
      <c r="N2" s="62"/>
      <c r="O2" s="62"/>
      <c r="P2" s="62"/>
      <c r="Q2" s="62"/>
      <c r="R2" s="62"/>
      <c r="S2" s="62"/>
      <c r="T2" s="69"/>
    </row>
    <row r="3" spans="1:164" ht="25.5" customHeight="1" x14ac:dyDescent="0.2">
      <c r="A3" s="61">
        <v>2</v>
      </c>
      <c r="B3" s="62"/>
      <c r="C3" s="62"/>
      <c r="D3" s="62"/>
      <c r="E3" s="62"/>
      <c r="F3" s="62"/>
      <c r="G3" s="62"/>
      <c r="H3" s="62"/>
      <c r="I3" s="62"/>
      <c r="J3" s="62"/>
      <c r="K3" s="62"/>
      <c r="L3" s="62"/>
      <c r="M3" s="62"/>
      <c r="N3" s="62"/>
      <c r="O3" s="62"/>
      <c r="P3" s="62"/>
      <c r="Q3" s="62"/>
      <c r="R3" s="62"/>
      <c r="S3" s="62"/>
      <c r="T3" s="69"/>
    </row>
    <row r="4" spans="1:164" ht="25.5" customHeight="1" x14ac:dyDescent="0.2">
      <c r="A4" s="61">
        <v>3</v>
      </c>
      <c r="B4" s="62"/>
      <c r="C4" s="62"/>
      <c r="D4" s="62"/>
      <c r="E4" s="62"/>
      <c r="F4" s="62"/>
      <c r="G4" s="62"/>
      <c r="H4" s="62"/>
      <c r="I4" s="62"/>
      <c r="J4" s="62"/>
      <c r="K4" s="62"/>
      <c r="L4" s="62"/>
      <c r="M4" s="62"/>
      <c r="N4" s="62"/>
      <c r="O4" s="62"/>
      <c r="P4" s="62"/>
      <c r="Q4" s="62"/>
      <c r="R4" s="62"/>
      <c r="S4" s="62"/>
      <c r="T4" s="69"/>
    </row>
    <row r="5" spans="1:164" ht="25.5" customHeight="1" x14ac:dyDescent="0.2">
      <c r="A5" s="61">
        <v>4</v>
      </c>
      <c r="B5" s="62"/>
      <c r="C5" s="62"/>
      <c r="D5" s="62"/>
      <c r="E5" s="62"/>
      <c r="F5" s="62"/>
      <c r="G5" s="62"/>
      <c r="H5" s="62"/>
      <c r="I5" s="62"/>
      <c r="J5" s="62"/>
      <c r="K5" s="62"/>
      <c r="L5" s="62"/>
      <c r="M5" s="62"/>
      <c r="N5" s="62"/>
      <c r="O5" s="62"/>
      <c r="P5" s="62"/>
      <c r="Q5" s="62"/>
      <c r="R5" s="62"/>
      <c r="S5" s="62"/>
      <c r="T5" s="69"/>
    </row>
    <row r="6" spans="1:164" ht="25.5" customHeight="1" x14ac:dyDescent="0.2">
      <c r="A6" s="61">
        <v>5</v>
      </c>
      <c r="B6" s="62"/>
      <c r="C6" s="62"/>
      <c r="D6" s="62"/>
      <c r="E6" s="62"/>
      <c r="F6" s="62"/>
      <c r="G6" s="62"/>
      <c r="H6" s="62"/>
      <c r="I6" s="62"/>
      <c r="J6" s="62"/>
      <c r="K6" s="62"/>
      <c r="L6" s="62"/>
      <c r="M6" s="62"/>
      <c r="N6" s="62"/>
      <c r="O6" s="62"/>
      <c r="P6" s="62"/>
      <c r="Q6" s="62"/>
      <c r="R6" s="62"/>
      <c r="S6" s="62"/>
      <c r="T6" s="69"/>
    </row>
    <row r="7" spans="1:164" ht="25.5" customHeight="1" x14ac:dyDescent="0.2">
      <c r="A7" s="61">
        <v>6</v>
      </c>
      <c r="B7" s="62"/>
      <c r="C7" s="62"/>
      <c r="D7" s="62"/>
      <c r="E7" s="62"/>
      <c r="F7" s="62"/>
      <c r="G7" s="62"/>
      <c r="H7" s="62"/>
      <c r="I7" s="62"/>
      <c r="J7" s="62"/>
      <c r="K7" s="62"/>
      <c r="L7" s="62"/>
      <c r="M7" s="62"/>
      <c r="N7" s="62"/>
      <c r="O7" s="62"/>
      <c r="P7" s="62"/>
      <c r="Q7" s="62"/>
      <c r="R7" s="62"/>
      <c r="S7" s="62"/>
      <c r="T7" s="69"/>
    </row>
    <row r="8" spans="1:164" ht="25.5" customHeight="1" x14ac:dyDescent="0.2">
      <c r="A8" s="61">
        <v>7</v>
      </c>
      <c r="B8" s="62"/>
      <c r="C8" s="62"/>
      <c r="D8" s="62"/>
      <c r="E8" s="62"/>
      <c r="F8" s="62"/>
      <c r="G8" s="62"/>
      <c r="H8" s="62"/>
      <c r="I8" s="62"/>
      <c r="J8" s="62"/>
      <c r="K8" s="62"/>
      <c r="L8" s="62"/>
      <c r="M8" s="62"/>
      <c r="N8" s="62"/>
      <c r="O8" s="62"/>
      <c r="P8" s="62"/>
      <c r="Q8" s="62"/>
      <c r="R8" s="62"/>
      <c r="S8" s="62"/>
      <c r="T8" s="69"/>
    </row>
    <row r="9" spans="1:164" ht="25.5" customHeight="1" x14ac:dyDescent="0.2">
      <c r="A9" s="61">
        <v>8</v>
      </c>
      <c r="B9" s="62"/>
      <c r="C9" s="62"/>
      <c r="D9" s="62"/>
      <c r="E9" s="62"/>
      <c r="F9" s="62"/>
      <c r="G9" s="62"/>
      <c r="H9" s="62"/>
      <c r="I9" s="62"/>
      <c r="J9" s="62"/>
      <c r="K9" s="62"/>
      <c r="L9" s="62"/>
      <c r="M9" s="62"/>
      <c r="N9" s="62"/>
      <c r="O9" s="62"/>
      <c r="P9" s="62"/>
      <c r="Q9" s="62"/>
      <c r="R9" s="62"/>
      <c r="S9" s="62"/>
      <c r="T9" s="69"/>
    </row>
    <row r="10" spans="1:164" ht="25.5" customHeight="1" x14ac:dyDescent="0.2">
      <c r="A10" s="61">
        <v>9</v>
      </c>
      <c r="B10" s="62"/>
      <c r="C10" s="62"/>
      <c r="D10" s="62"/>
      <c r="E10" s="62"/>
      <c r="F10" s="62"/>
      <c r="G10" s="62"/>
      <c r="H10" s="62"/>
      <c r="I10" s="62"/>
      <c r="J10" s="62"/>
      <c r="K10" s="62"/>
      <c r="L10" s="62"/>
      <c r="M10" s="62"/>
      <c r="N10" s="62"/>
      <c r="O10" s="62"/>
      <c r="P10" s="62"/>
      <c r="Q10" s="62"/>
      <c r="R10" s="62"/>
      <c r="S10" s="62"/>
      <c r="T10" s="69"/>
    </row>
    <row r="11" spans="1:164" ht="25.5" customHeight="1" x14ac:dyDescent="0.2">
      <c r="A11" s="61">
        <v>10</v>
      </c>
      <c r="B11" s="62"/>
      <c r="C11" s="62"/>
      <c r="D11" s="62"/>
      <c r="E11" s="62"/>
      <c r="F11" s="62"/>
      <c r="G11" s="62"/>
      <c r="H11" s="62"/>
      <c r="I11" s="62"/>
      <c r="J11" s="62"/>
      <c r="K11" s="62"/>
      <c r="L11" s="62"/>
      <c r="M11" s="62"/>
      <c r="N11" s="62"/>
      <c r="O11" s="62"/>
      <c r="P11" s="62"/>
      <c r="Q11" s="62"/>
      <c r="R11" s="62"/>
      <c r="S11" s="62"/>
      <c r="T11" s="69"/>
    </row>
    <row r="12" spans="1:164" ht="25.5" customHeight="1" x14ac:dyDescent="0.2">
      <c r="A12" s="61">
        <v>11</v>
      </c>
      <c r="B12" s="62"/>
      <c r="C12" s="62"/>
      <c r="D12" s="62"/>
      <c r="E12" s="62"/>
      <c r="F12" s="62"/>
      <c r="G12" s="62"/>
      <c r="H12" s="62"/>
      <c r="I12" s="62"/>
      <c r="J12" s="62"/>
      <c r="K12" s="62"/>
      <c r="L12" s="62"/>
      <c r="M12" s="62"/>
      <c r="N12" s="62"/>
      <c r="O12" s="62"/>
      <c r="P12" s="62"/>
      <c r="Q12" s="62"/>
      <c r="R12" s="62"/>
      <c r="S12" s="62"/>
      <c r="T12" s="69"/>
    </row>
    <row r="13" spans="1:164" ht="25.5" customHeight="1" x14ac:dyDescent="0.2">
      <c r="A13" s="61">
        <v>12</v>
      </c>
      <c r="B13" s="62"/>
      <c r="C13" s="62"/>
      <c r="D13" s="62"/>
      <c r="E13" s="62"/>
      <c r="F13" s="62"/>
      <c r="G13" s="62"/>
      <c r="H13" s="62"/>
      <c r="I13" s="62"/>
      <c r="J13" s="62"/>
      <c r="K13" s="62"/>
      <c r="L13" s="62"/>
      <c r="M13" s="62"/>
      <c r="N13" s="62"/>
      <c r="O13" s="62"/>
      <c r="P13" s="62"/>
      <c r="Q13" s="62"/>
      <c r="R13" s="62"/>
      <c r="S13" s="62"/>
      <c r="T13" s="69"/>
    </row>
    <row r="14" spans="1:164" ht="25.5" customHeight="1" x14ac:dyDescent="0.2">
      <c r="A14" s="61">
        <v>13</v>
      </c>
      <c r="B14" s="62"/>
      <c r="C14" s="62"/>
      <c r="D14" s="62"/>
      <c r="E14" s="62"/>
      <c r="F14" s="62"/>
      <c r="G14" s="62"/>
      <c r="H14" s="62"/>
      <c r="I14" s="62"/>
      <c r="J14" s="62"/>
      <c r="K14" s="62"/>
      <c r="L14" s="62"/>
      <c r="M14" s="62"/>
      <c r="N14" s="62"/>
      <c r="O14" s="62"/>
      <c r="P14" s="62"/>
      <c r="Q14" s="62"/>
      <c r="R14" s="62"/>
      <c r="S14" s="62"/>
      <c r="T14" s="69"/>
    </row>
    <row r="15" spans="1:164" ht="25.5" customHeight="1" x14ac:dyDescent="0.2">
      <c r="A15" s="61">
        <v>14</v>
      </c>
      <c r="B15" s="62"/>
      <c r="C15" s="62"/>
      <c r="D15" s="62"/>
      <c r="E15" s="62"/>
      <c r="F15" s="62"/>
      <c r="G15" s="62"/>
      <c r="H15" s="62"/>
      <c r="I15" s="62"/>
      <c r="J15" s="62"/>
      <c r="K15" s="62"/>
      <c r="L15" s="62"/>
      <c r="M15" s="62"/>
      <c r="N15" s="62"/>
      <c r="O15" s="62"/>
      <c r="P15" s="62"/>
      <c r="Q15" s="62"/>
      <c r="R15" s="62"/>
      <c r="S15" s="62"/>
      <c r="T15" s="69"/>
    </row>
    <row r="16" spans="1:164" ht="25.5" customHeight="1" x14ac:dyDescent="0.2">
      <c r="A16" s="61">
        <v>15</v>
      </c>
      <c r="B16" s="62"/>
      <c r="C16" s="62"/>
      <c r="D16" s="62"/>
      <c r="E16" s="62"/>
      <c r="F16" s="62"/>
      <c r="G16" s="62"/>
      <c r="H16" s="62"/>
      <c r="I16" s="62"/>
      <c r="J16" s="62"/>
      <c r="K16" s="62"/>
      <c r="L16" s="62"/>
      <c r="M16" s="62"/>
      <c r="N16" s="62"/>
      <c r="O16" s="62"/>
      <c r="P16" s="62"/>
      <c r="Q16" s="62"/>
      <c r="R16" s="62"/>
      <c r="S16" s="62"/>
      <c r="T16" s="69"/>
    </row>
    <row r="17" spans="1:20" ht="25.5" customHeight="1" x14ac:dyDescent="0.2">
      <c r="A17" s="61">
        <v>16</v>
      </c>
      <c r="B17" s="62"/>
      <c r="C17" s="62"/>
      <c r="D17" s="62"/>
      <c r="E17" s="62"/>
      <c r="F17" s="62"/>
      <c r="G17" s="62"/>
      <c r="H17" s="62"/>
      <c r="I17" s="62"/>
      <c r="J17" s="62"/>
      <c r="K17" s="62"/>
      <c r="L17" s="62"/>
      <c r="M17" s="62"/>
      <c r="N17" s="62"/>
      <c r="O17" s="62"/>
      <c r="P17" s="62"/>
      <c r="Q17" s="62"/>
      <c r="R17" s="62"/>
      <c r="S17" s="62"/>
      <c r="T17" s="69"/>
    </row>
    <row r="18" spans="1:20" ht="25.5" customHeight="1" thickBot="1" x14ac:dyDescent="0.25">
      <c r="A18" s="63">
        <v>17</v>
      </c>
      <c r="B18" s="64"/>
      <c r="C18" s="64"/>
      <c r="D18" s="64"/>
      <c r="E18" s="64"/>
      <c r="F18" s="64"/>
      <c r="G18" s="64"/>
      <c r="H18" s="64"/>
      <c r="I18" s="64"/>
      <c r="J18" s="64"/>
      <c r="K18" s="64"/>
      <c r="L18" s="64"/>
      <c r="M18" s="64"/>
      <c r="N18" s="64"/>
      <c r="O18" s="64"/>
      <c r="P18" s="64"/>
      <c r="Q18" s="64"/>
      <c r="R18" s="64"/>
      <c r="S18" s="64"/>
      <c r="T18" s="70"/>
    </row>
    <row r="19" spans="1:20" ht="12.75" thickBot="1" x14ac:dyDescent="0.25"/>
    <row r="20" spans="1:20" x14ac:dyDescent="0.2">
      <c r="A20" s="193" t="s">
        <v>425</v>
      </c>
      <c r="B20" s="194"/>
      <c r="C20" s="194"/>
      <c r="D20" s="194"/>
      <c r="E20" s="194"/>
      <c r="F20" s="194"/>
      <c r="G20" s="194"/>
      <c r="H20" s="194"/>
      <c r="I20" s="194"/>
      <c r="J20" s="194"/>
      <c r="K20" s="194"/>
      <c r="L20" s="194"/>
      <c r="M20" s="195"/>
      <c r="N20" s="81"/>
      <c r="O20" s="81"/>
      <c r="P20" s="81"/>
      <c r="Q20" s="81"/>
      <c r="R20" s="81"/>
      <c r="S20" s="81"/>
      <c r="T20" s="81"/>
    </row>
    <row r="21" spans="1:20" x14ac:dyDescent="0.2">
      <c r="A21" s="65" t="s">
        <v>426</v>
      </c>
      <c r="B21" s="196" t="s">
        <v>427</v>
      </c>
      <c r="C21" s="196"/>
      <c r="D21" s="196"/>
      <c r="E21" s="196"/>
      <c r="F21" s="196"/>
      <c r="G21" s="196"/>
      <c r="H21" s="196"/>
      <c r="I21" s="196"/>
      <c r="J21" s="196"/>
      <c r="K21" s="196"/>
      <c r="L21" s="196"/>
      <c r="M21" s="197"/>
      <c r="N21" s="81"/>
      <c r="O21" s="81"/>
      <c r="P21" s="81"/>
      <c r="Q21" s="81"/>
      <c r="R21" s="81"/>
      <c r="S21" s="81"/>
      <c r="T21" s="81"/>
    </row>
    <row r="22" spans="1:20" x14ac:dyDescent="0.2">
      <c r="A22" s="65" t="s">
        <v>428</v>
      </c>
      <c r="B22" s="196" t="s">
        <v>429</v>
      </c>
      <c r="C22" s="196"/>
      <c r="D22" s="196"/>
      <c r="E22" s="196"/>
      <c r="F22" s="196"/>
      <c r="G22" s="196"/>
      <c r="H22" s="196"/>
      <c r="I22" s="196"/>
      <c r="J22" s="196"/>
      <c r="K22" s="196"/>
      <c r="L22" s="196"/>
      <c r="M22" s="197"/>
      <c r="N22" s="81"/>
      <c r="O22" s="81"/>
      <c r="P22" s="81"/>
      <c r="Q22" s="81"/>
      <c r="R22" s="81"/>
      <c r="S22" s="81"/>
      <c r="T22" s="81"/>
    </row>
    <row r="23" spans="1:20" ht="12.75" thickBot="1" x14ac:dyDescent="0.25">
      <c r="A23" s="66" t="s">
        <v>430</v>
      </c>
      <c r="B23" s="198" t="s">
        <v>431</v>
      </c>
      <c r="C23" s="198"/>
      <c r="D23" s="198"/>
      <c r="E23" s="198"/>
      <c r="F23" s="198"/>
      <c r="G23" s="198"/>
      <c r="H23" s="198"/>
      <c r="I23" s="198"/>
      <c r="J23" s="198"/>
      <c r="K23" s="198"/>
      <c r="L23" s="198"/>
      <c r="M23" s="199"/>
      <c r="N23" s="81"/>
      <c r="O23" s="81"/>
      <c r="P23" s="81"/>
      <c r="Q23" s="81"/>
      <c r="R23" s="81"/>
      <c r="S23" s="81"/>
      <c r="T23" s="81"/>
    </row>
    <row r="24" spans="1:20" x14ac:dyDescent="0.2">
      <c r="A24" s="81"/>
      <c r="B24" s="81"/>
      <c r="C24" s="81"/>
      <c r="D24" s="81"/>
      <c r="E24" s="81"/>
      <c r="F24" s="81"/>
      <c r="G24" s="81"/>
      <c r="H24" s="81"/>
      <c r="I24" s="81"/>
      <c r="J24" s="81"/>
      <c r="K24" s="81"/>
      <c r="L24" s="81"/>
      <c r="M24" s="81"/>
      <c r="N24" s="81"/>
      <c r="O24" s="81"/>
      <c r="P24" s="81"/>
      <c r="Q24" s="81"/>
      <c r="R24" s="81"/>
      <c r="S24" s="81"/>
      <c r="T24" s="81"/>
    </row>
    <row r="25" spans="1:20" ht="23.25" customHeight="1" x14ac:dyDescent="0.2">
      <c r="A25" s="200" t="s">
        <v>432</v>
      </c>
      <c r="B25" s="200"/>
      <c r="C25" s="200"/>
      <c r="D25" s="200"/>
      <c r="E25" s="200"/>
      <c r="F25" s="200"/>
      <c r="G25" s="200"/>
      <c r="H25" s="200"/>
      <c r="I25" s="200"/>
      <c r="J25" s="200"/>
      <c r="K25" s="200"/>
      <c r="L25" s="200"/>
      <c r="M25" s="200"/>
      <c r="N25" s="200"/>
      <c r="O25" s="200"/>
      <c r="P25" s="200"/>
      <c r="Q25" s="200"/>
      <c r="R25" s="200"/>
      <c r="S25" s="200"/>
      <c r="T25" s="200"/>
    </row>
    <row r="26" spans="1:20" ht="15.75" customHeight="1" x14ac:dyDescent="0.2">
      <c r="A26" s="192"/>
      <c r="B26" s="192"/>
      <c r="C26" s="192"/>
      <c r="D26" s="192"/>
      <c r="E26" s="192"/>
      <c r="F26" s="192"/>
      <c r="G26" s="192"/>
      <c r="H26" s="192"/>
      <c r="I26" s="192"/>
      <c r="J26" s="192"/>
      <c r="K26" s="192"/>
      <c r="L26" s="192"/>
      <c r="M26" s="192"/>
      <c r="N26" s="192"/>
      <c r="O26" s="192"/>
      <c r="P26" s="192"/>
      <c r="Q26" s="192"/>
      <c r="R26" s="192"/>
      <c r="S26" s="192"/>
      <c r="T26" s="192"/>
    </row>
  </sheetData>
  <mergeCells count="6">
    <mergeCell ref="A26:T26"/>
    <mergeCell ref="A20:M20"/>
    <mergeCell ref="B21:M21"/>
    <mergeCell ref="B22:M22"/>
    <mergeCell ref="B23:M23"/>
    <mergeCell ref="A25:T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UNIVERSITARIA RD&amp;R&amp;"Arial,Normal"&amp;10F4.A2.G19.P
Versión 1 
Página &amp;P de &amp;N 
08/04/2019 
Clasificación de la Información 
Clasificada</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4"/>
  <sheetViews>
    <sheetView view="pageBreakPreview" zoomScale="70" zoomScaleNormal="80" zoomScaleSheetLayoutView="70" zoomScalePageLayoutView="70" workbookViewId="0">
      <selection activeCell="C1" sqref="C1:D1"/>
    </sheetView>
  </sheetViews>
  <sheetFormatPr baseColWidth="10" defaultColWidth="11.5703125" defaultRowHeight="15" x14ac:dyDescent="0.25"/>
  <cols>
    <col min="1" max="1" width="13.140625" style="67" customWidth="1"/>
    <col min="2" max="2" width="50.7109375" style="67" customWidth="1"/>
    <col min="3" max="16" width="8.7109375" style="67" customWidth="1"/>
    <col min="17" max="16384" width="11.5703125" style="67"/>
  </cols>
  <sheetData>
    <row r="1" spans="1:16" x14ac:dyDescent="0.25">
      <c r="A1" s="203" t="s">
        <v>405</v>
      </c>
      <c r="B1" s="205" t="s">
        <v>406</v>
      </c>
      <c r="C1" s="207"/>
      <c r="D1" s="207"/>
      <c r="E1" s="207"/>
      <c r="F1" s="207"/>
      <c r="G1" s="207"/>
      <c r="H1" s="207"/>
      <c r="I1" s="207"/>
      <c r="J1" s="207"/>
      <c r="K1" s="207"/>
      <c r="L1" s="207"/>
      <c r="M1" s="207"/>
      <c r="N1" s="207"/>
      <c r="O1" s="207"/>
      <c r="P1" s="208"/>
    </row>
    <row r="2" spans="1:16" ht="172.5" customHeight="1" x14ac:dyDescent="0.25">
      <c r="A2" s="204"/>
      <c r="B2" s="206"/>
      <c r="C2" s="68" t="s">
        <v>433</v>
      </c>
      <c r="D2" s="68" t="s">
        <v>434</v>
      </c>
      <c r="E2" s="68" t="s">
        <v>435</v>
      </c>
      <c r="F2" s="68" t="s">
        <v>436</v>
      </c>
      <c r="G2" s="68" t="s">
        <v>437</v>
      </c>
      <c r="H2" s="68" t="s">
        <v>438</v>
      </c>
      <c r="I2" s="68" t="s">
        <v>439</v>
      </c>
      <c r="J2" s="68" t="s">
        <v>440</v>
      </c>
      <c r="K2" s="68" t="s">
        <v>441</v>
      </c>
      <c r="L2" s="68" t="s">
        <v>442</v>
      </c>
      <c r="M2" s="68" t="s">
        <v>443</v>
      </c>
      <c r="N2" s="68" t="s">
        <v>444</v>
      </c>
      <c r="O2" s="68" t="s">
        <v>445</v>
      </c>
      <c r="P2" s="68" t="s">
        <v>446</v>
      </c>
    </row>
    <row r="3" spans="1:16" ht="24.6" customHeight="1" x14ac:dyDescent="0.25">
      <c r="A3" s="61">
        <v>1</v>
      </c>
      <c r="B3" s="62"/>
      <c r="C3" s="62"/>
      <c r="D3" s="62"/>
      <c r="E3" s="62"/>
      <c r="F3" s="62"/>
      <c r="G3" s="62"/>
      <c r="H3" s="62"/>
      <c r="I3" s="62"/>
      <c r="J3" s="62"/>
      <c r="K3" s="62"/>
      <c r="L3" s="62"/>
      <c r="M3" s="62"/>
      <c r="N3" s="62"/>
      <c r="O3" s="62"/>
      <c r="P3" s="69"/>
    </row>
    <row r="4" spans="1:16" ht="24.95" customHeight="1" x14ac:dyDescent="0.25">
      <c r="A4" s="61">
        <v>2</v>
      </c>
      <c r="B4" s="62"/>
      <c r="C4" s="62"/>
      <c r="D4" s="62"/>
      <c r="E4" s="62"/>
      <c r="F4" s="62"/>
      <c r="G4" s="62"/>
      <c r="H4" s="62"/>
      <c r="I4" s="62"/>
      <c r="J4" s="62"/>
      <c r="K4" s="62"/>
      <c r="L4" s="62"/>
      <c r="M4" s="62"/>
      <c r="N4" s="62"/>
      <c r="O4" s="62"/>
      <c r="P4" s="69"/>
    </row>
    <row r="5" spans="1:16" ht="24.95" customHeight="1" x14ac:dyDescent="0.25">
      <c r="A5" s="61">
        <v>3</v>
      </c>
      <c r="B5" s="62"/>
      <c r="C5" s="62"/>
      <c r="D5" s="62"/>
      <c r="E5" s="62"/>
      <c r="F5" s="62"/>
      <c r="G5" s="62"/>
      <c r="H5" s="62"/>
      <c r="I5" s="62"/>
      <c r="J5" s="62"/>
      <c r="K5" s="62"/>
      <c r="L5" s="62"/>
      <c r="M5" s="62"/>
      <c r="N5" s="62"/>
      <c r="O5" s="62"/>
      <c r="P5" s="69"/>
    </row>
    <row r="6" spans="1:16" ht="24.95" customHeight="1" x14ac:dyDescent="0.25">
      <c r="A6" s="61">
        <v>4</v>
      </c>
      <c r="B6" s="62"/>
      <c r="C6" s="62"/>
      <c r="D6" s="62"/>
      <c r="E6" s="62"/>
      <c r="F6" s="62"/>
      <c r="G6" s="62"/>
      <c r="H6" s="62"/>
      <c r="I6" s="62"/>
      <c r="J6" s="62"/>
      <c r="K6" s="62"/>
      <c r="L6" s="62"/>
      <c r="M6" s="62"/>
      <c r="N6" s="62"/>
      <c r="O6" s="62"/>
      <c r="P6" s="69"/>
    </row>
    <row r="7" spans="1:16" ht="24.95" customHeight="1" x14ac:dyDescent="0.25">
      <c r="A7" s="61">
        <v>5</v>
      </c>
      <c r="B7" s="62"/>
      <c r="C7" s="62"/>
      <c r="D7" s="62"/>
      <c r="E7" s="62"/>
      <c r="F7" s="62"/>
      <c r="G7" s="62"/>
      <c r="H7" s="62"/>
      <c r="I7" s="62"/>
      <c r="J7" s="62"/>
      <c r="K7" s="62"/>
      <c r="L7" s="62"/>
      <c r="M7" s="62"/>
      <c r="N7" s="62"/>
      <c r="O7" s="62"/>
      <c r="P7" s="69"/>
    </row>
    <row r="8" spans="1:16" ht="24.95" customHeight="1" x14ac:dyDescent="0.25">
      <c r="A8" s="61">
        <v>6</v>
      </c>
      <c r="B8" s="62"/>
      <c r="C8" s="62"/>
      <c r="D8" s="62"/>
      <c r="E8" s="62"/>
      <c r="F8" s="62"/>
      <c r="G8" s="62"/>
      <c r="H8" s="62"/>
      <c r="I8" s="62"/>
      <c r="J8" s="62"/>
      <c r="K8" s="62"/>
      <c r="L8" s="62"/>
      <c r="M8" s="62"/>
      <c r="N8" s="62"/>
      <c r="O8" s="62"/>
      <c r="P8" s="69"/>
    </row>
    <row r="9" spans="1:16" ht="24.95" customHeight="1" x14ac:dyDescent="0.25">
      <c r="A9" s="61">
        <v>7</v>
      </c>
      <c r="B9" s="62"/>
      <c r="C9" s="62"/>
      <c r="D9" s="62"/>
      <c r="E9" s="62"/>
      <c r="F9" s="62"/>
      <c r="G9" s="62"/>
      <c r="H9" s="62"/>
      <c r="I9" s="62"/>
      <c r="J9" s="62"/>
      <c r="K9" s="62"/>
      <c r="L9" s="62"/>
      <c r="M9" s="62"/>
      <c r="N9" s="62"/>
      <c r="O9" s="62"/>
      <c r="P9" s="69"/>
    </row>
    <row r="10" spans="1:16" ht="24.95" customHeight="1" x14ac:dyDescent="0.25">
      <c r="A10" s="61">
        <v>8</v>
      </c>
      <c r="B10" s="62"/>
      <c r="C10" s="62"/>
      <c r="D10" s="62"/>
      <c r="E10" s="62"/>
      <c r="F10" s="62"/>
      <c r="G10" s="62"/>
      <c r="H10" s="62"/>
      <c r="I10" s="62"/>
      <c r="J10" s="62"/>
      <c r="K10" s="62"/>
      <c r="L10" s="62"/>
      <c r="M10" s="62"/>
      <c r="N10" s="62"/>
      <c r="O10" s="62"/>
      <c r="P10" s="69"/>
    </row>
    <row r="11" spans="1:16" ht="24.95" customHeight="1" x14ac:dyDescent="0.25">
      <c r="A11" s="61">
        <v>9</v>
      </c>
      <c r="B11" s="62"/>
      <c r="C11" s="62"/>
      <c r="D11" s="62"/>
      <c r="E11" s="62"/>
      <c r="F11" s="62"/>
      <c r="G11" s="62"/>
      <c r="H11" s="62"/>
      <c r="I11" s="62"/>
      <c r="J11" s="62"/>
      <c r="K11" s="62"/>
      <c r="L11" s="62"/>
      <c r="M11" s="62"/>
      <c r="N11" s="62"/>
      <c r="O11" s="62"/>
      <c r="P11" s="69"/>
    </row>
    <row r="12" spans="1:16" ht="24.95" customHeight="1" x14ac:dyDescent="0.25">
      <c r="A12" s="61">
        <v>10</v>
      </c>
      <c r="B12" s="62"/>
      <c r="C12" s="62"/>
      <c r="D12" s="62"/>
      <c r="E12" s="62"/>
      <c r="F12" s="62"/>
      <c r="G12" s="62"/>
      <c r="H12" s="62"/>
      <c r="I12" s="62"/>
      <c r="J12" s="62"/>
      <c r="K12" s="62"/>
      <c r="L12" s="62"/>
      <c r="M12" s="62"/>
      <c r="N12" s="62"/>
      <c r="O12" s="62"/>
      <c r="P12" s="69"/>
    </row>
    <row r="13" spans="1:16" ht="24.95" customHeight="1" x14ac:dyDescent="0.25">
      <c r="A13" s="61">
        <v>11</v>
      </c>
      <c r="B13" s="62"/>
      <c r="C13" s="62"/>
      <c r="D13" s="62"/>
      <c r="E13" s="62"/>
      <c r="F13" s="62"/>
      <c r="G13" s="62"/>
      <c r="H13" s="62"/>
      <c r="I13" s="62"/>
      <c r="J13" s="62"/>
      <c r="K13" s="62"/>
      <c r="L13" s="62"/>
      <c r="M13" s="62"/>
      <c r="N13" s="62"/>
      <c r="O13" s="62"/>
      <c r="P13" s="69"/>
    </row>
    <row r="14" spans="1:16" ht="24.95" customHeight="1" x14ac:dyDescent="0.25">
      <c r="A14" s="61">
        <v>12</v>
      </c>
      <c r="B14" s="62"/>
      <c r="C14" s="62"/>
      <c r="D14" s="62"/>
      <c r="E14" s="62"/>
      <c r="F14" s="62"/>
      <c r="G14" s="62"/>
      <c r="H14" s="62"/>
      <c r="I14" s="62"/>
      <c r="J14" s="62"/>
      <c r="K14" s="62"/>
      <c r="L14" s="62"/>
      <c r="M14" s="62"/>
      <c r="N14" s="62"/>
      <c r="O14" s="62"/>
      <c r="P14" s="69"/>
    </row>
    <row r="15" spans="1:16" ht="24.95" customHeight="1" x14ac:dyDescent="0.25">
      <c r="A15" s="61">
        <v>13</v>
      </c>
      <c r="B15" s="62"/>
      <c r="C15" s="62"/>
      <c r="D15" s="62"/>
      <c r="E15" s="62"/>
      <c r="F15" s="62"/>
      <c r="G15" s="62"/>
      <c r="H15" s="62"/>
      <c r="I15" s="62"/>
      <c r="J15" s="62"/>
      <c r="K15" s="62"/>
      <c r="L15" s="62"/>
      <c r="M15" s="62"/>
      <c r="N15" s="62"/>
      <c r="O15" s="62"/>
      <c r="P15" s="69"/>
    </row>
    <row r="16" spans="1:16" ht="24.95" customHeight="1" x14ac:dyDescent="0.25">
      <c r="A16" s="61">
        <v>14</v>
      </c>
      <c r="B16" s="62"/>
      <c r="C16" s="62"/>
      <c r="D16" s="62"/>
      <c r="E16" s="62"/>
      <c r="F16" s="62"/>
      <c r="G16" s="62"/>
      <c r="H16" s="62"/>
      <c r="I16" s="62"/>
      <c r="J16" s="62"/>
      <c r="K16" s="62"/>
      <c r="L16" s="62"/>
      <c r="M16" s="62"/>
      <c r="N16" s="62"/>
      <c r="O16" s="62"/>
      <c r="P16" s="69"/>
    </row>
    <row r="17" spans="1:16" ht="24.95" customHeight="1" x14ac:dyDescent="0.25">
      <c r="A17" s="61">
        <v>15</v>
      </c>
      <c r="B17" s="62"/>
      <c r="C17" s="62"/>
      <c r="D17" s="62"/>
      <c r="E17" s="62"/>
      <c r="F17" s="62"/>
      <c r="G17" s="62"/>
      <c r="H17" s="62"/>
      <c r="I17" s="62"/>
      <c r="J17" s="62"/>
      <c r="K17" s="62"/>
      <c r="L17" s="62"/>
      <c r="M17" s="62"/>
      <c r="N17" s="62"/>
      <c r="O17" s="62"/>
      <c r="P17" s="69"/>
    </row>
    <row r="18" spans="1:16" ht="24.95" customHeight="1" x14ac:dyDescent="0.25">
      <c r="A18" s="61">
        <v>16</v>
      </c>
      <c r="B18" s="62"/>
      <c r="C18" s="62"/>
      <c r="D18" s="62"/>
      <c r="E18" s="62"/>
      <c r="F18" s="62"/>
      <c r="G18" s="62"/>
      <c r="H18" s="62"/>
      <c r="I18" s="62"/>
      <c r="J18" s="62"/>
      <c r="K18" s="62"/>
      <c r="L18" s="62"/>
      <c r="M18" s="62"/>
      <c r="N18" s="62"/>
      <c r="O18" s="62"/>
      <c r="P18" s="69"/>
    </row>
    <row r="19" spans="1:16" ht="24.95" customHeight="1" thickBot="1" x14ac:dyDescent="0.3">
      <c r="A19" s="63">
        <v>17</v>
      </c>
      <c r="B19" s="64"/>
      <c r="C19" s="64"/>
      <c r="D19" s="64"/>
      <c r="E19" s="64"/>
      <c r="F19" s="64"/>
      <c r="G19" s="64"/>
      <c r="H19" s="64"/>
      <c r="I19" s="64"/>
      <c r="J19" s="64"/>
      <c r="K19" s="64"/>
      <c r="L19" s="64"/>
      <c r="M19" s="64"/>
      <c r="N19" s="64"/>
      <c r="O19" s="64"/>
      <c r="P19" s="70"/>
    </row>
    <row r="20" spans="1:16" ht="15.75" thickBot="1" x14ac:dyDescent="0.3">
      <c r="A20" s="71"/>
      <c r="B20" s="71"/>
      <c r="C20" s="71"/>
      <c r="D20" s="71"/>
      <c r="E20" s="71"/>
      <c r="F20" s="71"/>
      <c r="G20" s="71"/>
      <c r="H20" s="71"/>
      <c r="I20" s="71"/>
      <c r="J20" s="71"/>
    </row>
    <row r="21" spans="1:16" x14ac:dyDescent="0.25">
      <c r="A21" s="193" t="s">
        <v>425</v>
      </c>
      <c r="B21" s="194"/>
      <c r="C21" s="194"/>
      <c r="D21" s="194"/>
      <c r="E21" s="194"/>
      <c r="F21" s="194"/>
      <c r="G21" s="194"/>
      <c r="H21" s="194"/>
      <c r="I21" s="194"/>
      <c r="J21" s="194"/>
      <c r="K21" s="194"/>
      <c r="L21" s="194"/>
      <c r="M21" s="194"/>
      <c r="N21" s="194"/>
      <c r="O21" s="194"/>
      <c r="P21" s="195"/>
    </row>
    <row r="22" spans="1:16" x14ac:dyDescent="0.25">
      <c r="A22" s="82" t="s">
        <v>426</v>
      </c>
      <c r="B22" s="209" t="s">
        <v>447</v>
      </c>
      <c r="C22" s="209"/>
      <c r="D22" s="209"/>
      <c r="E22" s="209"/>
      <c r="F22" s="209"/>
      <c r="G22" s="209"/>
      <c r="H22" s="209"/>
      <c r="I22" s="209"/>
      <c r="J22" s="209"/>
      <c r="K22" s="209"/>
      <c r="L22" s="209"/>
      <c r="M22" s="209"/>
      <c r="N22" s="209"/>
      <c r="O22" s="209"/>
      <c r="P22" s="210"/>
    </row>
    <row r="23" spans="1:16" x14ac:dyDescent="0.25">
      <c r="A23" s="82" t="s">
        <v>428</v>
      </c>
      <c r="B23" s="209" t="s">
        <v>448</v>
      </c>
      <c r="C23" s="209"/>
      <c r="D23" s="209"/>
      <c r="E23" s="209"/>
      <c r="F23" s="209"/>
      <c r="G23" s="209"/>
      <c r="H23" s="209"/>
      <c r="I23" s="209"/>
      <c r="J23" s="209"/>
      <c r="K23" s="209"/>
      <c r="L23" s="209"/>
      <c r="M23" s="209"/>
      <c r="N23" s="209"/>
      <c r="O23" s="209"/>
      <c r="P23" s="210"/>
    </row>
    <row r="24" spans="1:16" ht="27" customHeight="1" thickBot="1" x14ac:dyDescent="0.3">
      <c r="A24" s="72" t="s">
        <v>430</v>
      </c>
      <c r="B24" s="201" t="s">
        <v>449</v>
      </c>
      <c r="C24" s="201"/>
      <c r="D24" s="201"/>
      <c r="E24" s="201"/>
      <c r="F24" s="201"/>
      <c r="G24" s="201"/>
      <c r="H24" s="201"/>
      <c r="I24" s="201"/>
      <c r="J24" s="201"/>
      <c r="K24" s="201"/>
      <c r="L24" s="201"/>
      <c r="M24" s="201"/>
      <c r="N24" s="201"/>
      <c r="O24" s="201"/>
      <c r="P24" s="202"/>
    </row>
  </sheetData>
  <mergeCells count="7">
    <mergeCell ref="B24:P24"/>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72" fitToHeight="0" orientation="landscape" r:id="rId1"/>
  <headerFooter>
    <oddHeader>&amp;L&amp;G&amp;C&amp;"Arial,Normal"&amp;10PROCESO
PROTECCIÓN
REGISTRO CASA UNIVERSITARIA RD&amp;R&amp;"Arial,Normal"&amp;10F4.A2.G19.P
Versión 1 
Página &amp;P de &amp;N 
08/04/2019 
Clasificación de la Información 
Clasificada</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5"/>
  <sheetViews>
    <sheetView view="pageBreakPreview" zoomScale="70" zoomScaleNormal="80" zoomScaleSheetLayoutView="70" zoomScalePageLayoutView="80" workbookViewId="0">
      <selection activeCell="C1" sqref="C1:D1"/>
    </sheetView>
  </sheetViews>
  <sheetFormatPr baseColWidth="10" defaultColWidth="11.5703125" defaultRowHeight="15" x14ac:dyDescent="0.25"/>
  <cols>
    <col min="1" max="1" width="13.140625" style="67" customWidth="1"/>
    <col min="2" max="2" width="50.42578125" style="67" bestFit="1" customWidth="1"/>
    <col min="3" max="16" width="10.7109375" style="67" customWidth="1"/>
    <col min="17" max="16384" width="11.5703125" style="67"/>
  </cols>
  <sheetData>
    <row r="1" spans="1:16" x14ac:dyDescent="0.25">
      <c r="A1" s="203" t="s">
        <v>405</v>
      </c>
      <c r="B1" s="212" t="s">
        <v>406</v>
      </c>
      <c r="C1" s="214" t="s">
        <v>450</v>
      </c>
      <c r="D1" s="214"/>
      <c r="E1" s="214"/>
      <c r="F1" s="214"/>
      <c r="G1" s="214"/>
      <c r="H1" s="214"/>
      <c r="I1" s="214"/>
      <c r="J1" s="214"/>
      <c r="K1" s="214"/>
      <c r="L1" s="214"/>
      <c r="M1" s="214"/>
      <c r="N1" s="214"/>
      <c r="O1" s="214"/>
      <c r="P1" s="215"/>
    </row>
    <row r="2" spans="1:16" ht="168.75" customHeight="1" thickBot="1" x14ac:dyDescent="0.3">
      <c r="A2" s="204"/>
      <c r="B2" s="213"/>
      <c r="C2" s="73" t="s">
        <v>451</v>
      </c>
      <c r="D2" s="73" t="s">
        <v>452</v>
      </c>
      <c r="E2" s="73" t="s">
        <v>453</v>
      </c>
      <c r="F2" s="73" t="s">
        <v>454</v>
      </c>
      <c r="G2" s="73" t="s">
        <v>455</v>
      </c>
      <c r="H2" s="73" t="s">
        <v>456</v>
      </c>
      <c r="I2" s="73" t="s">
        <v>457</v>
      </c>
      <c r="J2" s="73" t="s">
        <v>458</v>
      </c>
      <c r="K2" s="73" t="s">
        <v>459</v>
      </c>
      <c r="L2" s="73" t="s">
        <v>460</v>
      </c>
      <c r="M2" s="74" t="s">
        <v>461</v>
      </c>
      <c r="N2" s="75" t="s">
        <v>462</v>
      </c>
      <c r="O2" s="75" t="s">
        <v>463</v>
      </c>
      <c r="P2" s="76" t="s">
        <v>464</v>
      </c>
    </row>
    <row r="3" spans="1:16" ht="24.95" customHeight="1" x14ac:dyDescent="0.25">
      <c r="A3" s="61">
        <v>1</v>
      </c>
      <c r="B3" s="62"/>
      <c r="C3" s="62"/>
      <c r="D3" s="62"/>
      <c r="E3" s="62"/>
      <c r="F3" s="62"/>
      <c r="G3" s="62"/>
      <c r="H3" s="62"/>
      <c r="I3" s="62"/>
      <c r="J3" s="62"/>
      <c r="K3" s="62"/>
      <c r="L3" s="62"/>
      <c r="M3" s="62"/>
      <c r="N3" s="62"/>
      <c r="O3" s="62"/>
      <c r="P3" s="69"/>
    </row>
    <row r="4" spans="1:16" ht="24.95" customHeight="1" x14ac:dyDescent="0.25">
      <c r="A4" s="61">
        <v>2</v>
      </c>
      <c r="B4" s="62"/>
      <c r="C4" s="62"/>
      <c r="D4" s="62"/>
      <c r="E4" s="62"/>
      <c r="F4" s="62"/>
      <c r="G4" s="62"/>
      <c r="H4" s="62"/>
      <c r="I4" s="62"/>
      <c r="J4" s="62"/>
      <c r="K4" s="62"/>
      <c r="L4" s="62"/>
      <c r="M4" s="62"/>
      <c r="N4" s="62"/>
      <c r="O4" s="62"/>
      <c r="P4" s="69"/>
    </row>
    <row r="5" spans="1:16" ht="24.95" customHeight="1" x14ac:dyDescent="0.25">
      <c r="A5" s="61">
        <v>3</v>
      </c>
      <c r="B5" s="62"/>
      <c r="C5" s="62"/>
      <c r="D5" s="62"/>
      <c r="E5" s="62"/>
      <c r="F5" s="62"/>
      <c r="G5" s="62"/>
      <c r="H5" s="62"/>
      <c r="I5" s="62"/>
      <c r="J5" s="62"/>
      <c r="K5" s="62"/>
      <c r="L5" s="62"/>
      <c r="M5" s="62"/>
      <c r="N5" s="62"/>
      <c r="O5" s="62"/>
      <c r="P5" s="69"/>
    </row>
    <row r="6" spans="1:16" ht="24.95" customHeight="1" x14ac:dyDescent="0.25">
      <c r="A6" s="61">
        <v>4</v>
      </c>
      <c r="B6" s="62"/>
      <c r="C6" s="62"/>
      <c r="D6" s="62"/>
      <c r="E6" s="62"/>
      <c r="F6" s="62"/>
      <c r="G6" s="62"/>
      <c r="H6" s="62"/>
      <c r="I6" s="62"/>
      <c r="J6" s="62"/>
      <c r="K6" s="62"/>
      <c r="L6" s="62"/>
      <c r="M6" s="62"/>
      <c r="N6" s="62"/>
      <c r="O6" s="62"/>
      <c r="P6" s="69"/>
    </row>
    <row r="7" spans="1:16" ht="24.95" customHeight="1" x14ac:dyDescent="0.25">
      <c r="A7" s="61">
        <v>5</v>
      </c>
      <c r="B7" s="62"/>
      <c r="C7" s="62"/>
      <c r="D7" s="62"/>
      <c r="E7" s="62"/>
      <c r="F7" s="62"/>
      <c r="G7" s="62"/>
      <c r="H7" s="62"/>
      <c r="I7" s="62"/>
      <c r="J7" s="62"/>
      <c r="K7" s="62"/>
      <c r="L7" s="62"/>
      <c r="M7" s="62"/>
      <c r="N7" s="62"/>
      <c r="O7" s="62"/>
      <c r="P7" s="69"/>
    </row>
    <row r="8" spans="1:16" ht="24.95" customHeight="1" x14ac:dyDescent="0.25">
      <c r="A8" s="61">
        <v>6</v>
      </c>
      <c r="B8" s="62"/>
      <c r="C8" s="62"/>
      <c r="D8" s="62"/>
      <c r="E8" s="62"/>
      <c r="F8" s="62"/>
      <c r="G8" s="62"/>
      <c r="H8" s="62"/>
      <c r="I8" s="62"/>
      <c r="J8" s="62"/>
      <c r="K8" s="62"/>
      <c r="L8" s="62"/>
      <c r="M8" s="62"/>
      <c r="N8" s="62"/>
      <c r="O8" s="62"/>
      <c r="P8" s="69"/>
    </row>
    <row r="9" spans="1:16" ht="24.95" customHeight="1" x14ac:dyDescent="0.25">
      <c r="A9" s="61">
        <v>7</v>
      </c>
      <c r="B9" s="62"/>
      <c r="C9" s="62"/>
      <c r="D9" s="62"/>
      <c r="E9" s="62"/>
      <c r="F9" s="62"/>
      <c r="G9" s="62"/>
      <c r="H9" s="62"/>
      <c r="I9" s="62"/>
      <c r="J9" s="62"/>
      <c r="K9" s="62"/>
      <c r="L9" s="62"/>
      <c r="M9" s="62"/>
      <c r="N9" s="62"/>
      <c r="O9" s="62"/>
      <c r="P9" s="69"/>
    </row>
    <row r="10" spans="1:16" ht="24.95" customHeight="1" x14ac:dyDescent="0.25">
      <c r="A10" s="61">
        <v>8</v>
      </c>
      <c r="B10" s="62"/>
      <c r="C10" s="62"/>
      <c r="D10" s="62"/>
      <c r="E10" s="62"/>
      <c r="F10" s="62"/>
      <c r="G10" s="62"/>
      <c r="H10" s="62"/>
      <c r="I10" s="62"/>
      <c r="J10" s="62"/>
      <c r="K10" s="62"/>
      <c r="L10" s="62"/>
      <c r="M10" s="62"/>
      <c r="N10" s="62"/>
      <c r="O10" s="62"/>
      <c r="P10" s="69"/>
    </row>
    <row r="11" spans="1:16" ht="24.95" customHeight="1" x14ac:dyDescent="0.25">
      <c r="A11" s="61">
        <v>9</v>
      </c>
      <c r="B11" s="62"/>
      <c r="C11" s="62"/>
      <c r="D11" s="62"/>
      <c r="E11" s="62"/>
      <c r="F11" s="62"/>
      <c r="G11" s="62"/>
      <c r="H11" s="62"/>
      <c r="I11" s="62"/>
      <c r="J11" s="62"/>
      <c r="K11" s="62"/>
      <c r="L11" s="62"/>
      <c r="M11" s="62"/>
      <c r="N11" s="62"/>
      <c r="O11" s="62"/>
      <c r="P11" s="69"/>
    </row>
    <row r="12" spans="1:16" ht="24.95" customHeight="1" x14ac:dyDescent="0.25">
      <c r="A12" s="61">
        <v>10</v>
      </c>
      <c r="B12" s="62"/>
      <c r="C12" s="62"/>
      <c r="D12" s="62"/>
      <c r="E12" s="62"/>
      <c r="F12" s="62"/>
      <c r="G12" s="62"/>
      <c r="H12" s="62"/>
      <c r="I12" s="62"/>
      <c r="J12" s="62"/>
      <c r="K12" s="62"/>
      <c r="L12" s="62"/>
      <c r="M12" s="62"/>
      <c r="N12" s="62"/>
      <c r="O12" s="62"/>
      <c r="P12" s="69"/>
    </row>
    <row r="13" spans="1:16" ht="24.95" customHeight="1" x14ac:dyDescent="0.25">
      <c r="A13" s="61">
        <v>11</v>
      </c>
      <c r="B13" s="62"/>
      <c r="C13" s="62"/>
      <c r="D13" s="62"/>
      <c r="E13" s="62"/>
      <c r="F13" s="62"/>
      <c r="G13" s="62"/>
      <c r="H13" s="62"/>
      <c r="I13" s="62"/>
      <c r="J13" s="62"/>
      <c r="K13" s="62"/>
      <c r="L13" s="62"/>
      <c r="M13" s="62"/>
      <c r="N13" s="62"/>
      <c r="O13" s="62"/>
      <c r="P13" s="69"/>
    </row>
    <row r="14" spans="1:16" ht="24.95" customHeight="1" x14ac:dyDescent="0.25">
      <c r="A14" s="61">
        <v>12</v>
      </c>
      <c r="B14" s="62"/>
      <c r="C14" s="62"/>
      <c r="D14" s="62"/>
      <c r="E14" s="62"/>
      <c r="F14" s="62"/>
      <c r="G14" s="62"/>
      <c r="H14" s="62"/>
      <c r="I14" s="62"/>
      <c r="J14" s="62"/>
      <c r="K14" s="62"/>
      <c r="L14" s="62"/>
      <c r="M14" s="62"/>
      <c r="N14" s="62"/>
      <c r="O14" s="62"/>
      <c r="P14" s="69"/>
    </row>
    <row r="15" spans="1:16" ht="24.95" customHeight="1" x14ac:dyDescent="0.25">
      <c r="A15" s="61">
        <v>13</v>
      </c>
      <c r="B15" s="62"/>
      <c r="C15" s="62"/>
      <c r="D15" s="62"/>
      <c r="E15" s="62"/>
      <c r="F15" s="62"/>
      <c r="G15" s="62"/>
      <c r="H15" s="62"/>
      <c r="I15" s="62"/>
      <c r="J15" s="62"/>
      <c r="K15" s="62"/>
      <c r="L15" s="62"/>
      <c r="M15" s="62"/>
      <c r="N15" s="62"/>
      <c r="O15" s="62"/>
      <c r="P15" s="69"/>
    </row>
    <row r="16" spans="1:16" ht="24.95" customHeight="1" x14ac:dyDescent="0.25">
      <c r="A16" s="61">
        <v>14</v>
      </c>
      <c r="B16" s="62"/>
      <c r="C16" s="62"/>
      <c r="D16" s="62"/>
      <c r="E16" s="62"/>
      <c r="F16" s="62"/>
      <c r="G16" s="62"/>
      <c r="H16" s="62"/>
      <c r="I16" s="62"/>
      <c r="J16" s="62"/>
      <c r="K16" s="62"/>
      <c r="L16" s="62"/>
      <c r="M16" s="62"/>
      <c r="N16" s="62"/>
      <c r="O16" s="62"/>
      <c r="P16" s="69"/>
    </row>
    <row r="17" spans="1:16" ht="24.95" customHeight="1" x14ac:dyDescent="0.25">
      <c r="A17" s="61">
        <v>15</v>
      </c>
      <c r="B17" s="62"/>
      <c r="C17" s="62"/>
      <c r="D17" s="62"/>
      <c r="E17" s="62"/>
      <c r="F17" s="62"/>
      <c r="G17" s="62"/>
      <c r="H17" s="62"/>
      <c r="I17" s="62"/>
      <c r="J17" s="62"/>
      <c r="K17" s="62"/>
      <c r="L17" s="62"/>
      <c r="M17" s="62"/>
      <c r="N17" s="62"/>
      <c r="O17" s="62"/>
      <c r="P17" s="69"/>
    </row>
    <row r="18" spans="1:16" ht="24.95" customHeight="1" x14ac:dyDescent="0.25">
      <c r="A18" s="61">
        <v>16</v>
      </c>
      <c r="B18" s="62"/>
      <c r="C18" s="62"/>
      <c r="D18" s="62"/>
      <c r="E18" s="62"/>
      <c r="F18" s="62"/>
      <c r="G18" s="62"/>
      <c r="H18" s="62"/>
      <c r="I18" s="62"/>
      <c r="J18" s="62"/>
      <c r="K18" s="62"/>
      <c r="L18" s="62"/>
      <c r="M18" s="62"/>
      <c r="N18" s="62"/>
      <c r="O18" s="62"/>
      <c r="P18" s="69"/>
    </row>
    <row r="19" spans="1:16" ht="24.95" customHeight="1" thickBot="1" x14ac:dyDescent="0.3">
      <c r="A19" s="63">
        <v>17</v>
      </c>
      <c r="B19" s="64"/>
      <c r="C19" s="64"/>
      <c r="D19" s="64"/>
      <c r="E19" s="64"/>
      <c r="F19" s="64"/>
      <c r="G19" s="64"/>
      <c r="H19" s="64"/>
      <c r="I19" s="64"/>
      <c r="J19" s="64"/>
      <c r="K19" s="64"/>
      <c r="L19" s="64"/>
      <c r="M19" s="64"/>
      <c r="N19" s="64"/>
      <c r="O19" s="64"/>
      <c r="P19" s="70"/>
    </row>
    <row r="20" spans="1:16" ht="15.75" thickBot="1" x14ac:dyDescent="0.3">
      <c r="A20" s="71"/>
      <c r="B20" s="71"/>
      <c r="C20" s="71"/>
      <c r="D20" s="71"/>
      <c r="E20" s="71"/>
      <c r="F20" s="71"/>
      <c r="G20" s="71"/>
      <c r="H20" s="71"/>
      <c r="I20" s="71"/>
      <c r="J20" s="71"/>
      <c r="K20" s="71"/>
    </row>
    <row r="21" spans="1:16" x14ac:dyDescent="0.25">
      <c r="A21" s="193" t="s">
        <v>425</v>
      </c>
      <c r="B21" s="194"/>
      <c r="C21" s="194"/>
      <c r="D21" s="194"/>
      <c r="E21" s="194"/>
      <c r="F21" s="194"/>
      <c r="G21" s="194"/>
      <c r="H21" s="194"/>
      <c r="I21" s="194"/>
      <c r="J21" s="194"/>
      <c r="K21" s="194"/>
      <c r="L21" s="194"/>
      <c r="M21" s="194"/>
      <c r="N21" s="194"/>
      <c r="O21" s="194"/>
      <c r="P21" s="195"/>
    </row>
    <row r="22" spans="1:16" x14ac:dyDescent="0.25">
      <c r="A22" s="82" t="s">
        <v>426</v>
      </c>
      <c r="B22" s="209" t="s">
        <v>465</v>
      </c>
      <c r="C22" s="209"/>
      <c r="D22" s="209"/>
      <c r="E22" s="209"/>
      <c r="F22" s="209"/>
      <c r="G22" s="209"/>
      <c r="H22" s="209"/>
      <c r="I22" s="209"/>
      <c r="J22" s="209"/>
      <c r="K22" s="209"/>
      <c r="L22" s="209"/>
      <c r="M22" s="209"/>
      <c r="N22" s="209"/>
      <c r="O22" s="209"/>
      <c r="P22" s="210"/>
    </row>
    <row r="23" spans="1:16" x14ac:dyDescent="0.25">
      <c r="A23" s="82" t="s">
        <v>428</v>
      </c>
      <c r="B23" s="209" t="s">
        <v>466</v>
      </c>
      <c r="C23" s="209"/>
      <c r="D23" s="209"/>
      <c r="E23" s="209"/>
      <c r="F23" s="209"/>
      <c r="G23" s="209"/>
      <c r="H23" s="209"/>
      <c r="I23" s="209"/>
      <c r="J23" s="209"/>
      <c r="K23" s="209"/>
      <c r="L23" s="209"/>
      <c r="M23" s="209"/>
      <c r="N23" s="209"/>
      <c r="O23" s="209"/>
      <c r="P23" s="210"/>
    </row>
    <row r="24" spans="1:16" ht="27" customHeight="1" thickBot="1" x14ac:dyDescent="0.3">
      <c r="A24" s="72" t="s">
        <v>430</v>
      </c>
      <c r="B24" s="201" t="s">
        <v>467</v>
      </c>
      <c r="C24" s="201"/>
      <c r="D24" s="201"/>
      <c r="E24" s="201"/>
      <c r="F24" s="201"/>
      <c r="G24" s="201"/>
      <c r="H24" s="201"/>
      <c r="I24" s="201"/>
      <c r="J24" s="201"/>
      <c r="K24" s="201"/>
      <c r="L24" s="201"/>
      <c r="M24" s="201"/>
      <c r="N24" s="201"/>
      <c r="O24" s="201"/>
      <c r="P24" s="202"/>
    </row>
    <row r="25" spans="1:16" ht="76.900000000000006" customHeight="1" x14ac:dyDescent="0.25">
      <c r="A25" s="211"/>
      <c r="B25" s="211"/>
      <c r="C25" s="211"/>
      <c r="D25" s="211"/>
      <c r="E25" s="211"/>
      <c r="F25" s="211"/>
      <c r="G25" s="211"/>
      <c r="H25" s="211"/>
      <c r="I25" s="211"/>
      <c r="J25" s="211"/>
      <c r="K25" s="211"/>
      <c r="L25" s="211"/>
      <c r="M25" s="211"/>
      <c r="N25" s="211"/>
      <c r="O25" s="211"/>
      <c r="P25" s="211"/>
    </row>
  </sheetData>
  <mergeCells count="8">
    <mergeCell ref="B24:P24"/>
    <mergeCell ref="A25:P25"/>
    <mergeCell ref="A1:A2"/>
    <mergeCell ref="B1:B2"/>
    <mergeCell ref="C1:P1"/>
    <mergeCell ref="A21:P21"/>
    <mergeCell ref="B22:P22"/>
    <mergeCell ref="B23:P23"/>
  </mergeCells>
  <printOptions horizontalCentered="1"/>
  <pageMargins left="0.23622047244094491" right="0.23622047244094491" top="1.2204724409448819" bottom="0.74803149606299213" header="0.31496062992125984" footer="0.31496062992125984"/>
  <pageSetup scale="62" fitToHeight="0" orientation="landscape" r:id="rId1"/>
  <headerFooter>
    <oddHeader>&amp;L&amp;G&amp;C&amp;"Arial,Normal"&amp;10PROCESO
PROTECCIÓN
REGISTRO CASA UNIVERSITARIA RD&amp;R&amp;"Arial,Normal"&amp;10F4.A2.G19.P
Versión 1 
Página &amp;P de &amp;N 
08/04/2019 
Clasificación de la Información 
Clasificada</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6"/>
  <sheetViews>
    <sheetView tabSelected="1" view="pageBreakPreview" zoomScale="70" zoomScaleNormal="80" zoomScaleSheetLayoutView="70" zoomScalePageLayoutView="80" workbookViewId="0">
      <selection activeCell="C1" sqref="C1:D1"/>
    </sheetView>
  </sheetViews>
  <sheetFormatPr baseColWidth="10" defaultColWidth="11.5703125" defaultRowHeight="12" x14ac:dyDescent="0.2"/>
  <cols>
    <col min="1" max="1" width="5.140625" style="56" customWidth="1"/>
    <col min="2" max="2" width="58.5703125" style="56" customWidth="1"/>
    <col min="3" max="16" width="10.5703125" style="56" customWidth="1"/>
    <col min="17" max="16384" width="11.5703125" style="56"/>
  </cols>
  <sheetData>
    <row r="1" spans="1:16" ht="125.25" customHeight="1" x14ac:dyDescent="0.2">
      <c r="A1" s="79" t="s">
        <v>405</v>
      </c>
      <c r="B1" s="77" t="s">
        <v>468</v>
      </c>
      <c r="C1" s="78" t="s">
        <v>469</v>
      </c>
      <c r="D1" s="78" t="s">
        <v>470</v>
      </c>
      <c r="E1" s="78" t="s">
        <v>471</v>
      </c>
      <c r="F1" s="78" t="s">
        <v>472</v>
      </c>
      <c r="G1" s="78" t="s">
        <v>473</v>
      </c>
      <c r="H1" s="78" t="s">
        <v>474</v>
      </c>
      <c r="I1" s="78" t="s">
        <v>475</v>
      </c>
      <c r="J1" s="78" t="s">
        <v>476</v>
      </c>
      <c r="K1" s="78" t="s">
        <v>477</v>
      </c>
      <c r="L1" s="78" t="s">
        <v>478</v>
      </c>
      <c r="M1" s="78" t="s">
        <v>479</v>
      </c>
      <c r="N1" s="78" t="s">
        <v>480</v>
      </c>
      <c r="O1" s="78" t="s">
        <v>418</v>
      </c>
      <c r="P1" s="83" t="s">
        <v>481</v>
      </c>
    </row>
    <row r="2" spans="1:16" ht="25.5" customHeight="1" x14ac:dyDescent="0.2">
      <c r="A2" s="61">
        <v>1</v>
      </c>
      <c r="B2" s="62"/>
      <c r="C2" s="62"/>
      <c r="D2" s="62"/>
      <c r="E2" s="62"/>
      <c r="F2" s="62"/>
      <c r="G2" s="62"/>
      <c r="H2" s="62"/>
      <c r="I2" s="62"/>
      <c r="J2" s="62"/>
      <c r="K2" s="62"/>
      <c r="L2" s="62"/>
      <c r="M2" s="62"/>
      <c r="N2" s="62"/>
      <c r="O2" s="62"/>
      <c r="P2" s="69"/>
    </row>
    <row r="3" spans="1:16" ht="25.5" customHeight="1" x14ac:dyDescent="0.2">
      <c r="A3" s="61">
        <v>2</v>
      </c>
      <c r="B3" s="62"/>
      <c r="C3" s="62"/>
      <c r="D3" s="62"/>
      <c r="E3" s="62"/>
      <c r="F3" s="62"/>
      <c r="G3" s="62"/>
      <c r="H3" s="62"/>
      <c r="I3" s="62"/>
      <c r="J3" s="62"/>
      <c r="K3" s="62"/>
      <c r="L3" s="62"/>
      <c r="M3" s="62"/>
      <c r="N3" s="62"/>
      <c r="O3" s="62"/>
      <c r="P3" s="69"/>
    </row>
    <row r="4" spans="1:16" ht="25.5" customHeight="1" x14ac:dyDescent="0.2">
      <c r="A4" s="61">
        <v>3</v>
      </c>
      <c r="B4" s="62"/>
      <c r="C4" s="62"/>
      <c r="D4" s="62"/>
      <c r="E4" s="62"/>
      <c r="F4" s="62"/>
      <c r="G4" s="62"/>
      <c r="H4" s="62"/>
      <c r="I4" s="62"/>
      <c r="J4" s="62"/>
      <c r="K4" s="62"/>
      <c r="L4" s="62"/>
      <c r="M4" s="62"/>
      <c r="N4" s="62"/>
      <c r="O4" s="62"/>
      <c r="P4" s="69"/>
    </row>
    <row r="5" spans="1:16" ht="25.5" customHeight="1" x14ac:dyDescent="0.2">
      <c r="A5" s="61">
        <v>4</v>
      </c>
      <c r="B5" s="62"/>
      <c r="C5" s="62"/>
      <c r="D5" s="62"/>
      <c r="E5" s="62"/>
      <c r="F5" s="62"/>
      <c r="G5" s="62"/>
      <c r="H5" s="62"/>
      <c r="I5" s="62"/>
      <c r="J5" s="62"/>
      <c r="K5" s="62"/>
      <c r="L5" s="62"/>
      <c r="M5" s="62"/>
      <c r="N5" s="62"/>
      <c r="O5" s="62"/>
      <c r="P5" s="69"/>
    </row>
    <row r="6" spans="1:16" ht="25.5" customHeight="1" x14ac:dyDescent="0.2">
      <c r="A6" s="61">
        <v>5</v>
      </c>
      <c r="B6" s="62"/>
      <c r="C6" s="62"/>
      <c r="D6" s="62"/>
      <c r="E6" s="62"/>
      <c r="F6" s="62"/>
      <c r="G6" s="62"/>
      <c r="H6" s="62"/>
      <c r="I6" s="62"/>
      <c r="J6" s="62"/>
      <c r="K6" s="62"/>
      <c r="L6" s="62"/>
      <c r="M6" s="62"/>
      <c r="N6" s="62"/>
      <c r="O6" s="62"/>
      <c r="P6" s="69"/>
    </row>
    <row r="7" spans="1:16" ht="25.5" customHeight="1" x14ac:dyDescent="0.2">
      <c r="A7" s="61">
        <v>6</v>
      </c>
      <c r="B7" s="62"/>
      <c r="C7" s="62"/>
      <c r="D7" s="62"/>
      <c r="E7" s="62"/>
      <c r="F7" s="62"/>
      <c r="G7" s="62"/>
      <c r="H7" s="62"/>
      <c r="I7" s="62"/>
      <c r="J7" s="62"/>
      <c r="K7" s="62"/>
      <c r="L7" s="62"/>
      <c r="M7" s="62"/>
      <c r="N7" s="62"/>
      <c r="O7" s="62"/>
      <c r="P7" s="69"/>
    </row>
    <row r="8" spans="1:16" ht="25.5" customHeight="1" x14ac:dyDescent="0.2">
      <c r="A8" s="61">
        <v>7</v>
      </c>
      <c r="B8" s="62"/>
      <c r="C8" s="62"/>
      <c r="D8" s="62"/>
      <c r="E8" s="62"/>
      <c r="F8" s="62"/>
      <c r="G8" s="62"/>
      <c r="H8" s="62"/>
      <c r="I8" s="62"/>
      <c r="J8" s="62"/>
      <c r="K8" s="62"/>
      <c r="L8" s="62"/>
      <c r="M8" s="62"/>
      <c r="N8" s="62"/>
      <c r="O8" s="62"/>
      <c r="P8" s="69"/>
    </row>
    <row r="9" spans="1:16" ht="25.5" customHeight="1" x14ac:dyDescent="0.2">
      <c r="A9" s="61">
        <v>8</v>
      </c>
      <c r="B9" s="62"/>
      <c r="C9" s="62"/>
      <c r="D9" s="62"/>
      <c r="E9" s="62"/>
      <c r="F9" s="62"/>
      <c r="G9" s="62"/>
      <c r="H9" s="62"/>
      <c r="I9" s="62"/>
      <c r="J9" s="62"/>
      <c r="K9" s="62"/>
      <c r="L9" s="62"/>
      <c r="M9" s="62"/>
      <c r="N9" s="62"/>
      <c r="O9" s="62"/>
      <c r="P9" s="69"/>
    </row>
    <row r="10" spans="1:16" ht="25.5" customHeight="1" x14ac:dyDescent="0.2">
      <c r="A10" s="61">
        <v>9</v>
      </c>
      <c r="B10" s="62"/>
      <c r="C10" s="62"/>
      <c r="D10" s="62"/>
      <c r="E10" s="62"/>
      <c r="F10" s="62"/>
      <c r="G10" s="62"/>
      <c r="H10" s="62"/>
      <c r="I10" s="62"/>
      <c r="J10" s="62"/>
      <c r="K10" s="62"/>
      <c r="L10" s="62"/>
      <c r="M10" s="62"/>
      <c r="N10" s="62"/>
      <c r="O10" s="62"/>
      <c r="P10" s="69"/>
    </row>
    <row r="11" spans="1:16" ht="25.5" customHeight="1" x14ac:dyDescent="0.2">
      <c r="A11" s="61">
        <v>10</v>
      </c>
      <c r="B11" s="62"/>
      <c r="C11" s="62"/>
      <c r="D11" s="62"/>
      <c r="E11" s="62"/>
      <c r="F11" s="62"/>
      <c r="G11" s="62"/>
      <c r="H11" s="62"/>
      <c r="I11" s="62"/>
      <c r="J11" s="62"/>
      <c r="K11" s="62"/>
      <c r="L11" s="62"/>
      <c r="M11" s="62"/>
      <c r="N11" s="62"/>
      <c r="O11" s="62"/>
      <c r="P11" s="69"/>
    </row>
    <row r="12" spans="1:16" ht="25.5" customHeight="1" x14ac:dyDescent="0.2">
      <c r="A12" s="61">
        <v>11</v>
      </c>
      <c r="B12" s="62"/>
      <c r="C12" s="62"/>
      <c r="D12" s="62"/>
      <c r="E12" s="62"/>
      <c r="F12" s="62"/>
      <c r="G12" s="62"/>
      <c r="H12" s="62"/>
      <c r="I12" s="62"/>
      <c r="J12" s="62"/>
      <c r="K12" s="62"/>
      <c r="L12" s="62"/>
      <c r="M12" s="62"/>
      <c r="N12" s="62"/>
      <c r="O12" s="62"/>
      <c r="P12" s="69"/>
    </row>
    <row r="13" spans="1:16" ht="25.5" customHeight="1" x14ac:dyDescent="0.2">
      <c r="A13" s="61">
        <v>12</v>
      </c>
      <c r="B13" s="62"/>
      <c r="C13" s="62"/>
      <c r="D13" s="62"/>
      <c r="E13" s="62"/>
      <c r="F13" s="62"/>
      <c r="G13" s="62"/>
      <c r="H13" s="62"/>
      <c r="I13" s="62"/>
      <c r="J13" s="62"/>
      <c r="K13" s="62"/>
      <c r="L13" s="62"/>
      <c r="M13" s="62"/>
      <c r="N13" s="62"/>
      <c r="O13" s="62"/>
      <c r="P13" s="69"/>
    </row>
    <row r="14" spans="1:16" ht="25.5" customHeight="1" x14ac:dyDescent="0.2">
      <c r="A14" s="61">
        <v>13</v>
      </c>
      <c r="B14" s="62"/>
      <c r="C14" s="62"/>
      <c r="D14" s="62"/>
      <c r="E14" s="62"/>
      <c r="F14" s="62"/>
      <c r="G14" s="62"/>
      <c r="H14" s="62"/>
      <c r="I14" s="62"/>
      <c r="J14" s="62"/>
      <c r="K14" s="62"/>
      <c r="L14" s="62"/>
      <c r="M14" s="62"/>
      <c r="N14" s="62"/>
      <c r="O14" s="62"/>
      <c r="P14" s="69"/>
    </row>
    <row r="15" spans="1:16" ht="25.5" customHeight="1" x14ac:dyDescent="0.2">
      <c r="A15" s="61">
        <v>14</v>
      </c>
      <c r="B15" s="62"/>
      <c r="C15" s="62"/>
      <c r="D15" s="62"/>
      <c r="E15" s="62"/>
      <c r="F15" s="62"/>
      <c r="G15" s="62"/>
      <c r="H15" s="62"/>
      <c r="I15" s="62"/>
      <c r="J15" s="62"/>
      <c r="K15" s="62"/>
      <c r="L15" s="62"/>
      <c r="M15" s="62"/>
      <c r="N15" s="62"/>
      <c r="O15" s="62"/>
      <c r="P15" s="69"/>
    </row>
    <row r="16" spans="1:16" ht="25.5" customHeight="1" x14ac:dyDescent="0.2">
      <c r="A16" s="61">
        <v>15</v>
      </c>
      <c r="B16" s="62"/>
      <c r="C16" s="62"/>
      <c r="D16" s="62"/>
      <c r="E16" s="62"/>
      <c r="F16" s="62"/>
      <c r="G16" s="62"/>
      <c r="H16" s="62"/>
      <c r="I16" s="62"/>
      <c r="J16" s="62"/>
      <c r="K16" s="62"/>
      <c r="L16" s="62"/>
      <c r="M16" s="62"/>
      <c r="N16" s="62"/>
      <c r="O16" s="62"/>
      <c r="P16" s="69"/>
    </row>
    <row r="17" spans="1:16" ht="25.5" customHeight="1" x14ac:dyDescent="0.2">
      <c r="A17" s="61">
        <v>16</v>
      </c>
      <c r="B17" s="62"/>
      <c r="C17" s="62"/>
      <c r="D17" s="62"/>
      <c r="E17" s="62"/>
      <c r="F17" s="62"/>
      <c r="G17" s="62"/>
      <c r="H17" s="62"/>
      <c r="I17" s="62"/>
      <c r="J17" s="62"/>
      <c r="K17" s="62"/>
      <c r="L17" s="62"/>
      <c r="M17" s="62"/>
      <c r="N17" s="62"/>
      <c r="O17" s="62"/>
      <c r="P17" s="69"/>
    </row>
    <row r="18" spans="1:16" ht="25.5" customHeight="1" thickBot="1" x14ac:dyDescent="0.25">
      <c r="A18" s="63">
        <v>17</v>
      </c>
      <c r="B18" s="64"/>
      <c r="C18" s="64"/>
      <c r="D18" s="64"/>
      <c r="E18" s="64"/>
      <c r="F18" s="64"/>
      <c r="G18" s="64"/>
      <c r="H18" s="64"/>
      <c r="I18" s="64"/>
      <c r="J18" s="64"/>
      <c r="K18" s="64"/>
      <c r="L18" s="64"/>
      <c r="M18" s="64"/>
      <c r="N18" s="64"/>
      <c r="O18" s="64"/>
      <c r="P18" s="70"/>
    </row>
    <row r="19" spans="1:16" ht="12.75" thickBot="1" x14ac:dyDescent="0.25"/>
    <row r="20" spans="1:16" x14ac:dyDescent="0.2">
      <c r="A20" s="193" t="s">
        <v>425</v>
      </c>
      <c r="B20" s="194"/>
      <c r="C20" s="194"/>
      <c r="D20" s="194"/>
      <c r="E20" s="194"/>
      <c r="F20" s="194"/>
      <c r="G20" s="194"/>
      <c r="H20" s="194"/>
      <c r="I20" s="195"/>
      <c r="J20" s="81"/>
      <c r="K20" s="81"/>
      <c r="L20" s="81"/>
      <c r="M20" s="81"/>
      <c r="N20" s="81"/>
      <c r="O20" s="81"/>
      <c r="P20" s="81"/>
    </row>
    <row r="21" spans="1:16" x14ac:dyDescent="0.2">
      <c r="A21" s="65" t="s">
        <v>426</v>
      </c>
      <c r="B21" s="196" t="s">
        <v>482</v>
      </c>
      <c r="C21" s="196"/>
      <c r="D21" s="196"/>
      <c r="E21" s="196"/>
      <c r="F21" s="196"/>
      <c r="G21" s="196"/>
      <c r="H21" s="196"/>
      <c r="I21" s="197"/>
      <c r="J21" s="81"/>
      <c r="K21" s="81"/>
      <c r="L21" s="81"/>
      <c r="M21" s="81"/>
      <c r="N21" s="81"/>
      <c r="O21" s="81"/>
      <c r="P21" s="81"/>
    </row>
    <row r="22" spans="1:16" x14ac:dyDescent="0.2">
      <c r="A22" s="65" t="s">
        <v>428</v>
      </c>
      <c r="B22" s="196" t="s">
        <v>483</v>
      </c>
      <c r="C22" s="196"/>
      <c r="D22" s="196"/>
      <c r="E22" s="196"/>
      <c r="F22" s="196"/>
      <c r="G22" s="196"/>
      <c r="H22" s="196"/>
      <c r="I22" s="197"/>
      <c r="J22" s="81"/>
      <c r="K22" s="81"/>
      <c r="L22" s="81"/>
      <c r="M22" s="81"/>
      <c r="N22" s="81"/>
      <c r="O22" s="81"/>
      <c r="P22" s="81"/>
    </row>
    <row r="23" spans="1:16" ht="12.75" thickBot="1" x14ac:dyDescent="0.25">
      <c r="A23" s="66" t="s">
        <v>430</v>
      </c>
      <c r="B23" s="198" t="s">
        <v>484</v>
      </c>
      <c r="C23" s="198"/>
      <c r="D23" s="198"/>
      <c r="E23" s="198"/>
      <c r="F23" s="198"/>
      <c r="G23" s="198"/>
      <c r="H23" s="198"/>
      <c r="I23" s="199"/>
      <c r="J23" s="81"/>
      <c r="K23" s="81"/>
      <c r="L23" s="81"/>
      <c r="M23" s="81"/>
      <c r="N23" s="81"/>
      <c r="O23" s="81"/>
      <c r="P23" s="81"/>
    </row>
    <row r="24" spans="1:16" x14ac:dyDescent="0.2">
      <c r="A24" s="200" t="s">
        <v>485</v>
      </c>
      <c r="B24" s="200"/>
      <c r="C24" s="200"/>
      <c r="D24" s="200"/>
      <c r="E24" s="200"/>
      <c r="F24" s="200"/>
      <c r="G24" s="200"/>
      <c r="H24" s="200"/>
      <c r="I24" s="200"/>
      <c r="J24" s="81"/>
      <c r="K24" s="81"/>
      <c r="L24" s="81"/>
      <c r="M24" s="81"/>
      <c r="N24" s="81"/>
      <c r="O24" s="81"/>
      <c r="P24" s="81"/>
    </row>
    <row r="25" spans="1:16" ht="15" customHeight="1" x14ac:dyDescent="0.2">
      <c r="A25" s="200"/>
      <c r="B25" s="200"/>
      <c r="C25" s="200"/>
      <c r="D25" s="200"/>
      <c r="E25" s="200"/>
      <c r="F25" s="200"/>
      <c r="G25" s="200"/>
      <c r="H25" s="200"/>
      <c r="I25" s="200"/>
      <c r="J25" s="81"/>
      <c r="K25" s="81"/>
      <c r="L25" s="81"/>
      <c r="M25" s="81"/>
      <c r="N25" s="81"/>
      <c r="O25" s="81"/>
      <c r="P25" s="81"/>
    </row>
    <row r="26" spans="1:16" ht="15.75" customHeight="1" x14ac:dyDescent="0.2">
      <c r="A26" s="84"/>
      <c r="B26" s="84"/>
      <c r="C26" s="84"/>
      <c r="D26" s="84"/>
      <c r="E26" s="84"/>
      <c r="F26" s="84"/>
      <c r="G26" s="84"/>
      <c r="H26" s="84"/>
      <c r="I26" s="84"/>
      <c r="J26" s="84"/>
      <c r="K26" s="84"/>
      <c r="L26" s="84"/>
      <c r="M26" s="84"/>
      <c r="N26" s="84"/>
      <c r="O26" s="84"/>
      <c r="P26" s="84"/>
    </row>
  </sheetData>
  <mergeCells count="5">
    <mergeCell ref="A20:I20"/>
    <mergeCell ref="B21:I21"/>
    <mergeCell ref="B22:I22"/>
    <mergeCell ref="B23:I23"/>
    <mergeCell ref="A24:I25"/>
  </mergeCells>
  <printOptions horizontalCentered="1"/>
  <pageMargins left="0.23622047244094491" right="0.23622047244094491" top="1.2204724409448819" bottom="0.74803149606299213" header="0.31496062992125984" footer="0.31496062992125984"/>
  <pageSetup scale="63" fitToHeight="0" orientation="landscape" r:id="rId1"/>
  <headerFooter>
    <oddHeader>&amp;L&amp;G&amp;C&amp;"Arial,Normal"&amp;10PROCESO
PROTECCIÓN
REGISTRO CASA UNIVERSITARIA RD&amp;R&amp;"Arial,Normal"&amp;10F4.A2.G19.P
Versión 1 
Página &amp;P de &amp;N 
08/04/2019 
Clasificación de la Información 
Clasificada</oddHead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zoomScale="80" zoomScaleNormal="80" workbookViewId="0">
      <selection activeCell="B4" sqref="B4"/>
    </sheetView>
  </sheetViews>
  <sheetFormatPr baseColWidth="10" defaultRowHeight="15" x14ac:dyDescent="0.25"/>
  <cols>
    <col min="3" max="3" width="11.28515625" bestFit="1" customWidth="1"/>
    <col min="4" max="4" width="20.28515625" bestFit="1" customWidth="1"/>
  </cols>
  <sheetData>
    <row r="1" spans="1:5" x14ac:dyDescent="0.25">
      <c r="A1" s="9" t="s">
        <v>32</v>
      </c>
      <c r="B1" s="9" t="s">
        <v>47</v>
      </c>
      <c r="C1" s="9" t="s">
        <v>53</v>
      </c>
      <c r="D1" s="21" t="s">
        <v>61</v>
      </c>
      <c r="E1" s="21" t="s">
        <v>47</v>
      </c>
    </row>
    <row r="2" spans="1:5" x14ac:dyDescent="0.25">
      <c r="A2" s="8" t="s">
        <v>33</v>
      </c>
      <c r="B2" s="8" t="s">
        <v>29</v>
      </c>
      <c r="C2" s="22" t="s">
        <v>31</v>
      </c>
      <c r="D2" s="7" t="s">
        <v>59</v>
      </c>
      <c r="E2" s="7" t="s">
        <v>73</v>
      </c>
    </row>
    <row r="3" spans="1:5" x14ac:dyDescent="0.25">
      <c r="A3" s="8" t="s">
        <v>34</v>
      </c>
      <c r="B3" s="8" t="s">
        <v>30</v>
      </c>
      <c r="D3" s="7" t="s">
        <v>60</v>
      </c>
      <c r="E3" s="7" t="s">
        <v>74</v>
      </c>
    </row>
    <row r="4" spans="1:5" x14ac:dyDescent="0.25">
      <c r="A4" s="8" t="s">
        <v>35</v>
      </c>
      <c r="B4" s="27" t="s">
        <v>88</v>
      </c>
      <c r="D4" s="26" t="s">
        <v>54</v>
      </c>
    </row>
    <row r="5" spans="1:5" x14ac:dyDescent="0.25">
      <c r="A5" s="8"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Registro</vt:lpstr>
      <vt:lpstr>Consolidado</vt:lpstr>
      <vt:lpstr>DHA</vt:lpstr>
      <vt:lpstr>DP</vt:lpstr>
      <vt:lpstr>DHAP</vt:lpstr>
      <vt:lpstr>DTH</vt:lpstr>
      <vt:lpstr>Tablas</vt:lpstr>
      <vt:lpstr>DHA!Área_de_impresión</vt:lpstr>
      <vt:lpstr>DHAP!Área_de_impresión</vt:lpstr>
      <vt:lpstr>DP!Área_de_impresión</vt:lpstr>
      <vt:lpstr>DTH!Área_de_impresión</vt:lpstr>
      <vt:lpstr>Registro!Área_de_impresión</vt:lpstr>
      <vt:lpstr>DP!OLE_LINK1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2019-04-08T17:23:59Z</cp:lastPrinted>
  <dcterms:created xsi:type="dcterms:W3CDTF">2019-01-30T14:18:32Z</dcterms:created>
  <dcterms:modified xsi:type="dcterms:W3CDTF">2019-04-08T17:24:07Z</dcterms:modified>
</cp:coreProperties>
</file>