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Cesar.Rodriguez\maryluz\Pri Inf\"/>
    </mc:Choice>
  </mc:AlternateContent>
  <bookViews>
    <workbookView xWindow="0" yWindow="0" windowWidth="20490" windowHeight="7755" tabRatio="784" firstSheet="5" activeTab="5"/>
  </bookViews>
  <sheets>
    <sheet name="CANASTA V1 MOD PROP VF25042 (2" sheetId="7" state="hidden" r:id="rId1"/>
    <sheet name="CANASTA V1 MOD PROP VF25042016" sheetId="6" state="hidden" r:id="rId2"/>
    <sheet name="Hoja2" sheetId="8" state="hidden" r:id="rId3"/>
    <sheet name="CANASTA V1 MOD PROP VF" sheetId="5" state="hidden" r:id="rId4"/>
    <sheet name="CANASTA V1 MOD PROP" sheetId="4" state="hidden" r:id="rId5"/>
    <sheet name="1. INFORMACION GENERAL" sheetId="16" r:id="rId6"/>
    <sheet name="2. PRESUPUESTO CANASTA1" sheetId="19" r:id="rId7"/>
    <sheet name="3. PRESUPUESTO CANASTA2" sheetId="17" r:id="rId8"/>
    <sheet name="4. PRESUPUESTO CANASTA3" sheetId="18" r:id="rId9"/>
    <sheet name="5. REC. PAGADOS Y POR PAGAR" sheetId="20" r:id="rId10"/>
    <sheet name="6. RESUMEN CONSOLIDADO VIGENCIA" sheetId="26" r:id="rId11"/>
    <sheet name="7. SEGUIM. AL USO DE LOS APORT" sheetId="27" r:id="rId12"/>
    <sheet name="8. CONTRAPARTIDA" sheetId="24" r:id="rId13"/>
    <sheet name="9. CONCILIACION BANCARIA" sheetId="28" r:id="rId14"/>
    <sheet name="DETALLE DE COMPRAS DEL PERIODO" sheetId="22" r:id="rId15"/>
    <sheet name="INSTRUCTIVO DE DILIGENCIAMIENTO" sheetId="29" r:id="rId16"/>
    <sheet name="Hoja1 (2)" sheetId="3" state="hidden" r:id="rId17"/>
    <sheet name="Hoja1" sheetId="1" state="hidden" r:id="rId18"/>
    <sheet name="Calculos_SF" sheetId="2" state="hidden" r:id="rId19"/>
  </sheets>
  <definedNames>
    <definedName name="_xlnm.Print_Area" localSheetId="5">'1. INFORMACION GENERAL'!$1:$23</definedName>
    <definedName name="OLE_LINK1" localSheetId="5">'1. INFORMACION GENERAL'!$A$21</definedName>
    <definedName name="_xlnm.Print_Titles" localSheetId="13">'9. CONCILIACION BANCARIA'!$4:$8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1" i="17" l="1"/>
  <c r="M33" i="19"/>
  <c r="J36" i="20"/>
  <c r="K36" i="20"/>
  <c r="M36" i="20"/>
  <c r="H36" i="20"/>
  <c r="G36" i="20"/>
  <c r="I33" i="20"/>
  <c r="L33" i="20" s="1"/>
  <c r="I34" i="20"/>
  <c r="L34" i="20" s="1"/>
  <c r="I35" i="20"/>
  <c r="L35" i="20" s="1"/>
  <c r="I32" i="18"/>
  <c r="J32" i="18"/>
  <c r="K32" i="18"/>
  <c r="L32" i="18"/>
  <c r="M32" i="18"/>
  <c r="N32" i="18"/>
  <c r="O32" i="18"/>
  <c r="P32" i="18"/>
  <c r="Q32" i="18"/>
  <c r="R32" i="18"/>
  <c r="S32" i="18"/>
  <c r="H32" i="18"/>
  <c r="T31" i="18"/>
  <c r="T30" i="18"/>
  <c r="T29" i="18"/>
  <c r="I33" i="17"/>
  <c r="J33" i="17"/>
  <c r="K33" i="17"/>
  <c r="L33" i="17"/>
  <c r="M33" i="17"/>
  <c r="N33" i="17"/>
  <c r="O33" i="17"/>
  <c r="P33" i="17"/>
  <c r="Q33" i="17"/>
  <c r="R33" i="17"/>
  <c r="S33" i="17"/>
  <c r="H33" i="17"/>
  <c r="T32" i="17"/>
  <c r="T31" i="17"/>
  <c r="T30" i="17"/>
  <c r="T30" i="19"/>
  <c r="T31" i="19"/>
  <c r="T32" i="19"/>
  <c r="I33" i="19"/>
  <c r="J33" i="19"/>
  <c r="K33" i="19"/>
  <c r="L33" i="19"/>
  <c r="N33" i="19"/>
  <c r="O33" i="19"/>
  <c r="P33" i="19"/>
  <c r="Q33" i="19"/>
  <c r="R33" i="19"/>
  <c r="S33" i="19"/>
  <c r="H33" i="19"/>
  <c r="O24" i="27" l="1"/>
  <c r="O20" i="27"/>
  <c r="D11" i="27" l="1"/>
  <c r="T21" i="18" l="1"/>
  <c r="T22" i="18"/>
  <c r="T23" i="18"/>
  <c r="T24" i="18"/>
  <c r="T25" i="18"/>
  <c r="T26" i="18"/>
  <c r="T27" i="18"/>
  <c r="T28" i="18"/>
  <c r="T22" i="17"/>
  <c r="T23" i="17"/>
  <c r="T24" i="17"/>
  <c r="T25" i="17"/>
  <c r="T26" i="17"/>
  <c r="T27" i="17"/>
  <c r="T28" i="17"/>
  <c r="T29" i="17"/>
  <c r="I11" i="20"/>
  <c r="L11" i="20" s="1"/>
  <c r="I12" i="20"/>
  <c r="L12" i="20" s="1"/>
  <c r="I13" i="20"/>
  <c r="L13" i="20" s="1"/>
  <c r="I14" i="20"/>
  <c r="L14" i="20" s="1"/>
  <c r="I15" i="20"/>
  <c r="L15" i="20" s="1"/>
  <c r="I16" i="20"/>
  <c r="L16" i="20" s="1"/>
  <c r="I17" i="20"/>
  <c r="I18" i="20"/>
  <c r="L18" i="20" s="1"/>
  <c r="I19" i="20"/>
  <c r="L19" i="20" s="1"/>
  <c r="I20" i="20"/>
  <c r="L20" i="20" s="1"/>
  <c r="I21" i="20"/>
  <c r="L21" i="20" s="1"/>
  <c r="I22" i="20"/>
  <c r="L22" i="20" s="1"/>
  <c r="I23" i="20"/>
  <c r="L23" i="20" s="1"/>
  <c r="I24" i="20"/>
  <c r="L24" i="20" s="1"/>
  <c r="I25" i="20"/>
  <c r="L25" i="20" s="1"/>
  <c r="I26" i="20"/>
  <c r="L26" i="20" s="1"/>
  <c r="I27" i="20"/>
  <c r="L27" i="20" s="1"/>
  <c r="I28" i="20"/>
  <c r="L28" i="20" s="1"/>
  <c r="I29" i="20"/>
  <c r="L29" i="20" s="1"/>
  <c r="I30" i="20"/>
  <c r="L30" i="20" s="1"/>
  <c r="I31" i="20"/>
  <c r="L31" i="20" s="1"/>
  <c r="I32" i="20"/>
  <c r="L32" i="20" s="1"/>
  <c r="T22" i="19"/>
  <c r="T23" i="19"/>
  <c r="T24" i="19"/>
  <c r="T25" i="19"/>
  <c r="T26" i="19"/>
  <c r="T27" i="19"/>
  <c r="T28" i="19"/>
  <c r="T29" i="19"/>
  <c r="L17" i="20" l="1"/>
  <c r="M47" i="20"/>
  <c r="T42" i="19"/>
  <c r="T41" i="19"/>
  <c r="T6" i="19" l="1"/>
  <c r="B16" i="16" l="1"/>
  <c r="I39" i="20" l="1"/>
  <c r="L39" i="20" s="1"/>
  <c r="I40" i="20"/>
  <c r="L40" i="20" s="1"/>
  <c r="I41" i="20"/>
  <c r="L41" i="20" s="1"/>
  <c r="I42" i="20"/>
  <c r="L42" i="20" s="1"/>
  <c r="I43" i="20"/>
  <c r="L43" i="20" s="1"/>
  <c r="I44" i="20"/>
  <c r="L44" i="20" s="1"/>
  <c r="I45" i="20"/>
  <c r="L45" i="20" s="1"/>
  <c r="I46" i="20"/>
  <c r="L46" i="20" s="1"/>
  <c r="H47" i="20"/>
  <c r="H48" i="20" s="1"/>
  <c r="J47" i="20"/>
  <c r="K47" i="20"/>
  <c r="M48" i="20"/>
  <c r="K48" i="20" l="1"/>
  <c r="J48" i="20"/>
  <c r="F26" i="28"/>
  <c r="E26" i="28"/>
  <c r="G12" i="28"/>
  <c r="N20" i="27"/>
  <c r="M20" i="27"/>
  <c r="L20" i="27"/>
  <c r="K20" i="27"/>
  <c r="J20" i="27"/>
  <c r="I20" i="27"/>
  <c r="H20" i="27"/>
  <c r="G20" i="27"/>
  <c r="F20" i="27"/>
  <c r="E20" i="27"/>
  <c r="D20" i="27"/>
  <c r="O18" i="27"/>
  <c r="N18" i="27"/>
  <c r="M18" i="27"/>
  <c r="L18" i="27"/>
  <c r="K18" i="27"/>
  <c r="J18" i="27"/>
  <c r="I18" i="27"/>
  <c r="H18" i="27"/>
  <c r="G18" i="27"/>
  <c r="F18" i="27"/>
  <c r="E18" i="27"/>
  <c r="D16" i="27"/>
  <c r="D18" i="27" s="1"/>
  <c r="O8" i="26"/>
  <c r="O16" i="26"/>
  <c r="C15" i="26"/>
  <c r="O13" i="26"/>
  <c r="O12" i="26"/>
  <c r="N11" i="26"/>
  <c r="N14" i="26" s="1"/>
  <c r="N15" i="26" s="1"/>
  <c r="M11" i="26"/>
  <c r="M14" i="26" s="1"/>
  <c r="M15" i="26" s="1"/>
  <c r="L11" i="26"/>
  <c r="L14" i="26" s="1"/>
  <c r="L15" i="26" s="1"/>
  <c r="K11" i="26"/>
  <c r="K14" i="26" s="1"/>
  <c r="K15" i="26" s="1"/>
  <c r="J11" i="26"/>
  <c r="J14" i="26" s="1"/>
  <c r="J15" i="26" s="1"/>
  <c r="I11" i="26"/>
  <c r="I14" i="26" s="1"/>
  <c r="I15" i="26" s="1"/>
  <c r="H11" i="26"/>
  <c r="H14" i="26" s="1"/>
  <c r="H15" i="26" s="1"/>
  <c r="G11" i="26"/>
  <c r="G14" i="26" s="1"/>
  <c r="G15" i="26" s="1"/>
  <c r="F11" i="26"/>
  <c r="F14" i="26" s="1"/>
  <c r="F15" i="26" s="1"/>
  <c r="E11" i="26"/>
  <c r="E14" i="26" s="1"/>
  <c r="E15" i="26" s="1"/>
  <c r="D11" i="26"/>
  <c r="D14" i="26" s="1"/>
  <c r="D15" i="26" s="1"/>
  <c r="C11" i="26"/>
  <c r="C14" i="26" s="1"/>
  <c r="O10" i="26"/>
  <c r="O9" i="26"/>
  <c r="G27" i="28" l="1"/>
  <c r="E10" i="27"/>
  <c r="E11" i="27" s="1"/>
  <c r="E16" i="27" s="1"/>
  <c r="F10" i="27" s="1"/>
  <c r="F11" i="27" s="1"/>
  <c r="F16" i="27" s="1"/>
  <c r="G10" i="27" s="1"/>
  <c r="G11" i="27" s="1"/>
  <c r="G16" i="27" s="1"/>
  <c r="H10" i="27" s="1"/>
  <c r="H11" i="27" s="1"/>
  <c r="H16" i="27" s="1"/>
  <c r="I10" i="27" s="1"/>
  <c r="I11" i="27" s="1"/>
  <c r="I16" i="27" s="1"/>
  <c r="J10" i="27" s="1"/>
  <c r="J11" i="27" s="1"/>
  <c r="J16" i="27" s="1"/>
  <c r="K10" i="27" s="1"/>
  <c r="K11" i="27" s="1"/>
  <c r="K16" i="27" s="1"/>
  <c r="L10" i="27" s="1"/>
  <c r="L11" i="27" s="1"/>
  <c r="L16" i="27" s="1"/>
  <c r="M10" i="27" s="1"/>
  <c r="M11" i="27" s="1"/>
  <c r="M16" i="27" s="1"/>
  <c r="N10" i="27" s="1"/>
  <c r="N11" i="27" s="1"/>
  <c r="N16" i="27" s="1"/>
  <c r="O10" i="27" s="1"/>
  <c r="O11" i="27" s="1"/>
  <c r="O16" i="27" s="1"/>
  <c r="O11" i="26"/>
  <c r="O14" i="26" s="1"/>
  <c r="O15" i="26"/>
  <c r="T42" i="17" l="1"/>
  <c r="T41" i="17"/>
  <c r="T41" i="18" l="1"/>
  <c r="T40" i="18"/>
  <c r="T37" i="18"/>
  <c r="G47" i="20" l="1"/>
  <c r="G48" i="20" s="1"/>
  <c r="I38" i="18"/>
  <c r="I39" i="18" s="1"/>
  <c r="I42" i="18" s="1"/>
  <c r="J38" i="18"/>
  <c r="J39" i="18" s="1"/>
  <c r="J42" i="18" s="1"/>
  <c r="K38" i="18"/>
  <c r="K39" i="18" s="1"/>
  <c r="K42" i="18" s="1"/>
  <c r="L38" i="18"/>
  <c r="L39" i="18" s="1"/>
  <c r="L42" i="18" s="1"/>
  <c r="M38" i="18"/>
  <c r="M39" i="18" s="1"/>
  <c r="M42" i="18" s="1"/>
  <c r="N38" i="18"/>
  <c r="N39" i="18" s="1"/>
  <c r="N42" i="18" s="1"/>
  <c r="O38" i="18"/>
  <c r="O39" i="18" s="1"/>
  <c r="O42" i="18" s="1"/>
  <c r="P38" i="18"/>
  <c r="P39" i="18" s="1"/>
  <c r="P42" i="18" s="1"/>
  <c r="Q38" i="18"/>
  <c r="Q39" i="18" s="1"/>
  <c r="Q42" i="18" s="1"/>
  <c r="R38" i="18"/>
  <c r="R39" i="18" s="1"/>
  <c r="R42" i="18" s="1"/>
  <c r="S38" i="18"/>
  <c r="H38" i="18"/>
  <c r="T20" i="17"/>
  <c r="T37" i="17"/>
  <c r="T36" i="17"/>
  <c r="T35" i="17"/>
  <c r="S39" i="17"/>
  <c r="I39" i="17"/>
  <c r="J39" i="17"/>
  <c r="K39" i="17"/>
  <c r="L39" i="17"/>
  <c r="M39" i="17"/>
  <c r="N39" i="17"/>
  <c r="O39" i="17"/>
  <c r="P39" i="17"/>
  <c r="Q39" i="17"/>
  <c r="R39" i="17"/>
  <c r="H39" i="17"/>
  <c r="S39" i="19"/>
  <c r="I39" i="19"/>
  <c r="J39" i="19"/>
  <c r="K39" i="19"/>
  <c r="L39" i="19"/>
  <c r="M39" i="19"/>
  <c r="N39" i="19"/>
  <c r="O39" i="19"/>
  <c r="P39" i="19"/>
  <c r="Q39" i="19"/>
  <c r="R39" i="19"/>
  <c r="H39" i="19"/>
  <c r="T38" i="17"/>
  <c r="T38" i="19"/>
  <c r="S40" i="17" l="1"/>
  <c r="S43" i="17" s="1"/>
  <c r="S40" i="19"/>
  <c r="S43" i="19" s="1"/>
  <c r="T38" i="18"/>
  <c r="S39" i="18"/>
  <c r="O17" i="24"/>
  <c r="N17" i="24"/>
  <c r="M17" i="24"/>
  <c r="L17" i="24"/>
  <c r="K17" i="24"/>
  <c r="J17" i="24"/>
  <c r="I17" i="24"/>
  <c r="H17" i="24"/>
  <c r="G17" i="24"/>
  <c r="F17" i="24"/>
  <c r="E17" i="24"/>
  <c r="D17" i="24"/>
  <c r="C17" i="24"/>
  <c r="P16" i="24"/>
  <c r="Q16" i="24" s="1"/>
  <c r="P15" i="24"/>
  <c r="Q15" i="24" s="1"/>
  <c r="P14" i="24"/>
  <c r="Q14" i="24" s="1"/>
  <c r="P13" i="24"/>
  <c r="Q13" i="24" s="1"/>
  <c r="P12" i="24"/>
  <c r="Q12" i="24" s="1"/>
  <c r="P11" i="24"/>
  <c r="Q11" i="24" s="1"/>
  <c r="P10" i="24"/>
  <c r="Q10" i="24" s="1"/>
  <c r="P9" i="24"/>
  <c r="Q9" i="24" s="1"/>
  <c r="P8" i="24"/>
  <c r="Q8" i="24" s="1"/>
  <c r="P17" i="24" l="1"/>
  <c r="S42" i="18"/>
  <c r="Q17" i="24"/>
  <c r="T12" i="18" l="1"/>
  <c r="E15" i="18" s="1"/>
  <c r="T11" i="18"/>
  <c r="E14" i="18" s="1"/>
  <c r="T10" i="18"/>
  <c r="T6" i="18"/>
  <c r="T6" i="17"/>
  <c r="T12" i="17"/>
  <c r="T11" i="17"/>
  <c r="T10" i="17"/>
  <c r="T10" i="19"/>
  <c r="T11" i="19"/>
  <c r="E14" i="19" s="1"/>
  <c r="T12" i="19"/>
  <c r="I38" i="20"/>
  <c r="I47" i="20" s="1"/>
  <c r="I10" i="20"/>
  <c r="I36" i="20" s="1"/>
  <c r="E14" i="17" l="1"/>
  <c r="I48" i="20"/>
  <c r="E15" i="17"/>
  <c r="E16" i="17" s="1"/>
  <c r="G15" i="17" s="1"/>
  <c r="E15" i="19"/>
  <c r="E16" i="18"/>
  <c r="G14" i="18" s="1"/>
  <c r="L38" i="20"/>
  <c r="L47" i="20" s="1"/>
  <c r="L10" i="20"/>
  <c r="L36" i="20" s="1"/>
  <c r="G15" i="18" l="1"/>
  <c r="G16" i="18" s="1"/>
  <c r="G14" i="17"/>
  <c r="G16" i="17" s="1"/>
  <c r="L48" i="20"/>
  <c r="T37" i="19"/>
  <c r="T36" i="19"/>
  <c r="T35" i="19"/>
  <c r="R40" i="19"/>
  <c r="R43" i="19" s="1"/>
  <c r="Q40" i="19"/>
  <c r="Q43" i="19" s="1"/>
  <c r="P40" i="19"/>
  <c r="P43" i="19" s="1"/>
  <c r="O40" i="19"/>
  <c r="O43" i="19" s="1"/>
  <c r="N40" i="19"/>
  <c r="N43" i="19" s="1"/>
  <c r="M40" i="19"/>
  <c r="M43" i="19" s="1"/>
  <c r="L40" i="19"/>
  <c r="L43" i="19" s="1"/>
  <c r="K40" i="19"/>
  <c r="K43" i="19" s="1"/>
  <c r="J40" i="19"/>
  <c r="J43" i="19" s="1"/>
  <c r="I40" i="19"/>
  <c r="I43" i="19" s="1"/>
  <c r="T21" i="19"/>
  <c r="T20" i="19"/>
  <c r="H40" i="19" l="1"/>
  <c r="T40" i="19" s="1"/>
  <c r="T33" i="19"/>
  <c r="T39" i="19"/>
  <c r="E16" i="19"/>
  <c r="H43" i="19" l="1"/>
  <c r="T43" i="19" s="1"/>
  <c r="T44" i="19" s="1"/>
  <c r="G14" i="19"/>
  <c r="G15" i="19"/>
  <c r="T36" i="18"/>
  <c r="T35" i="18"/>
  <c r="T34" i="18"/>
  <c r="T20" i="18"/>
  <c r="R40" i="17"/>
  <c r="R43" i="17" s="1"/>
  <c r="Q40" i="17"/>
  <c r="Q43" i="17" s="1"/>
  <c r="P40" i="17"/>
  <c r="P43" i="17" s="1"/>
  <c r="O40" i="17"/>
  <c r="O43" i="17" s="1"/>
  <c r="N40" i="17"/>
  <c r="N43" i="17" s="1"/>
  <c r="M40" i="17"/>
  <c r="M43" i="17" s="1"/>
  <c r="L40" i="17"/>
  <c r="L43" i="17" s="1"/>
  <c r="K40" i="17"/>
  <c r="K43" i="17" s="1"/>
  <c r="J40" i="17"/>
  <c r="J43" i="17" s="1"/>
  <c r="I40" i="17"/>
  <c r="I43" i="17" s="1"/>
  <c r="H40" i="17"/>
  <c r="G16" i="19" l="1"/>
  <c r="H43" i="17"/>
  <c r="T43" i="17" s="1"/>
  <c r="T44" i="17" s="1"/>
  <c r="T40" i="17"/>
  <c r="H39" i="18"/>
  <c r="T32" i="18"/>
  <c r="T39" i="17"/>
  <c r="T33" i="17"/>
  <c r="H11" i="16"/>
  <c r="G16" i="16"/>
  <c r="F16" i="16"/>
  <c r="E16" i="16"/>
  <c r="D16" i="16"/>
  <c r="C16" i="16"/>
  <c r="H15" i="16"/>
  <c r="H16" i="16" s="1"/>
  <c r="H42" i="18" l="1"/>
  <c r="T42" i="18" s="1"/>
  <c r="T43" i="18" s="1"/>
  <c r="T39" i="18"/>
  <c r="M17" i="3" l="1"/>
  <c r="P16" i="3" s="1"/>
  <c r="T17" i="3" l="1"/>
  <c r="T16" i="3"/>
  <c r="Q16" i="3"/>
  <c r="P13" i="3"/>
  <c r="Q13" i="3"/>
  <c r="Q14" i="3"/>
  <c r="P17" i="3" l="1"/>
  <c r="Q17" i="3" s="1"/>
  <c r="V16" i="3"/>
  <c r="X16" i="3" s="1"/>
  <c r="T18" i="3"/>
  <c r="V17" i="3" l="1"/>
  <c r="X17" i="3" s="1"/>
  <c r="X18" i="3" s="1"/>
  <c r="X19" i="3" s="1"/>
  <c r="Q18" i="3"/>
  <c r="M10" i="6"/>
  <c r="L11" i="6"/>
  <c r="L4" i="6"/>
  <c r="L16" i="6"/>
  <c r="L18" i="6"/>
  <c r="L9" i="6"/>
  <c r="L7" i="6"/>
  <c r="L6" i="6"/>
  <c r="L5" i="6"/>
  <c r="E12" i="6"/>
  <c r="L12" i="6" l="1"/>
  <c r="P4" i="6"/>
  <c r="P20" i="6" s="1"/>
  <c r="L20" i="6"/>
  <c r="I11" i="7"/>
  <c r="I4" i="7"/>
  <c r="I5" i="7"/>
  <c r="C12" i="7"/>
  <c r="J18" i="7"/>
  <c r="I18" i="7"/>
  <c r="J16" i="7"/>
  <c r="I16" i="7"/>
  <c r="E12" i="7"/>
  <c r="J10" i="7"/>
  <c r="J9" i="7"/>
  <c r="I9" i="7"/>
  <c r="J8" i="7"/>
  <c r="J7" i="7"/>
  <c r="I7" i="7"/>
  <c r="J6" i="7"/>
  <c r="I6" i="7"/>
  <c r="J5" i="7"/>
  <c r="I12" i="7" l="1"/>
  <c r="I20" i="7" s="1"/>
  <c r="I29" i="7" s="1"/>
  <c r="L22" i="6"/>
  <c r="L29" i="6"/>
  <c r="L24" i="6"/>
  <c r="J12" i="7"/>
  <c r="J20" i="7" s="1"/>
  <c r="J24" i="7" s="1"/>
  <c r="I24" i="7"/>
  <c r="M18" i="6"/>
  <c r="K18" i="6"/>
  <c r="M16" i="6"/>
  <c r="K16" i="6"/>
  <c r="G12" i="6"/>
  <c r="C12" i="6"/>
  <c r="M9" i="6"/>
  <c r="K9" i="6"/>
  <c r="M8" i="6"/>
  <c r="K8" i="6"/>
  <c r="M7" i="6"/>
  <c r="K7" i="6"/>
  <c r="M6" i="6"/>
  <c r="N6" i="6" s="1"/>
  <c r="K6" i="6"/>
  <c r="M5" i="6"/>
  <c r="K5" i="6"/>
  <c r="K4" i="6"/>
  <c r="P13" i="4"/>
  <c r="P15" i="4" s="1"/>
  <c r="O13" i="4"/>
  <c r="O14" i="4" s="1"/>
  <c r="P14" i="4" s="1"/>
  <c r="G25" i="5"/>
  <c r="H25" i="5" s="1"/>
  <c r="L17" i="5"/>
  <c r="K17" i="5"/>
  <c r="J17" i="5"/>
  <c r="I17" i="5"/>
  <c r="L15" i="5"/>
  <c r="K15" i="5"/>
  <c r="J15" i="5"/>
  <c r="I15" i="5"/>
  <c r="L11" i="5"/>
  <c r="J11" i="5"/>
  <c r="E11" i="5"/>
  <c r="C11" i="5"/>
  <c r="K10" i="5"/>
  <c r="K9" i="5"/>
  <c r="I9" i="5"/>
  <c r="K8" i="5"/>
  <c r="I8" i="5"/>
  <c r="K7" i="5"/>
  <c r="I7" i="5"/>
  <c r="K6" i="5"/>
  <c r="I6" i="5"/>
  <c r="K5" i="5"/>
  <c r="I5" i="5"/>
  <c r="I4" i="5"/>
  <c r="M15" i="4"/>
  <c r="M14" i="4"/>
  <c r="M13" i="4"/>
  <c r="I11" i="5" l="1"/>
  <c r="I19" i="5" s="1"/>
  <c r="J29" i="7"/>
  <c r="K12" i="6"/>
  <c r="M12" i="6"/>
  <c r="K11" i="5"/>
  <c r="K19" i="5"/>
  <c r="L19" i="5" s="1"/>
  <c r="J19" i="5"/>
  <c r="I28" i="5"/>
  <c r="I25" i="5"/>
  <c r="I23" i="5"/>
  <c r="H16" i="4"/>
  <c r="J14" i="4"/>
  <c r="J16" i="4" s="1"/>
  <c r="M20" i="6" l="1"/>
  <c r="M22" i="6" s="1"/>
  <c r="Q4" i="6"/>
  <c r="Q20" i="6" s="1"/>
  <c r="K28" i="5"/>
  <c r="O4" i="6"/>
  <c r="O20" i="6" s="1"/>
  <c r="K20" i="6"/>
  <c r="K23" i="5"/>
  <c r="J28" i="5"/>
  <c r="J25" i="5"/>
  <c r="I26" i="5" s="1"/>
  <c r="J26" i="5" s="1"/>
  <c r="J23" i="5"/>
  <c r="L28" i="5"/>
  <c r="L23" i="5"/>
  <c r="J9" i="4"/>
  <c r="J8" i="4"/>
  <c r="J5" i="4"/>
  <c r="H9" i="4"/>
  <c r="M29" i="6" l="1"/>
  <c r="M24" i="6"/>
  <c r="K27" i="6"/>
  <c r="O22" i="6"/>
  <c r="K29" i="6"/>
  <c r="K24" i="6"/>
  <c r="K16" i="4"/>
  <c r="I16" i="4"/>
  <c r="F26" i="4"/>
  <c r="K18" i="4"/>
  <c r="I18" i="4"/>
  <c r="H18" i="4"/>
  <c r="J18" i="4"/>
  <c r="K12" i="4"/>
  <c r="I12" i="4"/>
  <c r="D12" i="4"/>
  <c r="C12" i="4"/>
  <c r="J10" i="4"/>
  <c r="H8" i="4"/>
  <c r="J7" i="4"/>
  <c r="H7" i="4"/>
  <c r="J6" i="4"/>
  <c r="H6" i="4"/>
  <c r="H5" i="4"/>
  <c r="H4" i="4"/>
  <c r="O3" i="4"/>
  <c r="O5" i="4" s="1"/>
  <c r="J12" i="4" l="1"/>
  <c r="G26" i="4"/>
  <c r="H12" i="4"/>
  <c r="H20" i="4" s="1"/>
  <c r="O4" i="4"/>
  <c r="O6" i="4" s="1"/>
  <c r="O7" i="4" s="1"/>
  <c r="H21" i="4" l="1"/>
  <c r="H26" i="4"/>
  <c r="I20" i="4"/>
  <c r="I29" i="4" s="1"/>
  <c r="J29" i="4"/>
  <c r="J20" i="4"/>
  <c r="J24" i="4"/>
  <c r="G28" i="3"/>
  <c r="I28" i="3" s="1"/>
  <c r="N20" i="3"/>
  <c r="L20" i="3"/>
  <c r="K20" i="3"/>
  <c r="J20" i="3"/>
  <c r="I20" i="3"/>
  <c r="M20" i="3"/>
  <c r="N12" i="3"/>
  <c r="N22" i="3" s="1"/>
  <c r="N31" i="3" s="1"/>
  <c r="L12" i="3"/>
  <c r="J12" i="3"/>
  <c r="E12" i="3"/>
  <c r="D12" i="3"/>
  <c r="C12" i="3"/>
  <c r="K11" i="3"/>
  <c r="M10" i="3"/>
  <c r="M9" i="3"/>
  <c r="K9" i="3"/>
  <c r="I9" i="3"/>
  <c r="M8" i="3"/>
  <c r="I8" i="3"/>
  <c r="M7" i="3"/>
  <c r="K7" i="3"/>
  <c r="I7" i="3"/>
  <c r="M6" i="3"/>
  <c r="K6" i="3"/>
  <c r="I6" i="3"/>
  <c r="M5" i="3"/>
  <c r="K5" i="3"/>
  <c r="I5" i="3"/>
  <c r="K4" i="3"/>
  <c r="I4" i="3"/>
  <c r="R3" i="3"/>
  <c r="R5" i="3" s="1"/>
  <c r="I26" i="4" l="1"/>
  <c r="H27" i="4" s="1"/>
  <c r="I27" i="4" s="1"/>
  <c r="J22" i="3"/>
  <c r="J31" i="3" s="1"/>
  <c r="M12" i="3"/>
  <c r="M22" i="3" s="1"/>
  <c r="I21" i="4"/>
  <c r="I22" i="4" s="1"/>
  <c r="I24" i="4" s="1"/>
  <c r="I12" i="3"/>
  <c r="I22" i="3" s="1"/>
  <c r="I31" i="3" s="1"/>
  <c r="K12" i="3"/>
  <c r="K22" i="3" s="1"/>
  <c r="K23" i="3" s="1"/>
  <c r="H28" i="3"/>
  <c r="L22" i="3"/>
  <c r="L31" i="3" s="1"/>
  <c r="J21" i="4"/>
  <c r="K20" i="4"/>
  <c r="H29" i="4"/>
  <c r="H24" i="4"/>
  <c r="I23" i="3"/>
  <c r="M26" i="3"/>
  <c r="M31" i="3"/>
  <c r="M23" i="3"/>
  <c r="K31" i="3"/>
  <c r="L23" i="3"/>
  <c r="J23" i="3"/>
  <c r="N23" i="3"/>
  <c r="J26" i="3"/>
  <c r="N26" i="3"/>
  <c r="R4" i="3"/>
  <c r="R6" i="3" s="1"/>
  <c r="R7" i="3" s="1"/>
  <c r="M17" i="1"/>
  <c r="L26" i="3" l="1"/>
  <c r="K26" i="3"/>
  <c r="I26" i="3"/>
  <c r="K21" i="4"/>
  <c r="K22" i="4" s="1"/>
  <c r="K24" i="4" s="1"/>
  <c r="K29" i="4"/>
  <c r="K24" i="3"/>
  <c r="L24" i="3" s="1"/>
  <c r="M24" i="3"/>
  <c r="N24" i="3" s="1"/>
  <c r="I24" i="3"/>
  <c r="J24" i="3" s="1"/>
  <c r="R3" i="1" l="1"/>
  <c r="R4" i="1" s="1"/>
  <c r="M6" i="1"/>
  <c r="R5" i="1" l="1"/>
  <c r="R6" i="1" s="1"/>
  <c r="R7" i="1" s="1"/>
  <c r="K7" i="1"/>
  <c r="I6" i="1"/>
  <c r="I7" i="1"/>
  <c r="I4" i="1"/>
  <c r="H29" i="2" l="1"/>
  <c r="H34" i="2" s="1"/>
  <c r="J43" i="2" l="1"/>
  <c r="I43" i="2"/>
  <c r="H43" i="2"/>
  <c r="M18" i="2"/>
  <c r="L18" i="2"/>
  <c r="M21" i="2"/>
  <c r="L21" i="2"/>
  <c r="J33" i="2"/>
  <c r="K33" i="2"/>
  <c r="L33" i="2"/>
  <c r="I33" i="2"/>
  <c r="K29" i="2" l="1"/>
  <c r="L29" i="2"/>
  <c r="J29" i="2"/>
  <c r="L31" i="2"/>
  <c r="J31" i="2"/>
  <c r="J41" i="2"/>
  <c r="J46" i="2" s="1"/>
  <c r="I41" i="2"/>
  <c r="H42" i="2"/>
  <c r="G42" i="2"/>
  <c r="F42" i="2"/>
  <c r="H41" i="2"/>
  <c r="G41" i="2"/>
  <c r="G46" i="2" s="1"/>
  <c r="F41" i="2"/>
  <c r="H35" i="2"/>
  <c r="F34" i="2"/>
  <c r="G34" i="2"/>
  <c r="E34" i="2"/>
  <c r="I29" i="2"/>
  <c r="I34" i="2" s="1"/>
  <c r="I35" i="2" s="1"/>
  <c r="K34" i="2"/>
  <c r="K35" i="2" s="1"/>
  <c r="J30" i="2"/>
  <c r="L30" i="2"/>
  <c r="H46" i="2" l="1"/>
  <c r="H47" i="2" s="1"/>
  <c r="I46" i="2"/>
  <c r="I47" i="2" s="1"/>
  <c r="F46" i="2"/>
  <c r="F47" i="2" s="1"/>
  <c r="G47" i="2"/>
  <c r="J34" i="2"/>
  <c r="J35" i="2" s="1"/>
  <c r="L34" i="2"/>
  <c r="L35" i="2" s="1"/>
  <c r="J47" i="2"/>
  <c r="P19" i="2"/>
  <c r="H20" i="2"/>
  <c r="G18" i="2"/>
  <c r="G22" i="2" s="1"/>
  <c r="G23" i="2" s="1"/>
  <c r="H18" i="2"/>
  <c r="M20" i="2"/>
  <c r="M23" i="2" s="1"/>
  <c r="L20" i="2"/>
  <c r="L23" i="2" s="1"/>
  <c r="I5" i="1"/>
  <c r="I22" i="2"/>
  <c r="I23" i="2" s="1"/>
  <c r="J22" i="2"/>
  <c r="J23" i="2" s="1"/>
  <c r="E22" i="2"/>
  <c r="E23" i="2" s="1"/>
  <c r="F18" i="2"/>
  <c r="F22" i="2" s="1"/>
  <c r="F23" i="2" s="1"/>
  <c r="E13" i="2"/>
  <c r="D13" i="2"/>
  <c r="C13" i="2"/>
  <c r="H22" i="2" l="1"/>
  <c r="H23" i="2" s="1"/>
  <c r="G28" i="1"/>
  <c r="H28" i="1" s="1"/>
  <c r="M7" i="1"/>
  <c r="K11" i="1"/>
  <c r="M10" i="1"/>
  <c r="M9" i="1"/>
  <c r="M8" i="1"/>
  <c r="M5" i="1"/>
  <c r="I28" i="1" l="1"/>
  <c r="N12" i="1"/>
  <c r="M20" i="1"/>
  <c r="M12" i="1"/>
  <c r="L12" i="1"/>
  <c r="N20" i="1"/>
  <c r="L20" i="1"/>
  <c r="K20" i="1"/>
  <c r="K4" i="1"/>
  <c r="K5" i="1"/>
  <c r="K6" i="1"/>
  <c r="K9" i="1"/>
  <c r="J12" i="1"/>
  <c r="I8" i="1"/>
  <c r="I9" i="1"/>
  <c r="I20" i="1"/>
  <c r="J20" i="1"/>
  <c r="E12" i="1"/>
  <c r="D12" i="1"/>
  <c r="C12" i="1"/>
  <c r="I12" i="1" l="1"/>
  <c r="I22" i="1" s="1"/>
  <c r="I23" i="1" s="1"/>
  <c r="K12" i="1"/>
  <c r="K22" i="1" s="1"/>
  <c r="K23" i="1" s="1"/>
  <c r="L22" i="1"/>
  <c r="L23" i="1" s="1"/>
  <c r="J22" i="1"/>
  <c r="J23" i="1" s="1"/>
  <c r="N22" i="1"/>
  <c r="N23" i="1" s="1"/>
  <c r="M22" i="1"/>
  <c r="M23" i="1" s="1"/>
  <c r="I31" i="1"/>
  <c r="I26" i="1" l="1"/>
  <c r="I24" i="1"/>
  <c r="J24" i="1" s="1"/>
  <c r="J26" i="1"/>
  <c r="J31" i="1"/>
  <c r="N31" i="1"/>
  <c r="K26" i="1"/>
  <c r="K31" i="1"/>
  <c r="L26" i="1"/>
  <c r="K24" i="1"/>
  <c r="L24" i="1" s="1"/>
  <c r="L31" i="1"/>
  <c r="N26" i="1"/>
  <c r="M31" i="1"/>
  <c r="M24" i="1"/>
  <c r="N24" i="1" s="1"/>
  <c r="M26" i="1"/>
</calcChain>
</file>

<file path=xl/sharedStrings.xml><?xml version="1.0" encoding="utf-8"?>
<sst xmlns="http://schemas.openxmlformats.org/spreadsheetml/2006/main" count="1045" uniqueCount="390">
  <si>
    <t>Coordinador/a general</t>
  </si>
  <si>
    <t>Docente o pedagogo</t>
  </si>
  <si>
    <t>Profesional de Atención Psicosocial</t>
  </si>
  <si>
    <t xml:space="preserve">Profesional de Nutrición </t>
  </si>
  <si>
    <t>Manipulador de alimentos</t>
  </si>
  <si>
    <t xml:space="preserve">Autoridades tradicionales y/o lideres comunitarios </t>
  </si>
  <si>
    <t>Madre /AE comunitario</t>
  </si>
  <si>
    <t>TOTAL</t>
  </si>
  <si>
    <t xml:space="preserve">NUEVA MODALIDAD </t>
  </si>
  <si>
    <t>120 USUARIOS</t>
  </si>
  <si>
    <t>Entre 60 y 100 USUARIOS</t>
  </si>
  <si>
    <t>OPCIÓN  1</t>
  </si>
  <si>
    <t>OPCIÓN 2</t>
  </si>
  <si>
    <t>OPCIÓN 3</t>
  </si>
  <si>
    <t>costo laboral</t>
  </si>
  <si>
    <t>asiganacion laboral equivalente</t>
  </si>
  <si>
    <t>Gastos Operativos</t>
  </si>
  <si>
    <t>Dotación de Consumo</t>
  </si>
  <si>
    <t>Material didáctico de consumo y papelería</t>
  </si>
  <si>
    <t>Dotación de Aseo personal</t>
  </si>
  <si>
    <t>Alimentación</t>
  </si>
  <si>
    <t xml:space="preserve">Complemento nutricional </t>
  </si>
  <si>
    <t>Refrigerio niños/as y persona responsable de su cuidado.</t>
  </si>
  <si>
    <t>Transporte</t>
  </si>
  <si>
    <t>Subtotal otros</t>
  </si>
  <si>
    <t>Subtotal TH</t>
  </si>
  <si>
    <t>Total Canasta</t>
  </si>
  <si>
    <t xml:space="preserve">Subsidio de transporte  para Talento humano (desplazamiento a los encuentros educativos y a los hogares a visitar). </t>
  </si>
  <si>
    <t>Costo del talento humano</t>
  </si>
  <si>
    <t>Talento Humano</t>
  </si>
  <si>
    <t>FORMA DE ATENCION 1</t>
  </si>
  <si>
    <t>FORMA DE ATENCION 3</t>
  </si>
  <si>
    <t>FORMA DE ATENCION 2</t>
  </si>
  <si>
    <t>COSTO FAMILIAR</t>
  </si>
  <si>
    <t>DIFERENCIA POR NIÑO MES</t>
  </si>
  <si>
    <t>COSTO CDI SIN ARRIENDO</t>
  </si>
  <si>
    <t>Alimentación racion servida</t>
  </si>
  <si>
    <t>OPCIÓN  1 NN</t>
  </si>
  <si>
    <t>OPCIÓN 2 NN</t>
  </si>
  <si>
    <t>OPCIÓN 3 NN</t>
  </si>
  <si>
    <t>OPCIÓN  1 G y L</t>
  </si>
  <si>
    <t>OPCIÓN 2 G y L</t>
  </si>
  <si>
    <t>OPCIÓN 3 G y L</t>
  </si>
  <si>
    <t>Tecnico Administrativo</t>
  </si>
  <si>
    <t>Encuentros con el entorno y las practicas tradicionales</t>
  </si>
  <si>
    <t xml:space="preserve">Encuentros comunitarios 
(En contra jornada )
</t>
  </si>
  <si>
    <t>H/Semana</t>
  </si>
  <si>
    <t xml:space="preserve">Encuentros en el hogar 
(En contra jornada)
</t>
  </si>
  <si>
    <t>TOTAL  SEMANA (40 HORAS)</t>
  </si>
  <si>
    <t xml:space="preserve">Planeación y sistematización </t>
  </si>
  <si>
    <t xml:space="preserve">OPCIÓN 1 * 40 usuarios </t>
  </si>
  <si>
    <t>H/Mes</t>
  </si>
  <si>
    <t>Unidades Comunitarias de Atención para niños y niñas (UCA)</t>
  </si>
  <si>
    <t xml:space="preserve">Encuentros grupales para gestantes y lactantes
</t>
  </si>
  <si>
    <t xml:space="preserve">Encuentros en el Hogar para gestantes y lactantes 
</t>
  </si>
  <si>
    <t xml:space="preserve">OPCIÓN 2 </t>
  </si>
  <si>
    <t>Encuentros de Atención para niños y niñas</t>
  </si>
  <si>
    <t>TOTAL  HORAS EN 2 SEMANAS</t>
  </si>
  <si>
    <t>TOTAL MES (160 HORAS) (ATENCIÓN 2 PUNTOS)</t>
  </si>
  <si>
    <t>NN</t>
  </si>
  <si>
    <t>NN, G Y L</t>
  </si>
  <si>
    <t xml:space="preserve">Usuarios que ateinde </t>
  </si>
  <si>
    <t>G Y L</t>
  </si>
  <si>
    <t xml:space="preserve">NN, G Y L </t>
  </si>
  <si>
    <t xml:space="preserve">30  GY L </t>
  </si>
  <si>
    <t xml:space="preserve">30 G Y L </t>
  </si>
  <si>
    <t>120 NN /10 UCAS</t>
  </si>
  <si>
    <t>NRO PROFESIONALES X 120 USUARIOS</t>
  </si>
  <si>
    <t>TOTAL HORAS MES (160 HORAS)</t>
  </si>
  <si>
    <t>OPCIÓN 3 - TH POR PUNTO - EN DOS SEMANAS</t>
  </si>
  <si>
    <t>H</t>
  </si>
  <si>
    <t xml:space="preserve">Tiempos desplazamiento de punto a punto de atención </t>
  </si>
  <si>
    <t>TABLA RESUMEN REVISIÓN TH 15/04/2016</t>
  </si>
  <si>
    <t>5 dias a la semana / 5 horas</t>
  </si>
  <si>
    <t>1 cada 15 días</t>
  </si>
  <si>
    <t>2 veces al mes x usuario (una por nutricionista y otra por el psicosocial*) / 2 horas por encuentro</t>
  </si>
  <si>
    <t>2 veces al mes x usuario (una por nutricionista y otra por el psicosocial) / 1,5  horas por encuentro</t>
  </si>
  <si>
    <t xml:space="preserve">General </t>
  </si>
  <si>
    <t xml:space="preserve">5 días a la semana/
 5 h u 8h x día
</t>
  </si>
  <si>
    <t xml:space="preserve">1 x semana / 
4 horas 
</t>
  </si>
  <si>
    <t xml:space="preserve">1 al mes por usuario / 2 horas </t>
  </si>
  <si>
    <t xml:space="preserve">1 al mes  / mínimo 2 horas </t>
  </si>
  <si>
    <t>5 días a la semana 2 semanas al mes / 5 h x encuentro</t>
  </si>
  <si>
    <t xml:space="preserve">1 al mes  / mínimo 2 horas por encuentro  
*No más de un encuentro por semana
</t>
  </si>
  <si>
    <t>Subtotal alimentacion</t>
  </si>
  <si>
    <t>Otras necesidades de la operación</t>
  </si>
  <si>
    <t>Recursos para cubrir los demas gastos de operacion que permitan la atencion de los beneficiarios de acuerdo a las necesidades de condiciones del teritorio.</t>
  </si>
  <si>
    <t>Recursos para cubrir los demas gastos de operacion que permitan la atencion de los beneficiarios de acuerdo a las necesidades y condiciones del teritorio.</t>
  </si>
  <si>
    <t>Docente o pedagogo (1 por cada 40 cupos)</t>
  </si>
  <si>
    <t>Profesional de Atención Psicosocial (1 por cada 120 cupos)</t>
  </si>
  <si>
    <t>Coordinador/a general (1 por cada 120 cupos)</t>
  </si>
  <si>
    <t>Profesional de Nutrición (1 por cada 120 cupos)</t>
  </si>
  <si>
    <t>Manipulador de alimentos (1 por cada 40 cupos)</t>
  </si>
  <si>
    <t>Autoridades tradicionales y/o lideres comunitarios (1 por cada 40 cupos)</t>
  </si>
  <si>
    <t>Docente o pedagogo (1 por cada 60 cupos)</t>
  </si>
  <si>
    <t>Profesional de Atención Psicosocial (1 por cada 60 cupos)</t>
  </si>
  <si>
    <t>Profesional de Nutrición (1 por cada 60 cupos)</t>
  </si>
  <si>
    <t>Manipulador de alimentos (1 por cada 60 cupos)</t>
  </si>
  <si>
    <t>Autoridades tradicionales y/o lideres comunitarios (1 por cada 60 cupos)</t>
  </si>
  <si>
    <t>Tecnico Administrativo (1 por cada 120 cupos)</t>
  </si>
  <si>
    <t>asignacion laboral equivalente</t>
  </si>
  <si>
    <t>Docente o pedagogo (1 por cada 120 cupos)</t>
  </si>
  <si>
    <t>Agente educativo comunitario</t>
  </si>
  <si>
    <t>RANGO</t>
  </si>
  <si>
    <t>RANGO DE NN</t>
  </si>
  <si>
    <t>NIÑOS Y NIÑAS</t>
  </si>
  <si>
    <t>NUMERO DE RANCHERIAS</t>
  </si>
  <si>
    <t xml:space="preserve"> A </t>
  </si>
  <si>
    <t>DE 1 A 9 NN</t>
  </si>
  <si>
    <t>B</t>
  </si>
  <si>
    <t>DE 10 A 19 NN</t>
  </si>
  <si>
    <t>C</t>
  </si>
  <si>
    <t>DE 20 A 30 NN</t>
  </si>
  <si>
    <t>D</t>
  </si>
  <si>
    <t>DE 31 A 49 NN</t>
  </si>
  <si>
    <t>X</t>
  </si>
  <si>
    <t>FORMA DE OPERACION 1</t>
  </si>
  <si>
    <t>FORMA DE OPERACION 2</t>
  </si>
  <si>
    <t>FORMA DE OPERACION 3</t>
  </si>
  <si>
    <t>NUEVA MODALIDAD MES DE ATENCION</t>
  </si>
  <si>
    <t>NUEVA MODALIDAD ALISTAMIENTO</t>
  </si>
  <si>
    <t>Total alistamiento</t>
  </si>
  <si>
    <t xml:space="preserve">1.1. Busqueda activa de los beneficiarios, realizando el registro de huella, el cual se debe entregar al supervisor del contrato, una vez terminado el periodo de alistamiento con la informacion de la totalidad de los beneficiciarios a atender.
1.2. Conformar y organizar los equipos de trabajo conforme a los perfiles definidos en el Manual Técnico Operativo de la modalidad; para lo cual, la ENTIDAD ADMINISTRADORA DEL SERVICIO deberá presentar las hojas de vida del talento humano a vincular especificando el perfil y la Unidad de Servicio correspondiente. Para el caso del perfil Coordinador se deberá vincular el perfil avalado en la propuesta en cada unidad de servicio o uno igual o superior al presentado y aprobado inicialmente. 
1.3. Elaborar la estructura general del Plan Operativo de Atención Integral a la Primera Infancia - POAI, de acuerdo con la guía orientadora y los anexos impartidos vigentes por el ICBF. Para este fin la ENTIDAD ADMINISTRADORA DEL SERVICIO deberá presentar el plan de trabajo para la elaboración del POAI (ANEXO “Matriz para estructurar  la construcción del Plan Operativo de Atención Integral –POAI”) a más tardar el primer mes ejecución del contrato. 
1.4. La ENTIDAD ADMINISTRADORA DE SERVICIO deberá presentar el Proyecto Pedagógico, que será la base para la atención de los beneficiarios de la modalidad contratada. La construcción de dicho proyecto debe ser coherente con las disposiciones establecidas en el ANEXO “Guía proceso pedagógico del Plan Operativo de Atención Integral ICBF”. 
1.5. Realizar el proceso de preinscripción de beneficiarios y entregar las planillas correspondientes al supervisor del contrato para su aprobación, en la modalidad de atención en el formato establecido por el ICBF, de acuerdo con el Manual Operativo de la modalidad y los procesos de focalización del ICBF. 
1.6. Realizar los procesos de inducción y formación inicial al talento humano (agentes educativos y demás agentes vinculados a la operación de la modalidad) que hará parte del servicio de educación inicial.  
1.7. Conformar los grupos de atención de acuerdo con las características propias de la modalidad y lo dispuesto en el manual operativo. 
1.8. Adquirir la dotación total o parcial, en los casos que aplique, de acuerdo con lo que determine el ICBF, teniendo en cuenta los criterios establecidos en la Guía orientadora para la compra de dotación; esta debe estar disponible en el proceso de alistamiento, mediante acta con soporte fotográfico que debe reposar en la carpeta del contrato. En cuanto a la dotación entregada en el marco de la estrategia “De Cero a Siempre” se debe registrar en el sistema de información que disponga el ICBF. 
1.9. Disponer de las infraestructuras o espacios físicos adecuados y requeridos para la prestación del servicio de acuerdo con las disposiciones establecidas en la Guía de Transición de Infraestructuras y las condiciones de seguridad establecidas en el manual operativo de la modalidad. 
1.10. Presentar la derivación del menú, conforme a la minuta patrón de la modalidad la cual debe ser aprobada por el o la nutricionista del centro zonal o Regional según el caso.  Las obligaciones a que se refiere el presente numeral deben ser cumplidas por LA ENTIDAD ADMINISTRADORA DEL SERVICIO entre la fecha de cumplimiento de los requisitos de ejecución del contrato y la fecha efectiva de iniciación de la prestación del servicio. </t>
  </si>
  <si>
    <t>Obligaciones Fase de alistamiento</t>
  </si>
  <si>
    <t>nn</t>
  </si>
  <si>
    <t>gl</t>
  </si>
  <si>
    <t>Autoridades tradicionales y/o lideres comunitarios (1 por cada 120 cupos)</t>
  </si>
  <si>
    <t>Gastos operativos</t>
  </si>
  <si>
    <t xml:space="preserve">Alimentación </t>
  </si>
  <si>
    <t xml:space="preserve">Costos por concepto de alistamiento y finalización de actividades </t>
  </si>
  <si>
    <t>Costo cupo mes($)</t>
  </si>
  <si>
    <t>COMPONENTE</t>
  </si>
  <si>
    <t>COSTOS UNITARIOS</t>
  </si>
  <si>
    <t>VALOR PERIODO 1</t>
  </si>
  <si>
    <t>VALOR PERIODO 2</t>
  </si>
  <si>
    <t>VALOR PERIODO 3</t>
  </si>
  <si>
    <t>VALOR PERIODO 4</t>
  </si>
  <si>
    <t>VALOR PERIODO 5</t>
  </si>
  <si>
    <t>VALOR PERIODO 6</t>
  </si>
  <si>
    <t>VALOR PERIODO 7</t>
  </si>
  <si>
    <t>VALOR PERIODO 8</t>
  </si>
  <si>
    <t>VALOR PERIODO 9</t>
  </si>
  <si>
    <t>VALOR PERIODO 10</t>
  </si>
  <si>
    <t>TOTAL APORTES ICBF</t>
  </si>
  <si>
    <t>NECESIDADES DE PERSONAL /  No. DE CUPOS</t>
  </si>
  <si>
    <t>VALOR PERIODO 11</t>
  </si>
  <si>
    <t>COSTOS FIJOS</t>
  </si>
  <si>
    <t>SUBTOTAL COSTOS FIJOS</t>
  </si>
  <si>
    <t>COSTOS VARIABLES</t>
  </si>
  <si>
    <t>SUBTOTAL COSTOS VARIABLES</t>
  </si>
  <si>
    <t>TOTAL ACUMULADO</t>
  </si>
  <si>
    <t>1. Información General</t>
  </si>
  <si>
    <t>Regional</t>
  </si>
  <si>
    <t>Centro Zonal</t>
  </si>
  <si>
    <t>Municipios donde se presta el servicio</t>
  </si>
  <si>
    <t>Modalidad de atención</t>
  </si>
  <si>
    <t>Plazo de ejecución</t>
  </si>
  <si>
    <t>2. PRESUPUESTO</t>
  </si>
  <si>
    <t>TOTAL APORTES DEL CONTRATO</t>
  </si>
  <si>
    <t>2.1. Ingresos</t>
  </si>
  <si>
    <t>RECURSOS ICBF</t>
  </si>
  <si>
    <t>Porcentaje de desembolso</t>
  </si>
  <si>
    <t>Monto del desembolso</t>
  </si>
  <si>
    <t>ORIGEN DE LOS RECURSOS DEL CONTRATO</t>
  </si>
  <si>
    <t>VALOR</t>
  </si>
  <si>
    <t>VALOR TOTAL DEL CONTRATO</t>
  </si>
  <si>
    <t>RECURSOS CONTRAPARTIDA</t>
  </si>
  <si>
    <t>Modalidad</t>
  </si>
  <si>
    <t>Entidad Administradora del Servicio</t>
  </si>
  <si>
    <t>TOTAL APORTES CONTRAPARTIDA</t>
  </si>
  <si>
    <t>PERIODO</t>
  </si>
  <si>
    <t>N° del contrato</t>
  </si>
  <si>
    <t>Fecha de legalización del contrato</t>
  </si>
  <si>
    <t>Desde:</t>
  </si>
  <si>
    <t>Hasta:</t>
  </si>
  <si>
    <t xml:space="preserve">2. Cupos contratados </t>
  </si>
  <si>
    <t>Total cupos contratados</t>
  </si>
  <si>
    <t>Monto total del aporte de ICBF</t>
  </si>
  <si>
    <t>Monto total del aporte de la EAS</t>
  </si>
  <si>
    <t>Adiciones al contrato</t>
  </si>
  <si>
    <t>Reducciones al contrato</t>
  </si>
  <si>
    <t>Valor final del contrato</t>
  </si>
  <si>
    <t>ICBF</t>
  </si>
  <si>
    <t>EAS</t>
  </si>
  <si>
    <t>Total por concepto</t>
  </si>
  <si>
    <t>Firma del Representante Legal</t>
  </si>
  <si>
    <r>
      <t>Numero de cupos canasta ref. 1</t>
    </r>
    <r>
      <rPr>
        <i/>
        <sz val="11"/>
        <color indexed="8"/>
        <rFont val="Arial"/>
        <family val="2"/>
      </rPr>
      <t xml:space="preserve">
</t>
    </r>
  </si>
  <si>
    <t xml:space="preserve">Numero de cupos canasta ref. 2
</t>
  </si>
  <si>
    <r>
      <t>Numero de cupos canasta ref. 3</t>
    </r>
    <r>
      <rPr>
        <i/>
        <sz val="11"/>
        <color indexed="8"/>
        <rFont val="Arial"/>
        <family val="2"/>
      </rPr>
      <t xml:space="preserve">
</t>
    </r>
  </si>
  <si>
    <t>3. Valor del Contrato</t>
  </si>
  <si>
    <t>2.2. Gastos</t>
  </si>
  <si>
    <t>DIFERENCIA INGRESOS FRENTE A EGRESOS ICBF</t>
  </si>
  <si>
    <t>VALOR PERIODO 12</t>
  </si>
  <si>
    <t>Coordinador/a general (1 por cada 140 cupos)</t>
  </si>
  <si>
    <t>Docente o pedagogo (1 por cada 140 cupos)</t>
  </si>
  <si>
    <t>Manupulador de alimentos (1 medio tiempo por cada 20 cupos)</t>
  </si>
  <si>
    <t>Profesional de Atención Psicosocial (1 por cada 140 cupos)</t>
  </si>
  <si>
    <t>Profesional de Nutrición (1 por cada 140 cupos)</t>
  </si>
  <si>
    <t>Autoridades tradicionales y/o lideres comunitarios (1 por cada 140 cupos)</t>
  </si>
  <si>
    <t>Arriendo y servicios públicos</t>
  </si>
  <si>
    <t xml:space="preserve">Cupos contratados canasta 1 </t>
  </si>
  <si>
    <t>TIPO DE CANASTA</t>
  </si>
  <si>
    <t>3. RECURSOS PAGADOS Y POR PAGAR</t>
  </si>
  <si>
    <t>PRESUPUESTO APROBADO PARA EL PERIODO</t>
  </si>
  <si>
    <t>MAS EJECUCION REPROGRAMADA PERIODO ANTERIOR</t>
  </si>
  <si>
    <t>VALOR TOTAL PRESUPUESTO DISPONIBLE EN EL PERIODO</t>
  </si>
  <si>
    <t>EJECUCION DEL PERIODO INCLUYE VALORES PAGADOS Y POR PAGAR Y PROVISION PRESTACIONES</t>
  </si>
  <si>
    <t>EJECUCION REPROGRAMADA PARA EL SIGUIENTE PERIODO</t>
  </si>
  <si>
    <t>SALDO DE EJECUCION EN EL PERIODO</t>
  </si>
  <si>
    <t>VALOR DE LA CARGA PRESTACIONAL EN EL PERIODO</t>
  </si>
  <si>
    <t>TALENTO HUMANO</t>
  </si>
  <si>
    <t>GASTOS OPERATIVOS</t>
  </si>
  <si>
    <t>Firma Contador y/o tesorero</t>
  </si>
  <si>
    <t>Alistamiento</t>
  </si>
  <si>
    <t>DESCRIPCION</t>
  </si>
  <si>
    <t>ALISTAMIENTO</t>
  </si>
  <si>
    <t>ALIMENTACION</t>
  </si>
  <si>
    <t>ARRIENDO Y SERV. PUBLICOS</t>
  </si>
  <si>
    <t>Gastos requeridos para la operacion del servicios.</t>
  </si>
  <si>
    <t xml:space="preserve">Periodo sobre el cual reporta </t>
  </si>
  <si>
    <t>ENERO</t>
  </si>
  <si>
    <t>FEBRERO</t>
  </si>
  <si>
    <t>MARZO</t>
  </si>
  <si>
    <t>ABRIL</t>
  </si>
  <si>
    <t>MAYO</t>
  </si>
  <si>
    <t>JUNIO</t>
  </si>
  <si>
    <t>JULIO</t>
  </si>
  <si>
    <t>AGOSTO</t>
  </si>
  <si>
    <t>SEPTIEMBRE</t>
  </si>
  <si>
    <t>OCTUBRE</t>
  </si>
  <si>
    <t>NOVIEMBRE</t>
  </si>
  <si>
    <t>DICIEMBRE</t>
  </si>
  <si>
    <t>VALOR INGRESO DE APORTES PARA EL PERIODO</t>
  </si>
  <si>
    <t>MAS SALDO DE APORTES DEL PERIODO ANTERIOR</t>
  </si>
  <si>
    <t>TOTAL APORTES PARA EL PERIODO</t>
  </si>
  <si>
    <t>PAGO CON CARGO A LA PROVISION PRESTACIONAL</t>
  </si>
  <si>
    <t>VALOR CARGA PRESTACIONAL DEL PERIODO</t>
  </si>
  <si>
    <t>CARGA PRESTACIONAL ACUMULADA</t>
  </si>
  <si>
    <t>REGISTRO CONSIGNACION DE RENDIMIENTOS FINANCIEROS</t>
  </si>
  <si>
    <t>VALOR CONSIGNADO</t>
  </si>
  <si>
    <t>FECHA DE LA CONSIGNACION</t>
  </si>
  <si>
    <t xml:space="preserve">No. DE COMPROBANTE DE LA CONSIGNACION </t>
  </si>
  <si>
    <t>PERIODO EN EL QUE SE GENERARON LOS RENDIMIENTOS FINANCIEROS</t>
  </si>
  <si>
    <t>VALOR ENERO</t>
  </si>
  <si>
    <t>VALOR FEBRERO</t>
  </si>
  <si>
    <t>VALOR MARZO</t>
  </si>
  <si>
    <t>VALOR ABRIL</t>
  </si>
  <si>
    <t>VALOR MAYO</t>
  </si>
  <si>
    <t>VALOR JUNIO</t>
  </si>
  <si>
    <t>VALOR JULIO</t>
  </si>
  <si>
    <t>VALOR AGOSTO</t>
  </si>
  <si>
    <t>VALOR SEPTIEMBRE</t>
  </si>
  <si>
    <t>VALOR OCTUBRE</t>
  </si>
  <si>
    <t>VALOR NOVIEMBRE</t>
  </si>
  <si>
    <t>VALOR DICIEMBRE</t>
  </si>
  <si>
    <t>Modalidad de Atencion</t>
  </si>
  <si>
    <t>Plazo de Ejecución</t>
  </si>
  <si>
    <t>Valor Adiciones</t>
  </si>
  <si>
    <t>Valor Reducciones</t>
  </si>
  <si>
    <t>Valor final del contrato aportes ICBF</t>
  </si>
  <si>
    <t>Valor contrato canasta 1 aportes ICBF</t>
  </si>
  <si>
    <t>EJECUCIÓN ENERO</t>
  </si>
  <si>
    <t>EJECUCIÓN FEBRERO</t>
  </si>
  <si>
    <t>EJECUCIÓN MARZO</t>
  </si>
  <si>
    <t>EJECUCIÓN ABRIL</t>
  </si>
  <si>
    <t>EJECUCIÓN MAYO</t>
  </si>
  <si>
    <t>EJECUCIÓN JUNIO</t>
  </si>
  <si>
    <t>EJECUCIÓN JULIO</t>
  </si>
  <si>
    <t>EJECUCIÓN AGOSTO</t>
  </si>
  <si>
    <t>EJECUCIÓN SEPTIEMBRE</t>
  </si>
  <si>
    <t>EJECUCIÓN OCTUBRE</t>
  </si>
  <si>
    <t>EJECUCIÓN NOVIEMBRE</t>
  </si>
  <si>
    <t>EJECUCIÓN DICIEMBRE</t>
  </si>
  <si>
    <t>INFORME FINANCIERO
MODALIDADES: INSTITUCIONAL - INSTITUCIONAL - CDI 
6. CONTRAPARTIDA</t>
  </si>
  <si>
    <t>DETALLES DE LA EJECUCIÓN DE LA CONTRAPARTIDA PROPUESTA</t>
  </si>
  <si>
    <t>RUBRO</t>
  </si>
  <si>
    <t>DESCRIPCIÓN</t>
  </si>
  <si>
    <t>VALOR PRESUPUESTADO</t>
  </si>
  <si>
    <t>VALOR EJECUTADO A LA FECHA</t>
  </si>
  <si>
    <t>SALDO POR EJECUTAR</t>
  </si>
  <si>
    <t xml:space="preserve">TOTAL APORTE </t>
  </si>
  <si>
    <t>OBSERVACIONES</t>
  </si>
  <si>
    <t>Página 1 de 1</t>
  </si>
  <si>
    <t>Clasificación de la Información:
Pública</t>
  </si>
  <si>
    <t>F2.MO14.PP</t>
  </si>
  <si>
    <t xml:space="preserve">Compra de dotacion no fungible </t>
  </si>
  <si>
    <t xml:space="preserve">* Este rubro se reconoce solo una vez según la periodicidad que establezca el ICBF </t>
  </si>
  <si>
    <t>Dotacion no fungible</t>
  </si>
  <si>
    <t>PRESUPUESTO INICIAL APROBADO</t>
  </si>
  <si>
    <t>AHORROS POR PERIODO</t>
  </si>
  <si>
    <t>INEJECUIONES POR PERIODO</t>
  </si>
  <si>
    <t>TOTAL PRESUPUESTO REAL APROBADO</t>
  </si>
  <si>
    <t>ENTIDAD ADMINISTRADORA DEL SERVICIO</t>
  </si>
  <si>
    <t>MODALIDAD</t>
  </si>
  <si>
    <t>No. DEL  CONTRATO</t>
  </si>
  <si>
    <t>VALOR DEL CONVENIO O CONTRATO INCLUIDAS ADICIONES O REDUCCIONES</t>
  </si>
  <si>
    <t>2. CONSOLIDADO VIGENCIA</t>
  </si>
  <si>
    <t>DESCRIPCION DE ITEMS</t>
  </si>
  <si>
    <t>INEJECUCIONES POR PERIODO</t>
  </si>
  <si>
    <t>COORDINADOR/A</t>
  </si>
  <si>
    <t>EJECUCION AJUSTADA POR MES</t>
  </si>
  <si>
    <t>DOCENTES PERFIL 1</t>
  </si>
  <si>
    <t>VALOR REDISTRIBUCIONES APROBADAS</t>
  </si>
  <si>
    <t>DOCENTES PERFIL 2</t>
  </si>
  <si>
    <t>VALOR  REINVERSIONES APROBADAS</t>
  </si>
  <si>
    <t>EJECUCION REAL POR MES</t>
  </si>
  <si>
    <t>VALOR ACUMULADO PARA LIBERAR</t>
  </si>
  <si>
    <t>LIBERACIONES</t>
  </si>
  <si>
    <t>CUPOS ATENDIDOS SEGÚN RAM</t>
  </si>
  <si>
    <t>TOTALES</t>
  </si>
  <si>
    <t>ENTIDAD ADMINISTRDORA DEL SERVICIO</t>
  </si>
  <si>
    <t>No. DEL CONVENIO O CONTRATO</t>
  </si>
  <si>
    <t>VALOR DEL CONVENIO O CONTRATO</t>
  </si>
  <si>
    <t>2. SEGUIMIENTO AL USO DE LOS APORTES</t>
  </si>
  <si>
    <t>VALOR PAGOS DURANTE EL PERIODO CON APORTES DEL ICBF</t>
  </si>
  <si>
    <t>CUENTAS POR PAGAR CAUSADAS EN EL PERIODO</t>
  </si>
  <si>
    <t>CUENTAS POR PAGAR CANCELADAS EN EL PERIODO</t>
  </si>
  <si>
    <t>SALDO DE APORTES ICBF PARA EL PERIODO</t>
  </si>
  <si>
    <t>SALDO SEGÚN EXTRACTO EN EL PERIODO</t>
  </si>
  <si>
    <t>DIFERENCIAS</t>
  </si>
  <si>
    <t>Firma del  Contador o tesrorero de la empresa</t>
  </si>
  <si>
    <t>CONCILIACION BANCARIA</t>
  </si>
  <si>
    <t xml:space="preserve">ENTIDAD ADMINISTRADORA DEL SERVICIO: </t>
  </si>
  <si>
    <t>NIT:</t>
  </si>
  <si>
    <t>ENTIDAD BANCARIA:</t>
  </si>
  <si>
    <t>OFICINA:</t>
  </si>
  <si>
    <t>TIPO DE CUENTA:</t>
  </si>
  <si>
    <t>NUMERO DE CUENTA:</t>
  </si>
  <si>
    <t>VALOR SALDO EXTRACTO</t>
  </si>
  <si>
    <t>VALOR SEGÚN REPORTE ICBF</t>
  </si>
  <si>
    <t>SALDO EXTRACTO BANCARIO</t>
  </si>
  <si>
    <r>
      <rPr>
        <b/>
        <sz val="14"/>
        <color theme="1"/>
        <rFont val="Arial"/>
        <family val="2"/>
      </rPr>
      <t>*</t>
    </r>
    <r>
      <rPr>
        <b/>
        <sz val="11"/>
        <color theme="1"/>
        <rFont val="Arial"/>
        <family val="2"/>
      </rPr>
      <t xml:space="preserve"> SALDO DE APORTES ICBF PARA EL PERIODO</t>
    </r>
  </si>
  <si>
    <t>DIFERENCIA A CONCILIAR</t>
  </si>
  <si>
    <t>DETALLE DE LA CONCILIACION</t>
  </si>
  <si>
    <t>CREDITOS</t>
  </si>
  <si>
    <t>DEBITOS</t>
  </si>
  <si>
    <t xml:space="preserve">T O T A L E S </t>
  </si>
  <si>
    <t>BALANCE DE LA CONCILIACION</t>
  </si>
  <si>
    <r>
      <t xml:space="preserve">* ESTE VALOR CORRESPONDE AL RESULTADO OBTENIDO EN LA CELDA </t>
    </r>
    <r>
      <rPr>
        <b/>
        <i/>
        <sz val="7"/>
        <rFont val="Arial"/>
        <family val="2"/>
      </rPr>
      <t>"SALDO DE APORTES ICBF PARA EL PERIODO"</t>
    </r>
    <r>
      <rPr>
        <b/>
        <sz val="7"/>
        <rFont val="Arial"/>
        <family val="2"/>
      </rPr>
      <t xml:space="preserve"> DEL FORMATO SEGUIMIENTO AL USO DE LOS APORTES.</t>
    </r>
  </si>
  <si>
    <t>* Dotación no fungible</t>
  </si>
  <si>
    <t xml:space="preserve">Compra de dotación no fungible </t>
  </si>
  <si>
    <t>% DE PARTICIPACION</t>
  </si>
  <si>
    <t>Antes de imprimir este documento… piense en el medio ambiente!</t>
  </si>
  <si>
    <t>Cualquier copia impresa de este documento se considera como COPIA NO CONTROLADA</t>
  </si>
  <si>
    <t>LOS DATOS PROPORCIONADOS SERÁN TRATADOS DE ACUERDO A LA POLÌTICA DE TRATAMIENTO DE DATOS PERSONALES DEL ICBF Y A LA LEY 1581 DE 2012</t>
  </si>
  <si>
    <r>
      <rPr>
        <b/>
        <sz val="9"/>
        <color theme="1"/>
        <rFont val="Calibri"/>
        <family val="2"/>
        <scheme val="minor"/>
      </rPr>
      <t>INTRODUCCIÓN:</t>
    </r>
    <r>
      <rPr>
        <sz val="9"/>
        <color theme="1"/>
        <rFont val="Calibri"/>
        <family val="2"/>
        <scheme val="minor"/>
      </rPr>
      <t xml:space="preserve">
La Modalidad Propia tiene como objetivo Garantizar el servicio de educación inicial, cuidado y nutrición a mujeres gestantes,  madres en periodo de lactancia, niños y niñas en primera infancia y sus comunidades, en el marco de la atención integral, diferencial con pertinencia y calidad, a través de formas de atención concertadas con las familias y las comunidades, que permitan promover la garantía de derechos, la participación y el desarrollo Integral de la primera infancia, respondiendo a las características propias de sus territorios..
La Modalidad de atención está dirigida a mujeres gestantes, madres en periodo de lactancia, niños y niñas en Primera Infancia, de O a 5 años, de territorios étnicos y rurales (dispersos o no), que requieren de una atención diferencial, integral, oportuna, con pertinencia y calidad.
La modalidad establece tres (3) formas de atención las cuales fueron creadas a partir del análisis de las experiencias y las propuestas de atención generadas por algunas comunidades y grupos étnicos del país. En este sentido se han definido tres (3) tipos de canasta de acuerdo a las necesidades del servicio, capacidad de atención, dispersión geográfica y talento humano vinculado.
</t>
    </r>
  </si>
  <si>
    <t>HOJA 1</t>
  </si>
  <si>
    <r>
      <rPr>
        <b/>
        <sz val="9"/>
        <color theme="1"/>
        <rFont val="Calibri"/>
        <family val="2"/>
        <scheme val="minor"/>
      </rPr>
      <t>HOJA 1: INFORMACION GENERAL</t>
    </r>
    <r>
      <rPr>
        <sz val="9"/>
        <color theme="1"/>
        <rFont val="Calibri"/>
        <family val="2"/>
        <scheme val="minor"/>
      </rPr>
      <t xml:space="preserve">
Objetivo
Brindar información básica del contrato objeto del informe
Fuente de Información
El contrato debidamente perfeccionado con sus anexos principalmente el anexo técnico, propuesta del contratista, las modificaciones que impliquen adiciones, reducciones o cambios en la forma de pago o servicios a atender.  
1. Información General
Regional: Ingrese el nombre de la regional donde se desarrolla el contrato
Centro Zonal: Ingrese el nombre del centro zonal al cual pertenece la unidad o unidades de servicio donde se desarrolla el contrato.
Entidad Administradora del Servicio: Ingrese el nombre del operador a cargo de la prestación del servicio.
Municipios donde se presta el servicio: Ingrese el nombre del municipio o municipios donde se presta el servicio directamente.
N° del contrato: Ingrese número de contrato.
Fecha de legalización del contrato: Ingrese la fecha en la cual se legalizó el contrato.
Plazo de ejecución: Ingresa las fechas de acuerdo a lo establecido en el contrato.
Modalidad de atención: Registre en esta casilla la modalidad sobre la cual está presentando el informe.
2. Cupos contratados
Numero de cupos canasta Ref. 1: Ingrese en esta celda el número de cupos según el contrato aplicables a esta canasta.
Numero de cupos canasta Ref. 2: Ingrese en esta celda el número de cupos según el contrato aplicables a esta canasta.
Numero de cupos canasta Ref. 3: Ingrese en esta celda el número de cupos según el contrato aplicables a esta canasta.
Total cupos contratados: Celda formulada que contiene el total de cupos contratados 
3. Valor del contrato
Modalidad: Ingrese en esta celda el nombre de la modalidad contratada     
Monto total del aporte de ICBF: Ingrese el valor de los aportes del ICBF para esta modalidad de acuerdo al contrato o convenio.
Monto total del aporte de la EAS: Ingrese en números el valor de la contrapartida de acuerdo al contrato o convenio.
Adiciones al Contrato: Ingrese en números el valor de las adiciones debidamente perfeccionadas.
Reducciones al contrato: Ingrese en números el valor de las reducciones debidamente perfeccionadas.
Valor final del contrato: Celda formulada, corresponde a la sumatoria de las tres primeras columnas menos las reducciones del contrato cuyos valores deben corresponder a lo establecido en el convenio o contrato incluidos los Otrosí modificatorios.
Finalmente firma del representante legal.
</t>
    </r>
  </si>
  <si>
    <t>HOJA 2 - HOJA 3 - HOJA 4</t>
  </si>
  <si>
    <t>HOJA 5</t>
  </si>
  <si>
    <r>
      <rPr>
        <b/>
        <sz val="9"/>
        <color theme="1"/>
        <rFont val="Calibri"/>
        <family val="2"/>
        <scheme val="minor"/>
      </rPr>
      <t>HOJA 5: RECURSOS PAGADOS Y POR PAGAR</t>
    </r>
    <r>
      <rPr>
        <sz val="9"/>
        <color theme="1"/>
        <rFont val="Calibri"/>
        <family val="2"/>
        <scheme val="minor"/>
      </rPr>
      <t xml:space="preserve">
OBJETIVO
Dar a conocer por periodos y en detalle el valor ejecutado por el contratista de acuerdo a la estructura de la canasta.
FUENTE DE INFORMACION
Soportes y comprobantes que sustentan los gastos causados en la prestación del servicio por parte del contratista
Este formato consolida en uno solo la ejecución de las tres canastas.
1. Información General
Regional: Ingrese el nombre de la regional donde se desarrolla el contrato
Centro Zonal: Ingrese el nombre del centro zonal al cual pertenece la unidad o unidades de servicio donde se desarrolla el contrato.
Municipios donde se presta el servicio: Ingrese el nombre del municipio o municipios donde se presta el servicio directamente.
Modalidad de atención: Registre en esta casilla la modalidad sobre la cual está presentando el informe.
Entidad Administradora del Servicio: Ingrese el nombre de la entidad que tiene la responsabilidad de desarrollar el contrato. 
N° del contrato: Ingrese número de contrato.
Periodo sobre el cual reporta:
Desde: Registre la fecha de inicio del periodo que reporta.
Hasta: Registre la fecha final del periodo que reporta.
RECURSOS PAGADOS Y POR PAGAR
Costos Fijos
COMPONENTES
Talento Humano: Columna que relaciona los componentes de la canasta, costos fijos: talento humano con la respectiva relación técnica. En cada una de las columnas y para cada uno de los ITEMS que conforman los costos fijos, coloque el valor ejecutado para la prestación del servicio de acuerdo a los comprobantes y soportes de gasto. 
Arriendo y Serv. Públicos: En cada uno de los periodos coloque el valor presupuestado teniendo como referencia la canasta de costos que aplica para la modalidad.  
Subtotal costos fijos: Celda formulada que establece el subtotal de los costos fijos de la canasta de acuerdo a la ejecución relacionada
Costos Variables
COMPONENTES
Alimentación, gastos operativos y alistamiento: En cada uno de los periodos y de acuerdo a cada uno de los ITEMS del componente variable, coloque el valor presupuestado aplicando la formula con cantidades por el costo establecido en la canasta para cada uno de los rubros.
Subtotal costos variables: Celda formulada que establece el subtotal de los costos variables de la canasta
TOTAL ACUMULADO: Celda formulada que contiene la sumatoria de los subtotales de los costos fijos y costos variables. 
NOTA: Este formato contiene los ITEMS de las tres canastas, por esta razón se encuentran algunos de ellos repetidos como el caso de alimentación.
INFORMACION POR COLUMNAS
Tipo de canastas: Teniendo en cuenta que este formato consolida en uno solo la ejecución de los tres periodos, esta celda contiene tres columnas que identifican a que canasta corresponde cada uno de los ITEMS descritos en la Columba anterior. 
Presupuesto aprobado para el periodo: Registre en esta columna el valor total del presupuesto por ITEMS para el periodo que está informando. Debe ser igual al valor del periodo del presupuesto aprobado.
Más ejecución provisionada o reprogramada del periodo anterior: Registre en esta columna los valores correspondientes al presupuesto del periodo anterior que no se ejecutaron y que se registraron en la columna Ejecución provisionada o reprogramada para el siguiente periodo, que se acumulan para su ejecución en este periodo.
Valor total presupuesto disponible en el periodo: Columna con las celdas formuladas que suman el valor del alistamiento cuando aplique, el presupuesto aprobado para el periodo más los valores provisionados o reprogramados en el periodo anterior que se ejecutarán en este.
Ejecución del periodo incluye valores pagados y por pagar y provisión prestaciones: Registre en esta columna para cada uno de los ITEMS el valor ejecutado en el periodo incluye cuentas por pagar y provisiones de ley del talento humano. Estos valores deben estar sustentados con los respectivos soportes financieros, en esta columna se deben incluir los valores ejecutados por alistamiento.
Ejecución provisionada o reprogramada para el siguiente periodo: Registre en esta columna los valores por ITEMS, que no se ejecutaron en el periodo por alguna circunstancia especial (en el caso de los recibos de servicio que no llegaron en el mes, no se realizaron reparaciones locativas, etc.). No se puede reprogramar o provisionar valores como talento humano y alimentación.
Saldo de ejecución en el periodo: Columna con las celdas formuladas que descuenta del presupuesto aprobado para el periodo y para cada uno de los ITEMS los valores ejecutados más los provisionados o reprogramados. Las cifras de esta columna constituyen los valores que serán reducidos del contrato
Finalmente están las firmas del funcionario autorizado de la Entidad Territorial, contador y/o tesorero de la Entidad territorial.
Valor de la carga prestacional en el periodo: Registre en esta columna para cada uno de los ITEMS del talento humano la carga prestacional del periodo.
NOTA: Este formato consolida la ejecución y los valores pagados y por pagar de las tres canastas en aquellos casos en que en un solo contrato contemple la prestación del servicio en las tres variables de la canasta.</t>
    </r>
  </si>
  <si>
    <t>HOJA 6</t>
  </si>
  <si>
    <r>
      <rPr>
        <b/>
        <sz val="9"/>
        <color theme="1"/>
        <rFont val="Calibri"/>
        <family val="2"/>
        <scheme val="minor"/>
      </rPr>
      <t>HOJA 6: RESUMEN CONSOLIDADO VIGENCIA</t>
    </r>
    <r>
      <rPr>
        <sz val="9"/>
        <color theme="1"/>
        <rFont val="Calibri"/>
        <family val="2"/>
        <scheme val="minor"/>
      </rPr>
      <t xml:space="preserve">
OBJETIVO
Dar a conocer el valor global realmente ejecutado mes por mes durante la ejecución del contrato, e igualmente, identificar las inejecuciones y los ahorros que se presenten, adicional, el valor de las redistribuciones, reinversiones, liberaciones y cupos atendidos por mes.
FUENTE DE INFORMACION
Presupuesto aprobado, informe de ejecución periódico según formato 3. REC. PAGADOS Y POR PAGAR.
1. Información General
Entidad Administradora del Servicio: Ingrese el nombre del operador a cargo de la prestación del servicio.
Modalidad de atención: Registre en esta casilla la modalidad sobre la cual está presentando el informe. 
Numero de contrato: Registre en esta casilla el número de contrato.
Valor del contrato: Registre en esta celda el valor total del contrato incluidas las adiciones y reducciones. 
2. CONSOLIDADO VIGENCIA
INFORMACIÓN POR COLUMNAS
Descripción de ITEMS: Esta Columna describe cada uno de los ITEMS a los cuales hará el seguimiento periódico.
Columnas de Ejecución: Estas columnas registran información por cada mes de ejecución incluida la fase preparatoria para cada uno de los ITEMS.
INFORMACIÓN POR FILAS
Presupuesto Inicial Aprobado: Registre en estas celdas el valor del presupuesto registrado en la fila PRESUPUESTO INICIAL APROBADO de la hoja 2. PRESUPUESTO.
Ahorros por Periodo: Registre en estas celdas por periodos, el valor de los ahorros de acuerdo a lo registrado en la fila del mismo nombre de la hoja 2. PRESUPUESTO.
Inejecuciones por Periodo: Registre en estas celdas por periodos, el valor de las inejecuciones de acuerdo a lo registrado en la fila del mismo nombre de la hoja 2. PRESUPUESTO.
Ejecución Ajustada por Mes: Celdas formuladas que registran la ejecución ajustada del mes descontando del presupuesto inicial aprobado, los ahorros e inejecuciones cuando aplique.
Valor Redistribuciones Aprobadas: Celdas donde se debe registrar las redistribuciones por concepto de ahorros que aprobó el comité técnico operativo para su ejecución dentro del presupuesto total aprobado.
Valor  Reinversiones Aprobadas: Celdas donde se debe registrar las reinversiones por concepto de inejecuciones que aprobó el comité técnico operativo para su ejecución dentro del presupuesto total aprobado.  
Ejecución Real por Mes: Celdas formuladas que registran la ejecución real por mes, sumando; a la ejecución ajustada por mes, las reinversiones y redistribuciones aprobadas cuando estas se presenten.
Valor Acumulado Para Liberar: Celdas formuladas que van acumulado los valores a liberar por concepto de ahorros o inejecuciones cuando estos se presentan
Liberaciones: Registre en esta celda los valores a liberados que ya tienen el respectivo documento modificatorio.              
Cupos Atendidos Según RAM: Registre en esta celda el número de cupos atendidos por periodo de acuerdo a lo relacionado en las planillas RAM 
OBSERVACIONES: En este cuadro describa, cuando aplique, los aspectos que ameritan ser explicados respecto a los valores relacionados en el formato.
Finalmente están las firmas del contador y/o tesorero y representante legal de la EAS.
NOTA: Este formato va acumulando la información por periodos.
</t>
    </r>
  </si>
  <si>
    <t>HOJA 7</t>
  </si>
  <si>
    <t>HOJA 8</t>
  </si>
  <si>
    <r>
      <rPr>
        <b/>
        <sz val="9"/>
        <color theme="1"/>
        <rFont val="Calibri"/>
        <family val="2"/>
        <scheme val="minor"/>
      </rPr>
      <t>HOJA 8: CONTRAPARTIDA EAS</t>
    </r>
    <r>
      <rPr>
        <sz val="9"/>
        <color theme="1"/>
        <rFont val="Calibri"/>
        <family val="2"/>
        <scheme val="minor"/>
      </rPr>
      <t xml:space="preserve">
OBJETIVO
Dar a conocer en detalle y por periodos el valor de la contrapartida que aportara la EAS, indicando cada uno de los rubros que la componen, su valor inicial presupuestado, el valor ejecutado y el saldo final.
FUENTE DE INFORMACION
Información contenida en la propuesta presentada por la entidad territorial al ICBF.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a la propuesta inicial presentada por el contratista y las modificaciones autorizadas por el supervisor.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 firma del funcionario autorizado de la Entidad Territorial.</t>
    </r>
  </si>
  <si>
    <t>HOJA 9</t>
  </si>
  <si>
    <r>
      <rPr>
        <b/>
        <sz val="9"/>
        <color theme="1"/>
        <rFont val="Calibri"/>
        <family val="2"/>
        <scheme val="minor"/>
      </rPr>
      <t>HOJA 9. CONCILIACION BANCARIA</t>
    </r>
    <r>
      <rPr>
        <sz val="9"/>
        <color theme="1"/>
        <rFont val="Calibri"/>
        <family val="2"/>
        <scheme val="minor"/>
      </rPr>
      <t xml:space="preserve">
OBJETIVO
Facilitar la conciliación bancaria cuando el SALDO DE APORTES ICBF PARA EL PERIODO presente diferencias contra el saldo que reporta el extraco de la cuenta bancaria para el periodo que se está revisando.
FUENTE DE INFORMACION
- Información del formato 5. SEGUIM. AL USO DE LOS APORT
- Extracto de la cuenta bancaria correspondiente al periodo que se esta 
   revisando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Saldo extracto bancario: Coloque en esta fila, en la columna PERIODO, el mes que está certificando el extracto, en la columna VALOR SALDO EXTRACTO, ingrese el saldo del extracto para el mes que se está revisando.
COLUMNA DESCRIPCION
Saldo de Aportes ICBF para el Periodo: Coloque en esta fila, en la columna PERIODO, el mes que está que se está revisando, debe ser igual al mes reportado en el saldo del extracto. Este valor corresponde al resultado obtenido en la celda "SALDO DE APORTES ICBF PARA EL PERIODO" del formato seguimiento al uso de los aportes. En la columna VALOR SEGÚN REPORTE ICBF, ingrese en la celda correspondiente el valor obtenido en la celda "SALDO DE APORTES ICBF PARA EL PERIODO"
Diferencia a conciliar: Celda formulada que establece la diferencia a conciliar en el periodo,  el valor a conciliar puede ser positivo o negativo.
COLUMNA DETALLE DE LA CONCILIACION
Coloque en las filas de esta columna los conceptos objeto de la conciliación y frente a cada uno de estos conceptos, en las columnas CREDITOS y DEBITOS, el valor correspondiente según lo establecido en el extracto
Totales: Celdas formuladas que totalizan el total de los conceptos de la conciliación.
Balance de la conciliación: Celda formulada que el establece e valor total conciliado y que debe ser igual a la diferencia establecida entre el saldo del extracto y el Saldo de Aportes ICBF para el Periodo.
OBSERVACIONES: En este cuadro describa, cuando aplique, los aspectos que ameritan ser explicados respecto a los valores relacionados en el formato.
Finalmente está la firma del contador de la EAS que avala el informe.
NOTA: Este formato solo se diligencia cuando se presenten valores a conciliar.
</t>
    </r>
  </si>
  <si>
    <t>Profesional de Nutrición perfil 1 (1 por cada 120 cupos)</t>
  </si>
  <si>
    <t>Profesional de Nutrición perfil 2 (1 por cada 120 cupos)</t>
  </si>
  <si>
    <t>Profesional de Atención Psicosocial perfil 1 (1 por cada 120 cupos)</t>
  </si>
  <si>
    <t>Docente o pedagogo perfil 1 (1 por cada 40 cupos)</t>
  </si>
  <si>
    <t>Docente o pedagogo perfil 2 (1 por cada 40 cupos)</t>
  </si>
  <si>
    <t>Profesional de Atención Psicosocial perfil 2 (1 por cada 120 cupos)</t>
  </si>
  <si>
    <t xml:space="preserve">Docente o pedagogo perfil 2 </t>
  </si>
  <si>
    <t xml:space="preserve">Profesional de Atención Psicosocial perfil 2 </t>
  </si>
  <si>
    <t>Profesional de Nutrición perfil 2</t>
  </si>
  <si>
    <t>Profesional de Nutrición perfil 2  (1 por cada 140 cupos)</t>
  </si>
  <si>
    <t>Profesional de Nutrición perfil 1 (1 por cada 140 cupos)</t>
  </si>
  <si>
    <t>Profesional de Atención Psicosocial perfil 1 (1 por cada 140 cupos)</t>
  </si>
  <si>
    <t>Profesional de Atención Psicosocial perfil 2 (1 por cada 140 cupos)</t>
  </si>
  <si>
    <t>Docente o pedagogo perfil 1 (1 por cada 140 cupos)</t>
  </si>
  <si>
    <t>Docente o pedagogo perfil 2 (1 por cada 140 cupos)</t>
  </si>
  <si>
    <t>Docente o pedagogo perfil 1 (1 por cada 60 cupos)</t>
  </si>
  <si>
    <t>Docente o pedagogo perfil 2 (1 por cada 60 cupos)</t>
  </si>
  <si>
    <t>Profesional de Atención Psicosocial perfil 1 (1 por cada 60 cupos)</t>
  </si>
  <si>
    <t>Profesional de Atención Psicosocial perfil 2 (1 por cada 60 cupos)</t>
  </si>
  <si>
    <t>Profesional de Nutrición perfil 1 (1 por cada 60 cupos)</t>
  </si>
  <si>
    <t>Profesional de Nutrición perfil 2 (1 por cada 60 cupos)</t>
  </si>
  <si>
    <t>VALOR OTROS INGRESOS</t>
  </si>
  <si>
    <t>HOJA 2. PRESUPUESTO CANASTA1:
HOJA 3.  PRESUPUESTO CANASTA2:
HOJA 4.  PRESUPUESTO CANASTA3:
OBJETIVO
Dar a conocer en detalle el valor del presupuesto de ingresos y gastos presentado por el contratista de acuerdo a la estructura de la canasta.
FUENTE DE INFORMACION 
El contrato debidamente perfeccionado con sus anexos principalmente el anexo técnico, propuesta del contratista, las modificaciones que impliquen adiciones,  reducciones o cambios en la forma de pago  o servicios a atender,  la propuesta técnica presentada por el contratista con sus respectivas modificaciones y/o la autorización del comité técnico mediante la cual se aprobó el presupuesto.
1. Información General
Regional: Ingrese el nombre de la regional donde se desarrolla el contrato
Centro Zonal: Ingrese el nombre del centro zonal al cual pertenece la unidad o unidades de servicio donde se desarrolla el contrato.
Municipios donde se presta el servicio: Ingrese el nombre del municipio o municipios donde se presta el servicio directamente.
Modalidad de atención: Registre en esta casilla la modalidad sobre la cual está presentando el informe.
Plazo de ejecución: Ingresa las fechas de acuerdo a lo establecido en el contrato.
Entidad Administradora del Servicio: Ingrese el nombre del operador a cargo de la prestación del servicio.
N° del contrato: Ingrese número de contrato.
Cupos contratados canasta 1: Ingres en esta celda el número de cupos contratados aplicables a la canasta 1
Valor contrato canasta 1: Ingrese en esta celda el valor de los cupos contratados con cargo a la canasta 1, para las casillas siguientes registre el valor de las adiciones o reducciones efectuadas al contrato con carga a la canasta 1. Finalmente la celda “VALOR FINAL DEL CONTRATO APORTES ICBF” establece el valor final del contrato con cargo a la canasta 1.
2. Presupuesto:
2.1 Ingresos:
Recursos ICBF
Porcentaje de desembolso: Esta fila refleja el flujo de pagos en términos porcentuales. Al final de los diez periodos encontramos la columna "TOTAL" que contiene la sumatoria de los valores porcentuales establecidos para el flujo de efectivo. Al frente de cada fila ingrese el valor porcentual establecido en el contrato si aplica
Monto del desembolso: Celda formulada que contiene el valor efectivo del desembolso resultado de multiplicar el porcentaje de desembolso por el valor total de los aportes del ICBF. Al final de los diez periodos encontramos la columna "TOTAL" que contiene la sumatoria de todos los valores ingresados en esta fila y que debe ser igual al valor de los aportes del ICBF establecidos en el contrato incluidas las adiciones o reducciones si las hay. Si el contrato no establece porcentajes en la forma de pago, ingrese entonces el valor del desembolso según lo establecido en el contrato en la forma de pago.
RECURSOS CONTRAPARTIDA:
Monto del desembolso: Registre en la casilla del periodo el valor correspondiente al aporte de la entidad territorial de acuerdo a las condiciones establecidas en el contrato. Al final de los diez periodos encontramos la columna "TOTAL" que contiene la sumatoria de todos los valores ingresados en esta fila y que debe ser igual al valor pactado en el convenio para los aportes por este concepto.
ORIGEN DE LOS RECURSOS DEL CONTRATO:
Total aportes ICBF: Contiene las celdas VALOR y % DE PARTICIPACION, las dos celdas están formuladas, registran el total de aportes a cargo del ICBF y el porcentaje de participación de los aportes ICBF que integran el valor total del contrato.
Total aportes contrapartida: Contiene las celdas VALOR y % DE PARTICIPACION, las dos celdas están formuladas, registran el total de aportes a cargo de la EAS y el porcentaje de participación de los aportes de esta, que integran el valor total del contrato.
Valor total del contrato: Celda formulada que contiene la suma de los aportes del ICBF y los aportes de las EAS.
2.2 Gastos: Relaciona los gastos del proyecto teniendo en cuenta los periodos  de establecidos para la vigencia.
Costos fijos:
COMPONENTE - RUBRO
Talento Humano: Columna que relaciona los componentes de la canasta, costos fijos talento humano.  En cada uno de los periodos y para cada uno de los ITEMS coloque el valor presupuestado teniendo como referencia la canasta de costos que aplica para la modalidad.  
Arriendo y Serv. Públicos: En cada uno de los periodos coloque el valor presupuestado teniendo como referencia la canasta de costos que aplica para la modalidad.  
Subtotal Costos fijos: Celda formulada con para establecer los subtotales de los costos fijos de la casta
Costos Variables
COMPONENTE 
Alimentación, gastos operativos, alistamiento y dotación no fungible: En cada uno de los periodos y de acuerdo a cada uno de los ITEMS del componente variable, coloque el valor presupuestado aplicando la formula con cantidades por el costo establecido en la canasta para cada uno de los rubros.
Subtotal costos variables: Celda formulada que establece el subtotal de los costos variables de la canasta
PRESUPUESTO INICIAL APROBADO: Celda formulada que contiene la sumatoria de los subtotales de los costos fijos y costos variables. Al final de la fila "TOTAL" se encuentra la celda formulada con la sumatoria de los valores de cada uno de los periodos, el valor final de esta celda debe ser igual al valor del contrato y sus otrosí.
AHORROS POR PERIODO: Celda donde se debe registrar por periodo los posibles ahorros que se presenten en la ejecución del contrato y cuyos valores se deben reflejar en el formato 3. RECURSOS PAGADOS Y POR PAGAR.
INEJECUIONES POR PERIODO: Celda donde se debe registrar por periodo las posibles inejecuciones que se presenten en la ejecución del contrato y cuyos valores se deben reflejar en el formato 3. RECURSOS PAGADOS Y POR PAGAR.
TOTAL PRESUPUESTO REAL APROBADO: Celdas formuladas que contienen el presupuesto real por periodos una vez se descuenten los ahorros e inejecuciones. Al final de la fila "TOTAL" se encuentra la celda formulada con la sumatoria de los valores de cada uno de los periodos, el valor final de esta celda debe ser igual al valor del contrato y sus otrosí.
DIFERENCIA INGRESOS FRENTE A EGRESOS: Celda formulada que establece la diferencia entre el valor total de los aportes y el total del presupuesto real aprobado, este valor debe tender a cero (0). Diferencias positivas indican que hay sobrantes por inejecuciones o ahorros, diferencias negativas indican que se está presupuestando por un valor superior al establecido en el contrato y sus modificaciones.
INFORMACION POR COLUMNAS
Necesidades de Personal / No. de Cupos: Registre en esta casilla las necesidades de personal para cada uno de los ITEMS del talento humano teniendo en cuenta el estándar establecido en la canasta. Para los demás ITEMS distintos a talento humano, coloque el número de cupos contratados.
Unitarios: Registre los unitarios aplicables a la atención de acuerdo a los costos establecidos en la canasta para cada rubro.
Periodo: Corresponde a cada uno de los periodos en que se divide el convenio, para cada periodo y por cada uno de los ITEMS defina el valor a presupuestar teniendo Como referente los costos unitarios establecidos en la canasta, la cantidad de talento humano, la cantidad de aulas y la cantidad de cupos según sea el caso.
Al final del formato encontramos las filas subtotal, total y total acumulado que suma por columna los valores de cada uno de los periodos. En la parte derecha del formato se encuentra la celda “DIFERENCIA INGRESOS FRENTE A EGRESOS” celda formulada que establece las diferencias entre los ingresos y los egresos presupuestados, la diferencia debe ser cero
OBSERVACIONES: Cuando considere conveniente, registre aquí las observaciones y/o aclaraciones que considere necesarias para una mejor comprensión de la información presupuestal relacionada.
NOTA: Para los formatos canasta2 y canasta3 aplica las mismas indicaciones de lo definido para la canasta1, se debe tener en cuenta que la columna “DESCRIPCION” donde se identifican cada uno de los ITEMS es diferente para cada una de ellas y en consecuencia se debe aplicar el contenido específico según sea el caso.
Finalmente están las firmas del contador y/o tesorero y representante legal de la EAS.</t>
  </si>
  <si>
    <r>
      <rPr>
        <b/>
        <sz val="9"/>
        <color theme="1"/>
        <rFont val="Calibri"/>
        <family val="2"/>
        <scheme val="minor"/>
      </rPr>
      <t>HOJA 7: SEGUIMIENTO AL USO DE LOS APORTES</t>
    </r>
    <r>
      <rPr>
        <sz val="9"/>
        <color theme="1"/>
        <rFont val="Calibri"/>
        <family val="2"/>
        <scheme val="minor"/>
      </rPr>
      <t xml:space="preserve">
OBJETIVO
Dar a conocer el saldo periódico de los aportes girados por el ICBF el cual debe coincidir con los saldos del extracto bancario correspondiente al periodo informado.
FUENTE DE INFORMACION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Municipios donde se presta el servicio: Ingrese el nombre del municipio donde presta el servicio directamente.
N° del contrato: Ingrese número del contrato.
Valor del contrato: Registre en esta casilla el valor total del contrato incluidas todas las adiciones o reducciones.
COMPONENTE POR FILAS: 
Descripción: Designa las celdas donde se registraran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Saldo según Extracto en el Periodo: Registre en esta celda el saldo que refleja el extracto bancario correspondiente al periodo que se está revisando.
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t>
    </r>
  </si>
  <si>
    <t>DOTACIÓN</t>
  </si>
  <si>
    <t>SEGURO</t>
  </si>
  <si>
    <t>Material didáctico para actividades pedagógicas</t>
  </si>
  <si>
    <t xml:space="preserve">Elementos de aseo personal e institucional necesarios para la prestacion del servicio.  </t>
  </si>
  <si>
    <t>Póliza seguro niños</t>
  </si>
  <si>
    <t xml:space="preserve">PROCESO
PROMOCIÓN Y PREVENCIÓN
FORMATO PARA PRESENTACIÓN DE INFORME FINANCIERO 
MODALIDAD PROPIA
</t>
  </si>
  <si>
    <t>Versión 5</t>
  </si>
  <si>
    <t>PROCESO
PROMOCIÓN Y PREVENCIÓN
FORMATO PARA PRESENTACIÓN DE INFORME FINANCIERO 
MODALIDAD PROPIA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</si>
</sst>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_-;\-* #,##0_-;_-* &quot;-&quot;??_-;_-@_-"/>
    <numFmt numFmtId="166" formatCode="_-&quot;$&quot;* #,##0_-;\-&quot;$&quot;* #,##0_-;_-&quot;$&quot;* &quot;-&quot;??_-;_-@_-"/>
    <numFmt numFmtId="167" formatCode="#,##0.0"/>
    <numFmt numFmtId="168" formatCode="_-* #,##0.000000_-;\-* #,##0.000000_-;_-* &quot;-&quot;??_-;_-@_-"/>
    <numFmt numFmtId="169" formatCode="&quot;$&quot;\ #,##0"/>
    <numFmt numFmtId="170" formatCode="&quot;$&quot;#,##0"/>
    <numFmt numFmtId="171" formatCode="_(&quot;$&quot;\ * #,##0_);_(&quot;$&quot;\ * \(#,##0\);_(&quot;$&quot;\ * &quot;-&quot;??_);_(@_)"/>
    <numFmt numFmtId="172" formatCode="dd/mm/yyyy;@"/>
    <numFmt numFmtId="173" formatCode="0_ ;\-0\ "/>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b/>
      <sz val="11"/>
      <name val="Calibri"/>
      <family val="2"/>
      <scheme val="minor"/>
    </font>
    <font>
      <b/>
      <sz val="10"/>
      <color rgb="FFFF0000"/>
      <name val="Calibri"/>
      <family val="2"/>
      <scheme val="minor"/>
    </font>
    <font>
      <b/>
      <sz val="11"/>
      <color rgb="FFFF0000"/>
      <name val="Calibri"/>
      <family val="2"/>
      <scheme val="minor"/>
    </font>
    <font>
      <i/>
      <sz val="11"/>
      <color theme="1"/>
      <name val="Calibri"/>
      <family val="2"/>
      <scheme val="minor"/>
    </font>
    <font>
      <i/>
      <sz val="11"/>
      <color rgb="FFFF0000"/>
      <name val="Calibri"/>
      <family val="2"/>
      <scheme val="minor"/>
    </font>
    <font>
      <b/>
      <sz val="14"/>
      <color rgb="FF000000"/>
      <name val="Arial"/>
      <family val="2"/>
    </font>
    <font>
      <sz val="14"/>
      <color rgb="FF000000"/>
      <name val="Arial"/>
      <family val="2"/>
    </font>
    <font>
      <b/>
      <sz val="10"/>
      <name val="Arial"/>
      <family val="2"/>
    </font>
    <font>
      <sz val="10"/>
      <name val="Arial"/>
      <family val="2"/>
    </font>
    <font>
      <b/>
      <sz val="9"/>
      <name val="Arial"/>
      <family val="2"/>
    </font>
    <font>
      <b/>
      <sz val="8"/>
      <name val="Arial"/>
      <family val="2"/>
    </font>
    <font>
      <b/>
      <sz val="11"/>
      <color theme="1"/>
      <name val="Arial"/>
      <family val="2"/>
    </font>
    <font>
      <sz val="10"/>
      <color theme="1"/>
      <name val="Arial"/>
      <family val="2"/>
    </font>
    <font>
      <b/>
      <sz val="12"/>
      <name val="Arial"/>
      <family val="2"/>
    </font>
    <font>
      <sz val="11"/>
      <color theme="1"/>
      <name val="Arial"/>
      <family val="2"/>
    </font>
    <font>
      <b/>
      <sz val="10"/>
      <color theme="1"/>
      <name val="Arial"/>
      <family val="2"/>
    </font>
    <font>
      <i/>
      <sz val="11"/>
      <color indexed="8"/>
      <name val="Arial"/>
      <family val="2"/>
    </font>
    <font>
      <b/>
      <sz val="11"/>
      <name val="Arial"/>
      <family val="2"/>
    </font>
    <font>
      <b/>
      <sz val="12"/>
      <color theme="1"/>
      <name val="Calibri"/>
      <family val="2"/>
      <scheme val="minor"/>
    </font>
    <font>
      <sz val="12"/>
      <color rgb="FF000000"/>
      <name val="Calibri"/>
      <family val="2"/>
      <scheme val="minor"/>
    </font>
    <font>
      <sz val="12"/>
      <color theme="1"/>
      <name val="Calibri"/>
      <family val="2"/>
      <scheme val="minor"/>
    </font>
    <font>
      <b/>
      <sz val="14"/>
      <color theme="1"/>
      <name val="Arial"/>
      <family val="2"/>
    </font>
    <font>
      <sz val="9"/>
      <name val="Arial"/>
      <family val="2"/>
    </font>
    <font>
      <sz val="11"/>
      <name val="Calibri"/>
      <family val="2"/>
      <scheme val="minor"/>
    </font>
    <font>
      <sz val="9"/>
      <color theme="1"/>
      <name val="Calibri"/>
      <family val="2"/>
      <scheme val="minor"/>
    </font>
    <font>
      <b/>
      <sz val="7"/>
      <name val="Arial"/>
      <family val="2"/>
    </font>
    <font>
      <b/>
      <i/>
      <sz val="7"/>
      <name val="Arial"/>
      <family val="2"/>
    </font>
    <font>
      <b/>
      <sz val="11"/>
      <color rgb="FF000000"/>
      <name val="Calibri"/>
      <family val="2"/>
      <scheme val="minor"/>
    </font>
    <font>
      <b/>
      <sz val="11"/>
      <color theme="1"/>
      <name val="Tempus Sans ITC"/>
      <family val="5"/>
    </font>
    <font>
      <sz val="6"/>
      <color theme="1"/>
      <name val="Arial"/>
      <family val="2"/>
    </font>
    <font>
      <b/>
      <sz val="9"/>
      <color theme="1"/>
      <name val="Calibri"/>
      <family val="2"/>
      <scheme val="minor"/>
    </font>
    <font>
      <b/>
      <sz val="12"/>
      <color theme="1"/>
      <name val="Tempus Sans ITC"/>
      <family val="5"/>
    </font>
  </fonts>
  <fills count="17">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4B084"/>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3" tint="0.59999389629810485"/>
        <bgColor indexed="64"/>
      </patternFill>
    </fill>
  </fills>
  <borders count="83">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auto="1"/>
      </right>
      <top/>
      <bottom/>
      <diagonal/>
    </border>
    <border>
      <left style="medium">
        <color indexed="64"/>
      </left>
      <right style="thin">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5" fillId="0" borderId="0"/>
    <xf numFmtId="9" fontId="1" fillId="0" borderId="0" applyFont="0" applyFill="0" applyBorder="0" applyAlignment="0" applyProtection="0"/>
    <xf numFmtId="164" fontId="15" fillId="0" borderId="0" applyFont="0" applyFill="0" applyBorder="0" applyAlignment="0" applyProtection="0"/>
    <xf numFmtId="43" fontId="1" fillId="0" borderId="0" applyFont="0" applyFill="0" applyBorder="0" applyAlignment="0" applyProtection="0"/>
  </cellStyleXfs>
  <cellXfs count="679">
    <xf numFmtId="0" fontId="0" fillId="0" borderId="0" xfId="0"/>
    <xf numFmtId="165" fontId="0" fillId="0" borderId="0" xfId="1" applyNumberFormat="1" applyFont="1"/>
    <xf numFmtId="165" fontId="0" fillId="0" borderId="0" xfId="1" applyNumberFormat="1" applyFont="1" applyFill="1" applyBorder="1" applyAlignment="1">
      <alignment horizontal="center"/>
    </xf>
    <xf numFmtId="165" fontId="0" fillId="0" borderId="5" xfId="1" applyNumberFormat="1" applyFont="1" applyBorder="1"/>
    <xf numFmtId="165" fontId="0" fillId="0" borderId="5" xfId="1" applyNumberFormat="1" applyFont="1" applyFill="1" applyBorder="1" applyAlignment="1">
      <alignment horizontal="center"/>
    </xf>
    <xf numFmtId="0" fontId="0" fillId="0" borderId="0" xfId="0" applyAlignment="1">
      <alignment vertical="center"/>
    </xf>
    <xf numFmtId="165" fontId="0" fillId="0" borderId="0" xfId="1" applyNumberFormat="1" applyFont="1" applyAlignment="1">
      <alignment vertical="center"/>
    </xf>
    <xf numFmtId="0" fontId="0" fillId="0" borderId="0" xfId="0" applyAlignment="1">
      <alignment horizontal="center" vertical="center"/>
    </xf>
    <xf numFmtId="165" fontId="0" fillId="0" borderId="0" xfId="1" applyNumberFormat="1" applyFont="1" applyAlignment="1">
      <alignment horizontal="center" vertical="center"/>
    </xf>
    <xf numFmtId="0" fontId="2" fillId="0" borderId="0" xfId="0" applyFont="1" applyAlignment="1">
      <alignment horizontal="center" vertical="center"/>
    </xf>
    <xf numFmtId="165" fontId="2" fillId="0" borderId="0" xfId="1" applyNumberFormat="1" applyFont="1" applyAlignment="1">
      <alignment horizontal="center" vertical="center" wrapText="1"/>
    </xf>
    <xf numFmtId="165" fontId="2" fillId="0" borderId="5" xfId="1" applyNumberFormat="1" applyFont="1" applyBorder="1" applyAlignment="1">
      <alignment horizontal="center" vertical="center" wrapText="1"/>
    </xf>
    <xf numFmtId="165" fontId="2" fillId="0" borderId="5" xfId="1" applyNumberFormat="1" applyFont="1" applyBorder="1" applyAlignment="1">
      <alignment horizontal="center" vertical="center"/>
    </xf>
    <xf numFmtId="0" fontId="4"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0" borderId="5" xfId="0" applyBorder="1"/>
    <xf numFmtId="165" fontId="0" fillId="0" borderId="13" xfId="1" applyNumberFormat="1" applyFont="1" applyBorder="1"/>
    <xf numFmtId="165" fontId="0" fillId="0" borderId="14" xfId="1" applyNumberFormat="1" applyFont="1" applyBorder="1"/>
    <xf numFmtId="165" fontId="0" fillId="0" borderId="15" xfId="1" applyNumberFormat="1" applyFont="1" applyBorder="1"/>
    <xf numFmtId="165" fontId="0" fillId="0" borderId="16" xfId="1" applyNumberFormat="1" applyFont="1" applyBorder="1"/>
    <xf numFmtId="165" fontId="0" fillId="0" borderId="17" xfId="1" applyNumberFormat="1" applyFont="1" applyBorder="1"/>
    <xf numFmtId="165" fontId="0" fillId="0" borderId="4" xfId="1" applyNumberFormat="1" applyFont="1" applyBorder="1"/>
    <xf numFmtId="166" fontId="5" fillId="0" borderId="13" xfId="2" applyNumberFormat="1" applyFont="1" applyFill="1" applyBorder="1" applyAlignment="1">
      <alignment vertical="center"/>
    </xf>
    <xf numFmtId="166" fontId="5" fillId="0" borderId="14" xfId="2" applyNumberFormat="1" applyFont="1" applyFill="1" applyBorder="1" applyAlignment="1">
      <alignment vertical="center"/>
    </xf>
    <xf numFmtId="166" fontId="5" fillId="0" borderId="15" xfId="2" applyNumberFormat="1" applyFont="1" applyFill="1" applyBorder="1" applyAlignment="1">
      <alignment vertical="center"/>
    </xf>
    <xf numFmtId="166" fontId="5" fillId="0" borderId="16" xfId="2" applyNumberFormat="1" applyFont="1" applyFill="1" applyBorder="1" applyAlignment="1">
      <alignment vertical="center"/>
    </xf>
    <xf numFmtId="0" fontId="0" fillId="0" borderId="4" xfId="0" applyBorder="1"/>
    <xf numFmtId="0" fontId="0" fillId="0" borderId="14" xfId="0" applyBorder="1"/>
    <xf numFmtId="165" fontId="2" fillId="3" borderId="9" xfId="1" applyNumberFormat="1" applyFont="1" applyFill="1" applyBorder="1"/>
    <xf numFmtId="165" fontId="2" fillId="3" borderId="6" xfId="1" applyNumberFormat="1" applyFont="1" applyFill="1" applyBorder="1" applyAlignment="1">
      <alignment horizontal="center"/>
    </xf>
    <xf numFmtId="165" fontId="2" fillId="3" borderId="7" xfId="1" applyNumberFormat="1" applyFont="1" applyFill="1" applyBorder="1" applyAlignment="1">
      <alignment horizontal="center"/>
    </xf>
    <xf numFmtId="165" fontId="2" fillId="3" borderId="6" xfId="1" applyNumberFormat="1" applyFont="1" applyFill="1" applyBorder="1"/>
    <xf numFmtId="165" fontId="2" fillId="3" borderId="7" xfId="1" applyNumberFormat="1" applyFont="1" applyFill="1" applyBorder="1"/>
    <xf numFmtId="165" fontId="0" fillId="0" borderId="18" xfId="1" applyNumberFormat="1" applyFont="1" applyBorder="1"/>
    <xf numFmtId="165" fontId="0" fillId="0" borderId="19" xfId="1" applyNumberFormat="1" applyFont="1" applyBorder="1"/>
    <xf numFmtId="165" fontId="2" fillId="0" borderId="6"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0" fontId="6" fillId="2" borderId="20" xfId="0" applyFont="1" applyFill="1" applyBorder="1" applyAlignment="1">
      <alignment vertical="center" wrapText="1"/>
    </xf>
    <xf numFmtId="165" fontId="2" fillId="3" borderId="21" xfId="1" applyNumberFormat="1" applyFont="1" applyFill="1" applyBorder="1"/>
    <xf numFmtId="0" fontId="0" fillId="0" borderId="5" xfId="0" applyBorder="1" applyAlignment="1">
      <alignment horizontal="center" vertical="center"/>
    </xf>
    <xf numFmtId="0" fontId="0" fillId="0" borderId="5" xfId="0"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xf>
    <xf numFmtId="0" fontId="3" fillId="0" borderId="5" xfId="0" applyFont="1" applyFill="1" applyBorder="1" applyAlignment="1">
      <alignment horizontal="center" vertical="center" wrapText="1"/>
    </xf>
    <xf numFmtId="165" fontId="0" fillId="0" borderId="5" xfId="1" applyNumberFormat="1" applyFont="1" applyBorder="1" applyAlignment="1">
      <alignment vertical="center"/>
    </xf>
    <xf numFmtId="165" fontId="0" fillId="0" borderId="1" xfId="1" applyNumberFormat="1" applyFont="1" applyBorder="1"/>
    <xf numFmtId="165" fontId="2" fillId="4" borderId="3" xfId="1" applyNumberFormat="1" applyFont="1" applyFill="1" applyBorder="1" applyAlignment="1">
      <alignment vertical="center"/>
    </xf>
    <xf numFmtId="165" fontId="0" fillId="0" borderId="1" xfId="1" applyNumberFormat="1" applyFont="1" applyBorder="1" applyAlignment="1">
      <alignment vertical="center"/>
    </xf>
    <xf numFmtId="0" fontId="0" fillId="0" borderId="5" xfId="0" applyBorder="1" applyAlignment="1">
      <alignment vertical="center"/>
    </xf>
    <xf numFmtId="165" fontId="0" fillId="0" borderId="14" xfId="1" applyNumberFormat="1" applyFont="1" applyBorder="1" applyAlignment="1">
      <alignment vertical="center"/>
    </xf>
    <xf numFmtId="0" fontId="0" fillId="0" borderId="14" xfId="0" applyBorder="1" applyAlignment="1">
      <alignment vertical="center"/>
    </xf>
    <xf numFmtId="165" fontId="2" fillId="0" borderId="30" xfId="1" applyNumberFormat="1" applyFont="1" applyBorder="1"/>
    <xf numFmtId="165" fontId="2" fillId="4" borderId="31" xfId="1" applyNumberFormat="1" applyFont="1" applyFill="1" applyBorder="1" applyAlignment="1">
      <alignment vertical="center" wrapText="1"/>
    </xf>
    <xf numFmtId="165" fontId="0" fillId="0" borderId="32" xfId="1" applyNumberFormat="1" applyFont="1" applyBorder="1"/>
    <xf numFmtId="165" fontId="2" fillId="4" borderId="26" xfId="1" applyNumberFormat="1" applyFont="1" applyFill="1" applyBorder="1" applyAlignment="1">
      <alignment vertical="center"/>
    </xf>
    <xf numFmtId="165" fontId="0" fillId="0" borderId="12" xfId="1" applyNumberFormat="1" applyFont="1" applyBorder="1"/>
    <xf numFmtId="165" fontId="2" fillId="4" borderId="29" xfId="1" applyNumberFormat="1" applyFont="1" applyFill="1" applyBorder="1" applyAlignment="1">
      <alignment vertical="center"/>
    </xf>
    <xf numFmtId="165" fontId="0" fillId="0" borderId="33" xfId="1" applyNumberFormat="1" applyFont="1" applyBorder="1"/>
    <xf numFmtId="165" fontId="2" fillId="4" borderId="25" xfId="1" applyNumberFormat="1" applyFont="1" applyFill="1" applyBorder="1" applyAlignment="1">
      <alignment vertical="center"/>
    </xf>
    <xf numFmtId="165" fontId="2" fillId="0" borderId="30" xfId="1" applyNumberFormat="1" applyFont="1" applyBorder="1" applyAlignment="1">
      <alignment vertical="center" wrapText="1"/>
    </xf>
    <xf numFmtId="165" fontId="0" fillId="0" borderId="32" xfId="1" applyNumberFormat="1" applyFont="1" applyBorder="1" applyAlignment="1">
      <alignment vertical="center"/>
    </xf>
    <xf numFmtId="165" fontId="0" fillId="0" borderId="12" xfId="1" applyNumberFormat="1" applyFont="1" applyBorder="1" applyAlignment="1">
      <alignment vertical="center"/>
    </xf>
    <xf numFmtId="165" fontId="0" fillId="0" borderId="33" xfId="1" applyNumberFormat="1" applyFont="1" applyBorder="1" applyAlignment="1">
      <alignment vertical="center"/>
    </xf>
    <xf numFmtId="165" fontId="0" fillId="0" borderId="0" xfId="0" applyNumberFormat="1"/>
    <xf numFmtId="165" fontId="2" fillId="0" borderId="0" xfId="1" applyNumberFormat="1" applyFont="1"/>
    <xf numFmtId="3" fontId="0" fillId="0" borderId="0" xfId="0" applyNumberFormat="1" applyAlignment="1">
      <alignment horizontal="center" vertical="center"/>
    </xf>
    <xf numFmtId="0" fontId="3" fillId="0" borderId="20" xfId="0" applyFont="1" applyFill="1" applyBorder="1" applyAlignment="1">
      <alignment horizontal="left" vertical="center" wrapText="1"/>
    </xf>
    <xf numFmtId="3" fontId="0" fillId="0" borderId="5" xfId="0" applyNumberFormat="1" applyBorder="1" applyAlignment="1">
      <alignment horizontal="center" vertical="center"/>
    </xf>
    <xf numFmtId="3" fontId="2" fillId="7" borderId="5" xfId="0" applyNumberFormat="1" applyFont="1" applyFill="1" applyBorder="1" applyAlignment="1">
      <alignment horizontal="center" vertical="center"/>
    </xf>
    <xf numFmtId="3" fontId="2" fillId="8" borderId="5" xfId="0" applyNumberFormat="1" applyFont="1" applyFill="1" applyBorder="1" applyAlignment="1">
      <alignment horizontal="center" vertical="center"/>
    </xf>
    <xf numFmtId="3" fontId="7" fillId="8" borderId="5" xfId="0" applyNumberFormat="1" applyFont="1" applyFill="1" applyBorder="1" applyAlignment="1">
      <alignment horizontal="center" vertical="center"/>
    </xf>
    <xf numFmtId="0" fontId="4" fillId="7" borderId="5" xfId="0" applyFont="1" applyFill="1" applyBorder="1" applyAlignment="1">
      <alignment horizontal="left" vertical="center" wrapText="1"/>
    </xf>
    <xf numFmtId="3" fontId="0" fillId="0" borderId="5" xfId="0" applyNumberFormat="1" applyFill="1" applyBorder="1" applyAlignment="1">
      <alignment horizontal="center" vertical="center"/>
    </xf>
    <xf numFmtId="0" fontId="3" fillId="5" borderId="8" xfId="0" applyFont="1" applyFill="1" applyBorder="1" applyAlignment="1">
      <alignment vertical="center" wrapText="1"/>
    </xf>
    <xf numFmtId="0" fontId="3" fillId="5" borderId="2" xfId="0" applyFont="1" applyFill="1" applyBorder="1" applyAlignment="1">
      <alignment vertical="center" wrapText="1"/>
    </xf>
    <xf numFmtId="0" fontId="3" fillId="5" borderId="24" xfId="0" applyFont="1" applyFill="1" applyBorder="1" applyAlignment="1">
      <alignment vertical="center" wrapText="1"/>
    </xf>
    <xf numFmtId="0" fontId="8" fillId="7" borderId="5" xfId="0" applyFont="1" applyFill="1" applyBorder="1" applyAlignment="1">
      <alignment horizontal="left" vertical="center" wrapText="1"/>
    </xf>
    <xf numFmtId="3" fontId="9" fillId="8" borderId="5" xfId="0" applyNumberFormat="1" applyFont="1" applyFill="1" applyBorder="1" applyAlignment="1">
      <alignment horizontal="center" vertical="center"/>
    </xf>
    <xf numFmtId="0" fontId="8" fillId="8" borderId="5" xfId="0" applyFont="1" applyFill="1" applyBorder="1" applyAlignment="1">
      <alignment horizontal="left" vertical="center" wrapText="1"/>
    </xf>
    <xf numFmtId="0" fontId="10" fillId="0" borderId="5" xfId="0" applyFont="1" applyBorder="1" applyAlignment="1">
      <alignment horizontal="center"/>
    </xf>
    <xf numFmtId="165" fontId="2" fillId="0" borderId="5" xfId="1" applyNumberFormat="1" applyFont="1" applyBorder="1" applyAlignment="1">
      <alignment horizontal="center" vertical="center"/>
    </xf>
    <xf numFmtId="3" fontId="2" fillId="5" borderId="5"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0" fillId="0" borderId="0" xfId="0" applyAlignment="1">
      <alignment horizontal="center"/>
    </xf>
    <xf numFmtId="0" fontId="4"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11" fillId="0" borderId="5" xfId="0" applyFont="1" applyBorder="1" applyAlignment="1">
      <alignment horizontal="center"/>
    </xf>
    <xf numFmtId="0" fontId="4" fillId="0" borderId="5" xfId="0" applyFont="1" applyFill="1" applyBorder="1" applyAlignment="1">
      <alignment horizontal="center" vertical="center" wrapText="1"/>
    </xf>
    <xf numFmtId="0" fontId="2" fillId="0" borderId="5" xfId="0" applyFont="1" applyBorder="1" applyAlignment="1">
      <alignment horizontal="center"/>
    </xf>
    <xf numFmtId="165" fontId="2" fillId="0" borderId="5" xfId="1" applyNumberFormat="1" applyFont="1" applyBorder="1"/>
    <xf numFmtId="165" fontId="0" fillId="0" borderId="14" xfId="1" applyNumberFormat="1" applyFont="1" applyFill="1" applyBorder="1"/>
    <xf numFmtId="165" fontId="0" fillId="0" borderId="16" xfId="1" applyNumberFormat="1" applyFont="1" applyFill="1" applyBorder="1"/>
    <xf numFmtId="41" fontId="0" fillId="0" borderId="0" xfId="3" applyFont="1"/>
    <xf numFmtId="0" fontId="0" fillId="0" borderId="5" xfId="0" applyBorder="1" applyAlignment="1">
      <alignment horizontal="center" vertical="center" wrapText="1"/>
    </xf>
    <xf numFmtId="165" fontId="2" fillId="0" borderId="5" xfId="1" applyNumberFormat="1" applyFont="1" applyBorder="1" applyAlignment="1">
      <alignment horizontal="center" vertical="center"/>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5" fontId="2" fillId="0" borderId="5" xfId="1" applyNumberFormat="1" applyFont="1" applyBorder="1" applyAlignment="1">
      <alignment horizontal="center" vertical="center"/>
    </xf>
    <xf numFmtId="0" fontId="0" fillId="0" borderId="5" xfId="0" applyBorder="1" applyAlignment="1">
      <alignment horizontal="center" vertical="center" wrapText="1"/>
    </xf>
    <xf numFmtId="165" fontId="0" fillId="0" borderId="20" xfId="1" applyNumberFormat="1" applyFont="1" applyBorder="1"/>
    <xf numFmtId="0" fontId="0" fillId="0" borderId="16" xfId="0" applyBorder="1"/>
    <xf numFmtId="166" fontId="5" fillId="0" borderId="18" xfId="2" applyNumberFormat="1" applyFont="1" applyFill="1" applyBorder="1" applyAlignment="1">
      <alignment vertical="center"/>
    </xf>
    <xf numFmtId="166" fontId="5" fillId="0" borderId="19" xfId="2" applyNumberFormat="1" applyFont="1" applyFill="1" applyBorder="1" applyAlignment="1">
      <alignment vertical="center"/>
    </xf>
    <xf numFmtId="165" fontId="2" fillId="3" borderId="35" xfId="1" applyNumberFormat="1" applyFont="1" applyFill="1" applyBorder="1"/>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5" fontId="2" fillId="0" borderId="5" xfId="1" applyNumberFormat="1" applyFont="1" applyBorder="1" applyAlignment="1">
      <alignment horizontal="center" vertical="center"/>
    </xf>
    <xf numFmtId="167" fontId="0" fillId="0" borderId="0" xfId="0" applyNumberFormat="1"/>
    <xf numFmtId="166" fontId="0" fillId="0" borderId="0" xfId="0" applyNumberFormat="1" applyAlignment="1">
      <alignment vertical="center"/>
    </xf>
    <xf numFmtId="166" fontId="0" fillId="0" borderId="0" xfId="0" applyNumberFormat="1"/>
    <xf numFmtId="166" fontId="5" fillId="5" borderId="13" xfId="2" applyNumberFormat="1" applyFont="1" applyFill="1" applyBorder="1" applyAlignment="1">
      <alignment vertical="center"/>
    </xf>
    <xf numFmtId="166" fontId="5" fillId="5" borderId="15" xfId="2" applyNumberFormat="1" applyFont="1" applyFill="1" applyBorder="1" applyAlignment="1">
      <alignment vertical="center"/>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5" fontId="2" fillId="0" borderId="9" xfId="1" applyNumberFormat="1" applyFont="1" applyBorder="1" applyAlignment="1">
      <alignment horizontal="center" vertical="center" wrapText="1"/>
    </xf>
    <xf numFmtId="165" fontId="2" fillId="0" borderId="5" xfId="1" applyNumberFormat="1" applyFont="1" applyBorder="1" applyAlignment="1">
      <alignment horizontal="center" vertical="center"/>
    </xf>
    <xf numFmtId="0" fontId="0" fillId="0" borderId="0" xfId="0" applyBorder="1" applyAlignment="1">
      <alignment horizontal="center" vertical="center" wrapText="1"/>
    </xf>
    <xf numFmtId="165" fontId="0" fillId="0" borderId="36" xfId="1" applyNumberFormat="1" applyFont="1" applyBorder="1"/>
    <xf numFmtId="165" fontId="0" fillId="0" borderId="37" xfId="1" applyNumberFormat="1" applyFont="1" applyBorder="1"/>
    <xf numFmtId="0" fontId="12" fillId="10" borderId="38" xfId="0" applyFont="1" applyFill="1" applyBorder="1" applyAlignment="1">
      <alignment horizontal="center" vertical="center" wrapText="1" readingOrder="1"/>
    </xf>
    <xf numFmtId="0" fontId="12" fillId="5" borderId="39" xfId="0" applyFont="1" applyFill="1" applyBorder="1" applyAlignment="1">
      <alignment horizontal="center" vertical="center" wrapText="1" readingOrder="1"/>
    </xf>
    <xf numFmtId="0" fontId="12" fillId="5" borderId="40" xfId="0" applyFont="1" applyFill="1" applyBorder="1" applyAlignment="1">
      <alignment horizontal="left" wrapText="1" readingOrder="1"/>
    </xf>
    <xf numFmtId="3" fontId="12" fillId="5" borderId="40" xfId="0" applyNumberFormat="1" applyFont="1" applyFill="1" applyBorder="1" applyAlignment="1">
      <alignment horizontal="center" wrapText="1" readingOrder="1"/>
    </xf>
    <xf numFmtId="3" fontId="12" fillId="5" borderId="41" xfId="0" applyNumberFormat="1" applyFont="1" applyFill="1" applyBorder="1" applyAlignment="1">
      <alignment horizontal="center" wrapText="1" readingOrder="1"/>
    </xf>
    <xf numFmtId="0" fontId="13" fillId="0" borderId="42" xfId="0" applyFont="1" applyBorder="1" applyAlignment="1">
      <alignment horizontal="center" vertical="center" wrapText="1" readingOrder="1"/>
    </xf>
    <xf numFmtId="0" fontId="13" fillId="0" borderId="43" xfId="0" applyFont="1" applyBorder="1" applyAlignment="1">
      <alignment horizontal="left" wrapText="1" readingOrder="1"/>
    </xf>
    <xf numFmtId="3" fontId="13" fillId="0" borderId="43" xfId="0" applyNumberFormat="1" applyFont="1" applyBorder="1" applyAlignment="1">
      <alignment horizontal="center" wrapText="1" readingOrder="1"/>
    </xf>
    <xf numFmtId="0" fontId="13" fillId="0" borderId="44" xfId="0" applyFont="1" applyBorder="1" applyAlignment="1">
      <alignment horizontal="center" wrapText="1" readingOrder="1"/>
    </xf>
    <xf numFmtId="0" fontId="13" fillId="0" borderId="43" xfId="0" applyFont="1" applyBorder="1" applyAlignment="1">
      <alignment horizontal="center" wrapText="1" readingOrder="1"/>
    </xf>
    <xf numFmtId="0" fontId="13" fillId="0" borderId="45" xfId="0" applyFont="1" applyBorder="1" applyAlignment="1">
      <alignment horizontal="center" vertical="center" wrapText="1" readingOrder="1"/>
    </xf>
    <xf numFmtId="0" fontId="13" fillId="0" borderId="46" xfId="0" applyFont="1" applyBorder="1" applyAlignment="1">
      <alignment horizontal="left" wrapText="1" readingOrder="1"/>
    </xf>
    <xf numFmtId="0" fontId="13" fillId="0" borderId="46" xfId="0" applyFont="1" applyBorder="1" applyAlignment="1">
      <alignment horizontal="center" wrapText="1" readingOrder="1"/>
    </xf>
    <xf numFmtId="0" fontId="13" fillId="0" borderId="47" xfId="0" applyFont="1" applyBorder="1" applyAlignment="1">
      <alignment horizontal="center" wrapText="1" readingOrder="1"/>
    </xf>
    <xf numFmtId="0" fontId="13" fillId="10" borderId="48" xfId="0" applyFont="1" applyFill="1" applyBorder="1" applyAlignment="1">
      <alignment horizontal="center" vertical="center" wrapText="1" readingOrder="1"/>
    </xf>
    <xf numFmtId="0" fontId="12" fillId="10" borderId="49" xfId="0" applyFont="1" applyFill="1" applyBorder="1" applyAlignment="1">
      <alignment horizontal="left" wrapText="1" readingOrder="1"/>
    </xf>
    <xf numFmtId="3" fontId="12" fillId="10" borderId="49" xfId="0" applyNumberFormat="1" applyFont="1" applyFill="1" applyBorder="1" applyAlignment="1">
      <alignment horizontal="center" wrapText="1" readingOrder="1"/>
    </xf>
    <xf numFmtId="3" fontId="12" fillId="10" borderId="50" xfId="0" applyNumberFormat="1" applyFont="1" applyFill="1" applyBorder="1" applyAlignment="1">
      <alignment horizontal="center" wrapText="1" readingOrder="1"/>
    </xf>
    <xf numFmtId="0" fontId="3" fillId="0" borderId="24" xfId="0" applyFont="1" applyFill="1" applyBorder="1" applyAlignment="1">
      <alignment horizontal="left" vertical="center" wrapText="1"/>
    </xf>
    <xf numFmtId="0" fontId="0" fillId="0" borderId="24" xfId="0" applyBorder="1" applyAlignment="1">
      <alignment horizontal="center"/>
    </xf>
    <xf numFmtId="165" fontId="0" fillId="0" borderId="24" xfId="1" applyNumberFormat="1" applyFont="1" applyFill="1" applyBorder="1" applyAlignment="1">
      <alignment horizontal="center"/>
    </xf>
    <xf numFmtId="165" fontId="2" fillId="0" borderId="56" xfId="1" applyNumberFormat="1" applyFont="1" applyBorder="1" applyAlignment="1">
      <alignment horizontal="center" vertical="center"/>
    </xf>
    <xf numFmtId="165" fontId="2" fillId="0" borderId="3" xfId="1" applyNumberFormat="1" applyFont="1" applyBorder="1" applyAlignment="1">
      <alignment horizontal="center" vertical="center" wrapText="1"/>
    </xf>
    <xf numFmtId="165" fontId="2" fillId="4" borderId="9" xfId="1" applyNumberFormat="1" applyFont="1" applyFill="1" applyBorder="1"/>
    <xf numFmtId="165" fontId="2" fillId="4" borderId="6" xfId="1" applyNumberFormat="1" applyFont="1" applyFill="1" applyBorder="1"/>
    <xf numFmtId="43" fontId="0" fillId="0" borderId="0" xfId="1" applyFont="1"/>
    <xf numFmtId="43" fontId="0" fillId="0" borderId="0" xfId="1" applyFont="1" applyAlignment="1">
      <alignment vertical="center"/>
    </xf>
    <xf numFmtId="166" fontId="5" fillId="0" borderId="0" xfId="2" applyNumberFormat="1" applyFont="1" applyFill="1" applyBorder="1" applyAlignment="1">
      <alignment vertical="center"/>
    </xf>
    <xf numFmtId="168" fontId="5" fillId="0" borderId="13" xfId="2" applyNumberFormat="1" applyFont="1" applyFill="1" applyBorder="1" applyAlignment="1">
      <alignment vertical="center"/>
    </xf>
    <xf numFmtId="168" fontId="5" fillId="0" borderId="18" xfId="2" applyNumberFormat="1" applyFont="1" applyFill="1" applyBorder="1" applyAlignment="1">
      <alignment vertical="center"/>
    </xf>
    <xf numFmtId="168" fontId="2" fillId="3" borderId="6" xfId="1" applyNumberFormat="1" applyFont="1" applyFill="1" applyBorder="1"/>
    <xf numFmtId="0" fontId="15" fillId="0" borderId="0" xfId="4" applyFont="1" applyFill="1" applyBorder="1" applyAlignment="1" applyProtection="1">
      <alignment vertical="center"/>
      <protection locked="0"/>
    </xf>
    <xf numFmtId="170" fontId="18" fillId="4" borderId="5" xfId="6" applyNumberFormat="1" applyFont="1" applyFill="1" applyBorder="1" applyAlignment="1" applyProtection="1">
      <alignment horizontal="right" vertical="center" wrapText="1"/>
      <protection hidden="1"/>
    </xf>
    <xf numFmtId="170" fontId="18" fillId="4" borderId="56" xfId="6" applyNumberFormat="1" applyFont="1" applyFill="1" applyBorder="1" applyAlignment="1" applyProtection="1">
      <alignment horizontal="right" vertical="center" wrapText="1"/>
      <protection hidden="1"/>
    </xf>
    <xf numFmtId="170" fontId="15" fillId="0" borderId="0" xfId="4" applyNumberFormat="1" applyFont="1" applyFill="1" applyBorder="1" applyAlignment="1" applyProtection="1">
      <alignment vertical="center"/>
      <protection locked="0"/>
    </xf>
    <xf numFmtId="0" fontId="15" fillId="0" borderId="0" xfId="4" applyFont="1" applyBorder="1" applyAlignment="1" applyProtection="1">
      <alignment vertical="center"/>
      <protection locked="0"/>
    </xf>
    <xf numFmtId="0" fontId="15" fillId="0" borderId="0" xfId="4" applyFont="1" applyAlignment="1" applyProtection="1">
      <alignment vertical="center"/>
      <protection locked="0"/>
    </xf>
    <xf numFmtId="169" fontId="15" fillId="0" borderId="0" xfId="4" applyNumberFormat="1" applyFont="1" applyAlignment="1" applyProtection="1">
      <alignment vertical="center"/>
      <protection locked="0"/>
    </xf>
    <xf numFmtId="0" fontId="14" fillId="0" borderId="0" xfId="4" applyFont="1" applyBorder="1" applyAlignment="1" applyProtection="1">
      <alignment vertical="center"/>
      <protection locked="0"/>
    </xf>
    <xf numFmtId="170" fontId="18" fillId="4" borderId="8" xfId="6" applyNumberFormat="1" applyFont="1" applyFill="1" applyBorder="1" applyAlignment="1" applyProtection="1">
      <alignment horizontal="right" vertical="center" wrapText="1"/>
      <protection hidden="1"/>
    </xf>
    <xf numFmtId="0" fontId="0" fillId="0" borderId="0" xfId="0" applyAlignment="1" applyProtection="1">
      <alignment vertical="center"/>
      <protection locked="0"/>
    </xf>
    <xf numFmtId="0" fontId="14" fillId="0" borderId="5" xfId="0"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1" fillId="12" borderId="5" xfId="0" applyFont="1" applyFill="1" applyBorder="1" applyAlignment="1" applyProtection="1">
      <alignment vertical="center" wrapText="1"/>
      <protection locked="0"/>
    </xf>
    <xf numFmtId="0" fontId="21" fillId="12" borderId="5" xfId="0" applyFont="1" applyFill="1" applyBorder="1" applyAlignment="1" applyProtection="1">
      <alignment vertical="center"/>
      <protection locked="0"/>
    </xf>
    <xf numFmtId="170" fontId="2" fillId="12" borderId="14" xfId="0" applyNumberFormat="1" applyFont="1" applyFill="1" applyBorder="1" applyAlignment="1" applyProtection="1">
      <alignment horizontal="right" vertical="center" wrapText="1"/>
      <protection locked="0"/>
    </xf>
    <xf numFmtId="0" fontId="2" fillId="15" borderId="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170" fontId="2" fillId="0" borderId="5" xfId="0" applyNumberFormat="1" applyFont="1" applyBorder="1" applyAlignment="1" applyProtection="1">
      <alignment horizontal="right" vertical="center" wrapText="1"/>
      <protection locked="0"/>
    </xf>
    <xf numFmtId="170" fontId="2" fillId="0" borderId="14" xfId="0" applyNumberFormat="1" applyFont="1" applyBorder="1" applyAlignment="1" applyProtection="1">
      <alignment horizontal="right" vertical="center" wrapText="1"/>
      <protection hidden="1"/>
    </xf>
    <xf numFmtId="170" fontId="2" fillId="11" borderId="5" xfId="0" applyNumberFormat="1" applyFont="1" applyFill="1" applyBorder="1" applyAlignment="1" applyProtection="1">
      <alignment horizontal="right" vertical="center" wrapText="1"/>
      <protection hidden="1"/>
    </xf>
    <xf numFmtId="170" fontId="2" fillId="11" borderId="14" xfId="0" applyNumberFormat="1" applyFont="1" applyFill="1" applyBorder="1" applyAlignment="1" applyProtection="1">
      <alignment horizontal="right" vertical="center" wrapText="1"/>
      <protection hidden="1"/>
    </xf>
    <xf numFmtId="170" fontId="2" fillId="0" borderId="0" xfId="0" applyNumberFormat="1" applyFont="1" applyAlignment="1" applyProtection="1">
      <alignment horizontal="center" vertical="center"/>
      <protection locked="0"/>
    </xf>
    <xf numFmtId="170" fontId="2" fillId="0" borderId="3" xfId="0" applyNumberFormat="1" applyFont="1" applyBorder="1" applyAlignment="1" applyProtection="1">
      <alignment horizontal="right" vertical="center" wrapText="1"/>
      <protection hidden="1"/>
    </xf>
    <xf numFmtId="1" fontId="2" fillId="11" borderId="75" xfId="0" applyNumberFormat="1" applyFont="1" applyFill="1" applyBorder="1" applyAlignment="1" applyProtection="1">
      <alignment horizontal="right" vertical="center" wrapText="1"/>
      <protection locked="0"/>
    </xf>
    <xf numFmtId="1" fontId="2" fillId="11" borderId="76" xfId="0" applyNumberFormat="1" applyFont="1" applyFill="1" applyBorder="1" applyAlignment="1" applyProtection="1">
      <alignment horizontal="right" vertical="center" wrapText="1"/>
      <protection locked="0"/>
    </xf>
    <xf numFmtId="170" fontId="0" fillId="0" borderId="0" xfId="0" applyNumberFormat="1" applyAlignment="1" applyProtection="1">
      <alignment vertical="center"/>
      <protection locked="0"/>
    </xf>
    <xf numFmtId="0" fontId="19" fillId="0" borderId="34"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2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15" borderId="14"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0" fillId="12" borderId="13" xfId="0" applyFill="1" applyBorder="1" applyAlignment="1" applyProtection="1">
      <alignment vertical="center"/>
      <protection locked="0"/>
    </xf>
    <xf numFmtId="0" fontId="0" fillId="12" borderId="5" xfId="0" applyFill="1" applyBorder="1" applyAlignment="1" applyProtection="1">
      <alignment vertical="center"/>
      <protection locked="0"/>
    </xf>
    <xf numFmtId="0" fontId="0" fillId="12" borderId="14" xfId="0" applyFill="1" applyBorder="1" applyAlignment="1" applyProtection="1">
      <alignment vertical="center"/>
      <protection locked="0"/>
    </xf>
    <xf numFmtId="0" fontId="16" fillId="8" borderId="5" xfId="4" applyFont="1" applyFill="1" applyBorder="1" applyAlignment="1" applyProtection="1">
      <alignment horizontal="center" vertical="center" wrapText="1"/>
      <protection locked="0"/>
    </xf>
    <xf numFmtId="0" fontId="24" fillId="0" borderId="0" xfId="4" applyFont="1" applyFill="1" applyBorder="1" applyAlignment="1" applyProtection="1">
      <alignment horizontal="center" vertical="center" wrapText="1"/>
      <protection locked="0"/>
    </xf>
    <xf numFmtId="170" fontId="21" fillId="0" borderId="5" xfId="0" applyNumberFormat="1" applyFont="1" applyBorder="1" applyAlignment="1" applyProtection="1">
      <alignment horizontal="right" vertical="center"/>
      <protection locked="0"/>
    </xf>
    <xf numFmtId="170" fontId="21" fillId="0" borderId="0" xfId="0" applyNumberFormat="1" applyFont="1" applyFill="1" applyBorder="1" applyAlignment="1" applyProtection="1">
      <alignment horizontal="right" vertical="center"/>
      <protection locked="0"/>
    </xf>
    <xf numFmtId="170" fontId="21" fillId="0" borderId="5" xfId="0" applyNumberFormat="1" applyFont="1" applyBorder="1" applyAlignment="1" applyProtection="1">
      <alignment horizontal="right" vertical="center"/>
      <protection hidden="1"/>
    </xf>
    <xf numFmtId="170" fontId="14" fillId="4" borderId="5" xfId="4" applyNumberFormat="1" applyFont="1" applyFill="1" applyBorder="1" applyAlignment="1" applyProtection="1">
      <alignment vertical="center"/>
      <protection hidden="1"/>
    </xf>
    <xf numFmtId="170" fontId="21" fillId="0" borderId="14" xfId="0" applyNumberFormat="1" applyFont="1" applyBorder="1" applyAlignment="1" applyProtection="1">
      <alignment horizontal="right" vertical="center"/>
      <protection locked="0"/>
    </xf>
    <xf numFmtId="170" fontId="14" fillId="4" borderId="14" xfId="4" applyNumberFormat="1" applyFont="1" applyFill="1" applyBorder="1" applyAlignment="1" applyProtection="1">
      <alignment vertical="center"/>
      <protection hidden="1"/>
    </xf>
    <xf numFmtId="170" fontId="18" fillId="4" borderId="56" xfId="0" applyNumberFormat="1" applyFont="1" applyFill="1" applyBorder="1" applyAlignment="1" applyProtection="1">
      <alignment horizontal="right" vertical="center"/>
      <protection hidden="1"/>
    </xf>
    <xf numFmtId="170" fontId="18" fillId="4" borderId="3" xfId="0" applyNumberFormat="1" applyFont="1" applyFill="1" applyBorder="1" applyAlignment="1" applyProtection="1">
      <alignment horizontal="right" vertical="center"/>
      <protection hidden="1"/>
    </xf>
    <xf numFmtId="170" fontId="15" fillId="0" borderId="0" xfId="4" applyNumberFormat="1" applyFont="1" applyAlignment="1" applyProtection="1">
      <alignment vertical="center"/>
      <protection locked="0"/>
    </xf>
    <xf numFmtId="0" fontId="16" fillId="8" borderId="56" xfId="4" applyFont="1" applyFill="1" applyBorder="1" applyAlignment="1" applyProtection="1">
      <alignment horizontal="center" vertical="center" wrapText="1"/>
      <protection locked="0"/>
    </xf>
    <xf numFmtId="0" fontId="29" fillId="0" borderId="18" xfId="4" applyFont="1" applyBorder="1" applyAlignment="1" applyProtection="1">
      <alignment horizontal="left" vertical="center"/>
      <protection locked="0"/>
    </xf>
    <xf numFmtId="170" fontId="29" fillId="0" borderId="23" xfId="4" applyNumberFormat="1" applyFont="1" applyBorder="1" applyAlignment="1" applyProtection="1">
      <alignment horizontal="right" vertical="center"/>
      <protection locked="0"/>
    </xf>
    <xf numFmtId="170" fontId="15" fillId="0" borderId="24" xfId="4" applyNumberFormat="1" applyFont="1" applyBorder="1" applyAlignment="1" applyProtection="1">
      <alignment horizontal="right" vertical="center"/>
      <protection locked="0"/>
    </xf>
    <xf numFmtId="0" fontId="15" fillId="0" borderId="0" xfId="4" applyFont="1" applyFill="1" applyAlignment="1" applyProtection="1">
      <alignment vertical="center"/>
      <protection locked="0"/>
    </xf>
    <xf numFmtId="0" fontId="29" fillId="0" borderId="13" xfId="4" applyFont="1" applyBorder="1" applyAlignment="1" applyProtection="1">
      <alignment horizontal="left" vertical="center"/>
      <protection locked="0"/>
    </xf>
    <xf numFmtId="172" fontId="29" fillId="0" borderId="57" xfId="4" applyNumberFormat="1" applyFont="1" applyBorder="1" applyAlignment="1" applyProtection="1">
      <alignment horizontal="left" vertical="center"/>
      <protection locked="0"/>
    </xf>
    <xf numFmtId="172" fontId="15" fillId="0" borderId="5" xfId="4" applyNumberFormat="1" applyFont="1" applyBorder="1" applyAlignment="1" applyProtection="1">
      <alignment horizontal="center" vertical="center"/>
      <protection locked="0"/>
    </xf>
    <xf numFmtId="173" fontId="29" fillId="0" borderId="57" xfId="1" applyNumberFormat="1" applyFont="1" applyBorder="1" applyAlignment="1" applyProtection="1">
      <alignment horizontal="left" vertical="center"/>
      <protection locked="0"/>
    </xf>
    <xf numFmtId="173" fontId="15" fillId="0" borderId="5" xfId="1" applyNumberFormat="1" applyFont="1" applyBorder="1" applyAlignment="1" applyProtection="1">
      <alignment vertical="center"/>
      <protection locked="0"/>
    </xf>
    <xf numFmtId="0" fontId="29" fillId="0" borderId="29" xfId="4" applyFont="1" applyBorder="1" applyAlignment="1" applyProtection="1">
      <alignment horizontal="left" vertical="center" wrapText="1"/>
      <protection locked="0"/>
    </xf>
    <xf numFmtId="0" fontId="29" fillId="0" borderId="26" xfId="4" applyFont="1" applyBorder="1" applyAlignment="1" applyProtection="1">
      <alignment horizontal="left" vertical="center"/>
      <protection locked="0"/>
    </xf>
    <xf numFmtId="0" fontId="15" fillId="0" borderId="56" xfId="4" applyFont="1" applyBorder="1" applyAlignment="1" applyProtection="1">
      <alignment vertical="center"/>
      <protection locked="0"/>
    </xf>
    <xf numFmtId="0" fontId="15" fillId="0" borderId="0" xfId="4" applyFont="1" applyAlignment="1" applyProtection="1">
      <alignment horizontal="right" vertical="center"/>
      <protection locked="0"/>
    </xf>
    <xf numFmtId="0" fontId="0" fillId="0" borderId="0" xfId="0" applyBorder="1" applyAlignment="1" applyProtection="1">
      <alignment vertical="center"/>
      <protection locked="0"/>
    </xf>
    <xf numFmtId="170" fontId="15" fillId="0" borderId="0" xfId="4" applyNumberFormat="1" applyFont="1" applyBorder="1" applyAlignment="1" applyProtection="1">
      <alignment vertical="center"/>
      <protection locked="0"/>
    </xf>
    <xf numFmtId="0" fontId="28" fillId="0" borderId="0" xfId="0" applyFont="1" applyBorder="1" applyAlignment="1" applyProtection="1">
      <alignment vertical="center"/>
      <protection locked="0"/>
    </xf>
    <xf numFmtId="0" fontId="15" fillId="0" borderId="34" xfId="4" applyFont="1" applyBorder="1" applyAlignment="1" applyProtection="1">
      <alignment vertical="center"/>
      <protection locked="0"/>
    </xf>
    <xf numFmtId="0" fontId="21" fillId="0" borderId="13" xfId="0" applyFont="1" applyFill="1" applyBorder="1" applyAlignment="1" applyProtection="1">
      <alignment vertical="center" wrapText="1"/>
      <protection locked="0"/>
    </xf>
    <xf numFmtId="0" fontId="21" fillId="0" borderId="5"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170" fontId="14" fillId="16" borderId="5" xfId="6" applyNumberFormat="1" applyFont="1" applyFill="1" applyBorder="1" applyAlignment="1" applyProtection="1">
      <alignment horizontal="center" vertical="center"/>
      <protection locked="0"/>
    </xf>
    <xf numFmtId="170" fontId="14" fillId="16" borderId="5" xfId="6" applyNumberFormat="1" applyFont="1" applyFill="1" applyBorder="1" applyAlignment="1" applyProtection="1">
      <alignment horizontal="center" vertical="center" wrapText="1"/>
      <protection locked="0"/>
    </xf>
    <xf numFmtId="170" fontId="15" fillId="16" borderId="8" xfId="6" applyNumberFormat="1" applyFont="1" applyFill="1" applyBorder="1" applyAlignment="1" applyProtection="1">
      <alignment horizontal="center" vertical="center"/>
      <protection locked="0"/>
    </xf>
    <xf numFmtId="170" fontId="15" fillId="16" borderId="8" xfId="6" applyNumberFormat="1" applyFont="1" applyFill="1" applyBorder="1" applyAlignment="1" applyProtection="1">
      <alignment vertical="center"/>
      <protection locked="0"/>
    </xf>
    <xf numFmtId="170" fontId="15" fillId="16" borderId="14" xfId="6" applyNumberFormat="1" applyFont="1" applyFill="1" applyBorder="1" applyAlignment="1" applyProtection="1">
      <alignment vertical="center"/>
      <protection hidden="1"/>
    </xf>
    <xf numFmtId="170" fontId="15" fillId="16" borderId="20" xfId="6" applyNumberFormat="1" applyFont="1" applyFill="1" applyBorder="1" applyAlignment="1" applyProtection="1">
      <alignment horizontal="center" vertical="center"/>
      <protection locked="0"/>
    </xf>
    <xf numFmtId="170" fontId="15" fillId="16" borderId="63" xfId="6" applyNumberFormat="1" applyFont="1" applyFill="1" applyBorder="1" applyAlignment="1" applyProtection="1">
      <alignment vertical="center"/>
      <protection locked="0"/>
    </xf>
    <xf numFmtId="170" fontId="15" fillId="16" borderId="24" xfId="6" applyNumberFormat="1" applyFont="1" applyFill="1" applyBorder="1" applyAlignment="1" applyProtection="1">
      <alignment vertical="center"/>
      <protection locked="0"/>
    </xf>
    <xf numFmtId="170" fontId="14" fillId="16" borderId="14" xfId="6" applyNumberFormat="1" applyFont="1" applyFill="1" applyBorder="1" applyAlignment="1" applyProtection="1">
      <alignment vertical="center"/>
      <protection hidden="1"/>
    </xf>
    <xf numFmtId="0" fontId="18" fillId="0" borderId="14" xfId="4" applyFont="1" applyFill="1" applyBorder="1" applyAlignment="1" applyProtection="1">
      <alignment horizontal="center" vertical="center" wrapText="1"/>
      <protection locked="0"/>
    </xf>
    <xf numFmtId="170" fontId="15" fillId="0" borderId="5" xfId="6" applyNumberFormat="1" applyFont="1" applyFill="1" applyBorder="1" applyAlignment="1" applyProtection="1">
      <alignment vertical="center"/>
      <protection locked="0"/>
    </xf>
    <xf numFmtId="170" fontId="15" fillId="0" borderId="14" xfId="6" applyNumberFormat="1" applyFont="1" applyFill="1" applyBorder="1" applyAlignment="1" applyProtection="1">
      <alignment vertical="center"/>
      <protection locked="0"/>
    </xf>
    <xf numFmtId="170" fontId="22" fillId="0" borderId="8" xfId="4" applyNumberFormat="1" applyFont="1" applyFill="1" applyBorder="1" applyAlignment="1" applyProtection="1">
      <alignment vertical="center" wrapText="1"/>
      <protection hidden="1"/>
    </xf>
    <xf numFmtId="170" fontId="14" fillId="0" borderId="16" xfId="6" applyNumberFormat="1" applyFont="1" applyFill="1" applyBorder="1" applyAlignment="1" applyProtection="1">
      <alignment vertical="center"/>
      <protection locked="0"/>
    </xf>
    <xf numFmtId="0" fontId="14" fillId="16" borderId="35" xfId="4" applyFont="1" applyFill="1" applyBorder="1" applyAlignment="1" applyProtection="1">
      <alignment vertical="center"/>
      <protection hidden="1"/>
    </xf>
    <xf numFmtId="0" fontId="20" fillId="0" borderId="0" xfId="4" applyFont="1" applyBorder="1" applyAlignment="1" applyProtection="1">
      <alignment horizontal="justify" vertical="center"/>
      <protection locked="0"/>
    </xf>
    <xf numFmtId="0" fontId="21" fillId="12" borderId="5" xfId="0" applyFont="1" applyFill="1" applyBorder="1" applyAlignment="1" applyProtection="1">
      <alignment horizontal="center" vertical="center" wrapText="1"/>
      <protection locked="0"/>
    </xf>
    <xf numFmtId="0" fontId="19" fillId="0" borderId="0" xfId="0" applyFont="1" applyProtection="1">
      <protection locked="0"/>
    </xf>
    <xf numFmtId="0" fontId="21" fillId="12" borderId="5" xfId="0" applyFont="1" applyFill="1" applyBorder="1" applyAlignment="1" applyProtection="1">
      <alignment horizontal="left" vertical="center" wrapText="1"/>
      <protection locked="0"/>
    </xf>
    <xf numFmtId="0" fontId="21" fillId="12" borderId="5" xfId="0" applyFont="1" applyFill="1" applyBorder="1" applyAlignment="1" applyProtection="1">
      <alignment horizontal="center"/>
      <protection locked="0"/>
    </xf>
    <xf numFmtId="0" fontId="21" fillId="12" borderId="57" xfId="0" applyFont="1" applyFill="1" applyBorder="1" applyAlignment="1" applyProtection="1">
      <alignment vertical="center" wrapText="1"/>
      <protection locked="0"/>
    </xf>
    <xf numFmtId="0" fontId="19" fillId="12" borderId="5" xfId="0" applyFont="1" applyFill="1" applyBorder="1" applyProtection="1">
      <protection locked="0"/>
    </xf>
    <xf numFmtId="0" fontId="21" fillId="8" borderId="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left" vertical="center" wrapText="1"/>
      <protection locked="0"/>
    </xf>
    <xf numFmtId="170" fontId="21" fillId="0" borderId="5" xfId="2" applyNumberFormat="1" applyFont="1" applyFill="1" applyBorder="1" applyAlignment="1" applyProtection="1">
      <alignment vertical="center" wrapText="1"/>
      <protection locked="0"/>
    </xf>
    <xf numFmtId="0" fontId="21" fillId="8" borderId="5" xfId="0" applyFont="1" applyFill="1" applyBorder="1" applyAlignment="1" applyProtection="1">
      <alignment horizontal="left" vertical="center" wrapText="1"/>
      <protection locked="0"/>
    </xf>
    <xf numFmtId="170" fontId="19" fillId="0" borderId="0" xfId="0" applyNumberFormat="1" applyFont="1" applyProtection="1">
      <protection locked="0"/>
    </xf>
    <xf numFmtId="0" fontId="19" fillId="0" borderId="59" xfId="0" applyFont="1" applyBorder="1" applyProtection="1">
      <protection locked="0"/>
    </xf>
    <xf numFmtId="0" fontId="19" fillId="0" borderId="0" xfId="0" applyFont="1" applyBorder="1" applyProtection="1">
      <protection locked="0"/>
    </xf>
    <xf numFmtId="0" fontId="19" fillId="0" borderId="37" xfId="0" applyFont="1" applyBorder="1" applyAlignment="1" applyProtection="1">
      <protection locked="0"/>
    </xf>
    <xf numFmtId="0" fontId="19" fillId="0" borderId="59" xfId="0" applyFont="1" applyBorder="1" applyAlignment="1" applyProtection="1">
      <protection locked="0"/>
    </xf>
    <xf numFmtId="0" fontId="19" fillId="0" borderId="0" xfId="0" applyFont="1" applyBorder="1" applyAlignment="1" applyProtection="1">
      <protection locked="0"/>
    </xf>
    <xf numFmtId="170" fontId="21" fillId="8" borderId="5" xfId="2" applyNumberFormat="1" applyFont="1" applyFill="1" applyBorder="1" applyAlignment="1" applyProtection="1">
      <alignment horizontal="right" vertical="center" wrapText="1"/>
      <protection hidden="1"/>
    </xf>
    <xf numFmtId="0" fontId="21" fillId="12" borderId="13" xfId="0" applyFont="1" applyFill="1" applyBorder="1" applyAlignment="1" applyProtection="1">
      <alignment vertical="center" wrapText="1"/>
      <protection locked="0"/>
    </xf>
    <xf numFmtId="0" fontId="21" fillId="12" borderId="57" xfId="0" applyFont="1" applyFill="1" applyBorder="1" applyAlignment="1" applyProtection="1">
      <alignment vertical="center"/>
      <protection locked="0"/>
    </xf>
    <xf numFmtId="0" fontId="21" fillId="12" borderId="14" xfId="0" applyFont="1" applyFill="1" applyBorder="1" applyAlignment="1" applyProtection="1">
      <alignment vertical="center"/>
      <protection locked="0"/>
    </xf>
    <xf numFmtId="170" fontId="21" fillId="12" borderId="5" xfId="0" applyNumberFormat="1" applyFont="1" applyFill="1" applyBorder="1" applyAlignment="1" applyProtection="1">
      <alignment vertical="center" wrapText="1"/>
      <protection locked="0"/>
    </xf>
    <xf numFmtId="169" fontId="16" fillId="12" borderId="5" xfId="0" applyNumberFormat="1" applyFont="1" applyFill="1" applyBorder="1" applyAlignment="1" applyProtection="1">
      <alignment horizontal="center" vertical="center" wrapText="1"/>
      <protection locked="0"/>
    </xf>
    <xf numFmtId="9" fontId="20" fillId="0" borderId="5" xfId="5" applyFont="1" applyFill="1" applyBorder="1" applyAlignment="1" applyProtection="1">
      <alignment horizontal="center" vertical="center" wrapText="1"/>
      <protection locked="0"/>
    </xf>
    <xf numFmtId="9" fontId="14" fillId="0" borderId="5" xfId="5" applyFont="1" applyFill="1" applyBorder="1" applyAlignment="1" applyProtection="1">
      <alignment vertical="center"/>
      <protection locked="0"/>
    </xf>
    <xf numFmtId="9" fontId="15" fillId="0" borderId="14" xfId="4" applyNumberFormat="1" applyFont="1" applyBorder="1" applyAlignment="1" applyProtection="1">
      <alignment vertical="center"/>
      <protection locked="0"/>
    </xf>
    <xf numFmtId="170" fontId="0" fillId="0" borderId="5" xfId="0" applyNumberFormat="1" applyBorder="1" applyAlignment="1" applyProtection="1">
      <alignment vertical="center"/>
      <protection locked="0"/>
    </xf>
    <xf numFmtId="169" fontId="16" fillId="12" borderId="57" xfId="0" applyNumberFormat="1" applyFont="1" applyFill="1" applyBorder="1" applyAlignment="1" applyProtection="1">
      <alignment vertical="center" wrapText="1"/>
      <protection locked="0"/>
    </xf>
    <xf numFmtId="169" fontId="16" fillId="12" borderId="14" xfId="0" applyNumberFormat="1" applyFont="1" applyFill="1" applyBorder="1" applyAlignment="1" applyProtection="1">
      <alignment horizontal="center" vertical="center" wrapText="1"/>
      <protection locked="0"/>
    </xf>
    <xf numFmtId="5" fontId="3" fillId="0" borderId="5" xfId="1" applyNumberFormat="1" applyFont="1" applyFill="1" applyBorder="1" applyAlignment="1" applyProtection="1">
      <alignment horizontal="right" vertical="center" wrapText="1"/>
      <protection locked="0"/>
    </xf>
    <xf numFmtId="170" fontId="3" fillId="0" borderId="5" xfId="1" applyNumberFormat="1" applyFont="1" applyFill="1" applyBorder="1" applyAlignment="1" applyProtection="1">
      <alignment horizontal="left" vertical="center" wrapText="1"/>
      <protection locked="0"/>
    </xf>
    <xf numFmtId="170" fontId="0" fillId="0" borderId="5" xfId="0" applyNumberFormat="1" applyFill="1" applyBorder="1" applyAlignment="1" applyProtection="1">
      <alignment vertical="center"/>
      <protection locked="0"/>
    </xf>
    <xf numFmtId="5" fontId="0" fillId="0" borderId="0" xfId="0" applyNumberFormat="1" applyAlignment="1" applyProtection="1">
      <alignment vertical="center"/>
      <protection locked="0"/>
    </xf>
    <xf numFmtId="0" fontId="2" fillId="0" borderId="13" xfId="0" applyFont="1" applyFill="1" applyBorder="1" applyAlignment="1" applyProtection="1">
      <alignment vertical="center" wrapText="1"/>
      <protection locked="0"/>
    </xf>
    <xf numFmtId="165" fontId="3" fillId="12" borderId="5" xfId="1"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protection locked="0"/>
    </xf>
    <xf numFmtId="0" fontId="31" fillId="0" borderId="0" xfId="0" applyFont="1" applyAlignment="1" applyProtection="1">
      <alignment vertical="center"/>
      <protection locked="0"/>
    </xf>
    <xf numFmtId="165" fontId="3" fillId="0" borderId="0" xfId="1" applyNumberFormat="1" applyFont="1" applyFill="1" applyBorder="1" applyAlignment="1" applyProtection="1">
      <alignment horizontal="left" vertical="center" wrapText="1"/>
      <protection locked="0"/>
    </xf>
    <xf numFmtId="170" fontId="0" fillId="0" borderId="0" xfId="0" applyNumberFormat="1" applyFill="1" applyAlignment="1" applyProtection="1">
      <alignment vertical="center"/>
      <protection locked="0"/>
    </xf>
    <xf numFmtId="170" fontId="24" fillId="0" borderId="0" xfId="4" applyNumberFormat="1" applyFont="1" applyFill="1" applyBorder="1" applyAlignment="1" applyProtection="1">
      <alignment horizontal="center" vertical="center"/>
      <protection locked="0"/>
    </xf>
    <xf numFmtId="169" fontId="14" fillId="0" borderId="0" xfId="0" applyNumberFormat="1" applyFont="1" applyFill="1" applyBorder="1" applyAlignment="1" applyProtection="1">
      <alignment vertical="center" wrapText="1"/>
      <protection locked="0"/>
    </xf>
    <xf numFmtId="0" fontId="0" fillId="0" borderId="0" xfId="0" applyFill="1" applyAlignment="1" applyProtection="1">
      <alignment vertical="center"/>
      <protection locked="0"/>
    </xf>
    <xf numFmtId="170" fontId="21" fillId="12" borderId="5" xfId="0" applyNumberFormat="1" applyFont="1" applyFill="1" applyBorder="1" applyAlignment="1" applyProtection="1">
      <alignment vertical="center" wrapText="1"/>
      <protection hidden="1"/>
    </xf>
    <xf numFmtId="9" fontId="15" fillId="0" borderId="14" xfId="4" applyNumberFormat="1" applyFont="1" applyBorder="1" applyAlignment="1" applyProtection="1">
      <alignment vertical="center"/>
      <protection hidden="1"/>
    </xf>
    <xf numFmtId="170" fontId="0" fillId="0" borderId="14" xfId="0" applyNumberFormat="1" applyBorder="1" applyAlignment="1" applyProtection="1">
      <alignment vertical="center"/>
      <protection hidden="1"/>
    </xf>
    <xf numFmtId="169" fontId="14" fillId="11" borderId="14" xfId="0" applyNumberFormat="1" applyFont="1" applyFill="1" applyBorder="1" applyAlignment="1" applyProtection="1">
      <alignment vertical="center" wrapText="1"/>
      <protection hidden="1"/>
    </xf>
    <xf numFmtId="169" fontId="0" fillId="12" borderId="5" xfId="0" applyNumberFormat="1" applyFill="1" applyBorder="1" applyAlignment="1" applyProtection="1">
      <alignment vertical="center"/>
      <protection hidden="1"/>
    </xf>
    <xf numFmtId="169" fontId="0" fillId="12" borderId="14" xfId="0" applyNumberFormat="1" applyFill="1" applyBorder="1" applyAlignment="1" applyProtection="1">
      <alignment vertical="center"/>
      <protection hidden="1"/>
    </xf>
    <xf numFmtId="170" fontId="0" fillId="12" borderId="5" xfId="0" applyNumberFormat="1" applyFill="1" applyBorder="1" applyAlignment="1" applyProtection="1">
      <alignment vertical="center"/>
      <protection hidden="1"/>
    </xf>
    <xf numFmtId="169" fontId="14" fillId="11" borderId="7" xfId="0" applyNumberFormat="1" applyFont="1" applyFill="1" applyBorder="1" applyAlignment="1" applyProtection="1">
      <alignment vertical="center" wrapText="1"/>
      <protection hidden="1"/>
    </xf>
    <xf numFmtId="0" fontId="16" fillId="0" borderId="24" xfId="4" applyFont="1" applyBorder="1" applyAlignment="1" applyProtection="1">
      <alignment horizontal="center" vertical="center" wrapText="1"/>
      <protection locked="0"/>
    </xf>
    <xf numFmtId="0" fontId="14" fillId="0" borderId="14" xfId="4" applyFont="1" applyBorder="1" applyAlignment="1" applyProtection="1">
      <alignment horizontal="center" vertical="center" wrapText="1"/>
      <protection locked="0"/>
    </xf>
    <xf numFmtId="9" fontId="15" fillId="0" borderId="5" xfId="4" applyNumberFormat="1" applyFont="1" applyBorder="1" applyAlignment="1" applyProtection="1">
      <alignment vertical="center"/>
      <protection locked="0"/>
    </xf>
    <xf numFmtId="5" fontId="3" fillId="0" borderId="20" xfId="1" applyNumberFormat="1" applyFont="1" applyFill="1" applyBorder="1" applyAlignment="1" applyProtection="1">
      <alignment horizontal="right" vertical="center" wrapText="1"/>
      <protection locked="0"/>
    </xf>
    <xf numFmtId="170" fontId="21" fillId="12" borderId="14" xfId="0" applyNumberFormat="1" applyFont="1" applyFill="1" applyBorder="1" applyAlignment="1" applyProtection="1">
      <alignment vertical="center" wrapText="1"/>
      <protection hidden="1"/>
    </xf>
    <xf numFmtId="9" fontId="15" fillId="0" borderId="63" xfId="4" applyNumberFormat="1" applyFont="1" applyBorder="1" applyAlignment="1" applyProtection="1">
      <alignment vertical="center"/>
      <protection hidden="1"/>
    </xf>
    <xf numFmtId="169" fontId="16" fillId="12" borderId="57"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protection locked="0"/>
    </xf>
    <xf numFmtId="169" fontId="0" fillId="11" borderId="5" xfId="0" applyNumberFormat="1" applyFill="1" applyBorder="1" applyAlignment="1" applyProtection="1">
      <alignment vertical="center"/>
      <protection hidden="1"/>
    </xf>
    <xf numFmtId="0" fontId="26" fillId="0" borderId="5" xfId="0" applyFont="1" applyFill="1" applyBorder="1" applyAlignment="1" applyProtection="1">
      <alignment horizontal="left" vertical="center" wrapText="1"/>
      <protection locked="0"/>
    </xf>
    <xf numFmtId="0" fontId="27" fillId="14" borderId="5" xfId="0" applyFont="1" applyFill="1" applyBorder="1" applyAlignment="1" applyProtection="1">
      <alignment vertical="center"/>
      <protection locked="0"/>
    </xf>
    <xf numFmtId="165" fontId="26" fillId="14" borderId="5" xfId="1" applyNumberFormat="1" applyFont="1" applyFill="1" applyBorder="1" applyAlignment="1" applyProtection="1">
      <alignment horizontal="left" vertical="center" wrapText="1"/>
      <protection locked="0"/>
    </xf>
    <xf numFmtId="170" fontId="2" fillId="0" borderId="5" xfId="0" applyNumberFormat="1" applyFont="1" applyFill="1" applyBorder="1" applyAlignment="1" applyProtection="1">
      <alignment horizontal="right" vertical="center" wrapText="1"/>
      <protection locked="0"/>
    </xf>
    <xf numFmtId="0" fontId="2" fillId="0" borderId="0" xfId="0" applyFont="1" applyFill="1" applyAlignment="1" applyProtection="1">
      <alignment horizontal="center" vertical="center"/>
      <protection locked="0"/>
    </xf>
    <xf numFmtId="170" fontId="0" fillId="0" borderId="5" xfId="0" applyNumberFormat="1" applyFill="1" applyBorder="1" applyAlignment="1" applyProtection="1">
      <alignment horizontal="right" vertical="center"/>
      <protection locked="0"/>
    </xf>
    <xf numFmtId="0" fontId="26" fillId="0" borderId="24" xfId="0" applyFont="1" applyFill="1" applyBorder="1" applyAlignment="1" applyProtection="1">
      <alignment horizontal="left" vertical="center" wrapText="1"/>
      <protection locked="0"/>
    </xf>
    <xf numFmtId="165" fontId="3" fillId="14" borderId="5" xfId="1" applyNumberFormat="1" applyFont="1" applyFill="1" applyBorder="1" applyAlignment="1" applyProtection="1">
      <alignment horizontal="left" vertical="center" wrapText="1"/>
      <protection locked="0"/>
    </xf>
    <xf numFmtId="170" fontId="0" fillId="0" borderId="5" xfId="0" applyNumberFormat="1" applyBorder="1" applyAlignment="1" applyProtection="1">
      <alignment horizontal="right" vertical="center"/>
      <protection locked="0"/>
    </xf>
    <xf numFmtId="0" fontId="27" fillId="0" borderId="5" xfId="0" applyFont="1" applyFill="1" applyBorder="1" applyAlignment="1" applyProtection="1">
      <alignment vertical="center"/>
      <protection locked="0"/>
    </xf>
    <xf numFmtId="0" fontId="0" fillId="0" borderId="34" xfId="0" applyBorder="1" applyAlignment="1" applyProtection="1">
      <alignment vertical="center"/>
      <protection locked="0"/>
    </xf>
    <xf numFmtId="170" fontId="2" fillId="8" borderId="5" xfId="0" applyNumberFormat="1" applyFont="1" applyFill="1" applyBorder="1" applyAlignment="1" applyProtection="1">
      <alignment horizontal="right" vertical="center"/>
      <protection hidden="1"/>
    </xf>
    <xf numFmtId="170" fontId="2" fillId="0" borderId="5" xfId="0" applyNumberFormat="1" applyFont="1" applyFill="1" applyBorder="1" applyAlignment="1" applyProtection="1">
      <alignment horizontal="right" vertical="center" wrapText="1"/>
      <protection hidden="1"/>
    </xf>
    <xf numFmtId="0" fontId="34" fillId="0" borderId="15"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justify" vertical="center" wrapText="1"/>
      <protection locked="0"/>
    </xf>
    <xf numFmtId="0" fontId="35" fillId="0" borderId="0" xfId="0" applyFont="1" applyAlignment="1">
      <alignment vertical="center"/>
    </xf>
    <xf numFmtId="0" fontId="36" fillId="0" borderId="0" xfId="0" applyFont="1" applyAlignment="1">
      <alignment vertical="center"/>
    </xf>
    <xf numFmtId="0" fontId="31" fillId="0" borderId="0" xfId="0" applyFont="1"/>
    <xf numFmtId="0" fontId="30"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24" fillId="8" borderId="5"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pplyProtection="1">
      <alignment vertical="center"/>
      <protection locked="0"/>
    </xf>
    <xf numFmtId="170" fontId="15" fillId="0" borderId="5"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4" fillId="8" borderId="5" xfId="0" applyFont="1" applyFill="1" applyBorder="1" applyAlignment="1" applyProtection="1">
      <alignment horizontal="center" vertical="center"/>
      <protection locked="0"/>
    </xf>
    <xf numFmtId="44" fontId="14" fillId="8" borderId="57" xfId="2" applyFont="1" applyFill="1" applyBorder="1" applyAlignment="1" applyProtection="1">
      <alignment vertical="center"/>
      <protection locked="0"/>
    </xf>
    <xf numFmtId="0" fontId="19" fillId="0" borderId="34" xfId="0" applyFont="1" applyBorder="1" applyAlignment="1" applyProtection="1">
      <protection locked="0"/>
    </xf>
    <xf numFmtId="170" fontId="15" fillId="0" borderId="5" xfId="0" applyNumberFormat="1" applyFont="1" applyFill="1" applyBorder="1" applyAlignment="1" applyProtection="1">
      <alignment horizontal="center" vertical="center"/>
      <protection hidden="1"/>
    </xf>
    <xf numFmtId="170" fontId="15" fillId="11" borderId="5" xfId="2" applyNumberFormat="1" applyFont="1" applyFill="1" applyBorder="1" applyAlignment="1" applyProtection="1">
      <alignment horizontal="center" vertical="center"/>
      <protection hidden="1"/>
    </xf>
    <xf numFmtId="44" fontId="14" fillId="8" borderId="57" xfId="2" applyFont="1" applyFill="1" applyBorder="1" applyAlignment="1" applyProtection="1">
      <alignment vertical="center"/>
      <protection hidden="1"/>
    </xf>
    <xf numFmtId="170" fontId="0" fillId="11" borderId="5" xfId="0" applyNumberFormat="1" applyFill="1" applyBorder="1" applyAlignment="1" applyProtection="1">
      <alignment vertical="center"/>
      <protection hidden="1"/>
    </xf>
    <xf numFmtId="0" fontId="14" fillId="0" borderId="82" xfId="0" applyFont="1" applyFill="1" applyBorder="1" applyAlignment="1" applyProtection="1">
      <alignment vertical="center" wrapText="1"/>
      <protection locked="0"/>
    </xf>
    <xf numFmtId="0" fontId="14" fillId="0" borderId="36" xfId="0" applyFont="1" applyFill="1" applyBorder="1" applyAlignment="1" applyProtection="1">
      <alignment vertical="center" wrapText="1"/>
      <protection locked="0"/>
    </xf>
    <xf numFmtId="0" fontId="14" fillId="0" borderId="18" xfId="0" applyFont="1" applyFill="1" applyBorder="1" applyAlignment="1" applyProtection="1">
      <alignment vertical="center" wrapText="1"/>
      <protection locked="0"/>
    </xf>
    <xf numFmtId="170" fontId="21" fillId="0" borderId="14" xfId="0" applyNumberFormat="1" applyFont="1" applyBorder="1" applyAlignment="1" applyProtection="1">
      <alignment horizontal="right" vertical="center"/>
      <protection hidden="1"/>
    </xf>
    <xf numFmtId="0" fontId="18" fillId="0" borderId="5" xfId="4"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6" fillId="8" borderId="14" xfId="4" applyFont="1" applyFill="1" applyBorder="1" applyAlignment="1" applyProtection="1">
      <alignment horizontal="center" vertical="center" wrapText="1"/>
      <protection locked="0"/>
    </xf>
    <xf numFmtId="170" fontId="15" fillId="16" borderId="5" xfId="6" applyNumberFormat="1" applyFont="1" applyFill="1" applyBorder="1" applyAlignment="1" applyProtection="1">
      <alignment vertical="center"/>
      <protection hidden="1"/>
    </xf>
    <xf numFmtId="0" fontId="2" fillId="12" borderId="5" xfId="0" applyFont="1" applyFill="1" applyBorder="1" applyAlignment="1" applyProtection="1">
      <alignment horizontal="center" vertical="center" wrapText="1"/>
      <protection locked="0"/>
    </xf>
    <xf numFmtId="0" fontId="21" fillId="12" borderId="5"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protection locked="0"/>
    </xf>
    <xf numFmtId="0" fontId="2" fillId="12" borderId="5" xfId="0" applyFont="1" applyFill="1" applyBorder="1" applyAlignment="1" applyProtection="1">
      <alignment horizontal="center" vertical="center"/>
      <protection locked="0"/>
    </xf>
    <xf numFmtId="170" fontId="0" fillId="0" borderId="5" xfId="0" applyNumberFormat="1" applyFont="1" applyFill="1" applyBorder="1" applyAlignment="1" applyProtection="1">
      <alignment horizontal="right" vertical="center" wrapText="1"/>
      <protection locked="0"/>
    </xf>
    <xf numFmtId="170" fontId="2" fillId="0" borderId="5" xfId="0" applyNumberFormat="1" applyFont="1" applyBorder="1" applyAlignment="1" applyProtection="1">
      <alignment vertical="center"/>
      <protection hidden="1"/>
    </xf>
    <xf numFmtId="170" fontId="0" fillId="0" borderId="5" xfId="0" applyNumberFormat="1" applyFont="1" applyFill="1" applyBorder="1" applyAlignment="1" applyProtection="1">
      <alignment horizontal="right" vertical="center"/>
      <protection locked="0"/>
    </xf>
    <xf numFmtId="170" fontId="2" fillId="0" borderId="5" xfId="0" applyNumberFormat="1" applyFont="1" applyBorder="1" applyAlignment="1" applyProtection="1">
      <alignment horizontal="right" vertical="center"/>
      <protection locked="0"/>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5" xfId="0" applyBorder="1" applyAlignment="1">
      <alignment horizontal="center" vertical="center" wrapText="1"/>
    </xf>
    <xf numFmtId="165" fontId="2" fillId="0" borderId="9" xfId="1" applyNumberFormat="1" applyFont="1" applyBorder="1" applyAlignment="1">
      <alignment horizontal="center" vertical="center" wrapText="1"/>
    </xf>
    <xf numFmtId="165" fontId="2" fillId="0" borderId="21" xfId="1" applyNumberFormat="1" applyFont="1" applyBorder="1" applyAlignment="1">
      <alignment horizontal="center" vertical="center" wrapText="1"/>
    </xf>
    <xf numFmtId="165" fontId="2" fillId="0" borderId="5" xfId="1"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22" xfId="0" applyBorder="1" applyAlignment="1">
      <alignment horizontal="center" vertical="center" wrapText="1"/>
    </xf>
    <xf numFmtId="165" fontId="2" fillId="0" borderId="27" xfId="1" applyNumberFormat="1" applyFont="1" applyBorder="1" applyAlignment="1">
      <alignment horizontal="center" vertical="center" wrapText="1"/>
    </xf>
    <xf numFmtId="165" fontId="2" fillId="0" borderId="51" xfId="1" applyNumberFormat="1" applyFont="1" applyBorder="1" applyAlignment="1">
      <alignment horizontal="center" vertical="center" wrapText="1"/>
    </xf>
    <xf numFmtId="165" fontId="2" fillId="0" borderId="52" xfId="1" applyNumberFormat="1" applyFont="1" applyBorder="1" applyAlignment="1">
      <alignment horizontal="center" vertical="center" wrapText="1"/>
    </xf>
    <xf numFmtId="0" fontId="0" fillId="0" borderId="51" xfId="0" applyBorder="1" applyAlignment="1">
      <alignment horizontal="left" wrapText="1"/>
    </xf>
    <xf numFmtId="0" fontId="0" fillId="0" borderId="53" xfId="0" applyBorder="1" applyAlignment="1">
      <alignment horizontal="left" wrapText="1"/>
    </xf>
    <xf numFmtId="0" fontId="0" fillId="0" borderId="52" xfId="0" applyBorder="1" applyAlignment="1">
      <alignment horizontal="left" wrapText="1"/>
    </xf>
    <xf numFmtId="165" fontId="0" fillId="0" borderId="51" xfId="0" applyNumberFormat="1" applyBorder="1" applyAlignment="1">
      <alignment horizontal="center" vertical="center"/>
    </xf>
    <xf numFmtId="165" fontId="0" fillId="0" borderId="53" xfId="0" applyNumberFormat="1" applyBorder="1" applyAlignment="1">
      <alignment horizontal="center" vertical="center"/>
    </xf>
    <xf numFmtId="165" fontId="0" fillId="0" borderId="52" xfId="0" applyNumberFormat="1" applyBorder="1" applyAlignment="1">
      <alignment horizontal="center" vertical="center"/>
    </xf>
    <xf numFmtId="165" fontId="2" fillId="0" borderId="55" xfId="1" applyNumberFormat="1" applyFont="1" applyBorder="1" applyAlignment="1">
      <alignment horizontal="center" vertical="center"/>
    </xf>
    <xf numFmtId="165" fontId="2" fillId="0" borderId="1" xfId="1"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6"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2" fillId="0" borderId="5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33" xfId="0" applyBorder="1" applyAlignment="1">
      <alignment horizontal="center" vertical="center" wrapText="1"/>
    </xf>
    <xf numFmtId="165" fontId="2" fillId="0" borderId="11" xfId="1" applyNumberFormat="1" applyFont="1" applyBorder="1" applyAlignment="1">
      <alignment horizontal="center" vertical="center" wrapText="1"/>
    </xf>
    <xf numFmtId="165" fontId="2" fillId="0" borderId="28" xfId="1" applyNumberFormat="1" applyFont="1" applyBorder="1" applyAlignment="1">
      <alignment horizontal="center" vertical="center" wrapText="1"/>
    </xf>
    <xf numFmtId="0" fontId="0" fillId="0" borderId="22" xfId="0" applyBorder="1" applyAlignment="1">
      <alignment horizontal="center"/>
    </xf>
    <xf numFmtId="0" fontId="38" fillId="0" borderId="0" xfId="0" applyFont="1" applyAlignment="1">
      <alignment horizontal="center" vertical="center"/>
    </xf>
    <xf numFmtId="0" fontId="36" fillId="0" borderId="0" xfId="0" applyFont="1" applyAlignment="1">
      <alignment horizontal="center" vertical="center"/>
    </xf>
    <xf numFmtId="0" fontId="18" fillId="12" borderId="5" xfId="0" applyFont="1" applyFill="1" applyBorder="1" applyAlignment="1" applyProtection="1">
      <alignment horizontal="center" vertical="center"/>
      <protection locked="0"/>
    </xf>
    <xf numFmtId="0" fontId="21" fillId="12" borderId="20" xfId="0" applyFont="1" applyFill="1" applyBorder="1" applyAlignment="1" applyProtection="1">
      <alignment horizontal="center"/>
      <protection locked="0"/>
    </xf>
    <xf numFmtId="0" fontId="21" fillId="12" borderId="37" xfId="0" applyFont="1" applyFill="1" applyBorder="1" applyAlignment="1" applyProtection="1">
      <alignment horizontal="center"/>
      <protection locked="0"/>
    </xf>
    <xf numFmtId="0" fontId="21" fillId="12" borderId="57" xfId="0" applyFont="1" applyFill="1" applyBorder="1" applyAlignment="1" applyProtection="1">
      <alignment horizontal="center"/>
      <protection locked="0"/>
    </xf>
    <xf numFmtId="0" fontId="21" fillId="12" borderId="20" xfId="0" applyFont="1" applyFill="1" applyBorder="1" applyAlignment="1" applyProtection="1">
      <alignment horizontal="center" vertical="center" wrapText="1"/>
      <protection locked="0"/>
    </xf>
    <xf numFmtId="0" fontId="21" fillId="12" borderId="37" xfId="0" applyFont="1" applyFill="1" applyBorder="1" applyAlignment="1" applyProtection="1">
      <alignment horizontal="center" vertical="center" wrapText="1"/>
      <protection locked="0"/>
    </xf>
    <xf numFmtId="0" fontId="21" fillId="12" borderId="57" xfId="0" applyFont="1" applyFill="1" applyBorder="1" applyAlignment="1" applyProtection="1">
      <alignment horizontal="center" vertical="center" wrapText="1"/>
      <protection locked="0"/>
    </xf>
    <xf numFmtId="170" fontId="21" fillId="8" borderId="20" xfId="2" applyNumberFormat="1" applyFont="1" applyFill="1" applyBorder="1" applyAlignment="1" applyProtection="1">
      <alignment horizontal="right" vertical="center" wrapText="1"/>
      <protection hidden="1"/>
    </xf>
    <xf numFmtId="170" fontId="21" fillId="8" borderId="57" xfId="2" applyNumberFormat="1" applyFont="1" applyFill="1" applyBorder="1" applyAlignment="1" applyProtection="1">
      <alignment horizontal="right" vertical="center" wrapText="1"/>
      <protection hidden="1"/>
    </xf>
    <xf numFmtId="0" fontId="22" fillId="0" borderId="0" xfId="0" applyFont="1" applyBorder="1" applyAlignment="1" applyProtection="1">
      <alignment horizontal="center"/>
      <protection locked="0"/>
    </xf>
    <xf numFmtId="3" fontId="21" fillId="0" borderId="20" xfId="2" applyNumberFormat="1" applyFont="1" applyFill="1" applyBorder="1" applyAlignment="1" applyProtection="1">
      <alignment horizontal="center" vertical="center" wrapText="1"/>
      <protection hidden="1"/>
    </xf>
    <xf numFmtId="3" fontId="21" fillId="0" borderId="57" xfId="2" applyNumberFormat="1" applyFont="1" applyFill="1" applyBorder="1" applyAlignment="1" applyProtection="1">
      <alignment horizontal="center" vertical="center" wrapText="1"/>
      <protection hidden="1"/>
    </xf>
    <xf numFmtId="0" fontId="21" fillId="8" borderId="8" xfId="0" applyFont="1" applyFill="1" applyBorder="1" applyAlignment="1" applyProtection="1">
      <alignment horizontal="center" vertical="center" wrapText="1"/>
      <protection locked="0"/>
    </xf>
    <xf numFmtId="0" fontId="21" fillId="8" borderId="24" xfId="0" applyFont="1" applyFill="1" applyBorder="1" applyAlignment="1" applyProtection="1">
      <alignment horizontal="center" vertical="center" wrapText="1"/>
      <protection locked="0"/>
    </xf>
    <xf numFmtId="0" fontId="21" fillId="8" borderId="20" xfId="0" applyFont="1" applyFill="1" applyBorder="1" applyAlignment="1" applyProtection="1">
      <alignment horizontal="center" vertical="center" wrapText="1"/>
      <protection locked="0"/>
    </xf>
    <xf numFmtId="0" fontId="21" fillId="8" borderId="57" xfId="0" applyFont="1" applyFill="1" applyBorder="1" applyAlignment="1" applyProtection="1">
      <alignment horizontal="center" vertical="center" wrapText="1"/>
      <protection locked="0"/>
    </xf>
    <xf numFmtId="170" fontId="21" fillId="0" borderId="20" xfId="2" applyNumberFormat="1" applyFont="1" applyFill="1" applyBorder="1" applyAlignment="1" applyProtection="1">
      <alignment horizontal="right" vertical="center" wrapText="1"/>
      <protection hidden="1"/>
    </xf>
    <xf numFmtId="170" fontId="21" fillId="0" borderId="57" xfId="2" applyNumberFormat="1" applyFont="1" applyFill="1" applyBorder="1" applyAlignment="1" applyProtection="1">
      <alignment horizontal="right" vertical="center" wrapText="1"/>
      <protection hidden="1"/>
    </xf>
    <xf numFmtId="0" fontId="21" fillId="12" borderId="58" xfId="0" applyFont="1" applyFill="1" applyBorder="1" applyAlignment="1" applyProtection="1">
      <alignment horizontal="center" vertical="center" wrapText="1"/>
      <protection locked="0"/>
    </xf>
    <xf numFmtId="0" fontId="21" fillId="12" borderId="10" xfId="0" applyFont="1" applyFill="1" applyBorder="1" applyAlignment="1" applyProtection="1">
      <alignment horizontal="center" vertical="center" wrapText="1"/>
      <protection locked="0"/>
    </xf>
    <xf numFmtId="0" fontId="21" fillId="12" borderId="54" xfId="0" applyFont="1" applyFill="1" applyBorder="1" applyAlignment="1" applyProtection="1">
      <alignment horizontal="center" vertical="center" wrapText="1"/>
      <protection locked="0"/>
    </xf>
    <xf numFmtId="0" fontId="21" fillId="12" borderId="23" xfId="0" applyFont="1" applyFill="1" applyBorder="1" applyAlignment="1" applyProtection="1">
      <alignment horizontal="center" vertical="center" wrapText="1"/>
      <protection locked="0"/>
    </xf>
    <xf numFmtId="0" fontId="21" fillId="12" borderId="20" xfId="0" applyFont="1" applyFill="1" applyBorder="1" applyAlignment="1" applyProtection="1">
      <alignment horizontal="center" vertical="center"/>
      <protection locked="0"/>
    </xf>
    <xf numFmtId="0" fontId="21" fillId="12" borderId="37" xfId="0" applyFont="1" applyFill="1" applyBorder="1" applyAlignment="1" applyProtection="1">
      <alignment horizontal="center" vertical="center"/>
      <protection locked="0"/>
    </xf>
    <xf numFmtId="0" fontId="21" fillId="12" borderId="57"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wrapText="1"/>
      <protection locked="0"/>
    </xf>
    <xf numFmtId="0" fontId="21" fillId="8" borderId="37" xfId="0" applyFont="1" applyFill="1" applyBorder="1" applyAlignment="1" applyProtection="1">
      <alignment horizontal="center" vertical="center" wrapText="1"/>
      <protection locked="0"/>
    </xf>
    <xf numFmtId="0" fontId="21" fillId="8" borderId="58" xfId="0" applyFont="1" applyFill="1" applyBorder="1" applyAlignment="1" applyProtection="1">
      <alignment horizontal="center" vertical="center" wrapText="1"/>
      <protection locked="0"/>
    </xf>
    <xf numFmtId="0" fontId="21" fillId="8" borderId="10" xfId="0" applyFont="1" applyFill="1" applyBorder="1" applyAlignment="1" applyProtection="1">
      <alignment horizontal="center" vertical="center" wrapText="1"/>
      <protection locked="0"/>
    </xf>
    <xf numFmtId="0" fontId="21" fillId="8" borderId="54" xfId="0" applyFont="1" applyFill="1" applyBorder="1" applyAlignment="1" applyProtection="1">
      <alignment horizontal="center" vertical="center" wrapText="1"/>
      <protection locked="0"/>
    </xf>
    <xf numFmtId="0" fontId="21" fillId="8" borderId="23" xfId="0" applyFont="1" applyFill="1" applyBorder="1" applyAlignment="1" applyProtection="1">
      <alignment horizontal="center" vertical="center" wrapText="1"/>
      <protection locked="0"/>
    </xf>
    <xf numFmtId="3" fontId="21" fillId="0" borderId="5" xfId="0" applyNumberFormat="1" applyFont="1" applyFill="1" applyBorder="1" applyAlignment="1" applyProtection="1">
      <alignment horizontal="center" vertical="center"/>
      <protection locked="0"/>
    </xf>
    <xf numFmtId="0" fontId="29" fillId="0" borderId="5" xfId="0" applyFont="1" applyFill="1" applyBorder="1" applyAlignment="1" applyProtection="1">
      <alignment horizontal="center"/>
      <protection locked="0"/>
    </xf>
    <xf numFmtId="0" fontId="14" fillId="0" borderId="5" xfId="0" applyFont="1" applyFill="1" applyBorder="1" applyAlignment="1" applyProtection="1">
      <alignment horizontal="center" wrapText="1"/>
      <protection locked="0"/>
    </xf>
    <xf numFmtId="0" fontId="14" fillId="0" borderId="5" xfId="0" applyFont="1" applyFill="1" applyBorder="1" applyAlignment="1" applyProtection="1">
      <alignment horizontal="center" vertical="center"/>
      <protection locked="0"/>
    </xf>
    <xf numFmtId="14" fontId="14" fillId="0" borderId="5" xfId="0" applyNumberFormat="1" applyFont="1" applyFill="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171" fontId="18" fillId="13" borderId="5" xfId="6" applyNumberFormat="1" applyFont="1" applyFill="1" applyBorder="1" applyAlignment="1" applyProtection="1">
      <alignment horizontal="center" vertical="center" wrapText="1"/>
      <protection locked="0"/>
    </xf>
    <xf numFmtId="9" fontId="21" fillId="13" borderId="5" xfId="5" applyFont="1" applyFill="1" applyBorder="1" applyAlignment="1" applyProtection="1">
      <alignment horizontal="center" vertical="center" wrapText="1"/>
      <protection hidden="1"/>
    </xf>
    <xf numFmtId="171" fontId="18" fillId="0" borderId="58" xfId="6" applyNumberFormat="1" applyFont="1" applyFill="1" applyBorder="1" applyAlignment="1" applyProtection="1">
      <alignment horizontal="center" vertical="center" wrapText="1"/>
      <protection locked="0"/>
    </xf>
    <xf numFmtId="171" fontId="18" fillId="0" borderId="60" xfId="6" applyNumberFormat="1" applyFont="1" applyFill="1" applyBorder="1" applyAlignment="1" applyProtection="1">
      <alignment horizontal="center" vertical="center" wrapText="1"/>
      <protection locked="0"/>
    </xf>
    <xf numFmtId="171" fontId="18" fillId="0" borderId="65" xfId="6" applyNumberFormat="1" applyFont="1" applyFill="1" applyBorder="1" applyAlignment="1" applyProtection="1">
      <alignment horizontal="center" vertical="center" wrapText="1"/>
      <protection locked="0"/>
    </xf>
    <xf numFmtId="171" fontId="18" fillId="0" borderId="59" xfId="6" applyNumberFormat="1" applyFont="1" applyFill="1" applyBorder="1" applyAlignment="1" applyProtection="1">
      <alignment horizontal="center" vertical="center" wrapText="1"/>
      <protection locked="0"/>
    </xf>
    <xf numFmtId="171" fontId="18" fillId="0" borderId="0" xfId="6" applyNumberFormat="1" applyFont="1" applyFill="1" applyBorder="1" applyAlignment="1" applyProtection="1">
      <alignment horizontal="center" vertical="center" wrapText="1"/>
      <protection locked="0"/>
    </xf>
    <xf numFmtId="171" fontId="18" fillId="0" borderId="4" xfId="6" applyNumberFormat="1" applyFont="1" applyFill="1" applyBorder="1" applyAlignment="1" applyProtection="1">
      <alignment horizontal="center" vertical="center" wrapText="1"/>
      <protection locked="0"/>
    </xf>
    <xf numFmtId="171" fontId="18" fillId="0" borderId="54" xfId="6" applyNumberFormat="1" applyFont="1" applyFill="1" applyBorder="1" applyAlignment="1" applyProtection="1">
      <alignment horizontal="center" vertical="center" wrapText="1"/>
      <protection locked="0"/>
    </xf>
    <xf numFmtId="171" fontId="18" fillId="0" borderId="34" xfId="6" applyNumberFormat="1" applyFont="1" applyFill="1" applyBorder="1" applyAlignment="1" applyProtection="1">
      <alignment horizontal="center" vertical="center" wrapText="1"/>
      <protection locked="0"/>
    </xf>
    <xf numFmtId="171" fontId="18" fillId="0" borderId="66" xfId="6" applyNumberFormat="1"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wrapText="1"/>
      <protection locked="0"/>
    </xf>
    <xf numFmtId="0" fontId="2" fillId="12" borderId="5" xfId="0" applyFont="1" applyFill="1" applyBorder="1" applyAlignment="1" applyProtection="1">
      <alignment horizontal="center" vertical="center" wrapText="1"/>
      <protection locked="0"/>
    </xf>
    <xf numFmtId="0" fontId="18" fillId="13" borderId="61" xfId="4" applyFont="1" applyFill="1" applyBorder="1" applyAlignment="1" applyProtection="1">
      <alignment horizontal="justify" vertical="center" wrapText="1"/>
      <protection locked="0"/>
    </xf>
    <xf numFmtId="0" fontId="18" fillId="13" borderId="37" xfId="4" applyFont="1" applyFill="1" applyBorder="1" applyAlignment="1" applyProtection="1">
      <alignment horizontal="justify" vertical="center" wrapText="1"/>
      <protection locked="0"/>
    </xf>
    <xf numFmtId="0" fontId="18" fillId="13" borderId="57" xfId="4" applyFont="1" applyFill="1" applyBorder="1" applyAlignment="1" applyProtection="1">
      <alignment horizontal="justify" vertical="center" wrapText="1"/>
      <protection locked="0"/>
    </xf>
    <xf numFmtId="0" fontId="0" fillId="0" borderId="20" xfId="0" applyFont="1" applyFill="1" applyBorder="1" applyAlignment="1" applyProtection="1">
      <alignment horizontal="justify" vertical="center"/>
      <protection locked="0"/>
    </xf>
    <xf numFmtId="0" fontId="0" fillId="0" borderId="57" xfId="0" applyFont="1" applyFill="1" applyBorder="1" applyAlignment="1" applyProtection="1">
      <alignment horizontal="justify" vertical="center"/>
      <protection locked="0"/>
    </xf>
    <xf numFmtId="0" fontId="2" fillId="0" borderId="6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justify" vertical="center" wrapText="1"/>
      <protection locked="0"/>
    </xf>
    <xf numFmtId="0" fontId="3" fillId="0" borderId="57" xfId="0" applyFont="1" applyFill="1" applyBorder="1" applyAlignment="1" applyProtection="1">
      <alignment horizontal="justify" vertical="center" wrapText="1"/>
      <protection locked="0"/>
    </xf>
    <xf numFmtId="0" fontId="18" fillId="12" borderId="13" xfId="0" applyFont="1" applyFill="1" applyBorder="1" applyAlignment="1" applyProtection="1">
      <alignment horizontal="center" vertical="center"/>
      <protection locked="0"/>
    </xf>
    <xf numFmtId="0" fontId="18" fillId="12" borderId="14" xfId="0" applyFont="1" applyFill="1" applyBorder="1" applyAlignment="1" applyProtection="1">
      <alignment horizontal="center" vertical="center"/>
      <protection locked="0"/>
    </xf>
    <xf numFmtId="0" fontId="2" fillId="12" borderId="61" xfId="0" applyFont="1" applyFill="1" applyBorder="1" applyAlignment="1" applyProtection="1">
      <alignment horizontal="center" vertical="center" wrapText="1"/>
      <protection locked="0"/>
    </xf>
    <xf numFmtId="0" fontId="2" fillId="12" borderId="37"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3" fillId="0" borderId="5" xfId="0" applyFont="1" applyFill="1" applyBorder="1" applyAlignment="1" applyProtection="1">
      <alignment vertical="center" wrapText="1"/>
      <protection locked="0"/>
    </xf>
    <xf numFmtId="170" fontId="21" fillId="13" borderId="5" xfId="4" applyNumberFormat="1" applyFont="1" applyFill="1" applyBorder="1" applyAlignment="1" applyProtection="1">
      <alignment horizontal="center" vertical="center" wrapText="1"/>
      <protection hidden="1"/>
    </xf>
    <xf numFmtId="0" fontId="2" fillId="12" borderId="58" xfId="0" applyFont="1" applyFill="1" applyBorder="1" applyAlignment="1" applyProtection="1">
      <alignment horizontal="center" vertical="center" wrapText="1"/>
      <protection locked="0"/>
    </xf>
    <xf numFmtId="0" fontId="2" fillId="12" borderId="10" xfId="0" applyFont="1" applyFill="1" applyBorder="1" applyAlignment="1" applyProtection="1">
      <alignment horizontal="center" vertical="center" wrapText="1"/>
      <protection locked="0"/>
    </xf>
    <xf numFmtId="0" fontId="2" fillId="12" borderId="54" xfId="0" applyFont="1" applyFill="1" applyBorder="1" applyAlignment="1" applyProtection="1">
      <alignment horizontal="center" vertical="center" wrapText="1"/>
      <protection locked="0"/>
    </xf>
    <xf numFmtId="0" fontId="2" fillId="12" borderId="23" xfId="0" applyFont="1" applyFill="1" applyBorder="1" applyAlignment="1" applyProtection="1">
      <alignment horizontal="center" vertical="center" wrapText="1"/>
      <protection locked="0"/>
    </xf>
    <xf numFmtId="0" fontId="2" fillId="12" borderId="64" xfId="0" applyFont="1" applyFill="1" applyBorder="1" applyAlignment="1" applyProtection="1">
      <alignment horizontal="center" vertical="center"/>
      <protection locked="0"/>
    </xf>
    <xf numFmtId="0" fontId="2" fillId="12" borderId="62" xfId="0" applyFont="1" applyFill="1" applyBorder="1" applyAlignment="1" applyProtection="1">
      <alignment horizontal="center" vertical="center"/>
      <protection locked="0"/>
    </xf>
    <xf numFmtId="0" fontId="18" fillId="12" borderId="61" xfId="4" applyFont="1" applyFill="1" applyBorder="1" applyAlignment="1" applyProtection="1">
      <alignment horizontal="center" vertical="center" wrapText="1"/>
      <protection locked="0"/>
    </xf>
    <xf numFmtId="0" fontId="18" fillId="12" borderId="37" xfId="4" applyFont="1" applyFill="1" applyBorder="1" applyAlignment="1" applyProtection="1">
      <alignment horizontal="center" vertical="center" wrapText="1"/>
      <protection locked="0"/>
    </xf>
    <xf numFmtId="0" fontId="18" fillId="12" borderId="63" xfId="4" applyFont="1" applyFill="1" applyBorder="1" applyAlignment="1" applyProtection="1">
      <alignment horizontal="center" vertical="center" wrapText="1"/>
      <protection locked="0"/>
    </xf>
    <xf numFmtId="169" fontId="17" fillId="0" borderId="20" xfId="0" applyNumberFormat="1" applyFont="1" applyFill="1" applyBorder="1" applyAlignment="1" applyProtection="1">
      <alignment horizontal="center" vertical="center" wrapText="1"/>
      <protection locked="0"/>
    </xf>
    <xf numFmtId="169" fontId="17" fillId="0" borderId="37" xfId="0" applyNumberFormat="1" applyFont="1" applyFill="1" applyBorder="1" applyAlignment="1" applyProtection="1">
      <alignment horizontal="center" vertical="center" wrapText="1"/>
      <protection locked="0"/>
    </xf>
    <xf numFmtId="169" fontId="17" fillId="0" borderId="63"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justify" vertical="center" wrapText="1"/>
      <protection locked="0"/>
    </xf>
    <xf numFmtId="0" fontId="2" fillId="0" borderId="18" xfId="0" applyFont="1" applyFill="1" applyBorder="1" applyAlignment="1" applyProtection="1">
      <alignment horizontal="justify" vertical="center" wrapText="1"/>
      <protection locked="0"/>
    </xf>
    <xf numFmtId="0" fontId="18" fillId="13" borderId="5" xfId="4" applyFont="1" applyFill="1" applyBorder="1" applyAlignment="1" applyProtection="1">
      <alignment horizontal="center" vertical="center" wrapText="1"/>
      <protection locked="0"/>
    </xf>
    <xf numFmtId="0" fontId="5" fillId="0" borderId="20" xfId="0" applyFont="1" applyFill="1" applyBorder="1" applyAlignment="1" applyProtection="1">
      <alignment horizontal="justify" vertical="center" wrapText="1"/>
      <protection locked="0"/>
    </xf>
    <xf numFmtId="0" fontId="5" fillId="0" borderId="57" xfId="0" applyFont="1" applyFill="1" applyBorder="1" applyAlignment="1" applyProtection="1">
      <alignment horizontal="justify" vertical="center" wrapText="1"/>
      <protection locked="0"/>
    </xf>
    <xf numFmtId="0" fontId="18" fillId="0" borderId="61" xfId="4" applyFont="1" applyFill="1" applyBorder="1" applyAlignment="1" applyProtection="1">
      <alignment horizontal="center" vertical="center" wrapText="1"/>
      <protection locked="0"/>
    </xf>
    <xf numFmtId="0" fontId="18" fillId="0" borderId="37" xfId="4" applyFont="1" applyFill="1" applyBorder="1" applyAlignment="1" applyProtection="1">
      <alignment horizontal="center" vertical="center" wrapText="1"/>
      <protection locked="0"/>
    </xf>
    <xf numFmtId="0" fontId="18" fillId="0" borderId="57" xfId="4" applyFont="1" applyFill="1" applyBorder="1" applyAlignment="1" applyProtection="1">
      <alignment horizontal="center" vertical="center" wrapText="1"/>
      <protection locked="0"/>
    </xf>
    <xf numFmtId="0" fontId="21" fillId="0" borderId="20" xfId="4" applyFont="1" applyFill="1" applyBorder="1" applyAlignment="1" applyProtection="1">
      <alignment horizontal="center" vertical="center" wrapText="1"/>
      <protection locked="0"/>
    </xf>
    <xf numFmtId="0" fontId="21" fillId="0" borderId="37" xfId="4" applyFont="1" applyFill="1" applyBorder="1" applyAlignment="1" applyProtection="1">
      <alignment horizontal="center" vertical="center" wrapText="1"/>
      <protection locked="0"/>
    </xf>
    <xf numFmtId="0" fontId="21" fillId="0" borderId="57" xfId="4" applyFont="1" applyFill="1" applyBorder="1" applyAlignment="1" applyProtection="1">
      <alignment horizontal="center" vertical="center" wrapText="1"/>
      <protection locked="0"/>
    </xf>
    <xf numFmtId="0" fontId="18" fillId="13" borderId="61" xfId="4" applyFont="1" applyFill="1" applyBorder="1" applyAlignment="1" applyProtection="1">
      <alignment horizontal="center" vertical="center" wrapText="1"/>
      <protection locked="0"/>
    </xf>
    <xf numFmtId="0" fontId="18" fillId="13" borderId="37" xfId="4" applyFont="1" applyFill="1" applyBorder="1" applyAlignment="1" applyProtection="1">
      <alignment horizontal="center" vertical="center" wrapText="1"/>
      <protection locked="0"/>
    </xf>
    <xf numFmtId="0" fontId="18" fillId="13" borderId="57" xfId="4" applyFont="1" applyFill="1" applyBorder="1" applyAlignment="1" applyProtection="1">
      <alignment horizontal="center" vertical="center" wrapText="1"/>
      <protection locked="0"/>
    </xf>
    <xf numFmtId="0" fontId="19" fillId="12" borderId="5" xfId="0" applyFont="1" applyFill="1" applyBorder="1" applyAlignment="1" applyProtection="1">
      <alignment horizontal="center" vertical="center" wrapText="1"/>
      <protection locked="0"/>
    </xf>
    <xf numFmtId="0" fontId="21" fillId="12" borderId="5" xfId="0" applyFont="1" applyFill="1" applyBorder="1" applyAlignment="1" applyProtection="1">
      <alignment horizontal="center" vertical="center" wrapText="1"/>
      <protection locked="0"/>
    </xf>
    <xf numFmtId="0" fontId="20" fillId="12" borderId="13" xfId="4" applyFont="1" applyFill="1" applyBorder="1" applyAlignment="1" applyProtection="1">
      <alignment horizontal="center" vertical="center" wrapText="1"/>
      <protection locked="0"/>
    </xf>
    <xf numFmtId="0" fontId="20" fillId="12" borderId="5" xfId="4" applyFont="1" applyFill="1" applyBorder="1" applyAlignment="1" applyProtection="1">
      <alignment horizontal="center" vertical="center" wrapText="1"/>
      <protection locked="0"/>
    </xf>
    <xf numFmtId="0" fontId="20" fillId="12" borderId="14" xfId="4" applyFont="1" applyFill="1" applyBorder="1" applyAlignment="1" applyProtection="1">
      <alignment horizontal="center" vertical="center" wrapText="1"/>
      <protection locked="0"/>
    </xf>
    <xf numFmtId="0" fontId="20" fillId="0" borderId="61" xfId="4" applyFont="1" applyBorder="1" applyAlignment="1" applyProtection="1">
      <alignment horizontal="center" vertical="center"/>
      <protection locked="0"/>
    </xf>
    <xf numFmtId="0" fontId="20" fillId="0" borderId="37" xfId="4" applyFont="1" applyBorder="1" applyAlignment="1" applyProtection="1">
      <alignment horizontal="center" vertical="center"/>
      <protection locked="0"/>
    </xf>
    <xf numFmtId="0" fontId="20" fillId="0" borderId="57" xfId="4" applyFont="1" applyBorder="1" applyAlignment="1" applyProtection="1">
      <alignment horizontal="center" vertical="center"/>
      <protection locked="0"/>
    </xf>
    <xf numFmtId="0" fontId="18" fillId="0" borderId="18" xfId="4" applyFont="1" applyFill="1" applyBorder="1" applyAlignment="1" applyProtection="1">
      <alignment horizontal="center" vertical="center" wrapText="1"/>
      <protection locked="0"/>
    </xf>
    <xf numFmtId="0" fontId="18" fillId="0" borderId="23" xfId="4" applyFont="1" applyFill="1" applyBorder="1" applyAlignment="1" applyProtection="1">
      <alignment horizontal="center" vertical="center" wrapText="1"/>
      <protection locked="0"/>
    </xf>
    <xf numFmtId="0" fontId="18" fillId="0" borderId="24" xfId="4" applyFont="1" applyFill="1" applyBorder="1" applyAlignment="1" applyProtection="1">
      <alignment horizontal="center" vertical="center" wrapText="1"/>
      <protection locked="0"/>
    </xf>
    <xf numFmtId="0" fontId="18" fillId="0" borderId="13" xfId="4" applyFont="1" applyFill="1" applyBorder="1" applyAlignment="1" applyProtection="1">
      <alignment horizontal="center" vertical="center" wrapText="1"/>
      <protection locked="0"/>
    </xf>
    <xf numFmtId="0" fontId="18" fillId="0" borderId="5" xfId="4" applyFont="1" applyFill="1" applyBorder="1" applyAlignment="1" applyProtection="1">
      <alignment horizontal="center" vertical="center" wrapText="1"/>
      <protection locked="0"/>
    </xf>
    <xf numFmtId="0" fontId="21" fillId="0" borderId="54" xfId="4" applyFont="1" applyFill="1" applyBorder="1" applyAlignment="1" applyProtection="1">
      <alignment horizontal="center" vertical="center" wrapText="1"/>
      <protection locked="0"/>
    </xf>
    <xf numFmtId="0" fontId="21" fillId="0" borderId="34" xfId="4" applyFont="1" applyFill="1" applyBorder="1" applyAlignment="1" applyProtection="1">
      <alignment horizontal="center" vertical="center" wrapText="1"/>
      <protection locked="0"/>
    </xf>
    <xf numFmtId="0" fontId="21" fillId="0" borderId="23" xfId="4" applyFont="1" applyFill="1" applyBorder="1" applyAlignment="1" applyProtection="1">
      <alignment horizontal="center" vertical="center" wrapText="1"/>
      <protection locked="0"/>
    </xf>
    <xf numFmtId="0" fontId="14" fillId="0" borderId="59" xfId="0"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0" fontId="14" fillId="0" borderId="22" xfId="0" applyFont="1" applyFill="1" applyBorder="1" applyAlignment="1" applyProtection="1">
      <alignment horizontal="center" wrapText="1"/>
      <protection locked="0"/>
    </xf>
    <xf numFmtId="0" fontId="2" fillId="4" borderId="61" xfId="4" applyFont="1" applyFill="1" applyBorder="1" applyAlignment="1" applyProtection="1">
      <alignment horizontal="center" vertical="center" wrapText="1"/>
      <protection locked="0"/>
    </xf>
    <xf numFmtId="0" fontId="2" fillId="4" borderId="37" xfId="4" applyFont="1" applyFill="1" applyBorder="1" applyAlignment="1" applyProtection="1">
      <alignment horizontal="center" vertical="center" wrapText="1"/>
      <protection locked="0"/>
    </xf>
    <xf numFmtId="0" fontId="2" fillId="4" borderId="57" xfId="4" applyFont="1" applyFill="1" applyBorder="1" applyAlignment="1" applyProtection="1">
      <alignment horizontal="center" vertical="center" wrapText="1"/>
      <protection locked="0"/>
    </xf>
    <xf numFmtId="0" fontId="2" fillId="11" borderId="13" xfId="4" applyFont="1" applyFill="1" applyBorder="1" applyAlignment="1" applyProtection="1">
      <alignment horizontal="center" vertical="center" wrapText="1"/>
      <protection locked="0"/>
    </xf>
    <xf numFmtId="0" fontId="2" fillId="11" borderId="5" xfId="4" applyFont="1" applyFill="1" applyBorder="1" applyAlignment="1" applyProtection="1">
      <alignment horizontal="center" vertical="center" wrapText="1"/>
      <protection locked="0"/>
    </xf>
    <xf numFmtId="0" fontId="2" fillId="4" borderId="29" xfId="4" applyFont="1" applyFill="1" applyBorder="1" applyAlignment="1" applyProtection="1">
      <alignment horizontal="center" vertical="center" wrapText="1"/>
      <protection locked="0"/>
    </xf>
    <xf numFmtId="0" fontId="2" fillId="4" borderId="56" xfId="4" applyFont="1" applyFill="1" applyBorder="1" applyAlignment="1" applyProtection="1">
      <alignment horizontal="center" vertical="center" wrapText="1"/>
      <protection locked="0"/>
    </xf>
    <xf numFmtId="170" fontId="14" fillId="11" borderId="6" xfId="4" applyNumberFormat="1" applyFont="1" applyFill="1" applyBorder="1" applyAlignment="1" applyProtection="1">
      <alignment horizontal="center" vertical="center"/>
      <protection locked="0"/>
    </xf>
    <xf numFmtId="170" fontId="14" fillId="11" borderId="73" xfId="4" applyNumberFormat="1" applyFont="1" applyFill="1" applyBorder="1" applyAlignment="1" applyProtection="1">
      <alignment horizontal="center" vertical="center"/>
      <protection locked="0"/>
    </xf>
    <xf numFmtId="0" fontId="14" fillId="0" borderId="67" xfId="4" applyFont="1" applyBorder="1" applyAlignment="1" applyProtection="1">
      <alignment horizontal="center" vertical="center"/>
      <protection locked="0"/>
    </xf>
    <xf numFmtId="0" fontId="14" fillId="0" borderId="68" xfId="4" applyFont="1" applyBorder="1" applyAlignment="1" applyProtection="1">
      <alignment horizontal="center" vertical="center"/>
      <protection locked="0"/>
    </xf>
    <xf numFmtId="0" fontId="14" fillId="0" borderId="69" xfId="4" applyFont="1" applyBorder="1" applyAlignment="1" applyProtection="1">
      <alignment horizontal="center" vertical="center"/>
      <protection locked="0"/>
    </xf>
    <xf numFmtId="0" fontId="14" fillId="0" borderId="17" xfId="4" applyFont="1" applyBorder="1" applyAlignment="1" applyProtection="1">
      <alignment horizontal="center" vertical="center"/>
      <protection locked="0"/>
    </xf>
    <xf numFmtId="0" fontId="14" fillId="0" borderId="0" xfId="4" applyFont="1" applyBorder="1" applyAlignment="1" applyProtection="1">
      <alignment horizontal="center" vertical="center"/>
      <protection locked="0"/>
    </xf>
    <xf numFmtId="0" fontId="14" fillId="0" borderId="4" xfId="4" applyFont="1" applyBorder="1" applyAlignment="1" applyProtection="1">
      <alignment horizontal="center" vertical="center"/>
      <protection locked="0"/>
    </xf>
    <xf numFmtId="0" fontId="14" fillId="0" borderId="70" xfId="4" applyFont="1" applyBorder="1" applyAlignment="1" applyProtection="1">
      <alignment horizontal="center" vertical="center"/>
      <protection locked="0"/>
    </xf>
    <xf numFmtId="0" fontId="14" fillId="0" borderId="71" xfId="4" applyFont="1" applyBorder="1" applyAlignment="1" applyProtection="1">
      <alignment horizontal="center" vertical="center"/>
      <protection locked="0"/>
    </xf>
    <xf numFmtId="0" fontId="14" fillId="0" borderId="72" xfId="4"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18" fillId="12" borderId="13" xfId="4" applyFont="1" applyFill="1" applyBorder="1" applyAlignment="1" applyProtection="1">
      <alignment horizontal="center" vertical="center" wrapText="1"/>
      <protection locked="0"/>
    </xf>
    <xf numFmtId="0" fontId="18" fillId="12" borderId="5" xfId="4" applyFont="1" applyFill="1" applyBorder="1" applyAlignment="1" applyProtection="1">
      <alignment horizontal="center" vertical="center" wrapText="1"/>
      <protection locked="0"/>
    </xf>
    <xf numFmtId="0" fontId="18" fillId="12" borderId="14" xfId="4" applyFont="1" applyFill="1" applyBorder="1" applyAlignment="1" applyProtection="1">
      <alignment horizontal="center" vertical="center" wrapText="1"/>
      <protection locked="0"/>
    </xf>
    <xf numFmtId="170" fontId="24" fillId="11" borderId="6" xfId="4" applyNumberFormat="1" applyFont="1" applyFill="1" applyBorder="1" applyAlignment="1" applyProtection="1">
      <alignment horizontal="center" vertical="center"/>
      <protection locked="0"/>
    </xf>
    <xf numFmtId="170" fontId="24" fillId="11" borderId="73" xfId="4" applyNumberFormat="1" applyFont="1" applyFill="1" applyBorder="1" applyAlignment="1" applyProtection="1">
      <alignment horizontal="center" vertical="center"/>
      <protection locked="0"/>
    </xf>
    <xf numFmtId="0" fontId="2" fillId="11" borderId="61" xfId="0" applyFont="1" applyFill="1" applyBorder="1" applyAlignment="1" applyProtection="1">
      <alignment horizontal="center" vertical="center" wrapText="1"/>
      <protection locked="0"/>
    </xf>
    <xf numFmtId="0" fontId="2" fillId="11" borderId="37" xfId="0" applyFont="1" applyFill="1" applyBorder="1" applyAlignment="1" applyProtection="1">
      <alignment horizontal="center" vertical="center" wrapText="1"/>
      <protection locked="0"/>
    </xf>
    <xf numFmtId="0" fontId="2" fillId="11" borderId="57" xfId="0" applyFont="1" applyFill="1" applyBorder="1" applyAlignment="1" applyProtection="1">
      <alignment horizontal="center" vertical="center" wrapText="1"/>
      <protection locked="0"/>
    </xf>
    <xf numFmtId="169" fontId="17" fillId="0" borderId="57" xfId="0" applyNumberFormat="1" applyFont="1" applyFill="1" applyBorder="1" applyAlignment="1" applyProtection="1">
      <alignment horizontal="center" vertical="center" wrapText="1"/>
      <protection locked="0"/>
    </xf>
    <xf numFmtId="169" fontId="17" fillId="0" borderId="5" xfId="0" applyNumberFormat="1" applyFont="1" applyFill="1" applyBorder="1" applyAlignment="1" applyProtection="1">
      <alignment horizontal="center" vertical="center" wrapText="1"/>
      <protection locked="0"/>
    </xf>
    <xf numFmtId="169" fontId="17" fillId="0" borderId="14" xfId="0" applyNumberFormat="1" applyFont="1" applyFill="1" applyBorder="1" applyAlignment="1" applyProtection="1">
      <alignment horizontal="center" vertical="center" wrapText="1"/>
      <protection locked="0"/>
    </xf>
    <xf numFmtId="0" fontId="22" fillId="0" borderId="60" xfId="0" applyFont="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14" borderId="5"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 fillId="12" borderId="5" xfId="0" applyFont="1" applyFill="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 fillId="11" borderId="70" xfId="0" applyFont="1" applyFill="1" applyBorder="1" applyAlignment="1" applyProtection="1">
      <alignment horizontal="center" vertical="center"/>
      <protection locked="0"/>
    </xf>
    <xf numFmtId="0" fontId="2" fillId="11" borderId="74" xfId="0" applyFont="1" applyFill="1" applyBorder="1" applyAlignment="1" applyProtection="1">
      <alignment horizontal="center" vertical="center"/>
      <protection locked="0"/>
    </xf>
    <xf numFmtId="0" fontId="2" fillId="15" borderId="13" xfId="0" applyFont="1" applyFill="1" applyBorder="1" applyAlignment="1" applyProtection="1">
      <alignment horizontal="center" vertical="center"/>
      <protection locked="0"/>
    </xf>
    <xf numFmtId="0" fontId="2" fillId="15" borderId="5"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11" borderId="13" xfId="0" applyFont="1" applyFill="1" applyBorder="1" applyAlignment="1" applyProtection="1">
      <alignment horizontal="center" vertical="center"/>
      <protection locked="0"/>
    </xf>
    <xf numFmtId="0" fontId="2" fillId="11" borderId="5" xfId="0" applyFont="1" applyFill="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1" fillId="12" borderId="13" xfId="0" applyFont="1" applyFill="1" applyBorder="1" applyAlignment="1" applyProtection="1">
      <alignment horizontal="center" vertical="center" wrapText="1"/>
      <protection locked="0"/>
    </xf>
    <xf numFmtId="0" fontId="25" fillId="12" borderId="61" xfId="0" applyFont="1" applyFill="1" applyBorder="1" applyAlignment="1" applyProtection="1">
      <alignment horizontal="center" vertical="center"/>
      <protection locked="0"/>
    </xf>
    <xf numFmtId="0" fontId="25" fillId="12" borderId="37" xfId="0" applyFont="1" applyFill="1" applyBorder="1" applyAlignment="1" applyProtection="1">
      <alignment horizontal="center" vertical="center"/>
      <protection locked="0"/>
    </xf>
    <xf numFmtId="0" fontId="25" fillId="12" borderId="57" xfId="0" applyFont="1" applyFill="1" applyBorder="1" applyAlignment="1" applyProtection="1">
      <alignment horizontal="center" vertical="center"/>
      <protection locked="0"/>
    </xf>
    <xf numFmtId="0" fontId="18" fillId="12" borderId="61" xfId="0" applyFont="1" applyFill="1" applyBorder="1" applyAlignment="1" applyProtection="1">
      <alignment horizontal="center" vertical="center"/>
      <protection locked="0"/>
    </xf>
    <xf numFmtId="0" fontId="18" fillId="12" borderId="37" xfId="0" applyFont="1" applyFill="1" applyBorder="1" applyAlignment="1" applyProtection="1">
      <alignment horizontal="center" vertical="center"/>
      <protection locked="0"/>
    </xf>
    <xf numFmtId="0" fontId="18" fillId="12" borderId="57"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protection locked="0"/>
    </xf>
    <xf numFmtId="0" fontId="29"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77" xfId="0" applyFont="1" applyFill="1" applyBorder="1" applyAlignment="1" applyProtection="1">
      <alignment horizontal="center" wrapText="1"/>
      <protection locked="0"/>
    </xf>
    <xf numFmtId="0" fontId="14" fillId="0" borderId="68" xfId="0" applyFont="1" applyFill="1" applyBorder="1" applyAlignment="1" applyProtection="1">
      <alignment horizontal="center" wrapText="1"/>
      <protection locked="0"/>
    </xf>
    <xf numFmtId="0" fontId="14" fillId="0" borderId="78" xfId="0" applyFont="1" applyFill="1" applyBorder="1" applyAlignment="1" applyProtection="1">
      <alignment horizontal="center" wrapText="1"/>
      <protection locked="0"/>
    </xf>
    <xf numFmtId="0" fontId="14" fillId="0" borderId="54" xfId="0" applyFont="1" applyFill="1" applyBorder="1" applyAlignment="1" applyProtection="1">
      <alignment horizontal="center" wrapText="1"/>
      <protection locked="0"/>
    </xf>
    <xf numFmtId="0" fontId="14" fillId="0" borderId="34" xfId="0" applyFont="1" applyFill="1" applyBorder="1" applyAlignment="1" applyProtection="1">
      <alignment horizontal="center" wrapText="1"/>
      <protection locked="0"/>
    </xf>
    <xf numFmtId="0" fontId="14" fillId="0" borderId="23" xfId="0" applyFont="1" applyFill="1" applyBorder="1" applyAlignment="1" applyProtection="1">
      <alignment horizontal="center" wrapText="1"/>
      <protection locked="0"/>
    </xf>
    <xf numFmtId="0" fontId="14" fillId="12" borderId="80" xfId="4" applyFont="1" applyFill="1" applyBorder="1" applyAlignment="1" applyProtection="1">
      <alignment horizontal="center" vertical="center"/>
      <protection locked="0"/>
    </xf>
    <xf numFmtId="0" fontId="14" fillId="12" borderId="76" xfId="4" applyFont="1" applyFill="1" applyBorder="1" applyAlignment="1" applyProtection="1">
      <alignment horizontal="center" vertical="center"/>
      <protection locked="0"/>
    </xf>
    <xf numFmtId="170" fontId="15" fillId="0" borderId="80" xfId="4" applyNumberFormat="1" applyFont="1" applyBorder="1" applyAlignment="1" applyProtection="1">
      <alignment horizontal="center" vertical="center"/>
      <protection hidden="1"/>
    </xf>
    <xf numFmtId="170" fontId="15" fillId="0" borderId="81" xfId="4" applyNumberFormat="1" applyFont="1" applyBorder="1" applyAlignment="1" applyProtection="1">
      <alignment horizontal="center" vertical="center"/>
      <protection hidden="1"/>
    </xf>
    <xf numFmtId="170" fontId="15" fillId="0" borderId="76" xfId="4" applyNumberFormat="1" applyFont="1" applyBorder="1" applyAlignment="1" applyProtection="1">
      <alignment horizontal="center" vertical="center"/>
      <protection hidden="1"/>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170" fontId="21" fillId="0" borderId="0" xfId="0" applyNumberFormat="1" applyFont="1" applyFill="1" applyBorder="1" applyAlignment="1" applyProtection="1">
      <alignment horizontal="center" vertical="center"/>
      <protection locked="0"/>
    </xf>
    <xf numFmtId="0" fontId="21" fillId="0" borderId="61" xfId="0" applyFont="1" applyBorder="1" applyAlignment="1" applyProtection="1">
      <alignment horizontal="justify" vertical="center"/>
      <protection locked="0"/>
    </xf>
    <xf numFmtId="0" fontId="21" fillId="0" borderId="57" xfId="0" applyFont="1" applyBorder="1" applyAlignment="1" applyProtection="1">
      <alignment horizontal="justify" vertical="center"/>
      <protection locked="0"/>
    </xf>
    <xf numFmtId="0" fontId="14" fillId="12" borderId="12" xfId="4" applyFont="1" applyFill="1" applyBorder="1" applyAlignment="1" applyProtection="1">
      <alignment horizontal="center" vertical="center"/>
      <protection locked="0"/>
    </xf>
    <xf numFmtId="0" fontId="14" fillId="12" borderId="29" xfId="4" applyFont="1" applyFill="1" applyBorder="1" applyAlignment="1" applyProtection="1">
      <alignment horizontal="center" vertical="center"/>
      <protection locked="0"/>
    </xf>
    <xf numFmtId="0" fontId="20" fillId="12" borderId="33" xfId="4" applyFont="1" applyFill="1" applyBorder="1" applyAlignment="1" applyProtection="1">
      <alignment horizontal="center" vertical="center" wrapText="1"/>
      <protection locked="0"/>
    </xf>
    <xf numFmtId="0" fontId="20" fillId="12" borderId="79" xfId="4" applyFont="1" applyFill="1" applyBorder="1" applyAlignment="1" applyProtection="1">
      <alignment horizontal="center" vertical="center" wrapText="1"/>
      <protection locked="0"/>
    </xf>
    <xf numFmtId="0" fontId="20" fillId="12" borderId="32" xfId="4" applyFont="1" applyFill="1" applyBorder="1" applyAlignment="1" applyProtection="1">
      <alignment horizontal="center" vertical="center" wrapText="1"/>
      <protection locked="0"/>
    </xf>
    <xf numFmtId="0" fontId="14" fillId="4" borderId="61" xfId="4" applyFont="1" applyFill="1" applyBorder="1" applyAlignment="1" applyProtection="1">
      <alignment horizontal="justify" vertical="center"/>
      <protection locked="0"/>
    </xf>
    <xf numFmtId="0" fontId="14" fillId="4" borderId="57" xfId="4" applyFont="1" applyFill="1" applyBorder="1" applyAlignment="1" applyProtection="1">
      <alignment horizontal="justify" vertical="center"/>
      <protection locked="0"/>
    </xf>
    <xf numFmtId="0" fontId="14" fillId="4" borderId="31" xfId="4" applyFont="1" applyFill="1" applyBorder="1" applyAlignment="1" applyProtection="1">
      <alignment horizontal="justify" vertical="center"/>
      <protection locked="0"/>
    </xf>
    <xf numFmtId="0" fontId="14" fillId="4" borderId="26" xfId="4" applyFont="1" applyFill="1" applyBorder="1" applyAlignment="1" applyProtection="1">
      <alignment horizontal="justify" vertical="center"/>
      <protection locked="0"/>
    </xf>
    <xf numFmtId="0" fontId="0" fillId="12" borderId="20" xfId="0" applyFill="1" applyBorder="1" applyAlignment="1" applyProtection="1">
      <alignment horizontal="center" vertical="center"/>
      <protection locked="0"/>
    </xf>
    <xf numFmtId="0" fontId="0" fillId="12" borderId="37" xfId="0" applyFill="1" applyBorder="1" applyAlignment="1" applyProtection="1">
      <alignment horizontal="center" vertical="center"/>
      <protection locked="0"/>
    </xf>
    <xf numFmtId="0" fontId="0" fillId="12" borderId="57"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20" fillId="12" borderId="57" xfId="4" applyFont="1" applyFill="1" applyBorder="1" applyAlignment="1" applyProtection="1">
      <alignment horizontal="center" vertical="center" wrapText="1"/>
      <protection locked="0"/>
    </xf>
    <xf numFmtId="0" fontId="14" fillId="8" borderId="61" xfId="4" applyFont="1" applyFill="1" applyBorder="1" applyAlignment="1" applyProtection="1">
      <alignment horizontal="center" vertical="center"/>
      <protection locked="0"/>
    </xf>
    <xf numFmtId="0" fontId="14" fillId="8" borderId="57" xfId="4" applyFont="1" applyFill="1" applyBorder="1" applyAlignment="1" applyProtection="1">
      <alignment horizontal="center" vertical="center"/>
      <protection locked="0"/>
    </xf>
    <xf numFmtId="0" fontId="20" fillId="0" borderId="0" xfId="4" applyFont="1" applyFill="1" applyBorder="1" applyAlignment="1" applyProtection="1">
      <alignment horizontal="center" vertical="center" wrapText="1"/>
      <protection locked="0"/>
    </xf>
    <xf numFmtId="0" fontId="14" fillId="0" borderId="77" xfId="0" applyFont="1" applyFill="1" applyBorder="1" applyAlignment="1" applyProtection="1">
      <alignment horizontal="center" vertical="center" wrapText="1"/>
      <protection locked="0"/>
    </xf>
    <xf numFmtId="0" fontId="14" fillId="0" borderId="68" xfId="0" applyFont="1" applyFill="1" applyBorder="1" applyAlignment="1" applyProtection="1">
      <alignment horizontal="center" vertical="center" wrapText="1"/>
      <protection locked="0"/>
    </xf>
    <xf numFmtId="0" fontId="14" fillId="0" borderId="78" xfId="0" applyFont="1" applyFill="1" applyBorder="1" applyAlignment="1" applyProtection="1">
      <alignment horizontal="center" vertical="center" wrapText="1"/>
      <protection locked="0"/>
    </xf>
    <xf numFmtId="0" fontId="14" fillId="0" borderId="5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protection locked="0"/>
    </xf>
    <xf numFmtId="14" fontId="14" fillId="0" borderId="55" xfId="0" applyNumberFormat="1"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5" xfId="0" applyFont="1" applyFill="1" applyBorder="1" applyAlignment="1" applyProtection="1">
      <alignment horizontal="center" vertical="center"/>
      <protection locked="0"/>
    </xf>
    <xf numFmtId="0" fontId="14" fillId="16" borderId="6" xfId="4" applyFont="1" applyFill="1" applyBorder="1" applyAlignment="1" applyProtection="1">
      <alignment horizontal="center" vertical="center"/>
      <protection locked="0"/>
    </xf>
    <xf numFmtId="0" fontId="14" fillId="16" borderId="73" xfId="4" applyFont="1" applyFill="1" applyBorder="1" applyAlignment="1" applyProtection="1">
      <alignment horizontal="center" vertical="center"/>
      <protection locked="0"/>
    </xf>
    <xf numFmtId="0" fontId="14" fillId="16" borderId="28" xfId="4" applyFont="1" applyFill="1" applyBorder="1" applyAlignment="1" applyProtection="1">
      <alignment horizontal="center" vertical="center"/>
      <protection locked="0"/>
    </xf>
    <xf numFmtId="0" fontId="32" fillId="0" borderId="68" xfId="4" applyFont="1" applyBorder="1" applyAlignment="1" applyProtection="1">
      <alignment horizontal="justify" vertical="center"/>
      <protection locked="0"/>
    </xf>
    <xf numFmtId="0" fontId="24" fillId="0" borderId="67" xfId="4" applyFont="1" applyBorder="1" applyAlignment="1" applyProtection="1">
      <alignment horizontal="center" vertical="center"/>
      <protection locked="0"/>
    </xf>
    <xf numFmtId="0" fontId="24" fillId="0" borderId="68" xfId="4" applyFont="1" applyBorder="1" applyAlignment="1" applyProtection="1">
      <alignment horizontal="center" vertical="center"/>
      <protection locked="0"/>
    </xf>
    <xf numFmtId="0" fontId="24" fillId="0" borderId="69" xfId="4" applyFont="1" applyBorder="1" applyAlignment="1" applyProtection="1">
      <alignment horizontal="center" vertical="center"/>
      <protection locked="0"/>
    </xf>
    <xf numFmtId="0" fontId="20" fillId="0" borderId="17" xfId="4" applyFont="1" applyBorder="1" applyAlignment="1" applyProtection="1">
      <alignment horizontal="justify" vertical="center"/>
      <protection locked="0"/>
    </xf>
    <xf numFmtId="0" fontId="20" fillId="0" borderId="0" xfId="4" applyFont="1" applyBorder="1" applyAlignment="1" applyProtection="1">
      <alignment horizontal="justify" vertical="center"/>
      <protection locked="0"/>
    </xf>
    <xf numFmtId="0" fontId="20" fillId="0" borderId="4" xfId="4" applyFont="1" applyBorder="1" applyAlignment="1" applyProtection="1">
      <alignment horizontal="justify" vertical="center"/>
      <protection locked="0"/>
    </xf>
    <xf numFmtId="0" fontId="20" fillId="0" borderId="70" xfId="4" applyFont="1" applyBorder="1" applyAlignment="1" applyProtection="1">
      <alignment horizontal="justify" vertical="center"/>
      <protection locked="0"/>
    </xf>
    <xf numFmtId="0" fontId="20" fillId="0" borderId="71" xfId="4" applyFont="1" applyBorder="1" applyAlignment="1" applyProtection="1">
      <alignment horizontal="justify" vertical="center"/>
      <protection locked="0"/>
    </xf>
    <xf numFmtId="0" fontId="20" fillId="0" borderId="72" xfId="4" applyFont="1" applyBorder="1" applyAlignment="1" applyProtection="1">
      <alignment horizontal="justify" vertical="center"/>
      <protection locked="0"/>
    </xf>
    <xf numFmtId="0" fontId="22" fillId="0" borderId="15" xfId="4" applyFont="1" applyFill="1" applyBorder="1" applyAlignment="1" applyProtection="1">
      <alignment horizontal="center" vertical="center" wrapText="1"/>
      <protection locked="0"/>
    </xf>
    <xf numFmtId="0" fontId="22" fillId="0" borderId="8" xfId="4" applyFont="1" applyFill="1" applyBorder="1" applyAlignment="1" applyProtection="1">
      <alignment horizontal="center" vertical="center" wrapText="1"/>
      <protection locked="0"/>
    </xf>
    <xf numFmtId="0" fontId="18" fillId="0" borderId="13" xfId="4" applyFont="1" applyFill="1" applyBorder="1" applyAlignment="1" applyProtection="1">
      <alignment horizontal="left" vertical="center" wrapText="1"/>
      <protection locked="0"/>
    </xf>
    <xf numFmtId="0" fontId="18" fillId="0" borderId="5" xfId="4" applyFont="1" applyFill="1" applyBorder="1" applyAlignment="1" applyProtection="1">
      <alignment horizontal="left" vertical="center" wrapText="1"/>
      <protection locked="0"/>
    </xf>
    <xf numFmtId="0" fontId="18" fillId="0" borderId="61" xfId="4" applyFont="1" applyFill="1" applyBorder="1" applyAlignment="1" applyProtection="1">
      <alignment horizontal="left" vertical="center" wrapText="1"/>
      <protection locked="0"/>
    </xf>
    <xf numFmtId="0" fontId="18" fillId="0" borderId="37" xfId="4" applyFont="1" applyFill="1" applyBorder="1" applyAlignment="1" applyProtection="1">
      <alignment horizontal="left" vertical="center" wrapText="1"/>
      <protection locked="0"/>
    </xf>
    <xf numFmtId="0" fontId="18" fillId="0" borderId="57" xfId="4" applyFont="1" applyFill="1" applyBorder="1" applyAlignment="1" applyProtection="1">
      <alignment horizontal="left" vertical="center" wrapText="1"/>
      <protection locked="0"/>
    </xf>
    <xf numFmtId="0" fontId="21" fillId="0" borderId="5"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18" fillId="16" borderId="13" xfId="4" applyFont="1" applyFill="1" applyBorder="1" applyAlignment="1" applyProtection="1">
      <alignment horizontal="center" vertical="center" wrapText="1"/>
      <protection locked="0"/>
    </xf>
    <xf numFmtId="0" fontId="18" fillId="16" borderId="5" xfId="4" applyFont="1" applyFill="1" applyBorder="1" applyAlignment="1" applyProtection="1">
      <alignment horizontal="center" vertical="center" wrapText="1"/>
      <protection locked="0"/>
    </xf>
    <xf numFmtId="0" fontId="18" fillId="16" borderId="20" xfId="4"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wrapText="1"/>
      <protection locked="0"/>
    </xf>
    <xf numFmtId="0" fontId="37" fillId="5" borderId="5" xfId="0" applyFont="1" applyFill="1" applyBorder="1" applyAlignment="1">
      <alignment horizontal="center"/>
    </xf>
    <xf numFmtId="0" fontId="14" fillId="0" borderId="67"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4" fillId="0" borderId="57" xfId="0" applyFont="1" applyFill="1" applyBorder="1" applyAlignment="1" applyProtection="1">
      <alignment horizontal="center" vertical="center" wrapText="1"/>
      <protection locked="0"/>
    </xf>
    <xf numFmtId="0" fontId="31" fillId="0" borderId="5" xfId="0" applyFont="1" applyBorder="1" applyAlignment="1">
      <alignment horizontal="center" wrapText="1"/>
    </xf>
    <xf numFmtId="0" fontId="31" fillId="0" borderId="5" xfId="0" applyFont="1" applyBorder="1" applyAlignment="1">
      <alignment horizontal="left" wrapText="1"/>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5" borderId="34" xfId="0" applyFont="1" applyFill="1" applyBorder="1" applyAlignment="1">
      <alignment horizontal="center"/>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4" xfId="0" applyFont="1" applyFill="1" applyBorder="1" applyAlignment="1">
      <alignment horizontal="center" vertical="center" wrapText="1"/>
    </xf>
  </cellXfs>
  <cellStyles count="8">
    <cellStyle name="Millares" xfId="1" builtinId="3"/>
    <cellStyle name="Millares [0]" xfId="3" builtinId="6"/>
    <cellStyle name="Millares 11" xfId="7"/>
    <cellStyle name="Moneda" xfId="2" builtinId="4"/>
    <cellStyle name="Moneda 3" xfId="6"/>
    <cellStyle name="Normal" xfId="0" builtinId="0"/>
    <cellStyle name="Normal 2" xfId="4"/>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597983</xdr:colOff>
      <xdr:row>0</xdr:row>
      <xdr:rowOff>79045</xdr:rowOff>
    </xdr:from>
    <xdr:to>
      <xdr:col>0</xdr:col>
      <xdr:colOff>1261753</xdr:colOff>
      <xdr:row>2</xdr:row>
      <xdr:rowOff>342406</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597983" y="79045"/>
          <a:ext cx="663770" cy="976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304800</xdr:colOff>
      <xdr:row>4</xdr:row>
      <xdr:rowOff>9525</xdr:rowOff>
    </xdr:to>
    <xdr:sp macro="" textlink="">
      <xdr:nvSpPr>
        <xdr:cNvPr id="2" name="CuadroTexto 1">
          <a:extLst>
            <a:ext uri="{FF2B5EF4-FFF2-40B4-BE49-F238E27FC236}">
              <a16:creationId xmlns:a16="http://schemas.microsoft.com/office/drawing/2014/main" xmlns="" id="{00000000-0008-0000-0E00-000002000000}"/>
            </a:ext>
          </a:extLst>
        </xdr:cNvPr>
        <xdr:cNvSpPr txBox="1"/>
      </xdr:nvSpPr>
      <xdr:spPr>
        <a:xfrm>
          <a:off x="762000" y="190500"/>
          <a:ext cx="5638800" cy="58102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t>reportar en esta hoja el auxiliar de costos contable del periodo que esta reportando en formato excel por tercero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438150</xdr:colOff>
      <xdr:row>0</xdr:row>
      <xdr:rowOff>37111</xdr:rowOff>
    </xdr:from>
    <xdr:to>
      <xdr:col>0</xdr:col>
      <xdr:colOff>1170214</xdr:colOff>
      <xdr:row>2</xdr:row>
      <xdr:rowOff>299358</xdr:rowOff>
    </xdr:to>
    <xdr:pic>
      <xdr:nvPicPr>
        <xdr:cNvPr id="2" name="Imagen 1">
          <a:extLst>
            <a:ext uri="{FF2B5EF4-FFF2-40B4-BE49-F238E27FC236}">
              <a16:creationId xmlns:a16="http://schemas.microsoft.com/office/drawing/2014/main" xmlns="" id="{AA85534E-4442-4927-894C-40B66B75EE52}"/>
            </a:ext>
          </a:extLst>
        </xdr:cNvPr>
        <xdr:cNvPicPr>
          <a:picLocks noChangeAspect="1"/>
        </xdr:cNvPicPr>
      </xdr:nvPicPr>
      <xdr:blipFill>
        <a:blip xmlns:r="http://schemas.openxmlformats.org/officeDocument/2006/relationships" r:embed="rId1"/>
        <a:stretch>
          <a:fillRect/>
        </a:stretch>
      </xdr:blipFill>
      <xdr:spPr>
        <a:xfrm>
          <a:off x="438150" y="37111"/>
          <a:ext cx="732064" cy="1255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552451</xdr:colOff>
      <xdr:row>0</xdr:row>
      <xdr:rowOff>117145</xdr:rowOff>
    </xdr:from>
    <xdr:to>
      <xdr:col>1</xdr:col>
      <xdr:colOff>1238251</xdr:colOff>
      <xdr:row>2</xdr:row>
      <xdr:rowOff>314326</xdr:rowOff>
    </xdr:to>
    <xdr:pic>
      <xdr:nvPicPr>
        <xdr:cNvPr id="3" name="Imagen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1295401" y="117145"/>
          <a:ext cx="685800" cy="9782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552451</xdr:colOff>
      <xdr:row>0</xdr:row>
      <xdr:rowOff>117145</xdr:rowOff>
    </xdr:from>
    <xdr:to>
      <xdr:col>1</xdr:col>
      <xdr:colOff>1238251</xdr:colOff>
      <xdr:row>2</xdr:row>
      <xdr:rowOff>276226</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285876" y="117145"/>
          <a:ext cx="685800" cy="9782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552451</xdr:colOff>
      <xdr:row>0</xdr:row>
      <xdr:rowOff>117145</xdr:rowOff>
    </xdr:from>
    <xdr:to>
      <xdr:col>1</xdr:col>
      <xdr:colOff>1238251</xdr:colOff>
      <xdr:row>2</xdr:row>
      <xdr:rowOff>349251</xdr:rowOff>
    </xdr:to>
    <xdr:pic>
      <xdr:nvPicPr>
        <xdr:cNvPr id="3" name="Imagen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1285876" y="117145"/>
          <a:ext cx="685800" cy="987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597983</xdr:colOff>
      <xdr:row>0</xdr:row>
      <xdr:rowOff>79045</xdr:rowOff>
    </xdr:from>
    <xdr:to>
      <xdr:col>1</xdr:col>
      <xdr:colOff>1261753</xdr:colOff>
      <xdr:row>2</xdr:row>
      <xdr:rowOff>460375</xdr:rowOff>
    </xdr:to>
    <xdr:pic>
      <xdr:nvPicPr>
        <xdr:cNvPr id="4" name="Imagen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1"/>
        <a:stretch>
          <a:fillRect/>
        </a:stretch>
      </xdr:blipFill>
      <xdr:spPr>
        <a:xfrm>
          <a:off x="1359983" y="79045"/>
          <a:ext cx="663770" cy="10957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404812</xdr:colOff>
      <xdr:row>0</xdr:row>
      <xdr:rowOff>79045</xdr:rowOff>
    </xdr:from>
    <xdr:to>
      <xdr:col>0</xdr:col>
      <xdr:colOff>1119187</xdr:colOff>
      <xdr:row>2</xdr:row>
      <xdr:rowOff>368300</xdr:rowOff>
    </xdr:to>
    <xdr:pic>
      <xdr:nvPicPr>
        <xdr:cNvPr id="2" name="Imagen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stretch>
          <a:fillRect/>
        </a:stretch>
      </xdr:blipFill>
      <xdr:spPr>
        <a:xfrm>
          <a:off x="404812" y="79045"/>
          <a:ext cx="714375" cy="10512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1372384</xdr:colOff>
      <xdr:row>0</xdr:row>
      <xdr:rowOff>41868</xdr:rowOff>
    </xdr:from>
    <xdr:ext cx="908460" cy="952500"/>
    <xdr:pic>
      <xdr:nvPicPr>
        <xdr:cNvPr id="2" name="Imagen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stretch>
          <a:fillRect/>
        </a:stretch>
      </xdr:blipFill>
      <xdr:spPr>
        <a:xfrm>
          <a:off x="1620034" y="41868"/>
          <a:ext cx="908460" cy="9525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781050</xdr:colOff>
      <xdr:row>0</xdr:row>
      <xdr:rowOff>98095</xdr:rowOff>
    </xdr:from>
    <xdr:to>
      <xdr:col>0</xdr:col>
      <xdr:colOff>1466849</xdr:colOff>
      <xdr:row>2</xdr:row>
      <xdr:rowOff>323851</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781050" y="98095"/>
          <a:ext cx="685799" cy="11401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438150</xdr:colOff>
      <xdr:row>0</xdr:row>
      <xdr:rowOff>37111</xdr:rowOff>
    </xdr:from>
    <xdr:to>
      <xdr:col>1</xdr:col>
      <xdr:colOff>1147073</xdr:colOff>
      <xdr:row>2</xdr:row>
      <xdr:rowOff>309253</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1200150" y="37111"/>
          <a:ext cx="708923" cy="10341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29"/>
  <sheetViews>
    <sheetView workbookViewId="0">
      <pane xSplit="2" ySplit="3" topLeftCell="C6" activePane="bottomRight" state="frozen"/>
      <selection pane="topRight" activeCell="C1" sqref="C1"/>
      <selection pane="bottomLeft" activeCell="A4" sqref="A4"/>
      <selection pane="bottomRight" activeCell="J20" sqref="J20"/>
    </sheetView>
  </sheetViews>
  <sheetFormatPr baseColWidth="10" defaultColWidth="11.42578125" defaultRowHeight="15" x14ac:dyDescent="0.25"/>
  <cols>
    <col min="2" max="2" width="23.42578125" customWidth="1"/>
    <col min="4" max="4" width="23.42578125" customWidth="1"/>
    <col min="5" max="5" width="11.42578125" customWidth="1"/>
    <col min="6" max="6" width="13.7109375" style="1" customWidth="1"/>
    <col min="7" max="7" width="17" style="1" customWidth="1"/>
    <col min="8" max="8" width="17.42578125" style="1" customWidth="1"/>
    <col min="9" max="9" width="14.140625" style="1" bestFit="1" customWidth="1"/>
    <col min="10" max="10" width="11.42578125" style="1"/>
  </cols>
  <sheetData>
    <row r="1" spans="1:14" ht="15" customHeight="1" thickBot="1" x14ac:dyDescent="0.3">
      <c r="B1" s="16"/>
      <c r="C1" s="355" t="s">
        <v>8</v>
      </c>
      <c r="D1" s="355"/>
      <c r="E1" s="355"/>
      <c r="F1" s="3"/>
      <c r="G1" s="3"/>
      <c r="I1" s="356" t="s">
        <v>8</v>
      </c>
      <c r="J1" s="357"/>
    </row>
    <row r="2" spans="1:14" s="7" customFormat="1" ht="30.75" customHeight="1" thickBot="1" x14ac:dyDescent="0.3">
      <c r="B2" s="40"/>
      <c r="C2" s="117" t="s">
        <v>9</v>
      </c>
      <c r="D2" s="40"/>
      <c r="E2" s="117" t="s">
        <v>9</v>
      </c>
      <c r="F2" s="358" t="s">
        <v>28</v>
      </c>
      <c r="G2" s="358"/>
      <c r="H2" s="8"/>
      <c r="I2" s="118" t="s">
        <v>30</v>
      </c>
      <c r="J2" s="37" t="s">
        <v>31</v>
      </c>
    </row>
    <row r="3" spans="1:14" s="9" customFormat="1" ht="45.75" thickBot="1" x14ac:dyDescent="0.3">
      <c r="B3" s="359" t="s">
        <v>11</v>
      </c>
      <c r="C3" s="359"/>
      <c r="D3" s="360" t="s">
        <v>13</v>
      </c>
      <c r="E3" s="360"/>
      <c r="F3" s="119" t="s">
        <v>14</v>
      </c>
      <c r="G3" s="11" t="s">
        <v>100</v>
      </c>
      <c r="H3" s="10"/>
      <c r="I3" s="36" t="s">
        <v>37</v>
      </c>
      <c r="J3" s="36" t="s">
        <v>39</v>
      </c>
    </row>
    <row r="4" spans="1:14" ht="25.5" x14ac:dyDescent="0.25">
      <c r="A4" s="361" t="s">
        <v>29</v>
      </c>
      <c r="B4" s="14" t="s">
        <v>90</v>
      </c>
      <c r="C4" s="44">
        <v>1</v>
      </c>
      <c r="D4" s="14"/>
      <c r="E4" s="44">
        <v>0</v>
      </c>
      <c r="F4" s="4">
        <v>2094000</v>
      </c>
      <c r="G4" s="4">
        <v>1378944</v>
      </c>
      <c r="H4" s="2"/>
      <c r="I4" s="34">
        <f>+F4/120</f>
        <v>17450</v>
      </c>
      <c r="J4" s="34">
        <v>0</v>
      </c>
      <c r="L4" s="65"/>
      <c r="M4" s="96"/>
      <c r="N4" s="65"/>
    </row>
    <row r="5" spans="1:14" ht="25.5" x14ac:dyDescent="0.25">
      <c r="A5" s="361"/>
      <c r="B5" s="14" t="s">
        <v>88</v>
      </c>
      <c r="C5" s="44">
        <v>1</v>
      </c>
      <c r="D5" s="14" t="s">
        <v>94</v>
      </c>
      <c r="E5" s="44">
        <v>2</v>
      </c>
      <c r="F5" s="4">
        <v>1623250</v>
      </c>
      <c r="G5" s="4">
        <v>993966</v>
      </c>
      <c r="H5" s="2"/>
      <c r="I5" s="17">
        <f>+F5/120</f>
        <v>13527.083333333334</v>
      </c>
      <c r="J5" s="17">
        <f>+F5/60</f>
        <v>27054.166666666668</v>
      </c>
      <c r="L5" s="65"/>
      <c r="M5" s="96"/>
      <c r="N5" s="65"/>
    </row>
    <row r="6" spans="1:14" ht="38.25" x14ac:dyDescent="0.25">
      <c r="A6" s="361"/>
      <c r="B6" s="14" t="s">
        <v>89</v>
      </c>
      <c r="C6" s="44">
        <v>1</v>
      </c>
      <c r="D6" s="14" t="s">
        <v>95</v>
      </c>
      <c r="E6" s="44">
        <v>2</v>
      </c>
      <c r="F6" s="4">
        <v>1623250</v>
      </c>
      <c r="G6" s="4">
        <v>993966</v>
      </c>
      <c r="H6" s="2"/>
      <c r="I6" s="17">
        <f>+F6/120</f>
        <v>13527.083333333334</v>
      </c>
      <c r="J6" s="17">
        <f>+F6/60</f>
        <v>27054.166666666668</v>
      </c>
      <c r="L6" s="65"/>
      <c r="M6" s="96"/>
      <c r="N6" s="65"/>
    </row>
    <row r="7" spans="1:14" ht="25.5" x14ac:dyDescent="0.25">
      <c r="A7" s="361"/>
      <c r="B7" s="14" t="s">
        <v>91</v>
      </c>
      <c r="C7" s="44">
        <v>1</v>
      </c>
      <c r="D7" s="14" t="s">
        <v>96</v>
      </c>
      <c r="E7" s="44">
        <v>2</v>
      </c>
      <c r="F7" s="4">
        <v>1623250</v>
      </c>
      <c r="G7" s="4">
        <v>993966</v>
      </c>
      <c r="H7" s="2"/>
      <c r="I7" s="17">
        <f>+F7/120</f>
        <v>13527.083333333334</v>
      </c>
      <c r="J7" s="17">
        <f>+F7/60</f>
        <v>27054.166666666668</v>
      </c>
      <c r="L7" s="65"/>
      <c r="M7" s="96"/>
      <c r="N7" s="65"/>
    </row>
    <row r="8" spans="1:14" ht="25.5" x14ac:dyDescent="0.25">
      <c r="A8" s="361"/>
      <c r="B8" s="14" t="s">
        <v>92</v>
      </c>
      <c r="C8" s="44">
        <v>3</v>
      </c>
      <c r="D8" s="14" t="s">
        <v>97</v>
      </c>
      <c r="E8" s="44">
        <v>2</v>
      </c>
      <c r="F8" s="4">
        <v>1160833</v>
      </c>
      <c r="G8" s="4">
        <v>689455</v>
      </c>
      <c r="H8" s="2"/>
      <c r="I8" s="17">
        <v>0</v>
      </c>
      <c r="J8" s="17">
        <f>+F8/60</f>
        <v>19347.216666666667</v>
      </c>
      <c r="L8" s="65"/>
      <c r="M8" s="96"/>
      <c r="N8" s="65"/>
    </row>
    <row r="9" spans="1:14" ht="38.25" x14ac:dyDescent="0.25">
      <c r="A9" s="361"/>
      <c r="B9" s="14" t="s">
        <v>93</v>
      </c>
      <c r="C9" s="44">
        <v>0</v>
      </c>
      <c r="D9" s="14" t="s">
        <v>98</v>
      </c>
      <c r="E9" s="44">
        <v>2</v>
      </c>
      <c r="F9" s="4">
        <v>1160833</v>
      </c>
      <c r="G9" s="4">
        <v>689455</v>
      </c>
      <c r="H9" s="2"/>
      <c r="I9" s="17">
        <f>+F9/40</f>
        <v>29020.825000000001</v>
      </c>
      <c r="J9" s="17">
        <f>+F9/60</f>
        <v>19347.216666666667</v>
      </c>
      <c r="L9" s="65"/>
      <c r="M9" s="96"/>
      <c r="N9" s="65"/>
    </row>
    <row r="10" spans="1:14" ht="25.5" x14ac:dyDescent="0.25">
      <c r="A10" s="361"/>
      <c r="B10" s="14" t="s">
        <v>43</v>
      </c>
      <c r="C10" s="44">
        <v>0</v>
      </c>
      <c r="D10" s="14" t="s">
        <v>99</v>
      </c>
      <c r="E10" s="44">
        <v>1</v>
      </c>
      <c r="F10" s="4">
        <v>1160833</v>
      </c>
      <c r="G10" s="4">
        <v>689455</v>
      </c>
      <c r="H10" s="2"/>
      <c r="I10" s="19">
        <v>0</v>
      </c>
      <c r="J10" s="19">
        <f>+F10/120</f>
        <v>9673.6083333333336</v>
      </c>
      <c r="L10" s="65"/>
      <c r="M10" s="96"/>
      <c r="N10" s="65"/>
    </row>
    <row r="11" spans="1:14" ht="15.75" thickBot="1" x14ac:dyDescent="0.3">
      <c r="A11" s="120"/>
      <c r="B11" s="14" t="s">
        <v>6</v>
      </c>
      <c r="C11" s="44">
        <v>8</v>
      </c>
      <c r="D11" s="14"/>
      <c r="E11" s="44"/>
      <c r="F11" s="4">
        <v>1160833</v>
      </c>
      <c r="G11" s="4">
        <v>689455</v>
      </c>
      <c r="H11" s="2"/>
      <c r="I11" s="121">
        <f>+F11/15</f>
        <v>77388.866666666669</v>
      </c>
      <c r="J11" s="121">
        <v>0</v>
      </c>
      <c r="L11" s="65"/>
      <c r="M11" s="96"/>
      <c r="N11" s="65"/>
    </row>
    <row r="12" spans="1:14" ht="15.75" thickBot="1" x14ac:dyDescent="0.3">
      <c r="B12" s="45" t="s">
        <v>7</v>
      </c>
      <c r="C12" s="44">
        <f>SUM(C4:C11)</f>
        <v>15</v>
      </c>
      <c r="D12" s="45" t="s">
        <v>7</v>
      </c>
      <c r="E12" s="44">
        <f>SUM(E4:E10)</f>
        <v>11</v>
      </c>
      <c r="F12" s="3"/>
      <c r="G12" s="3"/>
      <c r="H12" s="39" t="s">
        <v>25</v>
      </c>
      <c r="I12" s="30">
        <f>SUM(I4:I11)</f>
        <v>164440.94166666668</v>
      </c>
      <c r="J12" s="32">
        <f>SUM(J4:J10)</f>
        <v>129530.54166666669</v>
      </c>
      <c r="L12" s="65"/>
    </row>
    <row r="13" spans="1:14" s="5" customFormat="1" ht="25.5" x14ac:dyDescent="0.25">
      <c r="A13" s="352" t="s">
        <v>20</v>
      </c>
      <c r="B13" s="14" t="s">
        <v>36</v>
      </c>
      <c r="C13" s="50"/>
      <c r="D13" s="14" t="s">
        <v>36</v>
      </c>
      <c r="E13" s="50"/>
      <c r="F13" s="46"/>
      <c r="G13" s="46"/>
      <c r="H13" s="6"/>
      <c r="I13" s="23">
        <v>56941</v>
      </c>
      <c r="J13" s="23">
        <v>70128</v>
      </c>
      <c r="K13" s="112"/>
    </row>
    <row r="14" spans="1:14" x14ac:dyDescent="0.25">
      <c r="A14" s="353"/>
      <c r="B14" s="15" t="s">
        <v>21</v>
      </c>
      <c r="C14" s="16"/>
      <c r="D14" s="15" t="s">
        <v>21</v>
      </c>
      <c r="E14" s="16"/>
      <c r="F14" s="3"/>
      <c r="G14" s="3"/>
      <c r="I14" s="17">
        <v>0</v>
      </c>
      <c r="J14" s="24"/>
    </row>
    <row r="15" spans="1:14" ht="39" thickBot="1" x14ac:dyDescent="0.3">
      <c r="A15" s="354"/>
      <c r="B15" s="15" t="s">
        <v>22</v>
      </c>
      <c r="C15" s="16"/>
      <c r="D15" s="15" t="s">
        <v>22</v>
      </c>
      <c r="E15" s="16"/>
      <c r="F15" s="3"/>
      <c r="G15" s="3"/>
      <c r="I15" s="19">
        <v>0</v>
      </c>
      <c r="J15" s="19"/>
      <c r="K15" s="113"/>
    </row>
    <row r="16" spans="1:14" ht="15.75" thickBot="1" x14ac:dyDescent="0.3">
      <c r="A16" s="116"/>
      <c r="B16" s="15"/>
      <c r="C16" s="16"/>
      <c r="D16" s="15"/>
      <c r="E16" s="16"/>
      <c r="F16" s="3"/>
      <c r="G16" s="3"/>
      <c r="H16" s="39" t="s">
        <v>84</v>
      </c>
      <c r="I16" s="32">
        <f>SUM(I13:I15)</f>
        <v>56941</v>
      </c>
      <c r="J16" s="32">
        <f>SUM(J13:J15)</f>
        <v>70128</v>
      </c>
    </row>
    <row r="17" spans="1:10" ht="77.25" thickBot="1" x14ac:dyDescent="0.3">
      <c r="A17" s="13" t="s">
        <v>85</v>
      </c>
      <c r="B17" s="13" t="s">
        <v>87</v>
      </c>
      <c r="C17" s="16"/>
      <c r="D17" s="13" t="s">
        <v>87</v>
      </c>
      <c r="E17" s="16"/>
      <c r="F17" s="3"/>
      <c r="G17" s="3"/>
      <c r="I17" s="105">
        <v>16912</v>
      </c>
      <c r="J17" s="105">
        <v>16912</v>
      </c>
    </row>
    <row r="18" spans="1:10" ht="15.75" thickBot="1" x14ac:dyDescent="0.3">
      <c r="H18" s="29" t="s">
        <v>24</v>
      </c>
      <c r="I18" s="32">
        <f>SUM(I17:I17)</f>
        <v>16912</v>
      </c>
      <c r="J18" s="32">
        <f>SUM(J17:J17)</f>
        <v>16912</v>
      </c>
    </row>
    <row r="19" spans="1:10" ht="15.75" thickBot="1" x14ac:dyDescent="0.3">
      <c r="I19" s="21"/>
      <c r="J19" s="21"/>
    </row>
    <row r="20" spans="1:10" ht="15.75" thickBot="1" x14ac:dyDescent="0.3">
      <c r="H20" s="29" t="s">
        <v>26</v>
      </c>
      <c r="I20" s="32">
        <f>+I12+I18+I16</f>
        <v>238293.94166666668</v>
      </c>
      <c r="J20" s="32">
        <f>+J12+J18+J16</f>
        <v>216570.54166666669</v>
      </c>
    </row>
    <row r="22" spans="1:10" ht="15.75" thickBot="1" x14ac:dyDescent="0.3"/>
    <row r="23" spans="1:10" x14ac:dyDescent="0.25">
      <c r="H23" s="53" t="s">
        <v>33</v>
      </c>
      <c r="I23" s="57">
        <v>195143</v>
      </c>
      <c r="J23" s="57">
        <v>195143</v>
      </c>
    </row>
    <row r="24" spans="1:10" s="5" customFormat="1" ht="30.75" thickBot="1" x14ac:dyDescent="0.3">
      <c r="F24" s="6"/>
      <c r="G24" s="6"/>
      <c r="H24" s="54" t="s">
        <v>34</v>
      </c>
      <c r="I24" s="58">
        <f>+I20-I23</f>
        <v>43150.94166666668</v>
      </c>
      <c r="J24" s="58">
        <f>+J20-J23</f>
        <v>21427.541666666686</v>
      </c>
    </row>
    <row r="27" spans="1:10" ht="15.75" thickBot="1" x14ac:dyDescent="0.3"/>
    <row r="28" spans="1:10" ht="30" x14ac:dyDescent="0.25">
      <c r="H28" s="61" t="s">
        <v>35</v>
      </c>
      <c r="I28" s="63">
        <v>247065</v>
      </c>
      <c r="J28" s="63">
        <v>247065</v>
      </c>
    </row>
    <row r="29" spans="1:10" ht="30.75" thickBot="1" x14ac:dyDescent="0.3">
      <c r="H29" s="54" t="s">
        <v>34</v>
      </c>
      <c r="I29" s="58">
        <f>+I20-I28</f>
        <v>-8771.0583333333198</v>
      </c>
      <c r="J29" s="58">
        <f>+J20-J28</f>
        <v>-30494.458333333314</v>
      </c>
    </row>
  </sheetData>
  <mergeCells count="7">
    <mergeCell ref="A13:A15"/>
    <mergeCell ref="C1:E1"/>
    <mergeCell ref="I1:J1"/>
    <mergeCell ref="F2:G2"/>
    <mergeCell ref="B3:C3"/>
    <mergeCell ref="D3:E3"/>
    <mergeCell ref="A4:A1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2"/>
  <sheetViews>
    <sheetView zoomScale="73" zoomScaleNormal="73" workbookViewId="0">
      <selection activeCell="L1" sqref="L1:M1"/>
    </sheetView>
  </sheetViews>
  <sheetFormatPr baseColWidth="10" defaultRowHeight="15" x14ac:dyDescent="0.25"/>
  <cols>
    <col min="1" max="1" width="11.42578125" style="163"/>
    <col min="2" max="2" width="23.85546875" style="163" customWidth="1"/>
    <col min="3" max="3" width="66.42578125" style="163" customWidth="1"/>
    <col min="4" max="6" width="5.28515625" style="163" customWidth="1"/>
    <col min="7" max="13" width="20.7109375" style="163" customWidth="1"/>
    <col min="14" max="16384" width="11.42578125" style="163"/>
  </cols>
  <sheetData>
    <row r="1" spans="2:25" ht="27.75" customHeight="1" x14ac:dyDescent="0.25">
      <c r="B1" s="421"/>
      <c r="C1" s="422" t="s">
        <v>389</v>
      </c>
      <c r="D1" s="422"/>
      <c r="E1" s="422"/>
      <c r="F1" s="422"/>
      <c r="G1" s="422"/>
      <c r="H1" s="422"/>
      <c r="I1" s="422"/>
      <c r="J1" s="423" t="s">
        <v>284</v>
      </c>
      <c r="K1" s="423"/>
      <c r="L1" s="424">
        <v>43188</v>
      </c>
      <c r="M1" s="424"/>
    </row>
    <row r="2" spans="2:25" ht="28.5" customHeight="1" x14ac:dyDescent="0.25">
      <c r="B2" s="421"/>
      <c r="C2" s="422"/>
      <c r="D2" s="422"/>
      <c r="E2" s="422"/>
      <c r="F2" s="422"/>
      <c r="G2" s="422"/>
      <c r="H2" s="422"/>
      <c r="I2" s="422"/>
      <c r="J2" s="423" t="s">
        <v>388</v>
      </c>
      <c r="K2" s="423"/>
      <c r="L2" s="423" t="s">
        <v>282</v>
      </c>
      <c r="M2" s="423"/>
    </row>
    <row r="3" spans="2:25" ht="41.25" customHeight="1" x14ac:dyDescent="0.2">
      <c r="B3" s="421"/>
      <c r="C3" s="422"/>
      <c r="D3" s="422"/>
      <c r="E3" s="422"/>
      <c r="F3" s="422"/>
      <c r="G3" s="422"/>
      <c r="H3" s="422"/>
      <c r="I3" s="422"/>
      <c r="J3" s="422" t="s">
        <v>283</v>
      </c>
      <c r="K3" s="422"/>
      <c r="L3" s="422"/>
      <c r="M3" s="422"/>
    </row>
    <row r="4" spans="2:25" s="165" customFormat="1" ht="21.75" customHeight="1" x14ac:dyDescent="0.25">
      <c r="B4" s="389" t="s">
        <v>151</v>
      </c>
      <c r="C4" s="389"/>
      <c r="D4" s="389"/>
      <c r="E4" s="389"/>
      <c r="F4" s="389"/>
      <c r="G4" s="389"/>
      <c r="H4" s="389"/>
      <c r="I4" s="389"/>
      <c r="J4" s="389"/>
      <c r="K4" s="389"/>
      <c r="L4" s="389"/>
      <c r="M4" s="389"/>
    </row>
    <row r="5" spans="2:25" s="165" customFormat="1" ht="35.25" customHeight="1" x14ac:dyDescent="0.25">
      <c r="B5" s="166" t="s">
        <v>152</v>
      </c>
      <c r="C5" s="166"/>
      <c r="D5" s="393" t="s">
        <v>153</v>
      </c>
      <c r="E5" s="394"/>
      <c r="F5" s="395"/>
      <c r="G5" s="166"/>
      <c r="H5" s="393" t="s">
        <v>154</v>
      </c>
      <c r="I5" s="395"/>
      <c r="J5" s="411"/>
      <c r="K5" s="413"/>
      <c r="L5" s="166" t="s">
        <v>155</v>
      </c>
      <c r="M5" s="166"/>
    </row>
    <row r="6" spans="2:25" s="165" customFormat="1" ht="35.25" customHeight="1" x14ac:dyDescent="0.25">
      <c r="B6" s="166" t="s">
        <v>168</v>
      </c>
      <c r="C6" s="166"/>
      <c r="D6" s="486" t="s">
        <v>171</v>
      </c>
      <c r="E6" s="486"/>
      <c r="F6" s="486"/>
      <c r="G6" s="166"/>
      <c r="H6" s="393" t="s">
        <v>219</v>
      </c>
      <c r="I6" s="395"/>
      <c r="J6" s="166" t="s">
        <v>173</v>
      </c>
      <c r="K6" s="166"/>
      <c r="L6" s="166" t="s">
        <v>174</v>
      </c>
      <c r="M6" s="343"/>
    </row>
    <row r="7" spans="2:25" ht="15.75" x14ac:dyDescent="0.25">
      <c r="B7" s="547" t="s">
        <v>202</v>
      </c>
      <c r="C7" s="547"/>
      <c r="D7" s="547"/>
      <c r="E7" s="547"/>
      <c r="F7" s="547"/>
      <c r="G7" s="547"/>
      <c r="H7" s="547"/>
      <c r="I7" s="547"/>
      <c r="J7" s="547"/>
      <c r="K7" s="547"/>
      <c r="L7" s="547"/>
      <c r="M7" s="547"/>
    </row>
    <row r="8" spans="2:25" s="170" customFormat="1" ht="90" x14ac:dyDescent="0.25">
      <c r="B8" s="347" t="s">
        <v>131</v>
      </c>
      <c r="C8" s="342" t="s">
        <v>214</v>
      </c>
      <c r="D8" s="539" t="s">
        <v>201</v>
      </c>
      <c r="E8" s="539"/>
      <c r="F8" s="539"/>
      <c r="G8" s="342" t="s">
        <v>203</v>
      </c>
      <c r="H8" s="342" t="s">
        <v>204</v>
      </c>
      <c r="I8" s="342" t="s">
        <v>205</v>
      </c>
      <c r="J8" s="342" t="s">
        <v>206</v>
      </c>
      <c r="K8" s="342" t="s">
        <v>207</v>
      </c>
      <c r="L8" s="342" t="s">
        <v>208</v>
      </c>
      <c r="M8" s="342" t="s">
        <v>209</v>
      </c>
    </row>
    <row r="9" spans="2:25" s="170" customFormat="1" x14ac:dyDescent="0.25">
      <c r="B9" s="439" t="s">
        <v>146</v>
      </c>
      <c r="C9" s="439"/>
      <c r="D9" s="439"/>
      <c r="E9" s="439"/>
      <c r="F9" s="439"/>
      <c r="G9" s="439"/>
      <c r="H9" s="439"/>
      <c r="I9" s="439"/>
      <c r="J9" s="439"/>
      <c r="K9" s="439"/>
      <c r="L9" s="439"/>
      <c r="M9" s="439"/>
      <c r="N9" s="179"/>
      <c r="O9" s="179"/>
      <c r="P9" s="179"/>
      <c r="Q9" s="179"/>
      <c r="R9" s="179"/>
      <c r="S9" s="179"/>
      <c r="T9" s="179"/>
      <c r="U9" s="179"/>
      <c r="V9" s="179"/>
      <c r="W9" s="179"/>
      <c r="X9" s="179"/>
      <c r="Y9" s="179"/>
    </row>
    <row r="10" spans="2:25" s="303" customFormat="1" ht="27" customHeight="1" x14ac:dyDescent="0.25">
      <c r="B10" s="536" t="s">
        <v>210</v>
      </c>
      <c r="C10" s="299" t="s">
        <v>102</v>
      </c>
      <c r="D10" s="300"/>
      <c r="E10" s="301">
        <v>2</v>
      </c>
      <c r="F10" s="301"/>
      <c r="G10" s="348"/>
      <c r="H10" s="348"/>
      <c r="I10" s="311">
        <f>G10+H10</f>
        <v>0</v>
      </c>
      <c r="J10" s="302"/>
      <c r="K10" s="302"/>
      <c r="L10" s="349">
        <f>I10-J10-K10</f>
        <v>0</v>
      </c>
      <c r="M10" s="348"/>
      <c r="N10" s="278"/>
      <c r="O10" s="278"/>
      <c r="P10" s="278"/>
      <c r="Q10" s="278"/>
      <c r="R10" s="278"/>
      <c r="S10" s="278"/>
      <c r="T10" s="278"/>
      <c r="U10" s="278"/>
      <c r="V10" s="278"/>
      <c r="W10" s="278"/>
      <c r="X10" s="278"/>
      <c r="Y10" s="278"/>
    </row>
    <row r="11" spans="2:25" s="303" customFormat="1" ht="31.5" x14ac:dyDescent="0.25">
      <c r="B11" s="536"/>
      <c r="C11" s="299" t="s">
        <v>198</v>
      </c>
      <c r="D11" s="300"/>
      <c r="E11" s="301">
        <v>2</v>
      </c>
      <c r="F11" s="301"/>
      <c r="G11" s="348"/>
      <c r="H11" s="348"/>
      <c r="I11" s="311">
        <f t="shared" ref="I11:I32" si="0">G11+H11</f>
        <v>0</v>
      </c>
      <c r="J11" s="302"/>
      <c r="K11" s="302"/>
      <c r="L11" s="349">
        <f t="shared" ref="L11:L32" si="1">I11-J11-K11</f>
        <v>0</v>
      </c>
      <c r="M11" s="348"/>
      <c r="N11" s="278"/>
      <c r="O11" s="278"/>
      <c r="P11" s="278"/>
      <c r="Q11" s="278"/>
      <c r="R11" s="278"/>
      <c r="S11" s="278"/>
      <c r="T11" s="278"/>
      <c r="U11" s="278"/>
      <c r="V11" s="278"/>
      <c r="W11" s="278"/>
      <c r="X11" s="278"/>
      <c r="Y11" s="278"/>
    </row>
    <row r="12" spans="2:25" s="303" customFormat="1" ht="31.5" x14ac:dyDescent="0.25">
      <c r="B12" s="536"/>
      <c r="C12" s="299" t="s">
        <v>93</v>
      </c>
      <c r="D12" s="301">
        <v>1</v>
      </c>
      <c r="E12" s="301"/>
      <c r="F12" s="301"/>
      <c r="G12" s="348"/>
      <c r="H12" s="348"/>
      <c r="I12" s="311">
        <f t="shared" si="0"/>
        <v>0</v>
      </c>
      <c r="J12" s="302"/>
      <c r="K12" s="302"/>
      <c r="L12" s="349">
        <f t="shared" si="1"/>
        <v>0</v>
      </c>
      <c r="M12" s="348"/>
      <c r="N12" s="278"/>
      <c r="O12" s="278"/>
      <c r="P12" s="278"/>
      <c r="Q12" s="278"/>
      <c r="R12" s="278"/>
      <c r="S12" s="278"/>
      <c r="T12" s="278"/>
      <c r="U12" s="278"/>
      <c r="V12" s="278"/>
      <c r="W12" s="278"/>
      <c r="X12" s="278"/>
      <c r="Y12" s="278"/>
    </row>
    <row r="13" spans="2:25" s="303" customFormat="1" ht="31.5" x14ac:dyDescent="0.25">
      <c r="B13" s="536"/>
      <c r="C13" s="299" t="s">
        <v>98</v>
      </c>
      <c r="D13" s="300"/>
      <c r="E13" s="301"/>
      <c r="F13" s="301">
        <v>3</v>
      </c>
      <c r="G13" s="348"/>
      <c r="H13" s="348"/>
      <c r="I13" s="311">
        <f t="shared" si="0"/>
        <v>0</v>
      </c>
      <c r="J13" s="302"/>
      <c r="K13" s="302"/>
      <c r="L13" s="349">
        <f t="shared" si="1"/>
        <v>0</v>
      </c>
      <c r="M13" s="348"/>
      <c r="N13" s="278"/>
      <c r="O13" s="278"/>
      <c r="P13" s="278"/>
      <c r="Q13" s="278"/>
      <c r="R13" s="278"/>
      <c r="S13" s="278"/>
      <c r="T13" s="278"/>
      <c r="U13" s="278"/>
      <c r="V13" s="278"/>
      <c r="W13" s="278"/>
      <c r="X13" s="278"/>
      <c r="Y13" s="278"/>
    </row>
    <row r="14" spans="2:25" s="303" customFormat="1" ht="15.75" x14ac:dyDescent="0.25">
      <c r="B14" s="536"/>
      <c r="C14" s="299" t="s">
        <v>90</v>
      </c>
      <c r="D14" s="301">
        <v>1</v>
      </c>
      <c r="E14" s="301"/>
      <c r="F14" s="300"/>
      <c r="G14" s="348"/>
      <c r="H14" s="348"/>
      <c r="I14" s="311">
        <f t="shared" si="0"/>
        <v>0</v>
      </c>
      <c r="J14" s="302"/>
      <c r="K14" s="302"/>
      <c r="L14" s="349">
        <f t="shared" si="1"/>
        <v>0</v>
      </c>
      <c r="M14" s="348"/>
      <c r="N14" s="278"/>
      <c r="O14" s="278"/>
      <c r="P14" s="278"/>
      <c r="Q14" s="278"/>
      <c r="R14" s="278"/>
      <c r="S14" s="278"/>
      <c r="T14" s="278"/>
      <c r="U14" s="278"/>
      <c r="V14" s="278"/>
      <c r="W14" s="278"/>
      <c r="X14" s="278"/>
      <c r="Y14" s="278"/>
    </row>
    <row r="15" spans="2:25" s="303" customFormat="1" ht="15.75" x14ac:dyDescent="0.25">
      <c r="B15" s="536"/>
      <c r="C15" s="299" t="s">
        <v>193</v>
      </c>
      <c r="D15" s="301"/>
      <c r="E15" s="301">
        <v>2</v>
      </c>
      <c r="F15" s="300"/>
      <c r="G15" s="348"/>
      <c r="H15" s="348"/>
      <c r="I15" s="311">
        <f t="shared" si="0"/>
        <v>0</v>
      </c>
      <c r="J15" s="302"/>
      <c r="K15" s="302"/>
      <c r="L15" s="349">
        <f t="shared" si="1"/>
        <v>0</v>
      </c>
      <c r="M15" s="348"/>
      <c r="N15" s="278"/>
      <c r="O15" s="278"/>
      <c r="P15" s="278"/>
      <c r="Q15" s="278"/>
      <c r="R15" s="278"/>
      <c r="S15" s="278"/>
      <c r="T15" s="278"/>
      <c r="U15" s="278"/>
      <c r="V15" s="278"/>
      <c r="W15" s="278"/>
      <c r="X15" s="278"/>
      <c r="Y15" s="278"/>
    </row>
    <row r="16" spans="2:25" s="303" customFormat="1" ht="15.75" x14ac:dyDescent="0.25">
      <c r="B16" s="536"/>
      <c r="C16" s="299" t="s">
        <v>194</v>
      </c>
      <c r="D16" s="300"/>
      <c r="E16" s="301">
        <v>2</v>
      </c>
      <c r="F16" s="301"/>
      <c r="G16" s="348"/>
      <c r="H16" s="348"/>
      <c r="I16" s="311">
        <f t="shared" si="0"/>
        <v>0</v>
      </c>
      <c r="J16" s="302"/>
      <c r="K16" s="302"/>
      <c r="L16" s="349">
        <f t="shared" si="1"/>
        <v>0</v>
      </c>
      <c r="M16" s="348"/>
      <c r="N16" s="278"/>
      <c r="O16" s="278"/>
      <c r="P16" s="278"/>
      <c r="Q16" s="278"/>
      <c r="R16" s="278"/>
      <c r="S16" s="278"/>
      <c r="T16" s="278"/>
      <c r="U16" s="278"/>
      <c r="V16" s="278"/>
      <c r="W16" s="278"/>
      <c r="X16" s="278"/>
      <c r="Y16" s="278"/>
    </row>
    <row r="17" spans="2:27" s="303" customFormat="1" ht="15.75" x14ac:dyDescent="0.25">
      <c r="B17" s="536"/>
      <c r="C17" s="299" t="s">
        <v>88</v>
      </c>
      <c r="D17" s="301">
        <v>1</v>
      </c>
      <c r="E17" s="301"/>
      <c r="F17" s="300"/>
      <c r="G17" s="348"/>
      <c r="H17" s="348"/>
      <c r="I17" s="311">
        <f t="shared" si="0"/>
        <v>0</v>
      </c>
      <c r="J17" s="302"/>
      <c r="K17" s="302"/>
      <c r="L17" s="349">
        <f t="shared" si="1"/>
        <v>0</v>
      </c>
      <c r="M17" s="348"/>
      <c r="N17" s="278"/>
      <c r="O17" s="278"/>
      <c r="P17" s="278"/>
      <c r="Q17" s="278"/>
      <c r="R17" s="278"/>
      <c r="S17" s="278"/>
      <c r="T17" s="278"/>
      <c r="U17" s="278"/>
      <c r="V17" s="278"/>
      <c r="W17" s="278"/>
      <c r="X17" s="278"/>
      <c r="Y17" s="278"/>
    </row>
    <row r="18" spans="2:27" s="303" customFormat="1" ht="15.75" x14ac:dyDescent="0.25">
      <c r="B18" s="536"/>
      <c r="C18" s="299" t="s">
        <v>94</v>
      </c>
      <c r="D18" s="300"/>
      <c r="E18" s="301"/>
      <c r="F18" s="301">
        <v>3</v>
      </c>
      <c r="G18" s="348"/>
      <c r="H18" s="348"/>
      <c r="I18" s="311">
        <f t="shared" si="0"/>
        <v>0</v>
      </c>
      <c r="J18" s="302"/>
      <c r="K18" s="302"/>
      <c r="L18" s="349">
        <f t="shared" si="1"/>
        <v>0</v>
      </c>
      <c r="M18" s="348"/>
      <c r="N18" s="278"/>
      <c r="O18" s="278"/>
      <c r="P18" s="278"/>
      <c r="Q18" s="278"/>
      <c r="R18" s="278"/>
      <c r="S18" s="278"/>
      <c r="T18" s="278"/>
      <c r="U18" s="278"/>
      <c r="V18" s="278"/>
      <c r="W18" s="278"/>
      <c r="X18" s="278"/>
      <c r="Y18" s="278"/>
    </row>
    <row r="19" spans="2:27" s="303" customFormat="1" ht="15.75" x14ac:dyDescent="0.25">
      <c r="B19" s="536"/>
      <c r="C19" s="299" t="s">
        <v>364</v>
      </c>
      <c r="D19" s="300"/>
      <c r="E19" s="301"/>
      <c r="F19" s="301"/>
      <c r="G19" s="348"/>
      <c r="H19" s="348"/>
      <c r="I19" s="311">
        <f t="shared" si="0"/>
        <v>0</v>
      </c>
      <c r="J19" s="302"/>
      <c r="K19" s="302"/>
      <c r="L19" s="349">
        <f t="shared" si="1"/>
        <v>0</v>
      </c>
      <c r="M19" s="348"/>
      <c r="N19" s="278"/>
      <c r="O19" s="278"/>
      <c r="P19" s="278"/>
      <c r="Q19" s="278"/>
      <c r="R19" s="278"/>
      <c r="S19" s="278"/>
      <c r="T19" s="278"/>
      <c r="U19" s="278"/>
      <c r="V19" s="278"/>
      <c r="W19" s="278"/>
      <c r="X19" s="278"/>
      <c r="Y19" s="278"/>
    </row>
    <row r="20" spans="2:27" s="303" customFormat="1" ht="15.75" x14ac:dyDescent="0.25">
      <c r="B20" s="536"/>
      <c r="C20" s="299" t="s">
        <v>92</v>
      </c>
      <c r="D20" s="301">
        <v>1</v>
      </c>
      <c r="E20" s="301"/>
      <c r="F20" s="300"/>
      <c r="G20" s="348"/>
      <c r="H20" s="348"/>
      <c r="I20" s="311">
        <f t="shared" si="0"/>
        <v>0</v>
      </c>
      <c r="J20" s="302"/>
      <c r="K20" s="302"/>
      <c r="L20" s="349">
        <f t="shared" si="1"/>
        <v>0</v>
      </c>
      <c r="M20" s="348"/>
      <c r="N20" s="278"/>
      <c r="O20" s="278"/>
      <c r="P20" s="278"/>
      <c r="Q20" s="278"/>
      <c r="R20" s="278"/>
      <c r="S20" s="278"/>
      <c r="T20" s="278"/>
      <c r="U20" s="278"/>
      <c r="V20" s="278"/>
      <c r="W20" s="278"/>
      <c r="X20" s="278"/>
      <c r="Y20" s="278"/>
    </row>
    <row r="21" spans="2:27" s="303" customFormat="1" ht="42" customHeight="1" x14ac:dyDescent="0.25">
      <c r="B21" s="536"/>
      <c r="C21" s="299" t="s">
        <v>195</v>
      </c>
      <c r="D21" s="301"/>
      <c r="E21" s="301">
        <v>2</v>
      </c>
      <c r="F21" s="300"/>
      <c r="G21" s="348"/>
      <c r="H21" s="348"/>
      <c r="I21" s="311">
        <f t="shared" si="0"/>
        <v>0</v>
      </c>
      <c r="J21" s="302"/>
      <c r="K21" s="302"/>
      <c r="L21" s="349">
        <f t="shared" si="1"/>
        <v>0</v>
      </c>
      <c r="M21" s="348"/>
      <c r="N21" s="278"/>
      <c r="O21" s="278"/>
      <c r="P21" s="278"/>
      <c r="Q21" s="278"/>
      <c r="R21" s="278"/>
      <c r="S21" s="278"/>
      <c r="T21" s="278"/>
      <c r="U21" s="278"/>
      <c r="V21" s="278"/>
      <c r="W21" s="278"/>
      <c r="X21" s="278"/>
      <c r="Y21" s="278"/>
    </row>
    <row r="22" spans="2:27" s="303" customFormat="1" ht="27" customHeight="1" x14ac:dyDescent="0.25">
      <c r="B22" s="536"/>
      <c r="C22" s="299" t="s">
        <v>97</v>
      </c>
      <c r="D22" s="300"/>
      <c r="E22" s="301"/>
      <c r="F22" s="301">
        <v>3</v>
      </c>
      <c r="G22" s="348"/>
      <c r="H22" s="348"/>
      <c r="I22" s="311">
        <f t="shared" si="0"/>
        <v>0</v>
      </c>
      <c r="J22" s="302"/>
      <c r="K22" s="302"/>
      <c r="L22" s="349">
        <f t="shared" si="1"/>
        <v>0</v>
      </c>
      <c r="M22" s="348"/>
      <c r="N22" s="278"/>
      <c r="O22" s="278"/>
      <c r="P22" s="278"/>
      <c r="Q22" s="278"/>
      <c r="R22" s="278"/>
      <c r="S22" s="278"/>
      <c r="T22" s="278"/>
      <c r="U22" s="278"/>
      <c r="V22" s="278"/>
      <c r="W22" s="278"/>
      <c r="X22" s="278"/>
      <c r="Y22" s="278"/>
    </row>
    <row r="23" spans="2:27" s="303" customFormat="1" ht="27" customHeight="1" x14ac:dyDescent="0.25">
      <c r="B23" s="536"/>
      <c r="C23" s="299" t="s">
        <v>89</v>
      </c>
      <c r="D23" s="301">
        <v>1</v>
      </c>
      <c r="E23" s="301"/>
      <c r="F23" s="300"/>
      <c r="G23" s="348"/>
      <c r="H23" s="348"/>
      <c r="I23" s="311">
        <f t="shared" si="0"/>
        <v>0</v>
      </c>
      <c r="J23" s="302"/>
      <c r="K23" s="302"/>
      <c r="L23" s="349">
        <f t="shared" si="1"/>
        <v>0</v>
      </c>
      <c r="M23" s="348"/>
      <c r="N23" s="278"/>
      <c r="O23" s="278"/>
      <c r="P23" s="278"/>
      <c r="Q23" s="278"/>
      <c r="R23" s="278"/>
      <c r="S23" s="278"/>
      <c r="T23" s="278"/>
      <c r="U23" s="278"/>
      <c r="V23" s="278"/>
      <c r="W23" s="278"/>
      <c r="X23" s="278"/>
      <c r="Y23" s="278"/>
    </row>
    <row r="24" spans="2:27" s="303" customFormat="1" ht="27" customHeight="1" x14ac:dyDescent="0.25">
      <c r="B24" s="536"/>
      <c r="C24" s="299" t="s">
        <v>196</v>
      </c>
      <c r="D24" s="301"/>
      <c r="E24" s="301">
        <v>2</v>
      </c>
      <c r="F24" s="300"/>
      <c r="G24" s="348"/>
      <c r="H24" s="348"/>
      <c r="I24" s="311">
        <f t="shared" si="0"/>
        <v>0</v>
      </c>
      <c r="J24" s="302"/>
      <c r="K24" s="302"/>
      <c r="L24" s="349">
        <f t="shared" si="1"/>
        <v>0</v>
      </c>
      <c r="M24" s="348"/>
      <c r="N24" s="278"/>
      <c r="O24" s="278"/>
      <c r="P24" s="278"/>
      <c r="Q24" s="278"/>
      <c r="R24" s="278"/>
      <c r="S24" s="278"/>
      <c r="T24" s="278"/>
      <c r="U24" s="278"/>
      <c r="V24" s="278"/>
      <c r="W24" s="278"/>
      <c r="X24" s="278"/>
      <c r="Y24" s="278"/>
    </row>
    <row r="25" spans="2:27" s="303" customFormat="1" ht="27" customHeight="1" x14ac:dyDescent="0.25">
      <c r="B25" s="536"/>
      <c r="C25" s="299" t="s">
        <v>95</v>
      </c>
      <c r="D25" s="300"/>
      <c r="E25" s="301"/>
      <c r="F25" s="301">
        <v>3</v>
      </c>
      <c r="G25" s="348"/>
      <c r="H25" s="348"/>
      <c r="I25" s="311">
        <f t="shared" si="0"/>
        <v>0</v>
      </c>
      <c r="J25" s="302"/>
      <c r="K25" s="302"/>
      <c r="L25" s="349">
        <f t="shared" si="1"/>
        <v>0</v>
      </c>
      <c r="M25" s="348"/>
      <c r="N25" s="278"/>
      <c r="O25" s="278"/>
      <c r="P25" s="278"/>
      <c r="Q25" s="278"/>
      <c r="R25" s="278"/>
      <c r="S25" s="278"/>
      <c r="T25" s="278"/>
      <c r="U25" s="278"/>
      <c r="V25" s="278"/>
      <c r="W25" s="278"/>
      <c r="X25" s="278"/>
      <c r="Y25" s="278"/>
    </row>
    <row r="26" spans="2:27" s="303" customFormat="1" ht="27" customHeight="1" x14ac:dyDescent="0.25">
      <c r="B26" s="536"/>
      <c r="C26" s="299" t="s">
        <v>365</v>
      </c>
      <c r="D26" s="300"/>
      <c r="E26" s="301"/>
      <c r="F26" s="301"/>
      <c r="G26" s="348"/>
      <c r="H26" s="348"/>
      <c r="I26" s="311">
        <f t="shared" si="0"/>
        <v>0</v>
      </c>
      <c r="J26" s="302"/>
      <c r="K26" s="302"/>
      <c r="L26" s="349">
        <f t="shared" si="1"/>
        <v>0</v>
      </c>
      <c r="M26" s="348"/>
      <c r="N26" s="278"/>
      <c r="O26" s="278"/>
      <c r="P26" s="278"/>
      <c r="Q26" s="278"/>
      <c r="R26" s="278"/>
      <c r="S26" s="278"/>
      <c r="T26" s="278"/>
      <c r="U26" s="278"/>
      <c r="V26" s="278"/>
      <c r="W26" s="278"/>
      <c r="X26" s="278"/>
      <c r="Y26" s="278"/>
    </row>
    <row r="27" spans="2:27" s="281" customFormat="1" ht="27" customHeight="1" x14ac:dyDescent="0.25">
      <c r="B27" s="536"/>
      <c r="C27" s="299" t="s">
        <v>91</v>
      </c>
      <c r="D27" s="301">
        <v>1</v>
      </c>
      <c r="E27" s="301"/>
      <c r="F27" s="300"/>
      <c r="G27" s="348"/>
      <c r="H27" s="348"/>
      <c r="I27" s="311">
        <f t="shared" si="0"/>
        <v>0</v>
      </c>
      <c r="J27" s="302"/>
      <c r="K27" s="304"/>
      <c r="L27" s="349">
        <f t="shared" si="1"/>
        <v>0</v>
      </c>
      <c r="M27" s="350"/>
      <c r="N27" s="278"/>
      <c r="O27" s="278"/>
      <c r="P27" s="278"/>
      <c r="Q27" s="278"/>
      <c r="R27" s="278"/>
      <c r="S27" s="278"/>
      <c r="T27" s="278"/>
      <c r="U27" s="278"/>
      <c r="V27" s="278"/>
      <c r="W27" s="278"/>
      <c r="X27" s="278"/>
      <c r="Y27" s="278"/>
      <c r="Z27" s="278"/>
      <c r="AA27" s="278"/>
    </row>
    <row r="28" spans="2:27" s="281" customFormat="1" ht="27" customHeight="1" x14ac:dyDescent="0.25">
      <c r="B28" s="536"/>
      <c r="C28" s="299" t="s">
        <v>197</v>
      </c>
      <c r="D28" s="301"/>
      <c r="E28" s="301">
        <v>2</v>
      </c>
      <c r="F28" s="300"/>
      <c r="G28" s="348"/>
      <c r="H28" s="348"/>
      <c r="I28" s="311">
        <f t="shared" si="0"/>
        <v>0</v>
      </c>
      <c r="J28" s="302"/>
      <c r="K28" s="304"/>
      <c r="L28" s="349">
        <f t="shared" si="1"/>
        <v>0</v>
      </c>
      <c r="M28" s="350"/>
      <c r="N28" s="278"/>
      <c r="O28" s="278"/>
      <c r="P28" s="278"/>
      <c r="Q28" s="278"/>
      <c r="R28" s="278"/>
      <c r="S28" s="278"/>
      <c r="T28" s="278"/>
      <c r="U28" s="278"/>
      <c r="V28" s="278"/>
      <c r="W28" s="278"/>
      <c r="X28" s="278"/>
      <c r="Y28" s="278"/>
      <c r="Z28" s="278"/>
      <c r="AA28" s="278"/>
    </row>
    <row r="29" spans="2:27" s="281" customFormat="1" ht="27" customHeight="1" x14ac:dyDescent="0.25">
      <c r="B29" s="536"/>
      <c r="C29" s="299" t="s">
        <v>96</v>
      </c>
      <c r="D29" s="300"/>
      <c r="E29" s="301"/>
      <c r="F29" s="301">
        <v>3</v>
      </c>
      <c r="G29" s="348"/>
      <c r="H29" s="348"/>
      <c r="I29" s="311">
        <f t="shared" si="0"/>
        <v>0</v>
      </c>
      <c r="J29" s="302"/>
      <c r="K29" s="304"/>
      <c r="L29" s="349">
        <f t="shared" si="1"/>
        <v>0</v>
      </c>
      <c r="M29" s="350"/>
      <c r="N29" s="278"/>
      <c r="O29" s="278"/>
      <c r="P29" s="278"/>
      <c r="Q29" s="278"/>
      <c r="R29" s="278"/>
      <c r="S29" s="278"/>
      <c r="T29" s="278"/>
      <c r="U29" s="278"/>
      <c r="V29" s="278"/>
      <c r="W29" s="278"/>
      <c r="X29" s="278"/>
      <c r="Y29" s="278"/>
      <c r="Z29" s="278"/>
      <c r="AA29" s="278"/>
    </row>
    <row r="30" spans="2:27" s="281" customFormat="1" ht="27" customHeight="1" x14ac:dyDescent="0.25">
      <c r="B30" s="536"/>
      <c r="C30" s="299" t="s">
        <v>366</v>
      </c>
      <c r="D30" s="300"/>
      <c r="E30" s="301"/>
      <c r="F30" s="301"/>
      <c r="G30" s="348"/>
      <c r="H30" s="348"/>
      <c r="I30" s="311">
        <f t="shared" si="0"/>
        <v>0</v>
      </c>
      <c r="J30" s="302"/>
      <c r="K30" s="304"/>
      <c r="L30" s="349">
        <f t="shared" si="1"/>
        <v>0</v>
      </c>
      <c r="M30" s="350"/>
      <c r="N30" s="278"/>
      <c r="O30" s="278"/>
      <c r="P30" s="278"/>
      <c r="Q30" s="278"/>
      <c r="R30" s="278"/>
      <c r="S30" s="278"/>
      <c r="T30" s="278"/>
      <c r="U30" s="278"/>
      <c r="V30" s="278"/>
      <c r="W30" s="278"/>
      <c r="X30" s="278"/>
      <c r="Y30" s="278"/>
      <c r="Z30" s="278"/>
      <c r="AA30" s="278"/>
    </row>
    <row r="31" spans="2:27" s="281" customFormat="1" ht="27" customHeight="1" x14ac:dyDescent="0.25">
      <c r="B31" s="536"/>
      <c r="C31" s="299" t="s">
        <v>99</v>
      </c>
      <c r="D31" s="300"/>
      <c r="E31" s="301"/>
      <c r="F31" s="301">
        <v>3</v>
      </c>
      <c r="G31" s="348"/>
      <c r="H31" s="348"/>
      <c r="I31" s="311">
        <f t="shared" si="0"/>
        <v>0</v>
      </c>
      <c r="J31" s="302"/>
      <c r="K31" s="304"/>
      <c r="L31" s="349">
        <f t="shared" si="1"/>
        <v>0</v>
      </c>
      <c r="M31" s="348"/>
      <c r="N31" s="278"/>
      <c r="O31" s="278"/>
      <c r="P31" s="278"/>
      <c r="Q31" s="278"/>
      <c r="R31" s="278"/>
      <c r="S31" s="278"/>
      <c r="T31" s="278"/>
      <c r="U31" s="278"/>
      <c r="V31" s="278"/>
      <c r="W31" s="278"/>
      <c r="X31" s="278"/>
      <c r="Y31" s="278"/>
      <c r="Z31" s="278"/>
      <c r="AA31" s="278"/>
    </row>
    <row r="32" spans="2:27" s="281" customFormat="1" ht="32.25" customHeight="1" x14ac:dyDescent="0.25">
      <c r="B32" s="345" t="s">
        <v>217</v>
      </c>
      <c r="C32" s="299" t="s">
        <v>199</v>
      </c>
      <c r="D32" s="301">
        <v>1</v>
      </c>
      <c r="E32" s="301"/>
      <c r="F32" s="301"/>
      <c r="G32" s="348"/>
      <c r="H32" s="348"/>
      <c r="I32" s="311">
        <f t="shared" si="0"/>
        <v>0</v>
      </c>
      <c r="J32" s="302"/>
      <c r="K32" s="304"/>
      <c r="L32" s="349">
        <f t="shared" si="1"/>
        <v>0</v>
      </c>
      <c r="M32" s="348"/>
      <c r="N32" s="278"/>
      <c r="O32" s="278"/>
      <c r="P32" s="278"/>
      <c r="Q32" s="278"/>
      <c r="R32" s="278"/>
      <c r="S32" s="278"/>
      <c r="T32" s="278"/>
      <c r="U32" s="278"/>
      <c r="V32" s="278"/>
      <c r="W32" s="278"/>
      <c r="X32" s="278"/>
      <c r="Y32" s="278"/>
      <c r="Z32" s="278"/>
      <c r="AA32" s="278"/>
    </row>
    <row r="33" spans="2:27" s="281" customFormat="1" ht="32.25" customHeight="1" x14ac:dyDescent="0.25">
      <c r="B33" s="471" t="s">
        <v>382</v>
      </c>
      <c r="C33" s="299" t="s">
        <v>384</v>
      </c>
      <c r="D33" s="301">
        <v>1</v>
      </c>
      <c r="E33" s="301">
        <v>2</v>
      </c>
      <c r="F33" s="301">
        <v>3</v>
      </c>
      <c r="G33" s="348"/>
      <c r="H33" s="348"/>
      <c r="I33" s="311">
        <f t="shared" ref="I33:I35" si="2">G33+H33</f>
        <v>0</v>
      </c>
      <c r="J33" s="302"/>
      <c r="K33" s="304"/>
      <c r="L33" s="349">
        <f t="shared" ref="L33:L35" si="3">I33-J33-K33</f>
        <v>0</v>
      </c>
      <c r="M33" s="348"/>
      <c r="N33" s="278"/>
      <c r="O33" s="278"/>
      <c r="P33" s="278"/>
      <c r="Q33" s="278"/>
      <c r="R33" s="278"/>
      <c r="S33" s="278"/>
      <c r="T33" s="278"/>
      <c r="U33" s="278"/>
      <c r="V33" s="278"/>
      <c r="W33" s="278"/>
      <c r="X33" s="278"/>
      <c r="Y33" s="278"/>
      <c r="Z33" s="278"/>
      <c r="AA33" s="278"/>
    </row>
    <row r="34" spans="2:27" s="281" customFormat="1" ht="32.25" customHeight="1" x14ac:dyDescent="0.25">
      <c r="B34" s="472"/>
      <c r="C34" s="299" t="s">
        <v>385</v>
      </c>
      <c r="D34" s="301">
        <v>1</v>
      </c>
      <c r="E34" s="301">
        <v>2</v>
      </c>
      <c r="F34" s="301">
        <v>3</v>
      </c>
      <c r="G34" s="348"/>
      <c r="H34" s="348"/>
      <c r="I34" s="311">
        <f t="shared" si="2"/>
        <v>0</v>
      </c>
      <c r="J34" s="302"/>
      <c r="K34" s="304"/>
      <c r="L34" s="349">
        <f t="shared" si="3"/>
        <v>0</v>
      </c>
      <c r="M34" s="348"/>
      <c r="N34" s="278"/>
      <c r="O34" s="278"/>
      <c r="P34" s="278"/>
      <c r="Q34" s="278"/>
      <c r="R34" s="278"/>
      <c r="S34" s="278"/>
      <c r="T34" s="278"/>
      <c r="U34" s="278"/>
      <c r="V34" s="278"/>
      <c r="W34" s="278"/>
      <c r="X34" s="278"/>
      <c r="Y34" s="278"/>
      <c r="Z34" s="278"/>
      <c r="AA34" s="278"/>
    </row>
    <row r="35" spans="2:27" s="281" customFormat="1" ht="32.25" customHeight="1" x14ac:dyDescent="0.25">
      <c r="B35" s="272" t="s">
        <v>383</v>
      </c>
      <c r="C35" s="299" t="s">
        <v>386</v>
      </c>
      <c r="D35" s="301">
        <v>1</v>
      </c>
      <c r="E35" s="301">
        <v>2</v>
      </c>
      <c r="F35" s="301">
        <v>3</v>
      </c>
      <c r="G35" s="348"/>
      <c r="H35" s="348"/>
      <c r="I35" s="311">
        <f t="shared" si="2"/>
        <v>0</v>
      </c>
      <c r="J35" s="302"/>
      <c r="K35" s="304"/>
      <c r="L35" s="349">
        <f t="shared" si="3"/>
        <v>0</v>
      </c>
      <c r="M35" s="348"/>
      <c r="N35" s="278"/>
      <c r="O35" s="278"/>
      <c r="P35" s="278"/>
      <c r="Q35" s="278"/>
      <c r="R35" s="278"/>
      <c r="S35" s="278"/>
      <c r="T35" s="278"/>
      <c r="U35" s="278"/>
      <c r="V35" s="278"/>
      <c r="W35" s="278"/>
      <c r="X35" s="278"/>
      <c r="Y35" s="278"/>
      <c r="Z35" s="278"/>
      <c r="AA35" s="278"/>
    </row>
    <row r="36" spans="2:27" s="281" customFormat="1" ht="22.5" customHeight="1" x14ac:dyDescent="0.25">
      <c r="B36" s="540" t="s">
        <v>147</v>
      </c>
      <c r="C36" s="540"/>
      <c r="D36" s="540"/>
      <c r="E36" s="540"/>
      <c r="F36" s="540"/>
      <c r="G36" s="310">
        <f>SUM(G10:G35)</f>
        <v>0</v>
      </c>
      <c r="H36" s="310">
        <f>SUM(H10:H35)</f>
        <v>0</v>
      </c>
      <c r="I36" s="310">
        <f>SUM(I10:I35)</f>
        <v>0</v>
      </c>
      <c r="J36" s="310">
        <f t="shared" ref="J36:M36" si="4">SUM(J10:J35)</f>
        <v>0</v>
      </c>
      <c r="K36" s="310">
        <f t="shared" si="4"/>
        <v>0</v>
      </c>
      <c r="L36" s="310">
        <f t="shared" si="4"/>
        <v>0</v>
      </c>
      <c r="M36" s="310">
        <f t="shared" si="4"/>
        <v>0</v>
      </c>
      <c r="N36" s="278"/>
      <c r="O36" s="278"/>
      <c r="P36" s="278"/>
      <c r="Q36" s="278"/>
      <c r="R36" s="278"/>
      <c r="S36" s="278"/>
      <c r="T36" s="278"/>
      <c r="U36" s="278"/>
      <c r="V36" s="278"/>
      <c r="W36" s="278"/>
      <c r="X36" s="278"/>
      <c r="Y36" s="278"/>
      <c r="Z36" s="278"/>
      <c r="AA36" s="278"/>
    </row>
    <row r="37" spans="2:27" s="281" customFormat="1" ht="21" customHeight="1" x14ac:dyDescent="0.25">
      <c r="B37" s="546" t="s">
        <v>148</v>
      </c>
      <c r="C37" s="546"/>
      <c r="D37" s="546"/>
      <c r="E37" s="546"/>
      <c r="F37" s="546"/>
      <c r="G37" s="546"/>
      <c r="H37" s="546"/>
      <c r="I37" s="546"/>
      <c r="J37" s="546"/>
      <c r="K37" s="546"/>
      <c r="L37" s="546"/>
      <c r="M37" s="546"/>
      <c r="N37" s="278"/>
      <c r="O37" s="278"/>
      <c r="P37" s="278"/>
      <c r="Q37" s="278"/>
      <c r="R37" s="278"/>
      <c r="S37" s="278"/>
      <c r="T37" s="278"/>
      <c r="U37" s="278"/>
      <c r="V37" s="278"/>
      <c r="W37" s="278"/>
      <c r="X37" s="278"/>
      <c r="Y37" s="278"/>
      <c r="Z37" s="278"/>
      <c r="AA37" s="278"/>
    </row>
    <row r="38" spans="2:27" ht="27" customHeight="1" x14ac:dyDescent="0.25">
      <c r="B38" s="545" t="s">
        <v>216</v>
      </c>
      <c r="C38" s="305" t="s">
        <v>128</v>
      </c>
      <c r="D38" s="306">
        <v>1</v>
      </c>
      <c r="E38" s="306"/>
      <c r="F38" s="306"/>
      <c r="G38" s="302"/>
      <c r="H38" s="302"/>
      <c r="I38" s="311">
        <f t="shared" ref="I38:I46" si="5">G38+H38</f>
        <v>0</v>
      </c>
      <c r="J38" s="302"/>
      <c r="K38" s="307"/>
      <c r="L38" s="349">
        <f t="shared" ref="L38:L46" si="6">I38-J38-K38</f>
        <v>0</v>
      </c>
      <c r="M38" s="351"/>
    </row>
    <row r="39" spans="2:27" ht="27" customHeight="1" x14ac:dyDescent="0.25">
      <c r="B39" s="544"/>
      <c r="C39" s="299" t="s">
        <v>128</v>
      </c>
      <c r="D39" s="306"/>
      <c r="E39" s="306">
        <v>2</v>
      </c>
      <c r="F39" s="306"/>
      <c r="G39" s="302"/>
      <c r="H39" s="302"/>
      <c r="I39" s="311">
        <f t="shared" si="5"/>
        <v>0</v>
      </c>
      <c r="J39" s="302"/>
      <c r="K39" s="307"/>
      <c r="L39" s="349">
        <f t="shared" si="6"/>
        <v>0</v>
      </c>
      <c r="M39" s="351"/>
    </row>
    <row r="40" spans="2:27" ht="27" customHeight="1" x14ac:dyDescent="0.25">
      <c r="B40" s="544"/>
      <c r="C40" s="299" t="s">
        <v>128</v>
      </c>
      <c r="D40" s="306"/>
      <c r="E40" s="306"/>
      <c r="F40" s="306">
        <v>3</v>
      </c>
      <c r="G40" s="302"/>
      <c r="H40" s="302"/>
      <c r="I40" s="311">
        <f t="shared" si="5"/>
        <v>0</v>
      </c>
      <c r="J40" s="302"/>
      <c r="K40" s="307"/>
      <c r="L40" s="349">
        <f t="shared" si="6"/>
        <v>0</v>
      </c>
      <c r="M40" s="351"/>
    </row>
    <row r="41" spans="2:27" ht="27" customHeight="1" x14ac:dyDescent="0.25">
      <c r="B41" s="544" t="s">
        <v>211</v>
      </c>
      <c r="C41" s="299" t="s">
        <v>218</v>
      </c>
      <c r="D41" s="306">
        <v>1</v>
      </c>
      <c r="E41" s="306"/>
      <c r="F41" s="306">
        <v>3</v>
      </c>
      <c r="G41" s="302"/>
      <c r="H41" s="302"/>
      <c r="I41" s="311">
        <f t="shared" si="5"/>
        <v>0</v>
      </c>
      <c r="J41" s="302"/>
      <c r="K41" s="307"/>
      <c r="L41" s="349">
        <f t="shared" si="6"/>
        <v>0</v>
      </c>
      <c r="M41" s="351"/>
    </row>
    <row r="42" spans="2:27" ht="27" customHeight="1" x14ac:dyDescent="0.25">
      <c r="B42" s="544"/>
      <c r="C42" s="299" t="s">
        <v>218</v>
      </c>
      <c r="D42" s="306"/>
      <c r="E42" s="306">
        <v>2</v>
      </c>
      <c r="F42" s="306"/>
      <c r="G42" s="302"/>
      <c r="H42" s="302"/>
      <c r="I42" s="311">
        <f t="shared" si="5"/>
        <v>0</v>
      </c>
      <c r="J42" s="302"/>
      <c r="K42" s="307"/>
      <c r="L42" s="349">
        <f t="shared" si="6"/>
        <v>0</v>
      </c>
      <c r="M42" s="351"/>
    </row>
    <row r="43" spans="2:27" ht="27" customHeight="1" x14ac:dyDescent="0.25">
      <c r="B43" s="541" t="s">
        <v>215</v>
      </c>
      <c r="C43" s="308" t="s">
        <v>129</v>
      </c>
      <c r="D43" s="306">
        <v>1</v>
      </c>
      <c r="E43" s="306"/>
      <c r="F43" s="306"/>
      <c r="G43" s="302"/>
      <c r="H43" s="302"/>
      <c r="I43" s="311">
        <f t="shared" si="5"/>
        <v>0</v>
      </c>
      <c r="J43" s="302"/>
      <c r="K43" s="307"/>
      <c r="L43" s="349">
        <f t="shared" si="6"/>
        <v>0</v>
      </c>
      <c r="M43" s="351"/>
    </row>
    <row r="44" spans="2:27" ht="27" customHeight="1" x14ac:dyDescent="0.25">
      <c r="B44" s="542"/>
      <c r="C44" s="308" t="s">
        <v>129</v>
      </c>
      <c r="D44" s="306"/>
      <c r="E44" s="306">
        <v>2</v>
      </c>
      <c r="F44" s="306"/>
      <c r="G44" s="302"/>
      <c r="H44" s="302"/>
      <c r="I44" s="311">
        <f t="shared" si="5"/>
        <v>0</v>
      </c>
      <c r="J44" s="302"/>
      <c r="K44" s="307"/>
      <c r="L44" s="349">
        <f t="shared" si="6"/>
        <v>0</v>
      </c>
      <c r="M44" s="351"/>
    </row>
    <row r="45" spans="2:27" ht="27" customHeight="1" x14ac:dyDescent="0.25">
      <c r="B45" s="543"/>
      <c r="C45" s="308" t="s">
        <v>129</v>
      </c>
      <c r="D45" s="306"/>
      <c r="E45" s="306"/>
      <c r="F45" s="306">
        <v>3</v>
      </c>
      <c r="G45" s="302"/>
      <c r="H45" s="302"/>
      <c r="I45" s="311">
        <f t="shared" si="5"/>
        <v>0</v>
      </c>
      <c r="J45" s="302"/>
      <c r="K45" s="307"/>
      <c r="L45" s="349">
        <f t="shared" si="6"/>
        <v>0</v>
      </c>
      <c r="M45" s="351"/>
    </row>
    <row r="46" spans="2:27" ht="27" customHeight="1" x14ac:dyDescent="0.25">
      <c r="B46" s="346" t="s">
        <v>287</v>
      </c>
      <c r="C46" s="308" t="s">
        <v>285</v>
      </c>
      <c r="D46" s="306"/>
      <c r="E46" s="306"/>
      <c r="F46" s="306"/>
      <c r="G46" s="302"/>
      <c r="H46" s="302"/>
      <c r="I46" s="311">
        <f t="shared" si="5"/>
        <v>0</v>
      </c>
      <c r="J46" s="302"/>
      <c r="K46" s="307"/>
      <c r="L46" s="349">
        <f t="shared" si="6"/>
        <v>0</v>
      </c>
      <c r="M46" s="307"/>
    </row>
    <row r="47" spans="2:27" x14ac:dyDescent="0.25">
      <c r="B47" s="540" t="s">
        <v>149</v>
      </c>
      <c r="C47" s="540"/>
      <c r="D47" s="540"/>
      <c r="E47" s="540"/>
      <c r="F47" s="540"/>
      <c r="G47" s="310">
        <f>SUM(G38:G46)</f>
        <v>0</v>
      </c>
      <c r="H47" s="310">
        <f t="shared" ref="H47:M47" si="7">SUM(H38:H46)</f>
        <v>0</v>
      </c>
      <c r="I47" s="310">
        <f t="shared" si="7"/>
        <v>0</v>
      </c>
      <c r="J47" s="310">
        <f t="shared" si="7"/>
        <v>0</v>
      </c>
      <c r="K47" s="310">
        <f t="shared" si="7"/>
        <v>0</v>
      </c>
      <c r="L47" s="310">
        <f t="shared" si="7"/>
        <v>0</v>
      </c>
      <c r="M47" s="310">
        <f t="shared" si="7"/>
        <v>0</v>
      </c>
    </row>
    <row r="48" spans="2:27" x14ac:dyDescent="0.25">
      <c r="B48" s="538" t="s">
        <v>150</v>
      </c>
      <c r="C48" s="538"/>
      <c r="D48" s="538"/>
      <c r="E48" s="538"/>
      <c r="F48" s="538"/>
      <c r="G48" s="310">
        <f>G36+G47</f>
        <v>0</v>
      </c>
      <c r="H48" s="310">
        <f t="shared" ref="H48:M48" si="8">H36+H47</f>
        <v>0</v>
      </c>
      <c r="I48" s="310">
        <f t="shared" si="8"/>
        <v>0</v>
      </c>
      <c r="J48" s="310">
        <f t="shared" si="8"/>
        <v>0</v>
      </c>
      <c r="K48" s="310">
        <f t="shared" si="8"/>
        <v>0</v>
      </c>
      <c r="L48" s="310">
        <f t="shared" si="8"/>
        <v>0</v>
      </c>
      <c r="M48" s="310">
        <f t="shared" si="8"/>
        <v>0</v>
      </c>
    </row>
    <row r="52" spans="2:13" x14ac:dyDescent="0.25">
      <c r="D52" s="309"/>
      <c r="E52" s="309"/>
      <c r="F52" s="309"/>
      <c r="G52" s="309"/>
      <c r="H52" s="309"/>
      <c r="K52" s="180"/>
      <c r="L52" s="180"/>
      <c r="M52" s="180"/>
    </row>
    <row r="53" spans="2:13" x14ac:dyDescent="0.25">
      <c r="D53" s="537" t="s">
        <v>212</v>
      </c>
      <c r="E53" s="537"/>
      <c r="F53" s="537"/>
      <c r="G53" s="537"/>
      <c r="H53" s="537"/>
      <c r="K53" s="535" t="s">
        <v>185</v>
      </c>
      <c r="L53" s="535"/>
      <c r="M53" s="535"/>
    </row>
    <row r="60" spans="2:13" ht="16.5" x14ac:dyDescent="0.25">
      <c r="B60" s="425" t="s">
        <v>342</v>
      </c>
      <c r="C60" s="425"/>
      <c r="D60" s="425"/>
      <c r="E60" s="425"/>
      <c r="F60" s="425"/>
      <c r="G60" s="425"/>
      <c r="H60" s="425"/>
      <c r="I60" s="425"/>
      <c r="J60" s="425"/>
      <c r="K60" s="425"/>
      <c r="L60" s="425"/>
      <c r="M60" s="425"/>
    </row>
    <row r="61" spans="2:13" x14ac:dyDescent="0.25">
      <c r="B61" s="426" t="s">
        <v>343</v>
      </c>
      <c r="C61" s="426"/>
      <c r="D61" s="426"/>
      <c r="E61" s="426"/>
      <c r="F61" s="426"/>
      <c r="G61" s="426"/>
      <c r="H61" s="426"/>
      <c r="I61" s="426"/>
      <c r="J61" s="426"/>
      <c r="K61" s="426"/>
      <c r="L61" s="426"/>
      <c r="M61" s="426"/>
    </row>
    <row r="62" spans="2:13" x14ac:dyDescent="0.25">
      <c r="B62" s="426" t="s">
        <v>344</v>
      </c>
      <c r="C62" s="426"/>
      <c r="D62" s="426"/>
      <c r="E62" s="426"/>
      <c r="F62" s="426"/>
      <c r="G62" s="426"/>
      <c r="H62" s="426"/>
      <c r="I62" s="426"/>
      <c r="J62" s="426"/>
      <c r="K62" s="426"/>
      <c r="L62" s="426"/>
      <c r="M62" s="426"/>
    </row>
  </sheetData>
  <sheetProtection algorithmName="SHA-512" hashValue="GnRVIcG7fkoyDLVdScWcAgwGYBSGDyAqYm1lgcfE6jJZuCXjE614N3wLicVwZQMc3HIsAL7pJ0HIn/4Mt56pRA==" saltValue="nDv4Evh2ToNevsjLr9+Qgg==" spinCount="100000" sheet="1" objects="1" scenarios="1" formatCells="0" formatColumns="0" formatRows="0" autoFilter="0"/>
  <mergeCells count="30">
    <mergeCell ref="B1:B3"/>
    <mergeCell ref="J1:K1"/>
    <mergeCell ref="L1:M1"/>
    <mergeCell ref="J2:K2"/>
    <mergeCell ref="L2:M2"/>
    <mergeCell ref="J3:M3"/>
    <mergeCell ref="C1:I3"/>
    <mergeCell ref="B4:M4"/>
    <mergeCell ref="D8:F8"/>
    <mergeCell ref="B36:F36"/>
    <mergeCell ref="B47:F47"/>
    <mergeCell ref="B43:B45"/>
    <mergeCell ref="B41:B42"/>
    <mergeCell ref="B38:B40"/>
    <mergeCell ref="B9:M9"/>
    <mergeCell ref="B37:M37"/>
    <mergeCell ref="D6:F6"/>
    <mergeCell ref="D5:F5"/>
    <mergeCell ref="H5:I5"/>
    <mergeCell ref="J5:K5"/>
    <mergeCell ref="H6:I6"/>
    <mergeCell ref="B7:M7"/>
    <mergeCell ref="B60:M60"/>
    <mergeCell ref="B61:M61"/>
    <mergeCell ref="B62:M62"/>
    <mergeCell ref="K53:M53"/>
    <mergeCell ref="B10:B31"/>
    <mergeCell ref="D53:H53"/>
    <mergeCell ref="B48:F48"/>
    <mergeCell ref="B33:B34"/>
  </mergeCells>
  <pageMargins left="0.7" right="0.7" top="0.75" bottom="0.75" header="0.3" footer="0.3"/>
  <pageSetup scale="34"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82" zoomScaleNormal="82" workbookViewId="0">
      <selection activeCell="N1" sqref="N1:O1"/>
    </sheetView>
  </sheetViews>
  <sheetFormatPr baseColWidth="10" defaultRowHeight="15" x14ac:dyDescent="0.25"/>
  <cols>
    <col min="1" max="1" width="21.5703125" style="163" bestFit="1" customWidth="1"/>
    <col min="2" max="2" width="40.85546875" style="163" bestFit="1" customWidth="1"/>
    <col min="3" max="3" width="18.85546875" style="163" customWidth="1"/>
    <col min="4" max="4" width="18.5703125" style="163" customWidth="1"/>
    <col min="5" max="16" width="18.85546875" style="163" customWidth="1"/>
    <col min="17" max="17" width="20.28515625" style="163" bestFit="1" customWidth="1"/>
    <col min="18" max="21" width="18.85546875" style="163" customWidth="1"/>
    <col min="22" max="16384" width="11.42578125" style="163"/>
  </cols>
  <sheetData>
    <row r="1" spans="1:16" ht="31.5" customHeight="1" x14ac:dyDescent="0.25">
      <c r="A1" s="572"/>
      <c r="B1" s="577" t="s">
        <v>389</v>
      </c>
      <c r="C1" s="578"/>
      <c r="D1" s="578"/>
      <c r="E1" s="578"/>
      <c r="F1" s="578"/>
      <c r="G1" s="578"/>
      <c r="H1" s="578"/>
      <c r="I1" s="578"/>
      <c r="J1" s="578"/>
      <c r="K1" s="579"/>
      <c r="L1" s="423" t="s">
        <v>284</v>
      </c>
      <c r="M1" s="423"/>
      <c r="N1" s="424">
        <v>43188</v>
      </c>
      <c r="O1" s="424"/>
    </row>
    <row r="2" spans="1:16" ht="28.5" customHeight="1" x14ac:dyDescent="0.25">
      <c r="A2" s="573"/>
      <c r="B2" s="501"/>
      <c r="C2" s="502"/>
      <c r="D2" s="502"/>
      <c r="E2" s="502"/>
      <c r="F2" s="502"/>
      <c r="G2" s="502"/>
      <c r="H2" s="502"/>
      <c r="I2" s="502"/>
      <c r="J2" s="502"/>
      <c r="K2" s="503"/>
      <c r="L2" s="423" t="s">
        <v>388</v>
      </c>
      <c r="M2" s="423"/>
      <c r="N2" s="423" t="s">
        <v>282</v>
      </c>
      <c r="O2" s="574"/>
    </row>
    <row r="3" spans="1:16" ht="33" customHeight="1" x14ac:dyDescent="0.25">
      <c r="A3" s="573"/>
      <c r="B3" s="580"/>
      <c r="C3" s="581"/>
      <c r="D3" s="581"/>
      <c r="E3" s="581"/>
      <c r="F3" s="581"/>
      <c r="G3" s="581"/>
      <c r="H3" s="581"/>
      <c r="I3" s="581"/>
      <c r="J3" s="581"/>
      <c r="K3" s="582"/>
      <c r="L3" s="575" t="s">
        <v>283</v>
      </c>
      <c r="M3" s="575"/>
      <c r="N3" s="575"/>
      <c r="O3" s="576"/>
    </row>
    <row r="4" spans="1:16" s="165" customFormat="1" ht="21.75" customHeight="1" x14ac:dyDescent="0.25">
      <c r="A4" s="569" t="s">
        <v>151</v>
      </c>
      <c r="B4" s="570"/>
      <c r="C4" s="570"/>
      <c r="D4" s="570"/>
      <c r="E4" s="570"/>
      <c r="F4" s="570"/>
      <c r="G4" s="570"/>
      <c r="H4" s="570"/>
      <c r="I4" s="570"/>
      <c r="J4" s="570"/>
      <c r="K4" s="570"/>
      <c r="L4" s="570"/>
      <c r="M4" s="570"/>
      <c r="N4" s="570"/>
      <c r="O4" s="571"/>
    </row>
    <row r="5" spans="1:16" s="165" customFormat="1" ht="46.5" customHeight="1" x14ac:dyDescent="0.25">
      <c r="A5" s="565" t="s">
        <v>292</v>
      </c>
      <c r="B5" s="486"/>
      <c r="C5" s="486"/>
      <c r="D5" s="486"/>
      <c r="E5" s="486"/>
      <c r="F5" s="486"/>
      <c r="G5" s="166" t="s">
        <v>293</v>
      </c>
      <c r="H5" s="393"/>
      <c r="I5" s="395"/>
      <c r="J5" s="486" t="s">
        <v>294</v>
      </c>
      <c r="K5" s="486"/>
      <c r="L5" s="167"/>
      <c r="M5" s="393" t="s">
        <v>295</v>
      </c>
      <c r="N5" s="395"/>
      <c r="O5" s="168"/>
    </row>
    <row r="6" spans="1:16" ht="15.75" x14ac:dyDescent="0.25">
      <c r="A6" s="566" t="s">
        <v>296</v>
      </c>
      <c r="B6" s="567"/>
      <c r="C6" s="567"/>
      <c r="D6" s="567"/>
      <c r="E6" s="567"/>
      <c r="F6" s="567"/>
      <c r="G6" s="567"/>
      <c r="H6" s="567"/>
      <c r="I6" s="567"/>
      <c r="J6" s="567"/>
      <c r="K6" s="567"/>
      <c r="L6" s="567"/>
      <c r="M6" s="567"/>
      <c r="N6" s="567"/>
      <c r="O6" s="568"/>
    </row>
    <row r="7" spans="1:16" s="170" customFormat="1" ht="42" customHeight="1" x14ac:dyDescent="0.25">
      <c r="A7" s="550" t="s">
        <v>297</v>
      </c>
      <c r="B7" s="551"/>
      <c r="C7" s="169" t="s">
        <v>261</v>
      </c>
      <c r="D7" s="169" t="s">
        <v>262</v>
      </c>
      <c r="E7" s="169" t="s">
        <v>263</v>
      </c>
      <c r="F7" s="169" t="s">
        <v>264</v>
      </c>
      <c r="G7" s="169" t="s">
        <v>265</v>
      </c>
      <c r="H7" s="169" t="s">
        <v>266</v>
      </c>
      <c r="I7" s="169" t="s">
        <v>267</v>
      </c>
      <c r="J7" s="169" t="s">
        <v>268</v>
      </c>
      <c r="K7" s="169" t="s">
        <v>269</v>
      </c>
      <c r="L7" s="169" t="s">
        <v>270</v>
      </c>
      <c r="M7" s="169" t="s">
        <v>271</v>
      </c>
      <c r="N7" s="169" t="s">
        <v>272</v>
      </c>
      <c r="O7" s="184" t="s">
        <v>309</v>
      </c>
    </row>
    <row r="8" spans="1:16" s="170" customFormat="1" ht="21" customHeight="1" x14ac:dyDescent="0.25">
      <c r="A8" s="552" t="s">
        <v>288</v>
      </c>
      <c r="B8" s="553"/>
      <c r="C8" s="171"/>
      <c r="D8" s="171"/>
      <c r="E8" s="171"/>
      <c r="F8" s="171"/>
      <c r="G8" s="171"/>
      <c r="H8" s="171"/>
      <c r="I8" s="171"/>
      <c r="J8" s="171"/>
      <c r="K8" s="171"/>
      <c r="L8" s="171"/>
      <c r="M8" s="171"/>
      <c r="N8" s="171"/>
      <c r="O8" s="172">
        <f>SUM(C8:N8)</f>
        <v>0</v>
      </c>
    </row>
    <row r="9" spans="1:16" s="170" customFormat="1" ht="21" customHeight="1" x14ac:dyDescent="0.25">
      <c r="A9" s="552" t="s">
        <v>289</v>
      </c>
      <c r="B9" s="553"/>
      <c r="C9" s="171"/>
      <c r="D9" s="171"/>
      <c r="E9" s="171"/>
      <c r="F9" s="171"/>
      <c r="G9" s="171"/>
      <c r="H9" s="171"/>
      <c r="I9" s="171"/>
      <c r="J9" s="171"/>
      <c r="K9" s="171"/>
      <c r="L9" s="171"/>
      <c r="M9" s="171"/>
      <c r="N9" s="171"/>
      <c r="O9" s="172">
        <f>SUM(C9:N9)</f>
        <v>0</v>
      </c>
    </row>
    <row r="10" spans="1:16" s="170" customFormat="1" ht="21" customHeight="1" x14ac:dyDescent="0.25">
      <c r="A10" s="552" t="s">
        <v>298</v>
      </c>
      <c r="B10" s="553" t="s">
        <v>299</v>
      </c>
      <c r="C10" s="171"/>
      <c r="D10" s="171"/>
      <c r="E10" s="171"/>
      <c r="F10" s="171"/>
      <c r="G10" s="171"/>
      <c r="H10" s="171"/>
      <c r="I10" s="171"/>
      <c r="J10" s="171"/>
      <c r="K10" s="171"/>
      <c r="L10" s="171"/>
      <c r="M10" s="171"/>
      <c r="N10" s="171"/>
      <c r="O10" s="172">
        <f>SUM(C10:N10)</f>
        <v>0</v>
      </c>
    </row>
    <row r="11" spans="1:16" s="170" customFormat="1" ht="21" customHeight="1" x14ac:dyDescent="0.25">
      <c r="A11" s="554" t="s">
        <v>300</v>
      </c>
      <c r="B11" s="555" t="s">
        <v>301</v>
      </c>
      <c r="C11" s="173">
        <f>C8-C9-C10</f>
        <v>0</v>
      </c>
      <c r="D11" s="173">
        <f t="shared" ref="D11:N11" si="0">D8-D9-D10</f>
        <v>0</v>
      </c>
      <c r="E11" s="173">
        <f t="shared" si="0"/>
        <v>0</v>
      </c>
      <c r="F11" s="173">
        <f t="shared" si="0"/>
        <v>0</v>
      </c>
      <c r="G11" s="173">
        <f t="shared" si="0"/>
        <v>0</v>
      </c>
      <c r="H11" s="173">
        <f t="shared" si="0"/>
        <v>0</v>
      </c>
      <c r="I11" s="173">
        <f t="shared" si="0"/>
        <v>0</v>
      </c>
      <c r="J11" s="173">
        <f t="shared" si="0"/>
        <v>0</v>
      </c>
      <c r="K11" s="173">
        <f t="shared" si="0"/>
        <v>0</v>
      </c>
      <c r="L11" s="173">
        <f t="shared" si="0"/>
        <v>0</v>
      </c>
      <c r="M11" s="173">
        <f>M8-M9-M10</f>
        <v>0</v>
      </c>
      <c r="N11" s="173">
        <f t="shared" si="0"/>
        <v>0</v>
      </c>
      <c r="O11" s="174">
        <f>O8-O9-O10</f>
        <v>0</v>
      </c>
      <c r="P11" s="175"/>
    </row>
    <row r="12" spans="1:16" s="170" customFormat="1" ht="21" customHeight="1" x14ac:dyDescent="0.25">
      <c r="A12" s="552" t="s">
        <v>302</v>
      </c>
      <c r="B12" s="553" t="s">
        <v>303</v>
      </c>
      <c r="C12" s="171"/>
      <c r="D12" s="171"/>
      <c r="E12" s="171"/>
      <c r="F12" s="171"/>
      <c r="G12" s="171"/>
      <c r="H12" s="171"/>
      <c r="I12" s="171"/>
      <c r="J12" s="171"/>
      <c r="K12" s="171"/>
      <c r="L12" s="171"/>
      <c r="M12" s="171"/>
      <c r="N12" s="171"/>
      <c r="O12" s="172">
        <f>SUM(C12:N12)</f>
        <v>0</v>
      </c>
    </row>
    <row r="13" spans="1:16" s="170" customFormat="1" ht="21" customHeight="1" x14ac:dyDescent="0.25">
      <c r="A13" s="552" t="s">
        <v>304</v>
      </c>
      <c r="B13" s="553"/>
      <c r="C13" s="171"/>
      <c r="D13" s="171"/>
      <c r="E13" s="171"/>
      <c r="F13" s="171"/>
      <c r="G13" s="171"/>
      <c r="H13" s="171"/>
      <c r="I13" s="171"/>
      <c r="J13" s="171"/>
      <c r="K13" s="171"/>
      <c r="L13" s="171"/>
      <c r="M13" s="171"/>
      <c r="N13" s="171"/>
      <c r="O13" s="172">
        <f>SUM(C13:N13)</f>
        <v>0</v>
      </c>
    </row>
    <row r="14" spans="1:16" s="170" customFormat="1" ht="21" customHeight="1" x14ac:dyDescent="0.25">
      <c r="A14" s="554" t="s">
        <v>305</v>
      </c>
      <c r="B14" s="555"/>
      <c r="C14" s="173">
        <f t="shared" ref="C14:O14" si="1">C11+C12+C13</f>
        <v>0</v>
      </c>
      <c r="D14" s="173">
        <f t="shared" si="1"/>
        <v>0</v>
      </c>
      <c r="E14" s="173">
        <f t="shared" si="1"/>
        <v>0</v>
      </c>
      <c r="F14" s="173">
        <f t="shared" si="1"/>
        <v>0</v>
      </c>
      <c r="G14" s="173">
        <f t="shared" si="1"/>
        <v>0</v>
      </c>
      <c r="H14" s="173">
        <f t="shared" si="1"/>
        <v>0</v>
      </c>
      <c r="I14" s="173">
        <f t="shared" si="1"/>
        <v>0</v>
      </c>
      <c r="J14" s="173">
        <f t="shared" si="1"/>
        <v>0</v>
      </c>
      <c r="K14" s="173">
        <f t="shared" si="1"/>
        <v>0</v>
      </c>
      <c r="L14" s="173">
        <f t="shared" si="1"/>
        <v>0</v>
      </c>
      <c r="M14" s="173">
        <f t="shared" si="1"/>
        <v>0</v>
      </c>
      <c r="N14" s="173">
        <f t="shared" si="1"/>
        <v>0</v>
      </c>
      <c r="O14" s="174">
        <f t="shared" si="1"/>
        <v>0</v>
      </c>
      <c r="P14" s="175"/>
    </row>
    <row r="15" spans="1:16" s="170" customFormat="1" ht="21" customHeight="1" x14ac:dyDescent="0.25">
      <c r="A15" s="554" t="s">
        <v>306</v>
      </c>
      <c r="B15" s="555"/>
      <c r="C15" s="173">
        <f>(C9+C10)-(C12+C13)</f>
        <v>0</v>
      </c>
      <c r="D15" s="173">
        <f>IF(D14&gt;0,(C15+(D9+D10)-(D12+D13))-C16,0)</f>
        <v>0</v>
      </c>
      <c r="E15" s="173">
        <f>IF(E14&gt;0,(D15+(E9+E10)-(E12+E13))-D16,0)</f>
        <v>0</v>
      </c>
      <c r="F15" s="173">
        <f t="shared" ref="F15:N15" si="2">IF(F14&gt;0,(E15+(F9+F10)-(F12+F13))-E16,0)</f>
        <v>0</v>
      </c>
      <c r="G15" s="173">
        <f t="shared" si="2"/>
        <v>0</v>
      </c>
      <c r="H15" s="173">
        <f t="shared" si="2"/>
        <v>0</v>
      </c>
      <c r="I15" s="173">
        <f t="shared" si="2"/>
        <v>0</v>
      </c>
      <c r="J15" s="173">
        <f t="shared" si="2"/>
        <v>0</v>
      </c>
      <c r="K15" s="173">
        <f t="shared" si="2"/>
        <v>0</v>
      </c>
      <c r="L15" s="173">
        <f t="shared" si="2"/>
        <v>0</v>
      </c>
      <c r="M15" s="173">
        <f t="shared" si="2"/>
        <v>0</v>
      </c>
      <c r="N15" s="173">
        <f t="shared" si="2"/>
        <v>0</v>
      </c>
      <c r="O15" s="174">
        <f>N15</f>
        <v>0</v>
      </c>
    </row>
    <row r="16" spans="1:16" s="170" customFormat="1" ht="21" customHeight="1" thickBot="1" x14ac:dyDescent="0.3">
      <c r="A16" s="552" t="s">
        <v>307</v>
      </c>
      <c r="B16" s="553"/>
      <c r="C16" s="171"/>
      <c r="D16" s="171"/>
      <c r="E16" s="171"/>
      <c r="F16" s="171"/>
      <c r="G16" s="171"/>
      <c r="H16" s="171"/>
      <c r="I16" s="171"/>
      <c r="J16" s="171"/>
      <c r="K16" s="171"/>
      <c r="L16" s="171"/>
      <c r="M16" s="171"/>
      <c r="N16" s="171"/>
      <c r="O16" s="176">
        <f>SUM(C16:N16)</f>
        <v>0</v>
      </c>
    </row>
    <row r="17" spans="1:17" s="170" customFormat="1" ht="21" customHeight="1" thickBot="1" x14ac:dyDescent="0.3">
      <c r="A17" s="548" t="s">
        <v>308</v>
      </c>
      <c r="B17" s="549"/>
      <c r="C17" s="177"/>
      <c r="D17" s="177"/>
      <c r="E17" s="177"/>
      <c r="F17" s="177"/>
      <c r="G17" s="177"/>
      <c r="H17" s="177"/>
      <c r="I17" s="177"/>
      <c r="J17" s="177"/>
      <c r="K17" s="177"/>
      <c r="L17" s="177"/>
      <c r="M17" s="177"/>
      <c r="N17" s="178"/>
      <c r="O17" s="163"/>
    </row>
    <row r="18" spans="1:17" ht="21" customHeight="1" thickBot="1" x14ac:dyDescent="0.3">
      <c r="Q18" s="179"/>
    </row>
    <row r="19" spans="1:17" ht="20.25" customHeight="1" x14ac:dyDescent="0.25">
      <c r="B19" s="556" t="s">
        <v>281</v>
      </c>
      <c r="C19" s="557"/>
      <c r="D19" s="557"/>
      <c r="E19" s="557"/>
      <c r="F19" s="557"/>
      <c r="G19" s="557"/>
      <c r="H19" s="557"/>
      <c r="I19" s="557"/>
      <c r="J19" s="557"/>
      <c r="K19" s="557"/>
      <c r="L19" s="557"/>
      <c r="M19" s="558"/>
      <c r="N19" s="183"/>
      <c r="O19" s="183"/>
    </row>
    <row r="20" spans="1:17" ht="34.5" customHeight="1" x14ac:dyDescent="0.25">
      <c r="B20" s="559"/>
      <c r="C20" s="560"/>
      <c r="D20" s="560"/>
      <c r="E20" s="560"/>
      <c r="F20" s="560"/>
      <c r="G20" s="560"/>
      <c r="H20" s="560"/>
      <c r="I20" s="560"/>
      <c r="J20" s="560"/>
      <c r="K20" s="560"/>
      <c r="L20" s="560"/>
      <c r="M20" s="561"/>
    </row>
    <row r="21" spans="1:17" ht="34.5" customHeight="1" thickBot="1" x14ac:dyDescent="0.3">
      <c r="B21" s="562"/>
      <c r="C21" s="563"/>
      <c r="D21" s="563"/>
      <c r="E21" s="563"/>
      <c r="F21" s="563"/>
      <c r="G21" s="563"/>
      <c r="H21" s="563"/>
      <c r="I21" s="563"/>
      <c r="J21" s="563"/>
      <c r="K21" s="563"/>
      <c r="L21" s="563"/>
      <c r="M21" s="564"/>
    </row>
    <row r="24" spans="1:17" x14ac:dyDescent="0.25">
      <c r="C24" s="180"/>
      <c r="D24" s="180"/>
      <c r="E24" s="180"/>
      <c r="F24" s="180"/>
      <c r="G24" s="181"/>
      <c r="H24" s="181"/>
      <c r="I24" s="181"/>
      <c r="J24" s="180"/>
      <c r="K24" s="180"/>
      <c r="L24" s="180"/>
    </row>
    <row r="25" spans="1:17" x14ac:dyDescent="0.25">
      <c r="C25" s="522" t="s">
        <v>212</v>
      </c>
      <c r="D25" s="522"/>
      <c r="E25" s="522"/>
      <c r="F25" s="522"/>
      <c r="G25" s="181"/>
      <c r="H25" s="181"/>
      <c r="I25" s="181"/>
      <c r="J25" s="522" t="s">
        <v>185</v>
      </c>
      <c r="K25" s="522"/>
      <c r="L25" s="522"/>
    </row>
    <row r="26" spans="1:17" x14ac:dyDescent="0.25">
      <c r="G26" s="181"/>
      <c r="H26" s="181"/>
      <c r="I26" s="181"/>
    </row>
    <row r="27" spans="1:17" x14ac:dyDescent="0.25">
      <c r="G27" s="181"/>
      <c r="H27" s="181"/>
      <c r="I27" s="181"/>
    </row>
    <row r="28" spans="1:17" x14ac:dyDescent="0.25">
      <c r="G28" s="181"/>
      <c r="H28" s="181"/>
      <c r="I28" s="181"/>
    </row>
    <row r="30" spans="1:17" ht="16.5" x14ac:dyDescent="0.25">
      <c r="A30" s="425" t="s">
        <v>342</v>
      </c>
      <c r="B30" s="425"/>
      <c r="C30" s="425"/>
      <c r="D30" s="425"/>
      <c r="E30" s="425"/>
      <c r="F30" s="425"/>
      <c r="G30" s="425"/>
      <c r="H30" s="425"/>
      <c r="I30" s="425"/>
      <c r="J30" s="425"/>
      <c r="K30" s="425"/>
      <c r="L30" s="425"/>
      <c r="M30" s="425"/>
      <c r="N30" s="425"/>
      <c r="O30" s="425"/>
    </row>
    <row r="31" spans="1:17" x14ac:dyDescent="0.25">
      <c r="A31" s="426" t="s">
        <v>343</v>
      </c>
      <c r="B31" s="426"/>
      <c r="C31" s="426"/>
      <c r="D31" s="426"/>
      <c r="E31" s="426"/>
      <c r="F31" s="426"/>
      <c r="G31" s="426"/>
      <c r="H31" s="426"/>
      <c r="I31" s="426"/>
      <c r="J31" s="426"/>
      <c r="K31" s="426"/>
      <c r="L31" s="426"/>
      <c r="M31" s="426"/>
      <c r="N31" s="426"/>
      <c r="O31" s="426"/>
    </row>
    <row r="32" spans="1:17" x14ac:dyDescent="0.25">
      <c r="A32" s="426" t="s">
        <v>344</v>
      </c>
      <c r="B32" s="426"/>
      <c r="C32" s="426"/>
      <c r="D32" s="426"/>
      <c r="E32" s="426"/>
      <c r="F32" s="426"/>
      <c r="G32" s="426"/>
      <c r="H32" s="426"/>
      <c r="I32" s="426"/>
      <c r="J32" s="426"/>
      <c r="K32" s="426"/>
      <c r="L32" s="426"/>
      <c r="M32" s="426"/>
      <c r="N32" s="426"/>
      <c r="O32" s="426"/>
    </row>
  </sheetData>
  <sheetProtection password="CA61" sheet="1" objects="1" scenarios="1" formatCells="0" formatColumns="0" formatRows="0"/>
  <mergeCells count="33">
    <mergeCell ref="A4:O4"/>
    <mergeCell ref="A1:A3"/>
    <mergeCell ref="L1:M1"/>
    <mergeCell ref="N1:O1"/>
    <mergeCell ref="L2:M2"/>
    <mergeCell ref="N2:O2"/>
    <mergeCell ref="L3:O3"/>
    <mergeCell ref="B1:K3"/>
    <mergeCell ref="B19:M19"/>
    <mergeCell ref="B20:M20"/>
    <mergeCell ref="B21:M21"/>
    <mergeCell ref="A5:B5"/>
    <mergeCell ref="C5:F5"/>
    <mergeCell ref="A6:O6"/>
    <mergeCell ref="H5:I5"/>
    <mergeCell ref="J5:K5"/>
    <mergeCell ref="M5:N5"/>
    <mergeCell ref="A30:O30"/>
    <mergeCell ref="A31:O31"/>
    <mergeCell ref="A32:O32"/>
    <mergeCell ref="A17:B17"/>
    <mergeCell ref="A7:B7"/>
    <mergeCell ref="A8:B8"/>
    <mergeCell ref="A12:B12"/>
    <mergeCell ref="A13:B13"/>
    <mergeCell ref="A14:B14"/>
    <mergeCell ref="A15:B15"/>
    <mergeCell ref="A16:B16"/>
    <mergeCell ref="A9:B9"/>
    <mergeCell ref="A10:B10"/>
    <mergeCell ref="A11:B11"/>
    <mergeCell ref="C25:F25"/>
    <mergeCell ref="J25:L25"/>
  </mergeCells>
  <pageMargins left="0.7" right="0.7" top="0.75" bottom="0.75" header="0.3" footer="0.3"/>
  <pageSetup scale="2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zoomScale="73" zoomScaleNormal="73" workbookViewId="0">
      <selection activeCell="N1" sqref="N1:O1"/>
    </sheetView>
  </sheetViews>
  <sheetFormatPr baseColWidth="10" defaultRowHeight="15" x14ac:dyDescent="0.25"/>
  <cols>
    <col min="1" max="1" width="3.7109375" style="163" customWidth="1"/>
    <col min="2" max="2" width="52.7109375" style="163" customWidth="1"/>
    <col min="3" max="3" width="17.7109375" style="163" customWidth="1"/>
    <col min="4" max="15" width="21" style="163" customWidth="1"/>
    <col min="16" max="16384" width="11.42578125" style="163"/>
  </cols>
  <sheetData>
    <row r="1" spans="1:27" s="154" customFormat="1" ht="27" customHeight="1" x14ac:dyDescent="0.25">
      <c r="B1" s="332"/>
      <c r="C1" s="614" t="s">
        <v>389</v>
      </c>
      <c r="D1" s="615"/>
      <c r="E1" s="615"/>
      <c r="F1" s="615"/>
      <c r="G1" s="615"/>
      <c r="H1" s="615"/>
      <c r="I1" s="615"/>
      <c r="J1" s="615"/>
      <c r="K1" s="616"/>
      <c r="L1" s="623" t="s">
        <v>284</v>
      </c>
      <c r="M1" s="623"/>
      <c r="N1" s="624">
        <v>43188</v>
      </c>
      <c r="O1" s="625"/>
    </row>
    <row r="2" spans="1:27" s="154" customFormat="1" ht="27" customHeight="1" x14ac:dyDescent="0.25">
      <c r="B2" s="333"/>
      <c r="C2" s="617"/>
      <c r="D2" s="618"/>
      <c r="E2" s="618"/>
      <c r="F2" s="618"/>
      <c r="G2" s="618"/>
      <c r="H2" s="618"/>
      <c r="I2" s="618"/>
      <c r="J2" s="618"/>
      <c r="K2" s="619"/>
      <c r="L2" s="423" t="s">
        <v>388</v>
      </c>
      <c r="M2" s="423"/>
      <c r="N2" s="423" t="s">
        <v>282</v>
      </c>
      <c r="O2" s="574"/>
    </row>
    <row r="3" spans="1:27" s="154" customFormat="1" ht="27" customHeight="1" x14ac:dyDescent="0.25">
      <c r="B3" s="334"/>
      <c r="C3" s="620"/>
      <c r="D3" s="621"/>
      <c r="E3" s="621"/>
      <c r="F3" s="621"/>
      <c r="G3" s="621"/>
      <c r="H3" s="621"/>
      <c r="I3" s="621"/>
      <c r="J3" s="621"/>
      <c r="K3" s="622"/>
      <c r="L3" s="575" t="s">
        <v>283</v>
      </c>
      <c r="M3" s="575"/>
      <c r="N3" s="575"/>
      <c r="O3" s="576"/>
    </row>
    <row r="4" spans="1:27" s="188" customFormat="1" ht="21.75" customHeight="1" x14ac:dyDescent="0.25">
      <c r="A4" s="186"/>
      <c r="B4" s="450" t="s">
        <v>151</v>
      </c>
      <c r="C4" s="571"/>
      <c r="D4" s="389"/>
      <c r="E4" s="389"/>
      <c r="F4" s="389"/>
      <c r="G4" s="389"/>
      <c r="H4" s="389"/>
      <c r="I4" s="389"/>
      <c r="J4" s="389"/>
      <c r="K4" s="389"/>
      <c r="L4" s="389"/>
      <c r="M4" s="389"/>
      <c r="N4" s="389"/>
      <c r="O4" s="451"/>
      <c r="P4" s="186"/>
      <c r="Q4" s="187"/>
      <c r="R4" s="187"/>
    </row>
    <row r="5" spans="1:27" ht="25.5" customHeight="1" x14ac:dyDescent="0.25">
      <c r="B5" s="189" t="s">
        <v>310</v>
      </c>
      <c r="C5" s="606"/>
      <c r="D5" s="607"/>
      <c r="E5" s="607"/>
      <c r="F5" s="607"/>
      <c r="G5" s="608"/>
      <c r="H5" s="609" t="s">
        <v>311</v>
      </c>
      <c r="I5" s="609"/>
      <c r="J5" s="609"/>
      <c r="K5" s="190"/>
      <c r="L5" s="609" t="s">
        <v>312</v>
      </c>
      <c r="M5" s="609"/>
      <c r="N5" s="609"/>
      <c r="O5" s="191"/>
    </row>
    <row r="6" spans="1:27" s="154" customFormat="1" ht="31.5" customHeight="1" x14ac:dyDescent="0.25">
      <c r="B6" s="487" t="s">
        <v>313</v>
      </c>
      <c r="C6" s="610"/>
      <c r="D6" s="488"/>
      <c r="E6" s="488"/>
      <c r="F6" s="488"/>
      <c r="G6" s="488"/>
      <c r="H6" s="488"/>
      <c r="I6" s="488"/>
      <c r="J6" s="488"/>
      <c r="K6" s="488"/>
      <c r="L6" s="488"/>
      <c r="M6" s="488"/>
      <c r="N6" s="488"/>
      <c r="O6" s="489"/>
      <c r="P6" s="613"/>
      <c r="Q6" s="613"/>
    </row>
    <row r="7" spans="1:27" s="154" customFormat="1" ht="33" customHeight="1" x14ac:dyDescent="0.25">
      <c r="B7" s="611" t="s">
        <v>214</v>
      </c>
      <c r="C7" s="612"/>
      <c r="D7" s="192" t="s">
        <v>220</v>
      </c>
      <c r="E7" s="192"/>
      <c r="F7" s="192"/>
      <c r="G7" s="192"/>
      <c r="H7" s="192"/>
      <c r="I7" s="192"/>
      <c r="J7" s="192"/>
      <c r="K7" s="192"/>
      <c r="L7" s="192"/>
      <c r="M7" s="192"/>
      <c r="N7" s="192"/>
      <c r="O7" s="340"/>
      <c r="P7" s="193"/>
      <c r="Q7" s="193"/>
    </row>
    <row r="8" spans="1:27" s="154" customFormat="1" ht="30" customHeight="1" x14ac:dyDescent="0.25">
      <c r="B8" s="595" t="s">
        <v>232</v>
      </c>
      <c r="C8" s="596"/>
      <c r="D8" s="194"/>
      <c r="E8" s="194"/>
      <c r="F8" s="194"/>
      <c r="G8" s="194"/>
      <c r="H8" s="194"/>
      <c r="I8" s="194"/>
      <c r="J8" s="194"/>
      <c r="K8" s="194"/>
      <c r="L8" s="194"/>
      <c r="M8" s="194"/>
      <c r="N8" s="194"/>
      <c r="O8" s="198"/>
      <c r="P8" s="594"/>
      <c r="Q8" s="594"/>
      <c r="R8" s="195"/>
      <c r="S8" s="195"/>
      <c r="T8" s="195"/>
      <c r="U8" s="195"/>
      <c r="V8" s="195"/>
      <c r="W8" s="195"/>
      <c r="X8" s="195"/>
      <c r="Y8" s="195"/>
      <c r="Z8" s="195"/>
      <c r="AA8" s="195"/>
    </row>
    <row r="9" spans="1:27" s="154" customFormat="1" ht="30" customHeight="1" x14ac:dyDescent="0.25">
      <c r="B9" s="595" t="s">
        <v>379</v>
      </c>
      <c r="C9" s="596"/>
      <c r="D9" s="194"/>
      <c r="E9" s="194"/>
      <c r="F9" s="194"/>
      <c r="G9" s="194"/>
      <c r="H9" s="194"/>
      <c r="I9" s="194"/>
      <c r="J9" s="194"/>
      <c r="K9" s="194"/>
      <c r="L9" s="194"/>
      <c r="M9" s="194"/>
      <c r="N9" s="194"/>
      <c r="O9" s="198"/>
      <c r="P9" s="594"/>
      <c r="Q9" s="594"/>
      <c r="R9" s="195"/>
      <c r="S9" s="195"/>
      <c r="T9" s="195"/>
      <c r="U9" s="195"/>
      <c r="V9" s="195"/>
      <c r="W9" s="195"/>
      <c r="X9" s="195"/>
      <c r="Y9" s="195"/>
      <c r="Z9" s="195"/>
      <c r="AA9" s="195"/>
    </row>
    <row r="10" spans="1:27" s="154" customFormat="1" ht="30" customHeight="1" x14ac:dyDescent="0.25">
      <c r="B10" s="595" t="s">
        <v>233</v>
      </c>
      <c r="C10" s="596"/>
      <c r="D10" s="194"/>
      <c r="E10" s="196">
        <f>IF(E7="",0,IF(D16&gt;0,D16,0))</f>
        <v>0</v>
      </c>
      <c r="F10" s="196">
        <f t="shared" ref="F10:O10" si="0">IF(F7="",0,IF(E16&gt;0,E16,0))</f>
        <v>0</v>
      </c>
      <c r="G10" s="196">
        <f t="shared" si="0"/>
        <v>0</v>
      </c>
      <c r="H10" s="196">
        <f t="shared" si="0"/>
        <v>0</v>
      </c>
      <c r="I10" s="196">
        <f t="shared" si="0"/>
        <v>0</v>
      </c>
      <c r="J10" s="196">
        <f t="shared" si="0"/>
        <v>0</v>
      </c>
      <c r="K10" s="196">
        <f t="shared" si="0"/>
        <v>0</v>
      </c>
      <c r="L10" s="196">
        <f t="shared" si="0"/>
        <v>0</v>
      </c>
      <c r="M10" s="196">
        <f t="shared" si="0"/>
        <v>0</v>
      </c>
      <c r="N10" s="196">
        <f t="shared" si="0"/>
        <v>0</v>
      </c>
      <c r="O10" s="335">
        <f t="shared" si="0"/>
        <v>0</v>
      </c>
      <c r="P10" s="594"/>
      <c r="Q10" s="594"/>
      <c r="R10" s="195"/>
      <c r="S10" s="195"/>
      <c r="T10" s="195"/>
      <c r="U10" s="195"/>
      <c r="V10" s="195"/>
      <c r="W10" s="195"/>
      <c r="X10" s="195"/>
      <c r="Y10" s="195"/>
      <c r="Z10" s="195"/>
      <c r="AA10" s="195"/>
    </row>
    <row r="11" spans="1:27" s="154" customFormat="1" ht="30" customHeight="1" x14ac:dyDescent="0.25">
      <c r="B11" s="602" t="s">
        <v>234</v>
      </c>
      <c r="C11" s="603"/>
      <c r="D11" s="197">
        <f>D8+D9+D10</f>
        <v>0</v>
      </c>
      <c r="E11" s="197">
        <f>IF(E7="",0,(E8+E9+E10))</f>
        <v>0</v>
      </c>
      <c r="F11" s="197">
        <f t="shared" ref="F11:O11" si="1">IF(F7="",0,(F8+F9+F10))</f>
        <v>0</v>
      </c>
      <c r="G11" s="197">
        <f t="shared" si="1"/>
        <v>0</v>
      </c>
      <c r="H11" s="197">
        <f t="shared" si="1"/>
        <v>0</v>
      </c>
      <c r="I11" s="197">
        <f t="shared" si="1"/>
        <v>0</v>
      </c>
      <c r="J11" s="197">
        <f t="shared" si="1"/>
        <v>0</v>
      </c>
      <c r="K11" s="197">
        <f t="shared" si="1"/>
        <v>0</v>
      </c>
      <c r="L11" s="197">
        <f t="shared" si="1"/>
        <v>0</v>
      </c>
      <c r="M11" s="197">
        <f t="shared" si="1"/>
        <v>0</v>
      </c>
      <c r="N11" s="197">
        <f t="shared" si="1"/>
        <v>0</v>
      </c>
      <c r="O11" s="199">
        <f t="shared" si="1"/>
        <v>0</v>
      </c>
      <c r="P11" s="193"/>
      <c r="Q11" s="193"/>
      <c r="R11" s="195"/>
      <c r="S11" s="195"/>
      <c r="T11" s="195"/>
      <c r="U11" s="195"/>
      <c r="V11" s="195"/>
      <c r="W11" s="195"/>
      <c r="X11" s="195"/>
      <c r="Y11" s="195"/>
      <c r="Z11" s="195"/>
      <c r="AA11" s="195"/>
    </row>
    <row r="12" spans="1:27" s="154" customFormat="1" ht="30" customHeight="1" x14ac:dyDescent="0.25">
      <c r="B12" s="595" t="s">
        <v>314</v>
      </c>
      <c r="C12" s="596"/>
      <c r="D12" s="194"/>
      <c r="E12" s="194"/>
      <c r="F12" s="194"/>
      <c r="G12" s="194"/>
      <c r="H12" s="194"/>
      <c r="I12" s="194"/>
      <c r="J12" s="194"/>
      <c r="K12" s="194"/>
      <c r="L12" s="194"/>
      <c r="M12" s="194"/>
      <c r="N12" s="194"/>
      <c r="O12" s="198"/>
      <c r="P12" s="594"/>
      <c r="Q12" s="594"/>
      <c r="R12" s="195"/>
      <c r="S12" s="195"/>
      <c r="T12" s="195"/>
      <c r="U12" s="195"/>
      <c r="V12" s="195"/>
      <c r="W12" s="195"/>
      <c r="X12" s="195"/>
      <c r="Y12" s="195"/>
      <c r="Z12" s="195"/>
      <c r="AA12" s="195"/>
    </row>
    <row r="13" spans="1:27" s="154" customFormat="1" ht="30" customHeight="1" x14ac:dyDescent="0.25">
      <c r="B13" s="595" t="s">
        <v>315</v>
      </c>
      <c r="C13" s="596"/>
      <c r="D13" s="194"/>
      <c r="E13" s="194"/>
      <c r="F13" s="194"/>
      <c r="G13" s="194"/>
      <c r="H13" s="194"/>
      <c r="I13" s="194"/>
      <c r="J13" s="194"/>
      <c r="K13" s="194"/>
      <c r="L13" s="194"/>
      <c r="M13" s="194"/>
      <c r="N13" s="194"/>
      <c r="O13" s="198"/>
      <c r="P13" s="594"/>
      <c r="Q13" s="594"/>
      <c r="R13" s="195"/>
      <c r="S13" s="195"/>
      <c r="T13" s="195"/>
      <c r="U13" s="195"/>
      <c r="V13" s="195"/>
      <c r="W13" s="195"/>
      <c r="X13" s="195"/>
      <c r="Y13" s="195"/>
      <c r="Z13" s="195"/>
      <c r="AA13" s="195"/>
    </row>
    <row r="14" spans="1:27" s="154" customFormat="1" ht="30" customHeight="1" x14ac:dyDescent="0.25">
      <c r="B14" s="595" t="s">
        <v>316</v>
      </c>
      <c r="C14" s="596"/>
      <c r="D14" s="194"/>
      <c r="E14" s="194"/>
      <c r="F14" s="194"/>
      <c r="G14" s="194"/>
      <c r="H14" s="194"/>
      <c r="I14" s="194"/>
      <c r="J14" s="194"/>
      <c r="K14" s="194"/>
      <c r="L14" s="194"/>
      <c r="M14" s="194"/>
      <c r="N14" s="194"/>
      <c r="O14" s="198"/>
      <c r="P14" s="594"/>
      <c r="Q14" s="594"/>
      <c r="R14" s="195"/>
      <c r="S14" s="195"/>
      <c r="T14" s="195"/>
      <c r="U14" s="195"/>
      <c r="V14" s="195"/>
      <c r="W14" s="195"/>
      <c r="X14" s="195"/>
      <c r="Y14" s="195"/>
      <c r="Z14" s="195"/>
      <c r="AA14" s="195"/>
    </row>
    <row r="15" spans="1:27" s="154" customFormat="1" ht="30" customHeight="1" x14ac:dyDescent="0.25">
      <c r="B15" s="595" t="s">
        <v>235</v>
      </c>
      <c r="C15" s="596"/>
      <c r="D15" s="194"/>
      <c r="E15" s="194"/>
      <c r="F15" s="194"/>
      <c r="G15" s="194"/>
      <c r="H15" s="194"/>
      <c r="I15" s="194"/>
      <c r="J15" s="194"/>
      <c r="K15" s="194"/>
      <c r="L15" s="194"/>
      <c r="M15" s="194"/>
      <c r="N15" s="194"/>
      <c r="O15" s="198"/>
      <c r="P15" s="594"/>
      <c r="Q15" s="594"/>
      <c r="R15" s="195"/>
      <c r="S15" s="195"/>
      <c r="T15" s="195"/>
      <c r="U15" s="195"/>
      <c r="V15" s="195"/>
      <c r="W15" s="195"/>
      <c r="X15" s="195"/>
      <c r="Y15" s="195"/>
      <c r="Z15" s="195"/>
      <c r="AA15" s="195"/>
    </row>
    <row r="16" spans="1:27" s="154" customFormat="1" ht="30.75" customHeight="1" x14ac:dyDescent="0.25">
      <c r="B16" s="602" t="s">
        <v>317</v>
      </c>
      <c r="C16" s="603"/>
      <c r="D16" s="197">
        <f t="shared" ref="D16:O16" si="2">IF(SUM(D12:D15)&gt;0,D11-D12-D14-D15,D11)</f>
        <v>0</v>
      </c>
      <c r="E16" s="197">
        <f t="shared" si="2"/>
        <v>0</v>
      </c>
      <c r="F16" s="197">
        <f t="shared" si="2"/>
        <v>0</v>
      </c>
      <c r="G16" s="197">
        <f t="shared" si="2"/>
        <v>0</v>
      </c>
      <c r="H16" s="197">
        <f t="shared" si="2"/>
        <v>0</v>
      </c>
      <c r="I16" s="197">
        <f t="shared" si="2"/>
        <v>0</v>
      </c>
      <c r="J16" s="197">
        <f t="shared" si="2"/>
        <v>0</v>
      </c>
      <c r="K16" s="197">
        <f t="shared" si="2"/>
        <v>0</v>
      </c>
      <c r="L16" s="197">
        <f t="shared" si="2"/>
        <v>0</v>
      </c>
      <c r="M16" s="197">
        <f t="shared" si="2"/>
        <v>0</v>
      </c>
      <c r="N16" s="197">
        <f t="shared" si="2"/>
        <v>0</v>
      </c>
      <c r="O16" s="199">
        <f t="shared" si="2"/>
        <v>0</v>
      </c>
    </row>
    <row r="17" spans="2:17" s="154" customFormat="1" ht="30.75" customHeight="1" x14ac:dyDescent="0.25">
      <c r="B17" s="595" t="s">
        <v>318</v>
      </c>
      <c r="C17" s="596"/>
      <c r="D17" s="194"/>
      <c r="E17" s="194"/>
      <c r="F17" s="194"/>
      <c r="G17" s="194"/>
      <c r="H17" s="194"/>
      <c r="I17" s="194"/>
      <c r="J17" s="194"/>
      <c r="K17" s="194"/>
      <c r="L17" s="194"/>
      <c r="M17" s="194"/>
      <c r="N17" s="194"/>
      <c r="O17" s="198"/>
    </row>
    <row r="18" spans="2:17" s="154" customFormat="1" ht="30.75" customHeight="1" x14ac:dyDescent="0.25">
      <c r="B18" s="602" t="s">
        <v>319</v>
      </c>
      <c r="C18" s="603"/>
      <c r="D18" s="197">
        <f t="shared" ref="D18:O18" si="3">IF(D17&gt;0,D17-D16,0)</f>
        <v>0</v>
      </c>
      <c r="E18" s="197">
        <f t="shared" si="3"/>
        <v>0</v>
      </c>
      <c r="F18" s="197">
        <f t="shared" si="3"/>
        <v>0</v>
      </c>
      <c r="G18" s="197">
        <f t="shared" si="3"/>
        <v>0</v>
      </c>
      <c r="H18" s="197">
        <f t="shared" si="3"/>
        <v>0</v>
      </c>
      <c r="I18" s="197">
        <f t="shared" si="3"/>
        <v>0</v>
      </c>
      <c r="J18" s="197">
        <f t="shared" si="3"/>
        <v>0</v>
      </c>
      <c r="K18" s="197">
        <f t="shared" si="3"/>
        <v>0</v>
      </c>
      <c r="L18" s="197">
        <f t="shared" si="3"/>
        <v>0</v>
      </c>
      <c r="M18" s="197">
        <f t="shared" si="3"/>
        <v>0</v>
      </c>
      <c r="N18" s="197">
        <f t="shared" si="3"/>
        <v>0</v>
      </c>
      <c r="O18" s="199">
        <f t="shared" si="3"/>
        <v>0</v>
      </c>
    </row>
    <row r="19" spans="2:17" s="154" customFormat="1" ht="30.75" customHeight="1" x14ac:dyDescent="0.25">
      <c r="B19" s="595" t="s">
        <v>236</v>
      </c>
      <c r="C19" s="596"/>
      <c r="D19" s="194"/>
      <c r="E19" s="194"/>
      <c r="F19" s="194"/>
      <c r="G19" s="194"/>
      <c r="H19" s="194"/>
      <c r="I19" s="194"/>
      <c r="J19" s="194"/>
      <c r="K19" s="194"/>
      <c r="L19" s="194"/>
      <c r="M19" s="194"/>
      <c r="N19" s="194"/>
      <c r="O19" s="198"/>
    </row>
    <row r="20" spans="2:17" s="154" customFormat="1" ht="31.5" customHeight="1" thickBot="1" x14ac:dyDescent="0.3">
      <c r="B20" s="604" t="s">
        <v>237</v>
      </c>
      <c r="C20" s="605"/>
      <c r="D20" s="200">
        <f>D19-D15</f>
        <v>0</v>
      </c>
      <c r="E20" s="200">
        <f t="shared" ref="E20:O20" si="4">IF((SUM(E12:E15)+E19)&gt;0,D20-E15+E19,0)</f>
        <v>0</v>
      </c>
      <c r="F20" s="200">
        <f t="shared" si="4"/>
        <v>0</v>
      </c>
      <c r="G20" s="200">
        <f t="shared" si="4"/>
        <v>0</v>
      </c>
      <c r="H20" s="200">
        <f t="shared" si="4"/>
        <v>0</v>
      </c>
      <c r="I20" s="200">
        <f t="shared" si="4"/>
        <v>0</v>
      </c>
      <c r="J20" s="200">
        <f t="shared" si="4"/>
        <v>0</v>
      </c>
      <c r="K20" s="200">
        <f t="shared" si="4"/>
        <v>0</v>
      </c>
      <c r="L20" s="200">
        <f t="shared" si="4"/>
        <v>0</v>
      </c>
      <c r="M20" s="200">
        <f t="shared" si="4"/>
        <v>0</v>
      </c>
      <c r="N20" s="200">
        <f t="shared" si="4"/>
        <v>0</v>
      </c>
      <c r="O20" s="201">
        <f t="shared" si="4"/>
        <v>0</v>
      </c>
      <c r="P20" s="202"/>
      <c r="Q20" s="159"/>
    </row>
    <row r="21" spans="2:17" s="154" customFormat="1" ht="13.5" thickBot="1" x14ac:dyDescent="0.3">
      <c r="B21" s="159"/>
      <c r="C21" s="159"/>
      <c r="D21" s="159"/>
      <c r="E21" s="159"/>
      <c r="F21" s="159"/>
      <c r="G21" s="159"/>
      <c r="H21" s="159"/>
      <c r="I21" s="159"/>
      <c r="J21" s="159"/>
      <c r="K21" s="159"/>
      <c r="L21" s="159"/>
      <c r="M21" s="159"/>
      <c r="N21" s="159"/>
      <c r="O21" s="159"/>
      <c r="P21" s="159"/>
      <c r="Q21" s="159"/>
    </row>
    <row r="22" spans="2:17" s="154" customFormat="1" ht="15.75" customHeight="1" x14ac:dyDescent="0.25">
      <c r="B22" s="597" t="s">
        <v>214</v>
      </c>
      <c r="C22" s="599" t="s">
        <v>238</v>
      </c>
      <c r="D22" s="600"/>
      <c r="E22" s="600"/>
      <c r="F22" s="600"/>
      <c r="G22" s="600"/>
      <c r="H22" s="600"/>
      <c r="I22" s="600"/>
      <c r="J22" s="600"/>
      <c r="K22" s="600"/>
      <c r="L22" s="600"/>
      <c r="M22" s="600"/>
      <c r="N22" s="601"/>
      <c r="O22" s="583" t="s">
        <v>7</v>
      </c>
      <c r="P22" s="159"/>
    </row>
    <row r="23" spans="2:17" s="154" customFormat="1" ht="21" customHeight="1" thickBot="1" x14ac:dyDescent="0.3">
      <c r="B23" s="598"/>
      <c r="C23" s="203" t="s">
        <v>220</v>
      </c>
      <c r="D23" s="203" t="s">
        <v>221</v>
      </c>
      <c r="E23" s="203" t="s">
        <v>222</v>
      </c>
      <c r="F23" s="203" t="s">
        <v>223</v>
      </c>
      <c r="G23" s="203" t="s">
        <v>224</v>
      </c>
      <c r="H23" s="203" t="s">
        <v>225</v>
      </c>
      <c r="I23" s="203" t="s">
        <v>226</v>
      </c>
      <c r="J23" s="203" t="s">
        <v>227</v>
      </c>
      <c r="K23" s="203" t="s">
        <v>228</v>
      </c>
      <c r="L23" s="203" t="s">
        <v>229</v>
      </c>
      <c r="M23" s="203" t="s">
        <v>230</v>
      </c>
      <c r="N23" s="203" t="s">
        <v>231</v>
      </c>
      <c r="O23" s="584"/>
      <c r="P23" s="159"/>
    </row>
    <row r="24" spans="2:17" s="154" customFormat="1" ht="21" customHeight="1" x14ac:dyDescent="0.25">
      <c r="B24" s="204" t="s">
        <v>239</v>
      </c>
      <c r="C24" s="205"/>
      <c r="D24" s="206"/>
      <c r="E24" s="206"/>
      <c r="F24" s="206"/>
      <c r="G24" s="206"/>
      <c r="H24" s="206"/>
      <c r="I24" s="206"/>
      <c r="J24" s="206"/>
      <c r="K24" s="206"/>
      <c r="L24" s="206"/>
      <c r="M24" s="206"/>
      <c r="N24" s="206"/>
      <c r="O24" s="585">
        <f>SUM(C24:N24)</f>
        <v>0</v>
      </c>
      <c r="P24" s="207"/>
      <c r="Q24" s="159"/>
    </row>
    <row r="25" spans="2:17" s="154" customFormat="1" ht="21" customHeight="1" x14ac:dyDescent="0.25">
      <c r="B25" s="208" t="s">
        <v>240</v>
      </c>
      <c r="C25" s="209"/>
      <c r="D25" s="210"/>
      <c r="E25" s="210"/>
      <c r="F25" s="210"/>
      <c r="G25" s="210"/>
      <c r="H25" s="210"/>
      <c r="I25" s="210"/>
      <c r="J25" s="210"/>
      <c r="K25" s="210"/>
      <c r="L25" s="210"/>
      <c r="M25" s="210"/>
      <c r="N25" s="210"/>
      <c r="O25" s="586"/>
      <c r="P25" s="207"/>
      <c r="Q25" s="159"/>
    </row>
    <row r="26" spans="2:17" s="154" customFormat="1" ht="21" customHeight="1" x14ac:dyDescent="0.25">
      <c r="B26" s="208" t="s">
        <v>241</v>
      </c>
      <c r="C26" s="211"/>
      <c r="D26" s="212"/>
      <c r="E26" s="212"/>
      <c r="F26" s="212"/>
      <c r="G26" s="212"/>
      <c r="H26" s="212"/>
      <c r="I26" s="212"/>
      <c r="J26" s="212"/>
      <c r="K26" s="212"/>
      <c r="L26" s="212"/>
      <c r="M26" s="212"/>
      <c r="N26" s="212"/>
      <c r="O26" s="586"/>
      <c r="P26" s="207"/>
      <c r="Q26" s="159"/>
    </row>
    <row r="27" spans="2:17" s="154" customFormat="1" ht="27" customHeight="1" thickBot="1" x14ac:dyDescent="0.3">
      <c r="B27" s="213" t="s">
        <v>242</v>
      </c>
      <c r="C27" s="214"/>
      <c r="D27" s="215"/>
      <c r="E27" s="215"/>
      <c r="F27" s="215"/>
      <c r="G27" s="215"/>
      <c r="H27" s="215"/>
      <c r="I27" s="215"/>
      <c r="J27" s="215"/>
      <c r="K27" s="215"/>
      <c r="L27" s="215"/>
      <c r="M27" s="215"/>
      <c r="N27" s="215"/>
      <c r="O27" s="587"/>
      <c r="P27" s="207"/>
      <c r="Q27" s="159"/>
    </row>
    <row r="28" spans="2:17" s="154" customFormat="1" ht="13.5" thickBot="1" x14ac:dyDescent="0.3">
      <c r="B28" s="216"/>
      <c r="C28" s="216"/>
      <c r="D28" s="159"/>
      <c r="E28" s="159"/>
      <c r="F28" s="159"/>
      <c r="G28" s="159"/>
      <c r="H28" s="159"/>
      <c r="I28" s="159"/>
      <c r="J28" s="159"/>
      <c r="K28" s="159"/>
      <c r="L28" s="158"/>
      <c r="M28" s="158"/>
      <c r="N28" s="158"/>
      <c r="O28" s="158"/>
      <c r="P28" s="159"/>
      <c r="Q28" s="159"/>
    </row>
    <row r="29" spans="2:17" ht="20.25" customHeight="1" x14ac:dyDescent="0.25">
      <c r="B29" s="183"/>
      <c r="C29" s="556" t="s">
        <v>281</v>
      </c>
      <c r="D29" s="557"/>
      <c r="E29" s="557"/>
      <c r="F29" s="557"/>
      <c r="G29" s="557"/>
      <c r="H29" s="557"/>
      <c r="I29" s="557"/>
      <c r="J29" s="557"/>
      <c r="K29" s="557"/>
      <c r="L29" s="557"/>
      <c r="M29" s="558"/>
      <c r="N29" s="183"/>
      <c r="O29" s="183"/>
    </row>
    <row r="30" spans="2:17" ht="20.25" customHeight="1" x14ac:dyDescent="0.25">
      <c r="B30" s="183"/>
      <c r="C30" s="337"/>
      <c r="D30" s="338"/>
      <c r="E30" s="338"/>
      <c r="F30" s="338"/>
      <c r="G30" s="338"/>
      <c r="H30" s="338"/>
      <c r="I30" s="338"/>
      <c r="J30" s="338"/>
      <c r="K30" s="338"/>
      <c r="L30" s="338"/>
      <c r="M30" s="339"/>
      <c r="N30" s="183"/>
      <c r="O30" s="183"/>
    </row>
    <row r="31" spans="2:17" ht="31.5" customHeight="1" x14ac:dyDescent="0.25">
      <c r="B31" s="217"/>
      <c r="C31" s="588"/>
      <c r="D31" s="589"/>
      <c r="E31" s="589"/>
      <c r="F31" s="589"/>
      <c r="G31" s="589"/>
      <c r="H31" s="589"/>
      <c r="I31" s="589"/>
      <c r="J31" s="589"/>
      <c r="K31" s="589"/>
      <c r="L31" s="589"/>
      <c r="M31" s="590"/>
      <c r="N31" s="217"/>
      <c r="O31" s="217"/>
    </row>
    <row r="32" spans="2:17" ht="31.5" customHeight="1" thickBot="1" x14ac:dyDescent="0.3">
      <c r="B32" s="217"/>
      <c r="C32" s="591"/>
      <c r="D32" s="592"/>
      <c r="E32" s="592"/>
      <c r="F32" s="592"/>
      <c r="G32" s="592"/>
      <c r="H32" s="592"/>
      <c r="I32" s="592"/>
      <c r="J32" s="592"/>
      <c r="K32" s="592"/>
      <c r="L32" s="592"/>
      <c r="M32" s="593"/>
      <c r="N32" s="217"/>
      <c r="O32" s="217"/>
    </row>
    <row r="33" spans="2:27" s="159" customFormat="1" ht="18" x14ac:dyDescent="0.25">
      <c r="B33" s="158"/>
      <c r="C33" s="158"/>
      <c r="D33" s="158"/>
      <c r="E33" s="218"/>
      <c r="F33" s="158"/>
      <c r="G33" s="158"/>
      <c r="H33" s="158"/>
      <c r="I33" s="158"/>
      <c r="J33" s="158"/>
      <c r="K33" s="158"/>
      <c r="L33" s="219"/>
      <c r="M33" s="219"/>
      <c r="N33" s="219"/>
      <c r="O33" s="158"/>
      <c r="R33" s="154"/>
      <c r="S33" s="154"/>
      <c r="T33" s="154"/>
      <c r="U33" s="154"/>
      <c r="V33" s="154"/>
      <c r="W33" s="154"/>
      <c r="X33" s="154"/>
      <c r="Y33" s="154"/>
      <c r="Z33" s="154"/>
      <c r="AA33" s="154"/>
    </row>
    <row r="34" spans="2:27" s="159" customFormat="1" ht="18" x14ac:dyDescent="0.25">
      <c r="B34" s="158"/>
      <c r="C34" s="158"/>
      <c r="D34" s="158"/>
      <c r="E34" s="218"/>
      <c r="F34" s="158"/>
      <c r="G34" s="158"/>
      <c r="H34" s="158"/>
      <c r="I34" s="158"/>
      <c r="J34" s="158"/>
      <c r="K34" s="158"/>
      <c r="L34" s="219"/>
      <c r="M34" s="219"/>
      <c r="N34" s="219"/>
      <c r="O34" s="158"/>
      <c r="R34" s="154"/>
      <c r="S34" s="154"/>
      <c r="T34" s="154"/>
      <c r="U34" s="154"/>
      <c r="V34" s="154"/>
      <c r="W34" s="154"/>
      <c r="X34" s="154"/>
      <c r="Y34" s="154"/>
      <c r="Z34" s="154"/>
      <c r="AA34" s="154"/>
    </row>
    <row r="35" spans="2:27" s="154" customFormat="1" ht="12.75" x14ac:dyDescent="0.25">
      <c r="B35" s="159"/>
      <c r="C35" s="159"/>
      <c r="D35" s="159"/>
      <c r="E35" s="220"/>
      <c r="F35" s="220"/>
      <c r="G35" s="220"/>
      <c r="H35" s="220"/>
      <c r="I35" s="159"/>
      <c r="J35" s="159"/>
      <c r="K35" s="159"/>
      <c r="L35" s="159"/>
      <c r="M35" s="159"/>
      <c r="N35" s="159"/>
      <c r="O35" s="159"/>
      <c r="P35" s="159"/>
      <c r="Q35" s="159"/>
    </row>
    <row r="36" spans="2:27" s="154" customFormat="1" ht="18" x14ac:dyDescent="0.25">
      <c r="B36" s="159"/>
      <c r="C36" s="159"/>
      <c r="D36" s="202"/>
      <c r="E36" s="219" t="s">
        <v>320</v>
      </c>
      <c r="F36" s="219"/>
      <c r="G36" s="219"/>
      <c r="H36" s="159"/>
      <c r="I36" s="159"/>
      <c r="J36" s="159"/>
      <c r="K36" s="159"/>
      <c r="L36" s="159"/>
      <c r="M36" s="159"/>
      <c r="N36" s="159"/>
      <c r="O36" s="159"/>
      <c r="P36" s="159"/>
      <c r="Q36" s="159"/>
    </row>
    <row r="45" spans="2:27" ht="16.5" x14ac:dyDescent="0.25">
      <c r="B45" s="425" t="s">
        <v>342</v>
      </c>
      <c r="C45" s="425"/>
      <c r="D45" s="425"/>
      <c r="E45" s="425"/>
      <c r="F45" s="425"/>
      <c r="G45" s="425"/>
      <c r="H45" s="425"/>
      <c r="I45" s="425"/>
      <c r="J45" s="425"/>
      <c r="K45" s="425"/>
      <c r="L45" s="425"/>
      <c r="M45" s="425"/>
      <c r="N45" s="425"/>
      <c r="O45" s="425"/>
    </row>
    <row r="46" spans="2:27" x14ac:dyDescent="0.25">
      <c r="B46" s="426" t="s">
        <v>343</v>
      </c>
      <c r="C46" s="426"/>
      <c r="D46" s="426"/>
      <c r="E46" s="426"/>
      <c r="F46" s="426"/>
      <c r="G46" s="426"/>
      <c r="H46" s="426"/>
      <c r="I46" s="426"/>
      <c r="J46" s="426"/>
      <c r="K46" s="426"/>
      <c r="L46" s="426"/>
      <c r="M46" s="426"/>
      <c r="N46" s="426"/>
      <c r="O46" s="426"/>
    </row>
    <row r="47" spans="2:27" x14ac:dyDescent="0.25">
      <c r="B47" s="426" t="s">
        <v>344</v>
      </c>
      <c r="C47" s="426"/>
      <c r="D47" s="426"/>
      <c r="E47" s="426"/>
      <c r="F47" s="426"/>
      <c r="G47" s="426"/>
      <c r="H47" s="426"/>
      <c r="I47" s="426"/>
      <c r="J47" s="426"/>
      <c r="K47" s="426"/>
      <c r="L47" s="426"/>
      <c r="M47" s="426"/>
      <c r="N47" s="426"/>
      <c r="O47" s="426"/>
    </row>
  </sheetData>
  <sheetProtection password="CA61" sheet="1" objects="1" scenarios="1" formatCells="0" formatColumns="0" formatRows="0"/>
  <mergeCells count="40">
    <mergeCell ref="P6:Q6"/>
    <mergeCell ref="C1:K3"/>
    <mergeCell ref="L1:M1"/>
    <mergeCell ref="N1:O1"/>
    <mergeCell ref="L2:M2"/>
    <mergeCell ref="N2:O2"/>
    <mergeCell ref="L3:O3"/>
    <mergeCell ref="B11:C11"/>
    <mergeCell ref="B4:O4"/>
    <mergeCell ref="C5:G5"/>
    <mergeCell ref="H5:J5"/>
    <mergeCell ref="L5:N5"/>
    <mergeCell ref="B6:O6"/>
    <mergeCell ref="B7:C7"/>
    <mergeCell ref="B8:C8"/>
    <mergeCell ref="B9:C9"/>
    <mergeCell ref="P8:P10"/>
    <mergeCell ref="Q8:Q10"/>
    <mergeCell ref="B10:C10"/>
    <mergeCell ref="B22:B23"/>
    <mergeCell ref="C22:N22"/>
    <mergeCell ref="B12:C12"/>
    <mergeCell ref="P12:P15"/>
    <mergeCell ref="Q12:Q15"/>
    <mergeCell ref="B13:C13"/>
    <mergeCell ref="B14:C14"/>
    <mergeCell ref="B15:C15"/>
    <mergeCell ref="B16:C16"/>
    <mergeCell ref="B17:C17"/>
    <mergeCell ref="B18:C18"/>
    <mergeCell ref="B19:C19"/>
    <mergeCell ref="B20:C20"/>
    <mergeCell ref="B45:O45"/>
    <mergeCell ref="B46:O46"/>
    <mergeCell ref="B47:O47"/>
    <mergeCell ref="O22:O23"/>
    <mergeCell ref="O24:O27"/>
    <mergeCell ref="C29:M29"/>
    <mergeCell ref="C31:M31"/>
    <mergeCell ref="C32:M32"/>
  </mergeCells>
  <pageMargins left="0.7" right="0.7" top="0.75" bottom="0.75" header="0.3" footer="0.3"/>
  <pageSetup scale="26" orientation="portrait" horizont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73" zoomScaleNormal="73" zoomScaleSheetLayoutView="91" workbookViewId="0">
      <selection activeCell="P1" sqref="P1:Q1"/>
    </sheetView>
  </sheetViews>
  <sheetFormatPr baseColWidth="10" defaultRowHeight="15" x14ac:dyDescent="0.25"/>
  <cols>
    <col min="1" max="1" width="30.5703125" style="317" customWidth="1"/>
    <col min="2" max="2" width="36.28515625" style="317" customWidth="1"/>
    <col min="3" max="3" width="25.140625" style="317" customWidth="1"/>
    <col min="4" max="14" width="17.5703125" style="317" customWidth="1"/>
    <col min="15" max="15" width="25.140625" style="317" customWidth="1"/>
    <col min="16" max="16" width="20.28515625" style="317" customWidth="1"/>
    <col min="17" max="17" width="35.28515625" style="317" customWidth="1"/>
    <col min="18" max="16384" width="11.42578125" style="317"/>
  </cols>
  <sheetData>
    <row r="1" spans="1:17" ht="39" customHeight="1" x14ac:dyDescent="0.25">
      <c r="A1" s="421"/>
      <c r="B1" s="422" t="s">
        <v>389</v>
      </c>
      <c r="C1" s="422"/>
      <c r="D1" s="422"/>
      <c r="E1" s="422"/>
      <c r="F1" s="422"/>
      <c r="G1" s="422"/>
      <c r="H1" s="422"/>
      <c r="I1" s="422"/>
      <c r="J1" s="422"/>
      <c r="K1" s="422"/>
      <c r="L1" s="422"/>
      <c r="M1" s="422"/>
      <c r="N1" s="423" t="s">
        <v>284</v>
      </c>
      <c r="O1" s="423"/>
      <c r="P1" s="424">
        <v>43188</v>
      </c>
      <c r="Q1" s="424"/>
    </row>
    <row r="2" spans="1:17" ht="33" customHeight="1" x14ac:dyDescent="0.25">
      <c r="A2" s="421"/>
      <c r="B2" s="422"/>
      <c r="C2" s="422"/>
      <c r="D2" s="422"/>
      <c r="E2" s="422"/>
      <c r="F2" s="422"/>
      <c r="G2" s="422"/>
      <c r="H2" s="422"/>
      <c r="I2" s="422"/>
      <c r="J2" s="422"/>
      <c r="K2" s="422"/>
      <c r="L2" s="422"/>
      <c r="M2" s="422"/>
      <c r="N2" s="423" t="s">
        <v>388</v>
      </c>
      <c r="O2" s="423"/>
      <c r="P2" s="423" t="s">
        <v>282</v>
      </c>
      <c r="Q2" s="423"/>
    </row>
    <row r="3" spans="1:17" ht="37.5" customHeight="1" x14ac:dyDescent="0.2">
      <c r="A3" s="421"/>
      <c r="B3" s="422"/>
      <c r="C3" s="422"/>
      <c r="D3" s="422"/>
      <c r="E3" s="422"/>
      <c r="F3" s="422"/>
      <c r="G3" s="422"/>
      <c r="H3" s="422"/>
      <c r="I3" s="422"/>
      <c r="J3" s="422"/>
      <c r="K3" s="422"/>
      <c r="L3" s="422"/>
      <c r="M3" s="422"/>
      <c r="N3" s="422" t="s">
        <v>283</v>
      </c>
      <c r="O3" s="422"/>
      <c r="P3" s="422"/>
      <c r="Q3" s="422"/>
    </row>
    <row r="4" spans="1:17" s="165" customFormat="1" ht="34.5" customHeight="1" x14ac:dyDescent="0.25">
      <c r="A4" s="626" t="s">
        <v>273</v>
      </c>
      <c r="B4" s="626"/>
      <c r="C4" s="626"/>
      <c r="D4" s="626"/>
      <c r="E4" s="626"/>
      <c r="F4" s="626"/>
      <c r="G4" s="626"/>
      <c r="H4" s="626"/>
      <c r="I4" s="626"/>
      <c r="J4" s="626"/>
      <c r="K4" s="626"/>
      <c r="L4" s="626"/>
      <c r="M4" s="626"/>
      <c r="N4" s="626"/>
      <c r="O4" s="626"/>
      <c r="P4" s="626"/>
      <c r="Q4" s="626"/>
    </row>
    <row r="5" spans="1:17" s="165" customFormat="1" ht="36" customHeight="1" x14ac:dyDescent="0.25">
      <c r="A5" s="626"/>
      <c r="B5" s="626"/>
      <c r="C5" s="626"/>
      <c r="D5" s="626"/>
      <c r="E5" s="626"/>
      <c r="F5" s="626"/>
      <c r="G5" s="626"/>
      <c r="H5" s="626"/>
      <c r="I5" s="626"/>
      <c r="J5" s="626"/>
      <c r="K5" s="626"/>
      <c r="L5" s="626"/>
      <c r="M5" s="626"/>
      <c r="N5" s="626"/>
      <c r="O5" s="626"/>
      <c r="P5" s="626"/>
      <c r="Q5" s="626"/>
    </row>
    <row r="6" spans="1:17" s="318" customFormat="1" x14ac:dyDescent="0.25">
      <c r="A6" s="627" t="s">
        <v>274</v>
      </c>
      <c r="B6" s="627"/>
      <c r="C6" s="627"/>
      <c r="D6" s="627"/>
      <c r="E6" s="627"/>
      <c r="F6" s="627"/>
      <c r="G6" s="627"/>
      <c r="H6" s="627"/>
      <c r="I6" s="627"/>
      <c r="J6" s="627"/>
      <c r="K6" s="627"/>
      <c r="L6" s="627"/>
      <c r="M6" s="627"/>
      <c r="N6" s="627"/>
      <c r="O6" s="627"/>
      <c r="P6" s="627"/>
      <c r="Q6" s="627"/>
    </row>
    <row r="7" spans="1:17" s="318" customFormat="1" ht="49.5" customHeight="1" x14ac:dyDescent="0.25">
      <c r="A7" s="319" t="s">
        <v>275</v>
      </c>
      <c r="B7" s="320" t="s">
        <v>276</v>
      </c>
      <c r="C7" s="320" t="s">
        <v>277</v>
      </c>
      <c r="D7" s="192" t="s">
        <v>220</v>
      </c>
      <c r="E7" s="192" t="s">
        <v>221</v>
      </c>
      <c r="F7" s="192" t="s">
        <v>222</v>
      </c>
      <c r="G7" s="192" t="s">
        <v>223</v>
      </c>
      <c r="H7" s="192" t="s">
        <v>224</v>
      </c>
      <c r="I7" s="192" t="s">
        <v>225</v>
      </c>
      <c r="J7" s="192" t="s">
        <v>226</v>
      </c>
      <c r="K7" s="192" t="s">
        <v>227</v>
      </c>
      <c r="L7" s="192" t="s">
        <v>228</v>
      </c>
      <c r="M7" s="192" t="s">
        <v>229</v>
      </c>
      <c r="N7" s="192" t="s">
        <v>230</v>
      </c>
      <c r="O7" s="192" t="s">
        <v>231</v>
      </c>
      <c r="P7" s="320" t="s">
        <v>278</v>
      </c>
      <c r="Q7" s="320" t="s">
        <v>279</v>
      </c>
    </row>
    <row r="8" spans="1:17" s="318" customFormat="1" ht="32.25" customHeight="1" x14ac:dyDescent="0.25">
      <c r="A8" s="321"/>
      <c r="B8" s="322"/>
      <c r="C8" s="323"/>
      <c r="D8" s="323"/>
      <c r="E8" s="323"/>
      <c r="F8" s="323"/>
      <c r="G8" s="323"/>
      <c r="H8" s="323"/>
      <c r="I8" s="323"/>
      <c r="J8" s="323"/>
      <c r="K8" s="323"/>
      <c r="L8" s="323"/>
      <c r="M8" s="323"/>
      <c r="N8" s="323"/>
      <c r="O8" s="323"/>
      <c r="P8" s="328">
        <f>SUM(D8:O8)</f>
        <v>0</v>
      </c>
      <c r="Q8" s="329">
        <f>+C8-P8</f>
        <v>0</v>
      </c>
    </row>
    <row r="9" spans="1:17" s="318" customFormat="1" ht="32.25" customHeight="1" x14ac:dyDescent="0.25">
      <c r="A9" s="321"/>
      <c r="B9" s="322"/>
      <c r="C9" s="324"/>
      <c r="D9" s="324"/>
      <c r="E9" s="324"/>
      <c r="F9" s="324"/>
      <c r="G9" s="324"/>
      <c r="H9" s="324"/>
      <c r="I9" s="324"/>
      <c r="J9" s="324"/>
      <c r="K9" s="324"/>
      <c r="L9" s="324"/>
      <c r="M9" s="324"/>
      <c r="N9" s="324"/>
      <c r="O9" s="324"/>
      <c r="P9" s="328">
        <f t="shared" ref="P9:P17" si="0">SUM(D9:O9)</f>
        <v>0</v>
      </c>
      <c r="Q9" s="329">
        <f t="shared" ref="Q9:Q16" si="1">+C9-P9</f>
        <v>0</v>
      </c>
    </row>
    <row r="10" spans="1:17" s="318" customFormat="1" ht="32.25" customHeight="1" x14ac:dyDescent="0.25">
      <c r="A10" s="321"/>
      <c r="B10" s="322"/>
      <c r="C10" s="324"/>
      <c r="D10" s="324"/>
      <c r="E10" s="324"/>
      <c r="F10" s="324"/>
      <c r="G10" s="324"/>
      <c r="H10" s="324"/>
      <c r="I10" s="324"/>
      <c r="J10" s="324"/>
      <c r="K10" s="324"/>
      <c r="L10" s="324"/>
      <c r="M10" s="324"/>
      <c r="N10" s="324"/>
      <c r="O10" s="324"/>
      <c r="P10" s="328">
        <f t="shared" si="0"/>
        <v>0</v>
      </c>
      <c r="Q10" s="329">
        <f t="shared" si="1"/>
        <v>0</v>
      </c>
    </row>
    <row r="11" spans="1:17" s="318" customFormat="1" ht="32.25" customHeight="1" x14ac:dyDescent="0.25">
      <c r="A11" s="321"/>
      <c r="B11" s="322"/>
      <c r="C11" s="324"/>
      <c r="D11" s="324"/>
      <c r="E11" s="324"/>
      <c r="F11" s="324"/>
      <c r="G11" s="324"/>
      <c r="H11" s="324"/>
      <c r="I11" s="324"/>
      <c r="J11" s="324"/>
      <c r="K11" s="324"/>
      <c r="L11" s="324"/>
      <c r="M11" s="324"/>
      <c r="N11" s="324"/>
      <c r="O11" s="324"/>
      <c r="P11" s="328">
        <f t="shared" si="0"/>
        <v>0</v>
      </c>
      <c r="Q11" s="329">
        <f t="shared" si="1"/>
        <v>0</v>
      </c>
    </row>
    <row r="12" spans="1:17" s="318" customFormat="1" ht="32.25" customHeight="1" x14ac:dyDescent="0.25">
      <c r="A12" s="321"/>
      <c r="B12" s="322"/>
      <c r="C12" s="324"/>
      <c r="D12" s="324"/>
      <c r="E12" s="324"/>
      <c r="F12" s="324"/>
      <c r="G12" s="324"/>
      <c r="H12" s="324"/>
      <c r="I12" s="324"/>
      <c r="J12" s="324"/>
      <c r="K12" s="324"/>
      <c r="L12" s="324"/>
      <c r="M12" s="324"/>
      <c r="N12" s="324"/>
      <c r="O12" s="324"/>
      <c r="P12" s="328">
        <f t="shared" si="0"/>
        <v>0</v>
      </c>
      <c r="Q12" s="329">
        <f t="shared" si="1"/>
        <v>0</v>
      </c>
    </row>
    <row r="13" spans="1:17" s="318" customFormat="1" ht="32.25" customHeight="1" x14ac:dyDescent="0.25">
      <c r="A13" s="321"/>
      <c r="B13" s="322"/>
      <c r="C13" s="324"/>
      <c r="D13" s="324"/>
      <c r="E13" s="324"/>
      <c r="F13" s="324"/>
      <c r="G13" s="324"/>
      <c r="H13" s="324"/>
      <c r="I13" s="324"/>
      <c r="J13" s="324"/>
      <c r="K13" s="324"/>
      <c r="L13" s="324"/>
      <c r="M13" s="324"/>
      <c r="N13" s="324"/>
      <c r="O13" s="324"/>
      <c r="P13" s="328">
        <f t="shared" si="0"/>
        <v>0</v>
      </c>
      <c r="Q13" s="329">
        <f t="shared" si="1"/>
        <v>0</v>
      </c>
    </row>
    <row r="14" spans="1:17" s="318" customFormat="1" ht="32.25" customHeight="1" x14ac:dyDescent="0.25">
      <c r="A14" s="321"/>
      <c r="B14" s="322"/>
      <c r="C14" s="324"/>
      <c r="D14" s="324"/>
      <c r="E14" s="324"/>
      <c r="F14" s="324"/>
      <c r="G14" s="324"/>
      <c r="H14" s="324"/>
      <c r="I14" s="324"/>
      <c r="J14" s="324"/>
      <c r="K14" s="324"/>
      <c r="L14" s="324"/>
      <c r="M14" s="324"/>
      <c r="N14" s="324"/>
      <c r="O14" s="324"/>
      <c r="P14" s="328">
        <f t="shared" si="0"/>
        <v>0</v>
      </c>
      <c r="Q14" s="329">
        <f t="shared" si="1"/>
        <v>0</v>
      </c>
    </row>
    <row r="15" spans="1:17" s="318" customFormat="1" ht="32.25" customHeight="1" x14ac:dyDescent="0.25">
      <c r="A15" s="321"/>
      <c r="B15" s="322"/>
      <c r="C15" s="324"/>
      <c r="D15" s="324"/>
      <c r="E15" s="324"/>
      <c r="F15" s="324"/>
      <c r="G15" s="324"/>
      <c r="H15" s="324"/>
      <c r="I15" s="324"/>
      <c r="J15" s="324"/>
      <c r="K15" s="324"/>
      <c r="L15" s="324"/>
      <c r="M15" s="324"/>
      <c r="N15" s="324"/>
      <c r="O15" s="324"/>
      <c r="P15" s="328">
        <f t="shared" si="0"/>
        <v>0</v>
      </c>
      <c r="Q15" s="329">
        <f t="shared" si="1"/>
        <v>0</v>
      </c>
    </row>
    <row r="16" spans="1:17" s="318" customFormat="1" ht="32.25" customHeight="1" x14ac:dyDescent="0.25">
      <c r="A16" s="321"/>
      <c r="B16" s="322"/>
      <c r="C16" s="324"/>
      <c r="D16" s="324"/>
      <c r="E16" s="324"/>
      <c r="F16" s="324"/>
      <c r="G16" s="324"/>
      <c r="H16" s="324"/>
      <c r="I16" s="324"/>
      <c r="J16" s="324"/>
      <c r="K16" s="324"/>
      <c r="L16" s="324"/>
      <c r="M16" s="324"/>
      <c r="N16" s="324"/>
      <c r="O16" s="324"/>
      <c r="P16" s="328">
        <f t="shared" si="0"/>
        <v>0</v>
      </c>
      <c r="Q16" s="329">
        <f t="shared" si="1"/>
        <v>0</v>
      </c>
    </row>
    <row r="17" spans="1:19" s="318" customFormat="1" ht="28.5" customHeight="1" x14ac:dyDescent="0.25">
      <c r="A17" s="325" t="s">
        <v>280</v>
      </c>
      <c r="B17" s="326"/>
      <c r="C17" s="330">
        <f>SUM(C8:C16)</f>
        <v>0</v>
      </c>
      <c r="D17" s="330">
        <f t="shared" ref="D17:O17" si="2">SUM(D8:D16)</f>
        <v>0</v>
      </c>
      <c r="E17" s="330">
        <f t="shared" si="2"/>
        <v>0</v>
      </c>
      <c r="F17" s="330">
        <f t="shared" si="2"/>
        <v>0</v>
      </c>
      <c r="G17" s="330">
        <f t="shared" si="2"/>
        <v>0</v>
      </c>
      <c r="H17" s="330">
        <f t="shared" si="2"/>
        <v>0</v>
      </c>
      <c r="I17" s="330">
        <f t="shared" si="2"/>
        <v>0</v>
      </c>
      <c r="J17" s="330">
        <f t="shared" si="2"/>
        <v>0</v>
      </c>
      <c r="K17" s="330">
        <f t="shared" si="2"/>
        <v>0</v>
      </c>
      <c r="L17" s="330">
        <f t="shared" si="2"/>
        <v>0</v>
      </c>
      <c r="M17" s="330">
        <f t="shared" si="2"/>
        <v>0</v>
      </c>
      <c r="N17" s="330">
        <f t="shared" si="2"/>
        <v>0</v>
      </c>
      <c r="O17" s="330">
        <f t="shared" si="2"/>
        <v>0</v>
      </c>
      <c r="P17" s="330">
        <f t="shared" si="0"/>
        <v>0</v>
      </c>
      <c r="Q17" s="330">
        <f>SUM(Q8:Q16)</f>
        <v>0</v>
      </c>
    </row>
    <row r="18" spans="1:19" x14ac:dyDescent="0.25">
      <c r="R18" s="318"/>
      <c r="S18" s="318"/>
    </row>
    <row r="22" spans="1:19" x14ac:dyDescent="0.2">
      <c r="F22" s="327"/>
      <c r="G22" s="327"/>
      <c r="H22" s="327"/>
    </row>
    <row r="23" spans="1:19" x14ac:dyDescent="0.2">
      <c r="F23" s="398" t="s">
        <v>185</v>
      </c>
      <c r="G23" s="398"/>
      <c r="H23" s="398"/>
    </row>
    <row r="29" spans="1:19" ht="16.5" x14ac:dyDescent="0.25">
      <c r="A29" s="425" t="s">
        <v>342</v>
      </c>
      <c r="B29" s="425"/>
      <c r="C29" s="425"/>
      <c r="D29" s="425"/>
      <c r="E29" s="425"/>
      <c r="F29" s="425"/>
      <c r="G29" s="425"/>
      <c r="H29" s="425"/>
      <c r="I29" s="425"/>
      <c r="J29" s="425"/>
      <c r="K29" s="425"/>
      <c r="L29" s="425"/>
      <c r="M29" s="425"/>
      <c r="N29" s="425"/>
      <c r="O29" s="425"/>
      <c r="P29" s="425"/>
      <c r="Q29" s="425"/>
    </row>
    <row r="30" spans="1:19" x14ac:dyDescent="0.25">
      <c r="A30" s="426" t="s">
        <v>343</v>
      </c>
      <c r="B30" s="426"/>
      <c r="C30" s="426"/>
      <c r="D30" s="426"/>
      <c r="E30" s="426"/>
      <c r="F30" s="426"/>
      <c r="G30" s="426"/>
      <c r="H30" s="426"/>
      <c r="I30" s="426"/>
      <c r="J30" s="426"/>
      <c r="K30" s="426"/>
      <c r="L30" s="426"/>
      <c r="M30" s="426"/>
      <c r="N30" s="426"/>
      <c r="O30" s="426"/>
      <c r="P30" s="426"/>
      <c r="Q30" s="426"/>
    </row>
    <row r="31" spans="1:19" x14ac:dyDescent="0.25">
      <c r="A31" s="426" t="s">
        <v>344</v>
      </c>
      <c r="B31" s="426"/>
      <c r="C31" s="426"/>
      <c r="D31" s="426"/>
      <c r="E31" s="426"/>
      <c r="F31" s="426"/>
      <c r="G31" s="426"/>
      <c r="H31" s="426"/>
      <c r="I31" s="426"/>
      <c r="J31" s="426"/>
      <c r="K31" s="426"/>
      <c r="L31" s="426"/>
      <c r="M31" s="426"/>
      <c r="N31" s="426"/>
      <c r="O31" s="426"/>
      <c r="P31" s="426"/>
      <c r="Q31" s="426"/>
    </row>
  </sheetData>
  <sheetProtection password="CA61" sheet="1" objects="1" scenarios="1" formatCells="0" formatRows="0"/>
  <mergeCells count="13">
    <mergeCell ref="A1:A3"/>
    <mergeCell ref="B1:M3"/>
    <mergeCell ref="N1:O1"/>
    <mergeCell ref="P1:Q1"/>
    <mergeCell ref="N2:O2"/>
    <mergeCell ref="P2:Q2"/>
    <mergeCell ref="N3:Q3"/>
    <mergeCell ref="A29:Q29"/>
    <mergeCell ref="A30:Q30"/>
    <mergeCell ref="A31:Q31"/>
    <mergeCell ref="A4:Q5"/>
    <mergeCell ref="A6:Q6"/>
    <mergeCell ref="F23:H23"/>
  </mergeCells>
  <printOptions horizontalCentered="1" verticalCentered="1"/>
  <pageMargins left="0.70866141732283472" right="0.70866141732283472" top="0.74803149606299213" bottom="0.74803149606299213" header="0.31496062992125984" footer="0.31496062992125984"/>
  <pageSetup scale="33" orientation="landscape" horizontalDpi="4294967295" verticalDpi="4294967295" r:id="rId1"/>
  <headerFooter>
    <oddFooter xml:space="preserve">&amp;RF3 MO1 MPM1 v1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4"/>
  <sheetViews>
    <sheetView zoomScale="77" zoomScaleNormal="77" zoomScaleSheetLayoutView="44" workbookViewId="0">
      <selection activeCell="F1" sqref="F1:G1"/>
    </sheetView>
  </sheetViews>
  <sheetFormatPr baseColWidth="10" defaultRowHeight="12.75" x14ac:dyDescent="0.25"/>
  <cols>
    <col min="1" max="1" width="11.42578125" style="158"/>
    <col min="2" max="2" width="27.5703125" style="159" customWidth="1"/>
    <col min="3" max="3" width="31.28515625" style="159" customWidth="1"/>
    <col min="4" max="4" width="24.5703125" style="159" customWidth="1"/>
    <col min="5" max="5" width="29" style="159" customWidth="1"/>
    <col min="6" max="6" width="19.5703125" style="159" customWidth="1"/>
    <col min="7" max="7" width="21.42578125" style="159" customWidth="1"/>
    <col min="8" max="8" width="11.42578125" style="158"/>
    <col min="9" max="9" width="18.28515625" style="158" bestFit="1" customWidth="1"/>
    <col min="10" max="16384" width="11.42578125" style="158"/>
  </cols>
  <sheetData>
    <row r="1" spans="2:10" ht="30.75" customHeight="1" x14ac:dyDescent="0.25">
      <c r="B1" s="572"/>
      <c r="C1" s="657" t="s">
        <v>389</v>
      </c>
      <c r="D1" s="657"/>
      <c r="E1" s="185" t="s">
        <v>284</v>
      </c>
      <c r="F1" s="624">
        <v>43188</v>
      </c>
      <c r="G1" s="625"/>
    </row>
    <row r="2" spans="2:10" ht="29.25" customHeight="1" x14ac:dyDescent="0.25">
      <c r="B2" s="573"/>
      <c r="C2" s="575"/>
      <c r="D2" s="575"/>
      <c r="E2" s="164" t="s">
        <v>388</v>
      </c>
      <c r="F2" s="423" t="s">
        <v>282</v>
      </c>
      <c r="G2" s="574"/>
    </row>
    <row r="3" spans="2:10" ht="32.25" customHeight="1" x14ac:dyDescent="0.25">
      <c r="B3" s="573"/>
      <c r="C3" s="575"/>
      <c r="D3" s="575"/>
      <c r="E3" s="575" t="s">
        <v>283</v>
      </c>
      <c r="F3" s="575"/>
      <c r="G3" s="576"/>
    </row>
    <row r="4" spans="2:10" s="165" customFormat="1" ht="21.75" customHeight="1" x14ac:dyDescent="0.25">
      <c r="B4" s="654" t="s">
        <v>321</v>
      </c>
      <c r="C4" s="655"/>
      <c r="D4" s="655"/>
      <c r="E4" s="655"/>
      <c r="F4" s="655"/>
      <c r="G4" s="656"/>
    </row>
    <row r="5" spans="2:10" s="165" customFormat="1" ht="42.75" x14ac:dyDescent="0.25">
      <c r="B5" s="221" t="s">
        <v>322</v>
      </c>
      <c r="C5" s="648"/>
      <c r="D5" s="648"/>
      <c r="E5" s="222" t="s">
        <v>323</v>
      </c>
      <c r="F5" s="648"/>
      <c r="G5" s="649"/>
    </row>
    <row r="6" spans="2:10" s="165" customFormat="1" ht="21" customHeight="1" x14ac:dyDescent="0.25">
      <c r="B6" s="221" t="s">
        <v>324</v>
      </c>
      <c r="C6" s="648"/>
      <c r="D6" s="648"/>
      <c r="E6" s="222" t="s">
        <v>325</v>
      </c>
      <c r="F6" s="648"/>
      <c r="G6" s="649"/>
    </row>
    <row r="7" spans="2:10" s="165" customFormat="1" ht="21" customHeight="1" x14ac:dyDescent="0.25">
      <c r="B7" s="650" t="s">
        <v>326</v>
      </c>
      <c r="C7" s="648"/>
      <c r="D7" s="648" t="s">
        <v>327</v>
      </c>
      <c r="E7" s="648"/>
      <c r="F7" s="648" t="s">
        <v>170</v>
      </c>
      <c r="G7" s="223"/>
    </row>
    <row r="8" spans="2:10" s="165" customFormat="1" ht="21" customHeight="1" x14ac:dyDescent="0.25">
      <c r="B8" s="650"/>
      <c r="C8" s="648"/>
      <c r="D8" s="648"/>
      <c r="E8" s="648"/>
      <c r="F8" s="648"/>
      <c r="G8" s="223"/>
    </row>
    <row r="9" spans="2:10" s="154" customFormat="1" ht="23.25" customHeight="1" x14ac:dyDescent="0.25">
      <c r="B9" s="651" t="s">
        <v>214</v>
      </c>
      <c r="C9" s="652"/>
      <c r="D9" s="652"/>
      <c r="E9" s="224" t="s">
        <v>170</v>
      </c>
      <c r="F9" s="225" t="s">
        <v>328</v>
      </c>
      <c r="G9" s="225" t="s">
        <v>329</v>
      </c>
    </row>
    <row r="10" spans="2:10" s="154" customFormat="1" ht="15.75" customHeight="1" x14ac:dyDescent="0.25">
      <c r="B10" s="651" t="s">
        <v>330</v>
      </c>
      <c r="C10" s="652"/>
      <c r="D10" s="652"/>
      <c r="E10" s="226" t="s">
        <v>229</v>
      </c>
      <c r="F10" s="227"/>
      <c r="G10" s="228"/>
    </row>
    <row r="11" spans="2:10" s="154" customFormat="1" ht="15.75" customHeight="1" x14ac:dyDescent="0.25">
      <c r="B11" s="651" t="s">
        <v>331</v>
      </c>
      <c r="C11" s="652"/>
      <c r="D11" s="653"/>
      <c r="E11" s="229" t="s">
        <v>229</v>
      </c>
      <c r="F11" s="341"/>
      <c r="G11" s="230"/>
    </row>
    <row r="12" spans="2:10" s="154" customFormat="1" ht="15.75" customHeight="1" x14ac:dyDescent="0.25">
      <c r="B12" s="651" t="s">
        <v>332</v>
      </c>
      <c r="C12" s="652"/>
      <c r="D12" s="652"/>
      <c r="E12" s="231"/>
      <c r="F12" s="231"/>
      <c r="G12" s="232">
        <f>F10-G11</f>
        <v>0</v>
      </c>
    </row>
    <row r="13" spans="2:10" s="154" customFormat="1" ht="15.75" customHeight="1" x14ac:dyDescent="0.25">
      <c r="B13" s="496" t="s">
        <v>333</v>
      </c>
      <c r="C13" s="497"/>
      <c r="D13" s="497"/>
      <c r="E13" s="336" t="s">
        <v>335</v>
      </c>
      <c r="F13" s="336" t="s">
        <v>334</v>
      </c>
      <c r="G13" s="233"/>
      <c r="J13" s="336"/>
    </row>
    <row r="14" spans="2:10" s="154" customFormat="1" ht="15.75" customHeight="1" x14ac:dyDescent="0.25">
      <c r="B14" s="643"/>
      <c r="C14" s="644"/>
      <c r="D14" s="644"/>
      <c r="E14" s="234"/>
      <c r="F14" s="234"/>
      <c r="G14" s="235"/>
    </row>
    <row r="15" spans="2:10" s="154" customFormat="1" ht="15.75" customHeight="1" x14ac:dyDescent="0.25">
      <c r="B15" s="643"/>
      <c r="C15" s="644"/>
      <c r="D15" s="644"/>
      <c r="E15" s="234"/>
      <c r="F15" s="234"/>
      <c r="G15" s="235"/>
    </row>
    <row r="16" spans="2:10" s="154" customFormat="1" ht="15.75" customHeight="1" x14ac:dyDescent="0.25">
      <c r="B16" s="643"/>
      <c r="C16" s="644"/>
      <c r="D16" s="644"/>
      <c r="E16" s="234"/>
      <c r="F16" s="234"/>
      <c r="G16" s="235"/>
    </row>
    <row r="17" spans="2:7" s="154" customFormat="1" ht="15.75" customHeight="1" x14ac:dyDescent="0.25">
      <c r="B17" s="643"/>
      <c r="C17" s="644"/>
      <c r="D17" s="644"/>
      <c r="E17" s="234"/>
      <c r="F17" s="234"/>
      <c r="G17" s="235"/>
    </row>
    <row r="18" spans="2:7" s="154" customFormat="1" ht="15.75" customHeight="1" x14ac:dyDescent="0.25">
      <c r="B18" s="643"/>
      <c r="C18" s="644"/>
      <c r="D18" s="644"/>
      <c r="E18" s="234"/>
      <c r="F18" s="234"/>
      <c r="G18" s="235"/>
    </row>
    <row r="19" spans="2:7" s="154" customFormat="1" ht="15.75" customHeight="1" x14ac:dyDescent="0.25">
      <c r="B19" s="645"/>
      <c r="C19" s="646"/>
      <c r="D19" s="647"/>
      <c r="E19" s="234"/>
      <c r="F19" s="234"/>
      <c r="G19" s="235"/>
    </row>
    <row r="20" spans="2:7" s="154" customFormat="1" ht="15.75" customHeight="1" x14ac:dyDescent="0.25">
      <c r="B20" s="645"/>
      <c r="C20" s="646"/>
      <c r="D20" s="647"/>
      <c r="E20" s="234"/>
      <c r="F20" s="234"/>
      <c r="G20" s="235"/>
    </row>
    <row r="21" spans="2:7" s="154" customFormat="1" ht="15.75" customHeight="1" x14ac:dyDescent="0.25">
      <c r="B21" s="645"/>
      <c r="C21" s="646"/>
      <c r="D21" s="647"/>
      <c r="E21" s="234"/>
      <c r="F21" s="234"/>
      <c r="G21" s="235"/>
    </row>
    <row r="22" spans="2:7" s="154" customFormat="1" ht="15.75" customHeight="1" x14ac:dyDescent="0.25">
      <c r="B22" s="643"/>
      <c r="C22" s="644"/>
      <c r="D22" s="644"/>
      <c r="E22" s="234"/>
      <c r="F22" s="234"/>
      <c r="G22" s="235"/>
    </row>
    <row r="23" spans="2:7" s="154" customFormat="1" ht="15.75" customHeight="1" x14ac:dyDescent="0.25">
      <c r="B23" s="643"/>
      <c r="C23" s="644"/>
      <c r="D23" s="644"/>
      <c r="E23" s="234"/>
      <c r="F23" s="234"/>
      <c r="G23" s="235"/>
    </row>
    <row r="24" spans="2:7" s="154" customFormat="1" ht="15.75" customHeight="1" x14ac:dyDescent="0.25">
      <c r="B24" s="643"/>
      <c r="C24" s="644"/>
      <c r="D24" s="644"/>
      <c r="E24" s="234"/>
      <c r="F24" s="234"/>
      <c r="G24" s="235"/>
    </row>
    <row r="25" spans="2:7" s="154" customFormat="1" ht="15.75" customHeight="1" x14ac:dyDescent="0.25">
      <c r="B25" s="643"/>
      <c r="C25" s="644"/>
      <c r="D25" s="644"/>
      <c r="E25" s="234"/>
      <c r="F25" s="234"/>
      <c r="G25" s="235"/>
    </row>
    <row r="26" spans="2:7" s="154" customFormat="1" ht="15.75" customHeight="1" thickBot="1" x14ac:dyDescent="0.3">
      <c r="B26" s="641" t="s">
        <v>336</v>
      </c>
      <c r="C26" s="642"/>
      <c r="D26" s="642"/>
      <c r="E26" s="236">
        <f>SUM(E14:E25)</f>
        <v>0</v>
      </c>
      <c r="F26" s="236">
        <f>SUM(F14:F25)</f>
        <v>0</v>
      </c>
      <c r="G26" s="237"/>
    </row>
    <row r="27" spans="2:7" ht="19.5" customHeight="1" thickBot="1" x14ac:dyDescent="0.3">
      <c r="B27" s="628" t="s">
        <v>337</v>
      </c>
      <c r="C27" s="629"/>
      <c r="D27" s="629"/>
      <c r="E27" s="629"/>
      <c r="F27" s="630"/>
      <c r="G27" s="238">
        <f>E26-F26</f>
        <v>0</v>
      </c>
    </row>
    <row r="28" spans="2:7" ht="19.5" customHeight="1" x14ac:dyDescent="0.25">
      <c r="B28" s="631" t="s">
        <v>338</v>
      </c>
      <c r="C28" s="631"/>
      <c r="D28" s="631"/>
      <c r="E28" s="631"/>
      <c r="F28" s="631"/>
      <c r="G28" s="631"/>
    </row>
    <row r="29" spans="2:7" ht="13.5" thickBot="1" x14ac:dyDescent="0.3"/>
    <row r="30" spans="2:7" ht="17.25" customHeight="1" x14ac:dyDescent="0.25">
      <c r="B30" s="632" t="s">
        <v>281</v>
      </c>
      <c r="C30" s="633"/>
      <c r="D30" s="633"/>
      <c r="E30" s="633"/>
      <c r="F30" s="633"/>
      <c r="G30" s="634"/>
    </row>
    <row r="31" spans="2:7" ht="24.75" customHeight="1" x14ac:dyDescent="0.25">
      <c r="B31" s="635"/>
      <c r="C31" s="636"/>
      <c r="D31" s="636"/>
      <c r="E31" s="636"/>
      <c r="F31" s="636"/>
      <c r="G31" s="637"/>
    </row>
    <row r="32" spans="2:7" ht="24.75" customHeight="1" thickBot="1" x14ac:dyDescent="0.3">
      <c r="B32" s="638"/>
      <c r="C32" s="639"/>
      <c r="D32" s="639"/>
      <c r="E32" s="639"/>
      <c r="F32" s="639"/>
      <c r="G32" s="640"/>
    </row>
    <row r="33" spans="2:22" ht="18.75" customHeight="1" x14ac:dyDescent="0.25">
      <c r="B33" s="239"/>
      <c r="C33" s="239"/>
      <c r="D33" s="239"/>
      <c r="E33" s="239"/>
      <c r="F33" s="239"/>
      <c r="G33" s="239"/>
    </row>
    <row r="35" spans="2:22" ht="19.5" customHeight="1" x14ac:dyDescent="0.25">
      <c r="D35" s="180"/>
      <c r="E35" s="180"/>
      <c r="F35" s="181"/>
      <c r="G35" s="181"/>
      <c r="H35" s="181"/>
      <c r="I35" s="181"/>
      <c r="J35" s="181"/>
      <c r="K35" s="181"/>
      <c r="L35" s="159"/>
      <c r="P35" s="159"/>
      <c r="Q35" s="159"/>
      <c r="R35" s="159"/>
      <c r="S35" s="159"/>
      <c r="T35" s="159"/>
      <c r="U35" s="159"/>
      <c r="V35" s="159"/>
    </row>
    <row r="36" spans="2:22" ht="19.5" customHeight="1" x14ac:dyDescent="0.25">
      <c r="D36" s="522" t="s">
        <v>212</v>
      </c>
      <c r="E36" s="522"/>
      <c r="F36" s="182"/>
      <c r="G36" s="182"/>
      <c r="H36" s="182"/>
      <c r="I36" s="522"/>
      <c r="J36" s="522"/>
      <c r="K36" s="522"/>
      <c r="L36" s="159"/>
      <c r="P36" s="159"/>
      <c r="Q36" s="159"/>
      <c r="R36" s="159"/>
      <c r="S36" s="159"/>
      <c r="T36" s="159"/>
      <c r="U36" s="159"/>
      <c r="V36" s="159"/>
    </row>
    <row r="42" spans="2:22" ht="16.5" x14ac:dyDescent="0.25">
      <c r="B42" s="387" t="s">
        <v>342</v>
      </c>
      <c r="C42" s="387"/>
      <c r="D42" s="387"/>
      <c r="E42" s="387"/>
      <c r="F42" s="387"/>
      <c r="G42" s="387"/>
      <c r="H42" s="314"/>
      <c r="I42" s="314"/>
      <c r="J42" s="314"/>
    </row>
    <row r="43" spans="2:22" x14ac:dyDescent="0.25">
      <c r="B43" s="388" t="s">
        <v>343</v>
      </c>
      <c r="C43" s="388"/>
      <c r="D43" s="388"/>
      <c r="E43" s="388"/>
      <c r="F43" s="388"/>
      <c r="G43" s="388"/>
      <c r="H43" s="315"/>
      <c r="I43" s="315"/>
      <c r="J43" s="315"/>
    </row>
    <row r="44" spans="2:22" x14ac:dyDescent="0.25">
      <c r="B44" s="388" t="s">
        <v>344</v>
      </c>
      <c r="C44" s="388"/>
      <c r="D44" s="388"/>
      <c r="E44" s="388"/>
      <c r="F44" s="388"/>
      <c r="G44" s="388"/>
      <c r="H44" s="315"/>
      <c r="I44" s="315"/>
      <c r="J44" s="315"/>
    </row>
  </sheetData>
  <sheetProtection algorithmName="SHA-512" hashValue="23W2xZfPSWvsAgJ0hesIcF/bC4r2Wf7piAVA6yoa6ECmrN1ggfUEpSBBmfTahU5YxFx2Q0h7k2Bs4tNSlFi2mA==" saltValue="5E+FT09EFqwtjSO/E6kXcA==" spinCount="100000" sheet="1" objects="1" scenarios="1" formatCells="0" formatColumns="0" formatRows="0" insertRows="0"/>
  <mergeCells count="43">
    <mergeCell ref="B4:G4"/>
    <mergeCell ref="B1:B3"/>
    <mergeCell ref="C1:D3"/>
    <mergeCell ref="F1:G1"/>
    <mergeCell ref="F2:G2"/>
    <mergeCell ref="E3:G3"/>
    <mergeCell ref="B14:D14"/>
    <mergeCell ref="C5:D5"/>
    <mergeCell ref="F5:G5"/>
    <mergeCell ref="C6:D6"/>
    <mergeCell ref="F6:G6"/>
    <mergeCell ref="B7:B8"/>
    <mergeCell ref="C7:C8"/>
    <mergeCell ref="D7:D8"/>
    <mergeCell ref="E7:E8"/>
    <mergeCell ref="F7:F8"/>
    <mergeCell ref="B9:D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42:G42"/>
    <mergeCell ref="B43:G43"/>
    <mergeCell ref="B44:G44"/>
    <mergeCell ref="I36:K36"/>
    <mergeCell ref="B27:F27"/>
    <mergeCell ref="B28:G28"/>
    <mergeCell ref="B30:G30"/>
    <mergeCell ref="B31:G31"/>
    <mergeCell ref="B32:G32"/>
    <mergeCell ref="D36:E36"/>
  </mergeCells>
  <printOptions horizontalCentered="1"/>
  <pageMargins left="0.19685039370078741" right="0.19685039370078741" top="0.78740157480314965" bottom="0.59055118110236227" header="0.39370078740157483" footer="0.59055118110236227"/>
  <pageSetup scale="63" fitToHeight="3"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baseColWidth="10" defaultRowHeight="15" x14ac:dyDescent="0.25"/>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opLeftCell="A19" zoomScale="70" zoomScaleNormal="70" workbookViewId="0">
      <selection activeCell="A19" sqref="A19:F19"/>
    </sheetView>
  </sheetViews>
  <sheetFormatPr baseColWidth="10" defaultRowHeight="12" x14ac:dyDescent="0.2"/>
  <cols>
    <col min="1" max="1" width="164.5703125" style="316" customWidth="1"/>
    <col min="2" max="16384" width="11.42578125" style="316"/>
  </cols>
  <sheetData>
    <row r="1" spans="1:6" ht="35.25" customHeight="1" x14ac:dyDescent="0.2">
      <c r="A1" s="659" t="s">
        <v>389</v>
      </c>
      <c r="B1" s="423" t="s">
        <v>284</v>
      </c>
      <c r="C1" s="423"/>
      <c r="D1" s="423"/>
      <c r="E1" s="424">
        <v>43181</v>
      </c>
      <c r="F1" s="424"/>
    </row>
    <row r="2" spans="1:6" ht="42.75" customHeight="1" x14ac:dyDescent="0.2">
      <c r="A2" s="660"/>
      <c r="B2" s="423" t="s">
        <v>388</v>
      </c>
      <c r="C2" s="423"/>
      <c r="D2" s="423"/>
      <c r="E2" s="423" t="s">
        <v>282</v>
      </c>
      <c r="F2" s="423"/>
    </row>
    <row r="3" spans="1:6" ht="32.25" customHeight="1" x14ac:dyDescent="0.2">
      <c r="A3" s="661"/>
      <c r="B3" s="662" t="s">
        <v>283</v>
      </c>
      <c r="C3" s="663"/>
      <c r="D3" s="663"/>
      <c r="E3" s="663"/>
      <c r="F3" s="664"/>
    </row>
    <row r="4" spans="1:6" ht="120" customHeight="1" x14ac:dyDescent="0.2">
      <c r="A4" s="665" t="s">
        <v>345</v>
      </c>
      <c r="B4" s="665"/>
      <c r="C4" s="665"/>
      <c r="D4" s="665"/>
      <c r="E4" s="665"/>
      <c r="F4" s="665"/>
    </row>
    <row r="5" spans="1:6" x14ac:dyDescent="0.2">
      <c r="A5" s="658" t="s">
        <v>346</v>
      </c>
      <c r="B5" s="658"/>
      <c r="C5" s="658"/>
      <c r="D5" s="658"/>
      <c r="E5" s="658"/>
      <c r="F5" s="658"/>
    </row>
    <row r="6" spans="1:6" ht="384.75" customHeight="1" x14ac:dyDescent="0.2">
      <c r="A6" s="666" t="s">
        <v>347</v>
      </c>
      <c r="B6" s="666"/>
      <c r="C6" s="666"/>
      <c r="D6" s="666"/>
      <c r="E6" s="666"/>
      <c r="F6" s="666"/>
    </row>
    <row r="7" spans="1:6" ht="27" customHeight="1" x14ac:dyDescent="0.2">
      <c r="A7" s="658" t="s">
        <v>348</v>
      </c>
      <c r="B7" s="658"/>
      <c r="C7" s="658"/>
      <c r="D7" s="658"/>
      <c r="E7" s="658"/>
      <c r="F7" s="658"/>
    </row>
    <row r="8" spans="1:6" ht="409.5" customHeight="1" x14ac:dyDescent="0.2">
      <c r="A8" s="666" t="s">
        <v>380</v>
      </c>
      <c r="B8" s="666"/>
      <c r="C8" s="666"/>
      <c r="D8" s="666"/>
      <c r="E8" s="666"/>
      <c r="F8" s="666"/>
    </row>
    <row r="9" spans="1:6" x14ac:dyDescent="0.2">
      <c r="A9" s="658" t="s">
        <v>349</v>
      </c>
      <c r="B9" s="658"/>
      <c r="C9" s="658"/>
      <c r="D9" s="658"/>
      <c r="E9" s="658"/>
      <c r="F9" s="658"/>
    </row>
    <row r="10" spans="1:6" ht="409.5" customHeight="1" x14ac:dyDescent="0.2">
      <c r="A10" s="666" t="s">
        <v>350</v>
      </c>
      <c r="B10" s="666"/>
      <c r="C10" s="666"/>
      <c r="D10" s="666"/>
      <c r="E10" s="666"/>
      <c r="F10" s="666"/>
    </row>
    <row r="11" spans="1:6" x14ac:dyDescent="0.2">
      <c r="A11" s="658" t="s">
        <v>351</v>
      </c>
      <c r="B11" s="658"/>
      <c r="C11" s="658"/>
      <c r="D11" s="658"/>
      <c r="E11" s="658"/>
      <c r="F11" s="658"/>
    </row>
    <row r="12" spans="1:6" ht="408" customHeight="1" x14ac:dyDescent="0.2">
      <c r="A12" s="666" t="s">
        <v>352</v>
      </c>
      <c r="B12" s="666"/>
      <c r="C12" s="666"/>
      <c r="D12" s="666"/>
      <c r="E12" s="666"/>
      <c r="F12" s="666"/>
    </row>
    <row r="13" spans="1:6" x14ac:dyDescent="0.2">
      <c r="A13" s="658" t="s">
        <v>353</v>
      </c>
      <c r="B13" s="658"/>
      <c r="C13" s="658"/>
      <c r="D13" s="658"/>
      <c r="E13" s="658"/>
      <c r="F13" s="658"/>
    </row>
    <row r="14" spans="1:6" ht="409.5" customHeight="1" x14ac:dyDescent="0.2">
      <c r="A14" s="666" t="s">
        <v>381</v>
      </c>
      <c r="B14" s="666"/>
      <c r="C14" s="666"/>
      <c r="D14" s="666"/>
      <c r="E14" s="666"/>
      <c r="F14" s="666"/>
    </row>
    <row r="15" spans="1:6" x14ac:dyDescent="0.2">
      <c r="A15" s="658" t="s">
        <v>354</v>
      </c>
      <c r="B15" s="658"/>
      <c r="C15" s="658"/>
      <c r="D15" s="658"/>
      <c r="E15" s="658"/>
      <c r="F15" s="658"/>
    </row>
    <row r="16" spans="1:6" ht="204" customHeight="1" x14ac:dyDescent="0.2">
      <c r="A16" s="666" t="s">
        <v>355</v>
      </c>
      <c r="B16" s="666"/>
      <c r="C16" s="666"/>
      <c r="D16" s="666"/>
      <c r="E16" s="666"/>
      <c r="F16" s="666"/>
    </row>
    <row r="17" spans="1:6" x14ac:dyDescent="0.2">
      <c r="A17" s="658" t="s">
        <v>356</v>
      </c>
      <c r="B17" s="658"/>
      <c r="C17" s="658"/>
      <c r="D17" s="658"/>
      <c r="E17" s="658"/>
      <c r="F17" s="658"/>
    </row>
    <row r="18" spans="1:6" ht="409.5" customHeight="1" x14ac:dyDescent="0.2">
      <c r="A18" s="666" t="s">
        <v>357</v>
      </c>
      <c r="B18" s="666"/>
      <c r="C18" s="666"/>
      <c r="D18" s="666"/>
      <c r="E18" s="666"/>
      <c r="F18" s="666"/>
    </row>
    <row r="19" spans="1:6" ht="16.5" x14ac:dyDescent="0.2">
      <c r="A19" s="387" t="s">
        <v>342</v>
      </c>
      <c r="B19" s="387"/>
      <c r="C19" s="387"/>
      <c r="D19" s="387"/>
      <c r="E19" s="387"/>
      <c r="F19" s="387"/>
    </row>
    <row r="20" spans="1:6" x14ac:dyDescent="0.2">
      <c r="A20" s="388" t="s">
        <v>343</v>
      </c>
      <c r="B20" s="388"/>
      <c r="C20" s="388"/>
      <c r="D20" s="388"/>
      <c r="E20" s="388"/>
      <c r="F20" s="388"/>
    </row>
    <row r="21" spans="1:6" x14ac:dyDescent="0.2">
      <c r="A21" s="388"/>
      <c r="B21" s="388"/>
      <c r="C21" s="388"/>
      <c r="D21" s="388"/>
      <c r="E21" s="388"/>
      <c r="F21" s="388"/>
    </row>
  </sheetData>
  <mergeCells count="24">
    <mergeCell ref="A21:F21"/>
    <mergeCell ref="A10:F10"/>
    <mergeCell ref="A11:F11"/>
    <mergeCell ref="A12:F12"/>
    <mergeCell ref="A13:F13"/>
    <mergeCell ref="A14:F14"/>
    <mergeCell ref="A15:F15"/>
    <mergeCell ref="A16:F16"/>
    <mergeCell ref="A17:F17"/>
    <mergeCell ref="A18:F18"/>
    <mergeCell ref="A19:F19"/>
    <mergeCell ref="A20:F20"/>
    <mergeCell ref="A9:F9"/>
    <mergeCell ref="A1:A3"/>
    <mergeCell ref="E1:F1"/>
    <mergeCell ref="E2:F2"/>
    <mergeCell ref="B1:D1"/>
    <mergeCell ref="B2:D2"/>
    <mergeCell ref="B3:F3"/>
    <mergeCell ref="A4:F4"/>
    <mergeCell ref="A5:F5"/>
    <mergeCell ref="A6:F6"/>
    <mergeCell ref="A7:F7"/>
    <mergeCell ref="A8:F8"/>
  </mergeCells>
  <pageMargins left="0.7" right="0.7" top="0.75" bottom="0.75" header="0.3" footer="0.3"/>
  <pageSetup paperSize="9" scale="25" orientation="portrait"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31"/>
  <sheetViews>
    <sheetView workbookViewId="0">
      <pane xSplit="2" ySplit="3" topLeftCell="C4" activePane="bottomRight" state="frozen"/>
      <selection pane="topRight" activeCell="C1" sqref="C1"/>
      <selection pane="bottomLeft" activeCell="A4" sqref="A4"/>
      <selection pane="bottomRight" activeCell="Q17" sqref="Q17"/>
    </sheetView>
  </sheetViews>
  <sheetFormatPr baseColWidth="10" defaultColWidth="11.42578125" defaultRowHeight="15" x14ac:dyDescent="0.25"/>
  <cols>
    <col min="2" max="2" width="23.42578125" customWidth="1"/>
    <col min="6" max="6" width="13.7109375" style="1" bestFit="1" customWidth="1"/>
    <col min="7" max="7" width="17" style="1" customWidth="1"/>
    <col min="8" max="8" width="17.42578125" style="1" bestFit="1" customWidth="1"/>
    <col min="9" max="9" width="14.140625" style="1" bestFit="1" customWidth="1"/>
    <col min="10" max="13" width="11.42578125" style="1"/>
    <col min="24" max="24" width="13.140625" bestFit="1" customWidth="1"/>
  </cols>
  <sheetData>
    <row r="1" spans="1:24" ht="15" customHeight="1" thickBot="1" x14ac:dyDescent="0.3">
      <c r="B1" s="16"/>
      <c r="C1" s="355" t="s">
        <v>8</v>
      </c>
      <c r="D1" s="355"/>
      <c r="E1" s="355"/>
      <c r="F1" s="3"/>
      <c r="G1" s="3"/>
      <c r="I1" s="356" t="s">
        <v>8</v>
      </c>
      <c r="J1" s="357"/>
      <c r="K1" s="357"/>
      <c r="L1" s="357"/>
      <c r="M1" s="357"/>
      <c r="N1" s="362"/>
    </row>
    <row r="2" spans="1:24" s="7" customFormat="1" ht="45.75" thickBot="1" x14ac:dyDescent="0.3">
      <c r="B2" s="40"/>
      <c r="C2" s="97" t="s">
        <v>9</v>
      </c>
      <c r="D2" s="97" t="s">
        <v>9</v>
      </c>
      <c r="E2" s="97" t="s">
        <v>10</v>
      </c>
      <c r="F2" s="358" t="s">
        <v>28</v>
      </c>
      <c r="G2" s="358"/>
      <c r="H2" s="8"/>
      <c r="I2" s="356" t="s">
        <v>30</v>
      </c>
      <c r="J2" s="384"/>
      <c r="K2" s="385" t="s">
        <v>32</v>
      </c>
      <c r="L2" s="384"/>
      <c r="M2" s="385" t="s">
        <v>31</v>
      </c>
      <c r="N2" s="362"/>
      <c r="R2" s="7">
        <v>4217000</v>
      </c>
    </row>
    <row r="3" spans="1:24" s="9" customFormat="1" ht="45.75" thickBot="1" x14ac:dyDescent="0.3">
      <c r="B3" s="42"/>
      <c r="C3" s="43" t="s">
        <v>11</v>
      </c>
      <c r="D3" s="43" t="s">
        <v>12</v>
      </c>
      <c r="E3" s="42" t="s">
        <v>13</v>
      </c>
      <c r="F3" s="98" t="s">
        <v>14</v>
      </c>
      <c r="G3" s="11" t="s">
        <v>15</v>
      </c>
      <c r="H3" s="10"/>
      <c r="I3" s="36" t="s">
        <v>37</v>
      </c>
      <c r="J3" s="37" t="s">
        <v>40</v>
      </c>
      <c r="K3" s="36" t="s">
        <v>38</v>
      </c>
      <c r="L3" s="37" t="s">
        <v>41</v>
      </c>
      <c r="M3" s="36" t="s">
        <v>39</v>
      </c>
      <c r="N3" s="37" t="s">
        <v>42</v>
      </c>
      <c r="R3" s="9">
        <f>+R2/30</f>
        <v>140566.66666666666</v>
      </c>
    </row>
    <row r="4" spans="1:24" x14ac:dyDescent="0.25">
      <c r="A4" s="386" t="s">
        <v>29</v>
      </c>
      <c r="B4" s="14" t="s">
        <v>0</v>
      </c>
      <c r="C4" s="44">
        <v>1</v>
      </c>
      <c r="D4" s="44">
        <v>1</v>
      </c>
      <c r="E4" s="44">
        <v>0</v>
      </c>
      <c r="F4" s="4">
        <v>2094000</v>
      </c>
      <c r="G4" s="4">
        <v>1378944</v>
      </c>
      <c r="H4" s="2"/>
      <c r="I4" s="34">
        <f>+F4/120</f>
        <v>17450</v>
      </c>
      <c r="J4" s="35">
        <v>0</v>
      </c>
      <c r="K4" s="34">
        <f>+F4/120</f>
        <v>17450</v>
      </c>
      <c r="L4" s="35">
        <v>0</v>
      </c>
      <c r="M4" s="34">
        <v>0</v>
      </c>
      <c r="N4" s="35">
        <v>0</v>
      </c>
      <c r="Q4" s="65"/>
      <c r="R4" s="96">
        <f>+R3*12</f>
        <v>1686800</v>
      </c>
    </row>
    <row r="5" spans="1:24" x14ac:dyDescent="0.25">
      <c r="A5" s="386"/>
      <c r="B5" s="14" t="s">
        <v>1</v>
      </c>
      <c r="C5" s="44">
        <v>3</v>
      </c>
      <c r="D5" s="44">
        <v>1</v>
      </c>
      <c r="E5" s="44">
        <v>2</v>
      </c>
      <c r="F5" s="4">
        <v>1623250</v>
      </c>
      <c r="G5" s="4">
        <v>993966</v>
      </c>
      <c r="H5" s="2"/>
      <c r="I5" s="17">
        <f>+F5/40</f>
        <v>40581.25</v>
      </c>
      <c r="J5" s="94"/>
      <c r="K5" s="17">
        <f>+F5/120</f>
        <v>13527.083333333334</v>
      </c>
      <c r="L5" s="18">
        <v>0</v>
      </c>
      <c r="M5" s="17">
        <f>+F5/40</f>
        <v>40581.25</v>
      </c>
      <c r="N5" s="18">
        <v>0</v>
      </c>
      <c r="Q5" s="65"/>
      <c r="R5">
        <f>+R3*11</f>
        <v>1546233.3333333333</v>
      </c>
    </row>
    <row r="6" spans="1:24" ht="25.5" x14ac:dyDescent="0.25">
      <c r="A6" s="386"/>
      <c r="B6" s="14" t="s">
        <v>2</v>
      </c>
      <c r="C6" s="44">
        <v>1</v>
      </c>
      <c r="D6" s="44">
        <v>1</v>
      </c>
      <c r="E6" s="44">
        <v>2</v>
      </c>
      <c r="F6" s="4">
        <v>1623250</v>
      </c>
      <c r="G6" s="4">
        <v>993966</v>
      </c>
      <c r="H6" s="2"/>
      <c r="I6" s="17">
        <f>+F6/120</f>
        <v>13527.083333333334</v>
      </c>
      <c r="J6" s="18">
        <v>0</v>
      </c>
      <c r="K6" s="17">
        <f>+F6/120</f>
        <v>13527.083333333334</v>
      </c>
      <c r="L6" s="18">
        <v>0</v>
      </c>
      <c r="M6" s="17">
        <f>+F6/60</f>
        <v>27054.166666666668</v>
      </c>
      <c r="N6" s="18">
        <v>0</v>
      </c>
      <c r="Q6" s="65"/>
      <c r="R6">
        <f>+R4+R5</f>
        <v>3233033.333333333</v>
      </c>
    </row>
    <row r="7" spans="1:24" x14ac:dyDescent="0.25">
      <c r="A7" s="386"/>
      <c r="B7" s="14" t="s">
        <v>3</v>
      </c>
      <c r="C7" s="44">
        <v>1</v>
      </c>
      <c r="D7" s="44">
        <v>1</v>
      </c>
      <c r="E7" s="44">
        <v>2</v>
      </c>
      <c r="F7" s="4">
        <v>1623250</v>
      </c>
      <c r="G7" s="4">
        <v>993966</v>
      </c>
      <c r="H7" s="2"/>
      <c r="I7" s="17">
        <f>+F7/120</f>
        <v>13527.083333333334</v>
      </c>
      <c r="J7" s="18">
        <v>0</v>
      </c>
      <c r="K7" s="17">
        <f>+F7/120</f>
        <v>13527.083333333334</v>
      </c>
      <c r="L7" s="18">
        <v>0</v>
      </c>
      <c r="M7" s="17">
        <f>+F7/60</f>
        <v>27054.166666666668</v>
      </c>
      <c r="N7" s="18">
        <v>0</v>
      </c>
      <c r="Q7" s="65"/>
      <c r="R7">
        <f>+R6*0.4</f>
        <v>1293213.3333333333</v>
      </c>
    </row>
    <row r="8" spans="1:24" x14ac:dyDescent="0.25">
      <c r="A8" s="386"/>
      <c r="B8" s="14" t="s">
        <v>4</v>
      </c>
      <c r="C8" s="44">
        <v>3</v>
      </c>
      <c r="D8" s="44">
        <v>0</v>
      </c>
      <c r="E8" s="44">
        <v>2</v>
      </c>
      <c r="F8" s="4">
        <v>1160833</v>
      </c>
      <c r="G8" s="4">
        <v>689455</v>
      </c>
      <c r="H8" s="2"/>
      <c r="I8" s="17">
        <f>+F8/40</f>
        <v>29020.825000000001</v>
      </c>
      <c r="J8" s="18">
        <v>0</v>
      </c>
      <c r="K8" s="17">
        <v>0</v>
      </c>
      <c r="L8" s="18">
        <v>0</v>
      </c>
      <c r="M8" s="17">
        <f>+F8/40</f>
        <v>29020.825000000001</v>
      </c>
      <c r="N8" s="18">
        <v>0</v>
      </c>
      <c r="Q8" s="65"/>
    </row>
    <row r="9" spans="1:24" ht="25.5" x14ac:dyDescent="0.25">
      <c r="A9" s="386"/>
      <c r="B9" s="14" t="s">
        <v>5</v>
      </c>
      <c r="C9" s="44">
        <v>3</v>
      </c>
      <c r="D9" s="44">
        <v>1</v>
      </c>
      <c r="E9" s="44">
        <v>2</v>
      </c>
      <c r="F9" s="4">
        <v>1160833</v>
      </c>
      <c r="G9" s="4">
        <v>689455</v>
      </c>
      <c r="H9" s="2"/>
      <c r="I9" s="17">
        <f>+F9/40</f>
        <v>29020.825000000001</v>
      </c>
      <c r="J9" s="18">
        <v>0</v>
      </c>
      <c r="K9" s="17">
        <f>+F9/120</f>
        <v>9673.6083333333336</v>
      </c>
      <c r="L9" s="18">
        <v>0</v>
      </c>
      <c r="M9" s="17">
        <f>+F9/40</f>
        <v>29020.825000000001</v>
      </c>
      <c r="N9" s="18">
        <v>0</v>
      </c>
      <c r="Q9" s="65"/>
    </row>
    <row r="10" spans="1:24" x14ac:dyDescent="0.25">
      <c r="A10" s="386"/>
      <c r="B10" s="14" t="s">
        <v>43</v>
      </c>
      <c r="C10" s="44">
        <v>0</v>
      </c>
      <c r="D10" s="44">
        <v>0</v>
      </c>
      <c r="E10" s="44">
        <v>1</v>
      </c>
      <c r="F10" s="4">
        <v>1160833</v>
      </c>
      <c r="G10" s="4">
        <v>689455</v>
      </c>
      <c r="H10" s="2"/>
      <c r="I10" s="19">
        <v>0</v>
      </c>
      <c r="J10" s="20">
        <v>0</v>
      </c>
      <c r="K10" s="19">
        <v>0</v>
      </c>
      <c r="L10" s="20">
        <v>0</v>
      </c>
      <c r="M10" s="19">
        <f>+F10/120</f>
        <v>9673.6083333333336</v>
      </c>
      <c r="N10" s="20">
        <v>0</v>
      </c>
      <c r="Q10" s="65"/>
    </row>
    <row r="11" spans="1:24" ht="15.75" thickBot="1" x14ac:dyDescent="0.3">
      <c r="A11" s="386"/>
      <c r="B11" s="14" t="s">
        <v>6</v>
      </c>
      <c r="C11" s="44">
        <v>0</v>
      </c>
      <c r="D11" s="44">
        <v>10</v>
      </c>
      <c r="E11" s="44">
        <v>0</v>
      </c>
      <c r="F11" s="4">
        <v>1160833</v>
      </c>
      <c r="G11" s="4">
        <v>689455</v>
      </c>
      <c r="H11" s="2"/>
      <c r="I11" s="19">
        <v>0</v>
      </c>
      <c r="J11" s="20">
        <v>0</v>
      </c>
      <c r="K11" s="19">
        <f>+F11/12</f>
        <v>96736.083333333328</v>
      </c>
      <c r="L11" s="95"/>
      <c r="M11" s="19">
        <v>0</v>
      </c>
      <c r="N11" s="20">
        <v>0</v>
      </c>
      <c r="Q11" s="65"/>
    </row>
    <row r="12" spans="1:24" ht="15.75" thickBot="1" x14ac:dyDescent="0.3">
      <c r="B12" s="45" t="s">
        <v>7</v>
      </c>
      <c r="C12" s="44">
        <f>SUM(C4:C11)</f>
        <v>12</v>
      </c>
      <c r="D12" s="44">
        <f>SUM(D4:D11)</f>
        <v>15</v>
      </c>
      <c r="E12" s="44">
        <f>SUM(E4:E11)</f>
        <v>11</v>
      </c>
      <c r="F12" s="3"/>
      <c r="G12" s="3"/>
      <c r="H12" s="39" t="s">
        <v>25</v>
      </c>
      <c r="I12" s="30">
        <f t="shared" ref="I12:N12" si="0">SUM(I4:I11)</f>
        <v>143127.06666666665</v>
      </c>
      <c r="J12" s="31">
        <f t="shared" si="0"/>
        <v>0</v>
      </c>
      <c r="K12" s="30">
        <f t="shared" si="0"/>
        <v>164440.94166666665</v>
      </c>
      <c r="L12" s="30">
        <f t="shared" si="0"/>
        <v>0</v>
      </c>
      <c r="M12" s="32">
        <f t="shared" si="0"/>
        <v>162404.84166666667</v>
      </c>
      <c r="N12" s="33">
        <f t="shared" si="0"/>
        <v>0</v>
      </c>
      <c r="Q12" s="65"/>
    </row>
    <row r="13" spans="1:24" ht="25.5" x14ac:dyDescent="0.25">
      <c r="A13" s="13" t="s">
        <v>16</v>
      </c>
      <c r="B13" s="13" t="s">
        <v>16</v>
      </c>
      <c r="C13" s="16"/>
      <c r="D13" s="16"/>
      <c r="E13" s="16"/>
      <c r="F13" s="3"/>
      <c r="G13" s="3"/>
      <c r="I13" s="114">
        <v>3815</v>
      </c>
      <c r="J13" s="24"/>
      <c r="K13" s="23">
        <v>3815</v>
      </c>
      <c r="L13" s="24">
        <v>3815</v>
      </c>
      <c r="M13" s="23">
        <v>3815</v>
      </c>
      <c r="N13" s="24"/>
      <c r="P13">
        <f>+Q13*15</f>
        <v>37761</v>
      </c>
      <c r="Q13">
        <f>+K16/20</f>
        <v>2517.4</v>
      </c>
    </row>
    <row r="14" spans="1:24" ht="25.5" x14ac:dyDescent="0.25">
      <c r="A14" s="667" t="s">
        <v>17</v>
      </c>
      <c r="B14" s="14" t="s">
        <v>18</v>
      </c>
      <c r="C14" s="16"/>
      <c r="D14" s="16"/>
      <c r="E14" s="16"/>
      <c r="F14" s="3"/>
      <c r="G14" s="3"/>
      <c r="I14" s="114">
        <v>1640</v>
      </c>
      <c r="J14" s="24"/>
      <c r="K14" s="23">
        <v>1640</v>
      </c>
      <c r="L14" s="24">
        <v>1640</v>
      </c>
      <c r="M14" s="23">
        <v>1640</v>
      </c>
      <c r="N14" s="24"/>
      <c r="P14" s="150">
        <v>56941</v>
      </c>
      <c r="Q14" s="148">
        <f>+P14/20</f>
        <v>2847.05</v>
      </c>
      <c r="X14" s="148"/>
    </row>
    <row r="15" spans="1:24" x14ac:dyDescent="0.25">
      <c r="A15" s="668"/>
      <c r="B15" s="14" t="s">
        <v>19</v>
      </c>
      <c r="C15" s="16"/>
      <c r="D15" s="16"/>
      <c r="E15" s="16"/>
      <c r="F15" s="3"/>
      <c r="G15" s="3"/>
      <c r="I15" s="114">
        <v>1093</v>
      </c>
      <c r="J15" s="24"/>
      <c r="K15" s="23">
        <v>1093</v>
      </c>
      <c r="L15" s="24">
        <v>1093</v>
      </c>
      <c r="M15" s="23">
        <v>1093</v>
      </c>
      <c r="N15" s="24"/>
      <c r="V15">
        <v>120</v>
      </c>
      <c r="X15" s="148"/>
    </row>
    <row r="16" spans="1:24" s="5" customFormat="1" ht="25.5" x14ac:dyDescent="0.25">
      <c r="A16" s="352" t="s">
        <v>20</v>
      </c>
      <c r="B16" s="14" t="s">
        <v>36</v>
      </c>
      <c r="C16" s="50"/>
      <c r="D16" s="50"/>
      <c r="E16" s="50"/>
      <c r="F16" s="46"/>
      <c r="G16" s="46"/>
      <c r="H16" s="6"/>
      <c r="I16" s="23">
        <v>50348</v>
      </c>
      <c r="J16" s="51"/>
      <c r="K16" s="23">
        <v>50348</v>
      </c>
      <c r="L16" s="51">
        <v>0</v>
      </c>
      <c r="M16" s="23">
        <v>25174</v>
      </c>
      <c r="N16" s="52"/>
      <c r="P16" s="112">
        <f>+M16+M17</f>
        <v>66831.5</v>
      </c>
      <c r="Q16" s="5">
        <f>+P16*0.8</f>
        <v>53465.200000000004</v>
      </c>
      <c r="T16" s="5">
        <f>+K16*0.8</f>
        <v>40278.400000000001</v>
      </c>
      <c r="V16" s="5">
        <f>+V15*0.8</f>
        <v>96</v>
      </c>
      <c r="W16" s="5" t="s">
        <v>124</v>
      </c>
      <c r="X16" s="149">
        <f>+K16*V16</f>
        <v>4833408</v>
      </c>
    </row>
    <row r="17" spans="1:24" x14ac:dyDescent="0.25">
      <c r="A17" s="353"/>
      <c r="B17" s="15" t="s">
        <v>21</v>
      </c>
      <c r="C17" s="16"/>
      <c r="D17" s="16"/>
      <c r="E17" s="16"/>
      <c r="F17" s="3"/>
      <c r="G17" s="3"/>
      <c r="I17" s="17">
        <v>0</v>
      </c>
      <c r="J17" s="24">
        <v>83315</v>
      </c>
      <c r="K17" s="17">
        <v>0</v>
      </c>
      <c r="L17" s="24">
        <v>83315</v>
      </c>
      <c r="M17" s="24">
        <f>+N17/2</f>
        <v>41657.5</v>
      </c>
      <c r="N17" s="24">
        <v>83315</v>
      </c>
      <c r="P17" s="113">
        <f>+N17</f>
        <v>83315</v>
      </c>
      <c r="Q17">
        <f>+P17*0.2</f>
        <v>16663</v>
      </c>
      <c r="T17">
        <f>+L17*0.2</f>
        <v>16663</v>
      </c>
      <c r="V17">
        <f>+V15-V16</f>
        <v>24</v>
      </c>
      <c r="W17" t="s">
        <v>125</v>
      </c>
      <c r="X17" s="148">
        <f>+L17*V17</f>
        <v>1999560</v>
      </c>
    </row>
    <row r="18" spans="1:24" ht="38.25" x14ac:dyDescent="0.25">
      <c r="A18" s="354"/>
      <c r="B18" s="15" t="s">
        <v>22</v>
      </c>
      <c r="C18" s="16"/>
      <c r="D18" s="16"/>
      <c r="E18" s="16"/>
      <c r="F18" s="3"/>
      <c r="G18" s="3"/>
      <c r="I18" s="17">
        <v>0</v>
      </c>
      <c r="J18" s="24">
        <v>0</v>
      </c>
      <c r="K18" s="17">
        <v>0</v>
      </c>
      <c r="L18" s="24">
        <v>8590.5</v>
      </c>
      <c r="M18" s="17"/>
      <c r="N18" s="28"/>
      <c r="Q18">
        <f>+Q16+Q17</f>
        <v>70128.200000000012</v>
      </c>
      <c r="T18">
        <f>+T16+T17</f>
        <v>56941.4</v>
      </c>
      <c r="X18" s="148">
        <f>+X16+X17</f>
        <v>6832968</v>
      </c>
    </row>
    <row r="19" spans="1:24" ht="64.5" thickBot="1" x14ac:dyDescent="0.3">
      <c r="A19" s="38" t="s">
        <v>23</v>
      </c>
      <c r="B19" s="15" t="s">
        <v>27</v>
      </c>
      <c r="C19" s="16"/>
      <c r="D19" s="16"/>
      <c r="E19" s="16"/>
      <c r="F19" s="3"/>
      <c r="G19" s="3"/>
      <c r="I19" s="115">
        <v>10364</v>
      </c>
      <c r="J19" s="26">
        <v>10364</v>
      </c>
      <c r="K19" s="25">
        <v>10364</v>
      </c>
      <c r="L19" s="26">
        <v>10364</v>
      </c>
      <c r="M19" s="25">
        <v>10364</v>
      </c>
      <c r="N19" s="26">
        <v>10364</v>
      </c>
      <c r="X19" s="148">
        <f>+X18/120</f>
        <v>56941.4</v>
      </c>
    </row>
    <row r="20" spans="1:24" ht="15.75" thickBot="1" x14ac:dyDescent="0.3">
      <c r="H20" s="29" t="s">
        <v>24</v>
      </c>
      <c r="I20" s="32">
        <f t="shared" ref="I20:N20" si="1">SUM(I13:I19)</f>
        <v>67260</v>
      </c>
      <c r="J20" s="33">
        <f t="shared" si="1"/>
        <v>93679</v>
      </c>
      <c r="K20" s="32">
        <f t="shared" si="1"/>
        <v>67260</v>
      </c>
      <c r="L20" s="33">
        <f t="shared" si="1"/>
        <v>108817.5</v>
      </c>
      <c r="M20" s="32">
        <f t="shared" si="1"/>
        <v>83743.5</v>
      </c>
      <c r="N20" s="33">
        <f t="shared" si="1"/>
        <v>93679</v>
      </c>
    </row>
    <row r="21" spans="1:24" ht="15.75" thickBot="1" x14ac:dyDescent="0.3">
      <c r="I21" s="21"/>
      <c r="J21" s="22"/>
      <c r="K21" s="21"/>
      <c r="L21" s="22"/>
      <c r="M21" s="21"/>
      <c r="N21" s="27"/>
    </row>
    <row r="22" spans="1:24" ht="15.75" thickBot="1" x14ac:dyDescent="0.3">
      <c r="H22" s="29" t="s">
        <v>26</v>
      </c>
      <c r="I22" s="32">
        <f t="shared" ref="I22:N22" si="2">+I12+I20</f>
        <v>210387.06666666665</v>
      </c>
      <c r="J22" s="33">
        <f t="shared" si="2"/>
        <v>93679</v>
      </c>
      <c r="K22" s="32">
        <f t="shared" si="2"/>
        <v>231700.94166666665</v>
      </c>
      <c r="L22" s="33">
        <f t="shared" si="2"/>
        <v>108817.5</v>
      </c>
      <c r="M22" s="32">
        <f t="shared" si="2"/>
        <v>246148.34166666667</v>
      </c>
      <c r="N22" s="33">
        <f t="shared" si="2"/>
        <v>93679</v>
      </c>
    </row>
    <row r="23" spans="1:24" x14ac:dyDescent="0.25">
      <c r="I23" s="1">
        <f>+I22*$G$28</f>
        <v>20197158.399999999</v>
      </c>
      <c r="J23" s="1">
        <f>+J22*$H$28</f>
        <v>2248296</v>
      </c>
      <c r="K23" s="1">
        <f>+K22*$G$28</f>
        <v>22243290.399999999</v>
      </c>
      <c r="L23" s="1">
        <f>+L22*$H$28</f>
        <v>2611620</v>
      </c>
      <c r="M23" s="1">
        <f>+M22*$G$28</f>
        <v>23630240.800000001</v>
      </c>
      <c r="N23" s="1">
        <f>+N22*$H$28</f>
        <v>2248296</v>
      </c>
    </row>
    <row r="24" spans="1:24" ht="15.75" thickBot="1" x14ac:dyDescent="0.3">
      <c r="I24" s="1">
        <f>+I23+J23</f>
        <v>22445454.399999999</v>
      </c>
      <c r="J24" s="66">
        <f>+I24/$F$28</f>
        <v>187045.45333333331</v>
      </c>
      <c r="K24" s="1">
        <f>+K23+L23</f>
        <v>24854910.399999999</v>
      </c>
      <c r="L24" s="66">
        <f>+K24/$F$28</f>
        <v>207124.25333333333</v>
      </c>
      <c r="M24" s="1">
        <f>+M23+N23</f>
        <v>25878536.800000001</v>
      </c>
      <c r="N24" s="66">
        <f>+M24/$F$28</f>
        <v>215654.47333333333</v>
      </c>
    </row>
    <row r="25" spans="1:24" x14ac:dyDescent="0.25">
      <c r="H25" s="53" t="s">
        <v>33</v>
      </c>
      <c r="I25" s="57">
        <v>195143</v>
      </c>
      <c r="J25" s="47">
        <v>195143</v>
      </c>
      <c r="K25" s="55">
        <v>195143</v>
      </c>
      <c r="L25" s="59">
        <v>195143</v>
      </c>
      <c r="M25" s="57">
        <v>195143</v>
      </c>
      <c r="N25" s="47">
        <v>195143</v>
      </c>
    </row>
    <row r="26" spans="1:24" s="5" customFormat="1" ht="30.75" thickBot="1" x14ac:dyDescent="0.3">
      <c r="F26" s="6"/>
      <c r="G26" s="6"/>
      <c r="H26" s="54" t="s">
        <v>34</v>
      </c>
      <c r="I26" s="58">
        <f t="shared" ref="I26:N26" si="3">+I22-I25</f>
        <v>15244.066666666651</v>
      </c>
      <c r="J26" s="48">
        <f t="shared" si="3"/>
        <v>-101464</v>
      </c>
      <c r="K26" s="56">
        <f t="shared" si="3"/>
        <v>36557.941666666651</v>
      </c>
      <c r="L26" s="60">
        <f t="shared" si="3"/>
        <v>-86325.5</v>
      </c>
      <c r="M26" s="58">
        <f t="shared" si="3"/>
        <v>51005.341666666674</v>
      </c>
      <c r="N26" s="48">
        <f t="shared" si="3"/>
        <v>-101464</v>
      </c>
    </row>
    <row r="28" spans="1:24" x14ac:dyDescent="0.25">
      <c r="F28" s="1">
        <v>120</v>
      </c>
      <c r="G28" s="1">
        <f>+F28*0.8</f>
        <v>96</v>
      </c>
      <c r="H28" s="1">
        <f>+F28-G28</f>
        <v>24</v>
      </c>
      <c r="I28" s="1">
        <f>+I25*G28</f>
        <v>18733728</v>
      </c>
    </row>
    <row r="29" spans="1:24" ht="15.75" thickBot="1" x14ac:dyDescent="0.3"/>
    <row r="30" spans="1:24" ht="30" x14ac:dyDescent="0.25">
      <c r="H30" s="61" t="s">
        <v>35</v>
      </c>
      <c r="I30" s="63">
        <v>247065</v>
      </c>
      <c r="J30" s="49">
        <v>247065</v>
      </c>
      <c r="K30" s="62">
        <v>247065</v>
      </c>
      <c r="L30" s="64">
        <v>247065</v>
      </c>
      <c r="M30" s="63">
        <v>247065</v>
      </c>
      <c r="N30" s="49">
        <v>247065</v>
      </c>
    </row>
    <row r="31" spans="1:24" ht="30.75" thickBot="1" x14ac:dyDescent="0.3">
      <c r="H31" s="54" t="s">
        <v>34</v>
      </c>
      <c r="I31" s="58">
        <f t="shared" ref="I31:N31" si="4">+I22-I30</f>
        <v>-36677.933333333349</v>
      </c>
      <c r="J31" s="48">
        <f t="shared" si="4"/>
        <v>-153386</v>
      </c>
      <c r="K31" s="56">
        <f t="shared" si="4"/>
        <v>-15364.058333333349</v>
      </c>
      <c r="L31" s="60">
        <f t="shared" si="4"/>
        <v>-138247.5</v>
      </c>
      <c r="M31" s="58">
        <f t="shared" si="4"/>
        <v>-916.65833333332557</v>
      </c>
      <c r="N31" s="48">
        <f t="shared" si="4"/>
        <v>-153386</v>
      </c>
    </row>
  </sheetData>
  <mergeCells count="9">
    <mergeCell ref="A4:A11"/>
    <mergeCell ref="A14:A15"/>
    <mergeCell ref="A16:A18"/>
    <mergeCell ref="C1:E1"/>
    <mergeCell ref="I1:N1"/>
    <mergeCell ref="F2:G2"/>
    <mergeCell ref="I2:J2"/>
    <mergeCell ref="K2:L2"/>
    <mergeCell ref="M2:N2"/>
  </mergeCells>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31"/>
  <sheetViews>
    <sheetView workbookViewId="0">
      <pane xSplit="2" ySplit="3" topLeftCell="D11" activePane="bottomRight" state="frozen"/>
      <selection pane="topRight" activeCell="C1" sqref="C1"/>
      <selection pane="bottomLeft" activeCell="A4" sqref="A4"/>
      <selection pane="bottomRight" activeCell="N13" sqref="N13:N15"/>
    </sheetView>
  </sheetViews>
  <sheetFormatPr baseColWidth="10" defaultColWidth="11.42578125" defaultRowHeight="15" x14ac:dyDescent="0.25"/>
  <cols>
    <col min="2" max="2" width="23.42578125" customWidth="1"/>
    <col min="6" max="6" width="13.7109375" style="1" bestFit="1" customWidth="1"/>
    <col min="7" max="7" width="17" style="1" customWidth="1"/>
    <col min="8" max="8" width="17.42578125" style="1" bestFit="1" customWidth="1"/>
    <col min="9" max="9" width="14.140625" style="1" bestFit="1" customWidth="1"/>
    <col min="10" max="13" width="11.42578125" style="1"/>
  </cols>
  <sheetData>
    <row r="1" spans="1:18" ht="15" customHeight="1" thickBot="1" x14ac:dyDescent="0.3">
      <c r="B1" s="16"/>
      <c r="C1" s="355" t="s">
        <v>8</v>
      </c>
      <c r="D1" s="355"/>
      <c r="E1" s="355"/>
      <c r="F1" s="3"/>
      <c r="G1" s="3"/>
      <c r="I1" s="356" t="s">
        <v>8</v>
      </c>
      <c r="J1" s="357"/>
      <c r="K1" s="357"/>
      <c r="L1" s="357"/>
      <c r="M1" s="357"/>
      <c r="N1" s="362"/>
    </row>
    <row r="2" spans="1:18" s="7" customFormat="1" ht="45.75" thickBot="1" x14ac:dyDescent="0.3">
      <c r="B2" s="40"/>
      <c r="C2" s="41" t="s">
        <v>9</v>
      </c>
      <c r="D2" s="41" t="s">
        <v>9</v>
      </c>
      <c r="E2" s="41" t="s">
        <v>10</v>
      </c>
      <c r="F2" s="358" t="s">
        <v>28</v>
      </c>
      <c r="G2" s="358"/>
      <c r="H2" s="8"/>
      <c r="I2" s="356" t="s">
        <v>30</v>
      </c>
      <c r="J2" s="384"/>
      <c r="K2" s="385" t="s">
        <v>32</v>
      </c>
      <c r="L2" s="384"/>
      <c r="M2" s="385" t="s">
        <v>31</v>
      </c>
      <c r="N2" s="362"/>
      <c r="R2" s="7">
        <v>4217000</v>
      </c>
    </row>
    <row r="3" spans="1:18" s="9" customFormat="1" ht="45.75" thickBot="1" x14ac:dyDescent="0.3">
      <c r="B3" s="42"/>
      <c r="C3" s="43" t="s">
        <v>11</v>
      </c>
      <c r="D3" s="43" t="s">
        <v>12</v>
      </c>
      <c r="E3" s="42" t="s">
        <v>13</v>
      </c>
      <c r="F3" s="12" t="s">
        <v>14</v>
      </c>
      <c r="G3" s="11" t="s">
        <v>15</v>
      </c>
      <c r="H3" s="10"/>
      <c r="I3" s="36" t="s">
        <v>37</v>
      </c>
      <c r="J3" s="37" t="s">
        <v>40</v>
      </c>
      <c r="K3" s="36" t="s">
        <v>38</v>
      </c>
      <c r="L3" s="37" t="s">
        <v>41</v>
      </c>
      <c r="M3" s="36" t="s">
        <v>39</v>
      </c>
      <c r="N3" s="37" t="s">
        <v>42</v>
      </c>
      <c r="R3" s="9">
        <f>+R2/30</f>
        <v>140566.66666666666</v>
      </c>
    </row>
    <row r="4" spans="1:18" x14ac:dyDescent="0.25">
      <c r="A4" s="386" t="s">
        <v>29</v>
      </c>
      <c r="B4" s="14" t="s">
        <v>0</v>
      </c>
      <c r="C4" s="44">
        <v>1</v>
      </c>
      <c r="D4" s="44">
        <v>1</v>
      </c>
      <c r="E4" s="44">
        <v>0</v>
      </c>
      <c r="F4" s="4">
        <v>2094000</v>
      </c>
      <c r="G4" s="4">
        <v>1378944</v>
      </c>
      <c r="H4" s="2"/>
      <c r="I4" s="34">
        <f>+F4/120</f>
        <v>17450</v>
      </c>
      <c r="J4" s="35">
        <v>0</v>
      </c>
      <c r="K4" s="34">
        <f>+F4/120</f>
        <v>17450</v>
      </c>
      <c r="L4" s="35">
        <v>0</v>
      </c>
      <c r="M4" s="34">
        <v>0</v>
      </c>
      <c r="N4" s="35">
        <v>0</v>
      </c>
      <c r="Q4" s="65"/>
      <c r="R4" s="96">
        <f>+R3*12</f>
        <v>1686800</v>
      </c>
    </row>
    <row r="5" spans="1:18" x14ac:dyDescent="0.25">
      <c r="A5" s="386"/>
      <c r="B5" s="14" t="s">
        <v>1</v>
      </c>
      <c r="C5" s="44">
        <v>3</v>
      </c>
      <c r="D5" s="44">
        <v>1</v>
      </c>
      <c r="E5" s="44">
        <v>2</v>
      </c>
      <c r="F5" s="4">
        <v>1623250</v>
      </c>
      <c r="G5" s="4">
        <v>993966</v>
      </c>
      <c r="H5" s="2"/>
      <c r="I5" s="17">
        <f>+F5/40</f>
        <v>40581.25</v>
      </c>
      <c r="J5" s="94"/>
      <c r="K5" s="17">
        <f>+F5/120</f>
        <v>13527.083333333334</v>
      </c>
      <c r="L5" s="18">
        <v>0</v>
      </c>
      <c r="M5" s="17">
        <f>+F5/40</f>
        <v>40581.25</v>
      </c>
      <c r="N5" s="18">
        <v>0</v>
      </c>
      <c r="Q5" s="65"/>
      <c r="R5">
        <f>+R3*11</f>
        <v>1546233.3333333333</v>
      </c>
    </row>
    <row r="6" spans="1:18" ht="25.5" x14ac:dyDescent="0.25">
      <c r="A6" s="386"/>
      <c r="B6" s="14" t="s">
        <v>2</v>
      </c>
      <c r="C6" s="44">
        <v>1</v>
      </c>
      <c r="D6" s="44">
        <v>1</v>
      </c>
      <c r="E6" s="44">
        <v>2</v>
      </c>
      <c r="F6" s="4">
        <v>1623250</v>
      </c>
      <c r="G6" s="4">
        <v>993966</v>
      </c>
      <c r="H6" s="2"/>
      <c r="I6" s="17">
        <f>+F6/120</f>
        <v>13527.083333333334</v>
      </c>
      <c r="J6" s="18">
        <v>0</v>
      </c>
      <c r="K6" s="17">
        <f>+F6/120</f>
        <v>13527.083333333334</v>
      </c>
      <c r="L6" s="18">
        <v>0</v>
      </c>
      <c r="M6" s="17">
        <f>+F6/60</f>
        <v>27054.166666666668</v>
      </c>
      <c r="N6" s="18">
        <v>0</v>
      </c>
      <c r="Q6" s="65"/>
      <c r="R6">
        <f>+R4+R5</f>
        <v>3233033.333333333</v>
      </c>
    </row>
    <row r="7" spans="1:18" x14ac:dyDescent="0.25">
      <c r="A7" s="386"/>
      <c r="B7" s="14" t="s">
        <v>3</v>
      </c>
      <c r="C7" s="44">
        <v>1</v>
      </c>
      <c r="D7" s="44">
        <v>1</v>
      </c>
      <c r="E7" s="44">
        <v>2</v>
      </c>
      <c r="F7" s="4">
        <v>1623250</v>
      </c>
      <c r="G7" s="4">
        <v>993966</v>
      </c>
      <c r="H7" s="2"/>
      <c r="I7" s="17">
        <f>+F7/120</f>
        <v>13527.083333333334</v>
      </c>
      <c r="J7" s="18">
        <v>0</v>
      </c>
      <c r="K7" s="17">
        <f>+F7/120</f>
        <v>13527.083333333334</v>
      </c>
      <c r="L7" s="18">
        <v>0</v>
      </c>
      <c r="M7" s="17">
        <f>+F7/60</f>
        <v>27054.166666666668</v>
      </c>
      <c r="N7" s="18">
        <v>0</v>
      </c>
      <c r="Q7" s="65"/>
      <c r="R7">
        <f>+R6*0.4</f>
        <v>1293213.3333333333</v>
      </c>
    </row>
    <row r="8" spans="1:18" x14ac:dyDescent="0.25">
      <c r="A8" s="386"/>
      <c r="B8" s="14" t="s">
        <v>4</v>
      </c>
      <c r="C8" s="44">
        <v>3</v>
      </c>
      <c r="D8" s="44">
        <v>0</v>
      </c>
      <c r="E8" s="44">
        <v>2</v>
      </c>
      <c r="F8" s="4">
        <v>1160833</v>
      </c>
      <c r="G8" s="4">
        <v>689455</v>
      </c>
      <c r="H8" s="2"/>
      <c r="I8" s="17">
        <f>+F8/40</f>
        <v>29020.825000000001</v>
      </c>
      <c r="J8" s="18">
        <v>0</v>
      </c>
      <c r="K8" s="17">
        <v>0</v>
      </c>
      <c r="L8" s="18">
        <v>0</v>
      </c>
      <c r="M8" s="17">
        <f>+F8/40</f>
        <v>29020.825000000001</v>
      </c>
      <c r="N8" s="18">
        <v>0</v>
      </c>
      <c r="Q8" s="65"/>
    </row>
    <row r="9" spans="1:18" ht="25.5" x14ac:dyDescent="0.25">
      <c r="A9" s="386"/>
      <c r="B9" s="14" t="s">
        <v>5</v>
      </c>
      <c r="C9" s="44">
        <v>3</v>
      </c>
      <c r="D9" s="44">
        <v>1</v>
      </c>
      <c r="E9" s="44">
        <v>2</v>
      </c>
      <c r="F9" s="4">
        <v>1160833</v>
      </c>
      <c r="G9" s="4">
        <v>689455</v>
      </c>
      <c r="H9" s="2"/>
      <c r="I9" s="17">
        <f>+F9/40</f>
        <v>29020.825000000001</v>
      </c>
      <c r="J9" s="18">
        <v>0</v>
      </c>
      <c r="K9" s="17">
        <f>+F9/120</f>
        <v>9673.6083333333336</v>
      </c>
      <c r="L9" s="18">
        <v>0</v>
      </c>
      <c r="M9" s="17">
        <f>+F9/40</f>
        <v>29020.825000000001</v>
      </c>
      <c r="N9" s="18">
        <v>0</v>
      </c>
      <c r="Q9" s="65"/>
    </row>
    <row r="10" spans="1:18" x14ac:dyDescent="0.25">
      <c r="A10" s="386"/>
      <c r="B10" s="14" t="s">
        <v>43</v>
      </c>
      <c r="C10" s="44">
        <v>0</v>
      </c>
      <c r="D10" s="44">
        <v>0</v>
      </c>
      <c r="E10" s="44">
        <v>1</v>
      </c>
      <c r="F10" s="4">
        <v>1160833</v>
      </c>
      <c r="G10" s="4">
        <v>689455</v>
      </c>
      <c r="H10" s="2"/>
      <c r="I10" s="19">
        <v>0</v>
      </c>
      <c r="J10" s="20">
        <v>0</v>
      </c>
      <c r="K10" s="19">
        <v>0</v>
      </c>
      <c r="L10" s="20">
        <v>0</v>
      </c>
      <c r="M10" s="19">
        <f>+F10/120</f>
        <v>9673.6083333333336</v>
      </c>
      <c r="N10" s="20">
        <v>0</v>
      </c>
      <c r="Q10" s="65"/>
    </row>
    <row r="11" spans="1:18" ht="15.75" thickBot="1" x14ac:dyDescent="0.3">
      <c r="A11" s="386"/>
      <c r="B11" s="14" t="s">
        <v>6</v>
      </c>
      <c r="C11" s="44">
        <v>0</v>
      </c>
      <c r="D11" s="44">
        <v>10</v>
      </c>
      <c r="E11" s="44">
        <v>0</v>
      </c>
      <c r="F11" s="4">
        <v>1160833</v>
      </c>
      <c r="G11" s="4">
        <v>689455</v>
      </c>
      <c r="H11" s="2"/>
      <c r="I11" s="19">
        <v>0</v>
      </c>
      <c r="J11" s="20">
        <v>0</v>
      </c>
      <c r="K11" s="19">
        <f>+F11/12</f>
        <v>96736.083333333328</v>
      </c>
      <c r="L11" s="95"/>
      <c r="M11" s="19">
        <v>0</v>
      </c>
      <c r="N11" s="20">
        <v>0</v>
      </c>
      <c r="Q11" s="65"/>
    </row>
    <row r="12" spans="1:18" ht="15.75" thickBot="1" x14ac:dyDescent="0.3">
      <c r="B12" s="45" t="s">
        <v>7</v>
      </c>
      <c r="C12" s="44">
        <f>SUM(C4:C11)</f>
        <v>12</v>
      </c>
      <c r="D12" s="44">
        <f>SUM(D4:D11)</f>
        <v>15</v>
      </c>
      <c r="E12" s="44">
        <f>SUM(E4:E11)</f>
        <v>11</v>
      </c>
      <c r="F12" s="3"/>
      <c r="G12" s="3"/>
      <c r="H12" s="39" t="s">
        <v>25</v>
      </c>
      <c r="I12" s="30">
        <f t="shared" ref="I12:N12" si="0">SUM(I4:I11)</f>
        <v>143127.06666666665</v>
      </c>
      <c r="J12" s="31">
        <f t="shared" si="0"/>
        <v>0</v>
      </c>
      <c r="K12" s="30">
        <f t="shared" si="0"/>
        <v>164440.94166666665</v>
      </c>
      <c r="L12" s="30">
        <f t="shared" si="0"/>
        <v>0</v>
      </c>
      <c r="M12" s="32">
        <f t="shared" si="0"/>
        <v>162404.84166666667</v>
      </c>
      <c r="N12" s="33">
        <f t="shared" si="0"/>
        <v>0</v>
      </c>
      <c r="Q12" s="65"/>
    </row>
    <row r="13" spans="1:18" ht="25.5" x14ac:dyDescent="0.25">
      <c r="A13" s="13" t="s">
        <v>16</v>
      </c>
      <c r="B13" s="13" t="s">
        <v>16</v>
      </c>
      <c r="C13" s="16"/>
      <c r="D13" s="16"/>
      <c r="E13" s="16"/>
      <c r="F13" s="3"/>
      <c r="G13" s="3"/>
      <c r="I13" s="23">
        <v>3815</v>
      </c>
      <c r="J13" s="24"/>
      <c r="K13" s="23">
        <v>3815</v>
      </c>
      <c r="L13" s="24">
        <v>3815</v>
      </c>
      <c r="M13" s="23">
        <v>3815</v>
      </c>
      <c r="N13" s="24"/>
    </row>
    <row r="14" spans="1:18" ht="25.5" x14ac:dyDescent="0.25">
      <c r="A14" s="667" t="s">
        <v>17</v>
      </c>
      <c r="B14" s="14" t="s">
        <v>18</v>
      </c>
      <c r="C14" s="16"/>
      <c r="D14" s="16"/>
      <c r="E14" s="16"/>
      <c r="F14" s="3"/>
      <c r="G14" s="3"/>
      <c r="I14" s="23">
        <v>1640</v>
      </c>
      <c r="J14" s="24"/>
      <c r="K14" s="23">
        <v>1640</v>
      </c>
      <c r="L14" s="24">
        <v>1640</v>
      </c>
      <c r="M14" s="23">
        <v>1640</v>
      </c>
      <c r="N14" s="24"/>
    </row>
    <row r="15" spans="1:18" x14ac:dyDescent="0.25">
      <c r="A15" s="668"/>
      <c r="B15" s="14" t="s">
        <v>19</v>
      </c>
      <c r="C15" s="16"/>
      <c r="D15" s="16"/>
      <c r="E15" s="16"/>
      <c r="F15" s="3"/>
      <c r="G15" s="3"/>
      <c r="I15" s="23">
        <v>1093</v>
      </c>
      <c r="J15" s="24"/>
      <c r="K15" s="23">
        <v>1093</v>
      </c>
      <c r="L15" s="24">
        <v>1093</v>
      </c>
      <c r="M15" s="23">
        <v>1093</v>
      </c>
      <c r="N15" s="24"/>
    </row>
    <row r="16" spans="1:18" s="5" customFormat="1" ht="25.5" x14ac:dyDescent="0.25">
      <c r="A16" s="352" t="s">
        <v>20</v>
      </c>
      <c r="B16" s="14" t="s">
        <v>36</v>
      </c>
      <c r="C16" s="50"/>
      <c r="D16" s="50"/>
      <c r="E16" s="50"/>
      <c r="F16" s="46"/>
      <c r="G16" s="46"/>
      <c r="H16" s="6"/>
      <c r="I16" s="23">
        <v>50348</v>
      </c>
      <c r="J16" s="51"/>
      <c r="K16" s="23">
        <v>50348</v>
      </c>
      <c r="L16" s="51">
        <v>0</v>
      </c>
      <c r="M16" s="23">
        <v>25174</v>
      </c>
      <c r="N16" s="52"/>
    </row>
    <row r="17" spans="1:14" x14ac:dyDescent="0.25">
      <c r="A17" s="353"/>
      <c r="B17" s="15" t="s">
        <v>21</v>
      </c>
      <c r="C17" s="16"/>
      <c r="D17" s="16"/>
      <c r="E17" s="16"/>
      <c r="F17" s="3"/>
      <c r="G17" s="3"/>
      <c r="I17" s="17">
        <v>0</v>
      </c>
      <c r="J17" s="24">
        <v>83315</v>
      </c>
      <c r="K17" s="17">
        <v>0</v>
      </c>
      <c r="L17" s="24">
        <v>83315</v>
      </c>
      <c r="M17" s="24">
        <f>+N17/2</f>
        <v>41657.5</v>
      </c>
      <c r="N17" s="24">
        <v>83315</v>
      </c>
    </row>
    <row r="18" spans="1:14" ht="38.25" x14ac:dyDescent="0.25">
      <c r="A18" s="354"/>
      <c r="B18" s="15" t="s">
        <v>22</v>
      </c>
      <c r="C18" s="16"/>
      <c r="D18" s="16"/>
      <c r="E18" s="16"/>
      <c r="F18" s="3"/>
      <c r="G18" s="3"/>
      <c r="I18" s="17">
        <v>0</v>
      </c>
      <c r="J18" s="24">
        <v>0</v>
      </c>
      <c r="K18" s="17">
        <v>0</v>
      </c>
      <c r="L18" s="24">
        <v>8590.5</v>
      </c>
      <c r="M18" s="17"/>
      <c r="N18" s="28"/>
    </row>
    <row r="19" spans="1:14" ht="64.5" thickBot="1" x14ac:dyDescent="0.3">
      <c r="A19" s="38" t="s">
        <v>23</v>
      </c>
      <c r="B19" s="15" t="s">
        <v>27</v>
      </c>
      <c r="C19" s="16"/>
      <c r="D19" s="16"/>
      <c r="E19" s="16"/>
      <c r="F19" s="3"/>
      <c r="G19" s="3"/>
      <c r="I19" s="25">
        <v>10364</v>
      </c>
      <c r="J19" s="26">
        <v>10364</v>
      </c>
      <c r="K19" s="25">
        <v>10364</v>
      </c>
      <c r="L19" s="26">
        <v>10364</v>
      </c>
      <c r="M19" s="25">
        <v>10364</v>
      </c>
      <c r="N19" s="26">
        <v>10364</v>
      </c>
    </row>
    <row r="20" spans="1:14" ht="15.75" thickBot="1" x14ac:dyDescent="0.3">
      <c r="H20" s="29" t="s">
        <v>24</v>
      </c>
      <c r="I20" s="32">
        <f t="shared" ref="I20:N20" si="1">SUM(I13:I19)</f>
        <v>67260</v>
      </c>
      <c r="J20" s="33">
        <f t="shared" si="1"/>
        <v>93679</v>
      </c>
      <c r="K20" s="32">
        <f t="shared" si="1"/>
        <v>67260</v>
      </c>
      <c r="L20" s="33">
        <f t="shared" si="1"/>
        <v>108817.5</v>
      </c>
      <c r="M20" s="32">
        <f t="shared" si="1"/>
        <v>83743.5</v>
      </c>
      <c r="N20" s="33">
        <f t="shared" si="1"/>
        <v>93679</v>
      </c>
    </row>
    <row r="21" spans="1:14" ht="15.75" thickBot="1" x14ac:dyDescent="0.3">
      <c r="I21" s="21"/>
      <c r="J21" s="22"/>
      <c r="K21" s="21"/>
      <c r="L21" s="22"/>
      <c r="M21" s="21"/>
      <c r="N21" s="27"/>
    </row>
    <row r="22" spans="1:14" ht="15.75" thickBot="1" x14ac:dyDescent="0.3">
      <c r="H22" s="29" t="s">
        <v>26</v>
      </c>
      <c r="I22" s="32">
        <f t="shared" ref="I22:N22" si="2">+I12+I20</f>
        <v>210387.06666666665</v>
      </c>
      <c r="J22" s="33">
        <f t="shared" si="2"/>
        <v>93679</v>
      </c>
      <c r="K22" s="32">
        <f t="shared" si="2"/>
        <v>231700.94166666665</v>
      </c>
      <c r="L22" s="33">
        <f t="shared" si="2"/>
        <v>108817.5</v>
      </c>
      <c r="M22" s="32">
        <f t="shared" si="2"/>
        <v>246148.34166666667</v>
      </c>
      <c r="N22" s="33">
        <f t="shared" si="2"/>
        <v>93679</v>
      </c>
    </row>
    <row r="23" spans="1:14" x14ac:dyDescent="0.25">
      <c r="I23" s="1">
        <f>+I22*$G$28</f>
        <v>20197158.399999999</v>
      </c>
      <c r="J23" s="1">
        <f>+J22*$H$28</f>
        <v>2248296</v>
      </c>
      <c r="K23" s="1">
        <f>+K22*$G$28</f>
        <v>22243290.399999999</v>
      </c>
      <c r="L23" s="1">
        <f>+L22*$H$28</f>
        <v>2611620</v>
      </c>
      <c r="M23" s="1">
        <f>+M22*$G$28</f>
        <v>23630240.800000001</v>
      </c>
      <c r="N23" s="1">
        <f>+N22*$H$28</f>
        <v>2248296</v>
      </c>
    </row>
    <row r="24" spans="1:14" ht="15.75" thickBot="1" x14ac:dyDescent="0.3">
      <c r="I24" s="1">
        <f>+I23+J23</f>
        <v>22445454.399999999</v>
      </c>
      <c r="J24" s="66">
        <f>+I24/$F$28</f>
        <v>187045.45333333331</v>
      </c>
      <c r="K24" s="1">
        <f>+K23+L23</f>
        <v>24854910.399999999</v>
      </c>
      <c r="L24" s="66">
        <f>+K24/$F$28</f>
        <v>207124.25333333333</v>
      </c>
      <c r="M24" s="1">
        <f>+M23+N23</f>
        <v>25878536.800000001</v>
      </c>
      <c r="N24" s="66">
        <f>+M24/$F$28</f>
        <v>215654.47333333333</v>
      </c>
    </row>
    <row r="25" spans="1:14" x14ac:dyDescent="0.25">
      <c r="H25" s="53" t="s">
        <v>33</v>
      </c>
      <c r="I25" s="57">
        <v>195143</v>
      </c>
      <c r="J25" s="47">
        <v>195143</v>
      </c>
      <c r="K25" s="55">
        <v>195143</v>
      </c>
      <c r="L25" s="59">
        <v>195143</v>
      </c>
      <c r="M25" s="57">
        <v>195143</v>
      </c>
      <c r="N25" s="47">
        <v>195143</v>
      </c>
    </row>
    <row r="26" spans="1:14" s="5" customFormat="1" ht="30.75" thickBot="1" x14ac:dyDescent="0.3">
      <c r="F26" s="6"/>
      <c r="G26" s="6"/>
      <c r="H26" s="54" t="s">
        <v>34</v>
      </c>
      <c r="I26" s="58">
        <f t="shared" ref="I26:N26" si="3">+I22-I25</f>
        <v>15244.066666666651</v>
      </c>
      <c r="J26" s="48">
        <f t="shared" si="3"/>
        <v>-101464</v>
      </c>
      <c r="K26" s="56">
        <f t="shared" si="3"/>
        <v>36557.941666666651</v>
      </c>
      <c r="L26" s="60">
        <f t="shared" si="3"/>
        <v>-86325.5</v>
      </c>
      <c r="M26" s="58">
        <f t="shared" si="3"/>
        <v>51005.341666666674</v>
      </c>
      <c r="N26" s="48">
        <f t="shared" si="3"/>
        <v>-101464</v>
      </c>
    </row>
    <row r="28" spans="1:14" x14ac:dyDescent="0.25">
      <c r="F28" s="1">
        <v>120</v>
      </c>
      <c r="G28" s="1">
        <f>+F28*0.8</f>
        <v>96</v>
      </c>
      <c r="H28" s="1">
        <f>+F28-G28</f>
        <v>24</v>
      </c>
      <c r="I28" s="1">
        <f>+I25*G28</f>
        <v>18733728</v>
      </c>
    </row>
    <row r="29" spans="1:14" ht="15.75" thickBot="1" x14ac:dyDescent="0.3"/>
    <row r="30" spans="1:14" ht="30" x14ac:dyDescent="0.25">
      <c r="H30" s="61" t="s">
        <v>35</v>
      </c>
      <c r="I30" s="63">
        <v>247065</v>
      </c>
      <c r="J30" s="49">
        <v>247065</v>
      </c>
      <c r="K30" s="62">
        <v>247065</v>
      </c>
      <c r="L30" s="64">
        <v>247065</v>
      </c>
      <c r="M30" s="63">
        <v>247065</v>
      </c>
      <c r="N30" s="49">
        <v>247065</v>
      </c>
    </row>
    <row r="31" spans="1:14" ht="30.75" thickBot="1" x14ac:dyDescent="0.3">
      <c r="H31" s="54" t="s">
        <v>34</v>
      </c>
      <c r="I31" s="58">
        <f t="shared" ref="I31:N31" si="4">+I22-I30</f>
        <v>-36677.933333333349</v>
      </c>
      <c r="J31" s="48">
        <f t="shared" si="4"/>
        <v>-153386</v>
      </c>
      <c r="K31" s="56">
        <f t="shared" si="4"/>
        <v>-15364.058333333349</v>
      </c>
      <c r="L31" s="60">
        <f t="shared" si="4"/>
        <v>-138247.5</v>
      </c>
      <c r="M31" s="58">
        <f t="shared" si="4"/>
        <v>-916.65833333332557</v>
      </c>
      <c r="N31" s="48">
        <f t="shared" si="4"/>
        <v>-153386</v>
      </c>
    </row>
  </sheetData>
  <mergeCells count="9">
    <mergeCell ref="A16:A18"/>
    <mergeCell ref="I2:J2"/>
    <mergeCell ref="K2:L2"/>
    <mergeCell ref="M2:N2"/>
    <mergeCell ref="I1:N1"/>
    <mergeCell ref="C1:E1"/>
    <mergeCell ref="F2:G2"/>
    <mergeCell ref="A4:A11"/>
    <mergeCell ref="A14:A15"/>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Q47"/>
  <sheetViews>
    <sheetView topLeftCell="A37" workbookViewId="0">
      <selection activeCell="I42" sqref="I42"/>
    </sheetView>
  </sheetViews>
  <sheetFormatPr baseColWidth="10" defaultColWidth="11.42578125" defaultRowHeight="15" x14ac:dyDescent="0.25"/>
  <cols>
    <col min="2" max="2" width="24.42578125" customWidth="1"/>
    <col min="3" max="3" width="23" customWidth="1"/>
    <col min="4" max="4" width="12.7109375" style="85" customWidth="1"/>
    <col min="5" max="5" width="13.5703125" customWidth="1"/>
    <col min="6" max="6" width="15" customWidth="1"/>
    <col min="7" max="7" width="17.85546875" customWidth="1"/>
    <col min="8" max="8" width="15.5703125" customWidth="1"/>
    <col min="9" max="9" width="17.7109375" customWidth="1"/>
    <col min="10" max="10" width="15.28515625" customWidth="1"/>
    <col min="11" max="11" width="15.140625" customWidth="1"/>
    <col min="12" max="12" width="16" customWidth="1"/>
    <col min="13" max="13" width="13.7109375" customWidth="1"/>
    <col min="14" max="14" width="13.140625" customWidth="1"/>
    <col min="15" max="15" width="11.42578125" customWidth="1"/>
  </cols>
  <sheetData>
    <row r="2" spans="2:13" x14ac:dyDescent="0.25">
      <c r="B2" s="669" t="s">
        <v>72</v>
      </c>
      <c r="C2" s="669"/>
      <c r="D2" s="669"/>
      <c r="E2" s="669"/>
      <c r="F2" s="669"/>
      <c r="G2" s="669"/>
    </row>
    <row r="3" spans="2:13" ht="30" x14ac:dyDescent="0.25">
      <c r="B3" s="40"/>
      <c r="C3" s="43" t="s">
        <v>9</v>
      </c>
      <c r="D3" s="43" t="s">
        <v>9</v>
      </c>
      <c r="E3" s="43" t="s">
        <v>10</v>
      </c>
      <c r="F3" s="82" t="s">
        <v>28</v>
      </c>
      <c r="G3" s="82"/>
    </row>
    <row r="4" spans="2:13" ht="45" x14ac:dyDescent="0.25">
      <c r="B4" s="42"/>
      <c r="C4" s="43" t="s">
        <v>11</v>
      </c>
      <c r="D4" s="43" t="s">
        <v>12</v>
      </c>
      <c r="E4" s="42" t="s">
        <v>13</v>
      </c>
      <c r="F4" s="82" t="s">
        <v>14</v>
      </c>
      <c r="G4" s="11" t="s">
        <v>15</v>
      </c>
    </row>
    <row r="5" spans="2:13" x14ac:dyDescent="0.25">
      <c r="B5" s="14" t="s">
        <v>0</v>
      </c>
      <c r="C5" s="44">
        <v>1</v>
      </c>
      <c r="D5" s="44">
        <v>1</v>
      </c>
      <c r="E5" s="44">
        <v>0</v>
      </c>
      <c r="F5" s="4">
        <v>2094000</v>
      </c>
      <c r="G5" s="4">
        <v>1378944</v>
      </c>
    </row>
    <row r="6" spans="2:13" x14ac:dyDescent="0.25">
      <c r="B6" s="14" t="s">
        <v>1</v>
      </c>
      <c r="C6" s="44">
        <v>3</v>
      </c>
      <c r="D6" s="44">
        <v>0.5</v>
      </c>
      <c r="E6" s="44">
        <v>2</v>
      </c>
      <c r="F6" s="4">
        <v>1623250</v>
      </c>
      <c r="G6" s="4">
        <v>993966</v>
      </c>
    </row>
    <row r="7" spans="2:13" ht="25.5" x14ac:dyDescent="0.25">
      <c r="B7" s="14" t="s">
        <v>2</v>
      </c>
      <c r="C7" s="44">
        <v>1.5</v>
      </c>
      <c r="D7" s="44">
        <v>0.5</v>
      </c>
      <c r="E7" s="44">
        <v>0</v>
      </c>
      <c r="F7" s="4">
        <v>1623250</v>
      </c>
      <c r="G7" s="4">
        <v>993966</v>
      </c>
    </row>
    <row r="8" spans="2:13" x14ac:dyDescent="0.25">
      <c r="B8" s="14" t="s">
        <v>3</v>
      </c>
      <c r="C8" s="44">
        <v>1.5</v>
      </c>
      <c r="D8" s="44">
        <v>1</v>
      </c>
      <c r="E8" s="44">
        <v>2</v>
      </c>
      <c r="F8" s="4">
        <v>1623250</v>
      </c>
      <c r="G8" s="4">
        <v>993966</v>
      </c>
    </row>
    <row r="9" spans="2:13" x14ac:dyDescent="0.25">
      <c r="B9" s="14" t="s">
        <v>4</v>
      </c>
      <c r="C9" s="44">
        <v>3</v>
      </c>
      <c r="D9" s="44">
        <v>0</v>
      </c>
      <c r="E9" s="44">
        <v>2</v>
      </c>
      <c r="F9" s="4">
        <v>1160833</v>
      </c>
      <c r="G9" s="4">
        <v>689455</v>
      </c>
    </row>
    <row r="10" spans="2:13" ht="25.5" x14ac:dyDescent="0.25">
      <c r="B10" s="14" t="s">
        <v>5</v>
      </c>
      <c r="C10" s="44">
        <v>3</v>
      </c>
      <c r="D10" s="44">
        <v>1</v>
      </c>
      <c r="E10" s="44">
        <v>2</v>
      </c>
      <c r="F10" s="4">
        <v>1160833</v>
      </c>
      <c r="G10" s="4">
        <v>689455</v>
      </c>
    </row>
    <row r="11" spans="2:13" x14ac:dyDescent="0.25">
      <c r="B11" s="14" t="s">
        <v>43</v>
      </c>
      <c r="C11" s="44">
        <v>0</v>
      </c>
      <c r="D11" s="44">
        <v>0</v>
      </c>
      <c r="E11" s="44">
        <v>1</v>
      </c>
      <c r="F11" s="4">
        <v>1160833</v>
      </c>
      <c r="G11" s="4">
        <v>689455</v>
      </c>
    </row>
    <row r="12" spans="2:13" x14ac:dyDescent="0.25">
      <c r="B12" s="14" t="s">
        <v>6</v>
      </c>
      <c r="C12" s="44">
        <v>0</v>
      </c>
      <c r="D12" s="44">
        <v>10</v>
      </c>
      <c r="E12" s="44">
        <v>0</v>
      </c>
      <c r="F12" s="4">
        <v>1160833</v>
      </c>
      <c r="G12" s="4">
        <v>689455</v>
      </c>
    </row>
    <row r="13" spans="2:13" x14ac:dyDescent="0.25">
      <c r="B13" s="91" t="s">
        <v>7</v>
      </c>
      <c r="C13" s="92">
        <f>SUM(C5:C12)</f>
        <v>13</v>
      </c>
      <c r="D13" s="92">
        <f>SUM(D5:D12)</f>
        <v>14</v>
      </c>
      <c r="E13" s="92">
        <f>SUM(E5:E12)</f>
        <v>9</v>
      </c>
      <c r="F13" s="93"/>
      <c r="G13" s="93"/>
    </row>
    <row r="16" spans="2:13" ht="51" x14ac:dyDescent="0.25">
      <c r="E16" s="45" t="s">
        <v>0</v>
      </c>
      <c r="F16" s="45" t="s">
        <v>1</v>
      </c>
      <c r="G16" s="45" t="s">
        <v>4</v>
      </c>
      <c r="H16" s="45" t="s">
        <v>5</v>
      </c>
      <c r="I16" s="45" t="s">
        <v>43</v>
      </c>
      <c r="J16" s="45" t="s">
        <v>6</v>
      </c>
      <c r="L16" s="45" t="s">
        <v>2</v>
      </c>
      <c r="M16" s="45" t="s">
        <v>3</v>
      </c>
    </row>
    <row r="17" spans="1:17" ht="25.5" x14ac:dyDescent="0.25">
      <c r="D17" s="84" t="s">
        <v>61</v>
      </c>
      <c r="E17" s="81" t="s">
        <v>46</v>
      </c>
      <c r="F17" s="81" t="s">
        <v>46</v>
      </c>
      <c r="G17" s="81" t="s">
        <v>46</v>
      </c>
      <c r="H17" s="81" t="s">
        <v>46</v>
      </c>
      <c r="I17" s="81" t="s">
        <v>46</v>
      </c>
      <c r="J17" s="81" t="s">
        <v>46</v>
      </c>
      <c r="L17" s="90" t="s">
        <v>51</v>
      </c>
      <c r="M17" s="90" t="s">
        <v>51</v>
      </c>
    </row>
    <row r="18" spans="1:17" ht="38.25" customHeight="1" x14ac:dyDescent="0.25">
      <c r="A18" s="670" t="s">
        <v>50</v>
      </c>
      <c r="B18" s="68" t="s">
        <v>44</v>
      </c>
      <c r="C18" s="68" t="s">
        <v>73</v>
      </c>
      <c r="D18" s="84" t="s">
        <v>59</v>
      </c>
      <c r="E18" s="69"/>
      <c r="F18" s="69">
        <f>5*5</f>
        <v>25</v>
      </c>
      <c r="G18" s="69">
        <f>6*5</f>
        <v>30</v>
      </c>
      <c r="H18" s="69">
        <f>5*5</f>
        <v>25</v>
      </c>
      <c r="I18" s="69"/>
      <c r="J18" s="69"/>
      <c r="L18" s="69">
        <f>2.5*4</f>
        <v>10</v>
      </c>
      <c r="M18" s="69">
        <f>2.5*4</f>
        <v>10</v>
      </c>
      <c r="P18">
        <v>1</v>
      </c>
      <c r="Q18">
        <v>80</v>
      </c>
    </row>
    <row r="19" spans="1:17" ht="51" customHeight="1" x14ac:dyDescent="0.25">
      <c r="A19" s="671"/>
      <c r="B19" s="68" t="s">
        <v>45</v>
      </c>
      <c r="C19" s="68" t="s">
        <v>74</v>
      </c>
      <c r="D19" s="84" t="s">
        <v>60</v>
      </c>
      <c r="E19" s="69"/>
      <c r="F19" s="69">
        <v>2</v>
      </c>
      <c r="G19" s="69"/>
      <c r="H19" s="69">
        <v>2</v>
      </c>
      <c r="I19" s="69"/>
      <c r="J19" s="69"/>
      <c r="L19" s="69">
        <v>2</v>
      </c>
      <c r="M19" s="69">
        <v>2</v>
      </c>
      <c r="P19">
        <f>P18*Q19/Q18</f>
        <v>1.5</v>
      </c>
      <c r="Q19">
        <v>120</v>
      </c>
    </row>
    <row r="20" spans="1:17" ht="51" x14ac:dyDescent="0.25">
      <c r="A20" s="672"/>
      <c r="B20" s="68" t="s">
        <v>47</v>
      </c>
      <c r="C20" s="68" t="s">
        <v>76</v>
      </c>
      <c r="D20" s="84" t="s">
        <v>60</v>
      </c>
      <c r="E20" s="69"/>
      <c r="F20" s="69"/>
      <c r="G20" s="69"/>
      <c r="H20" s="69">
        <f>1*1.5*5</f>
        <v>7.5</v>
      </c>
      <c r="I20" s="69"/>
      <c r="J20" s="69"/>
      <c r="L20" s="69">
        <f>1.5*2*5*4</f>
        <v>60</v>
      </c>
      <c r="M20" s="69">
        <f>1.5*2*5*4</f>
        <v>60</v>
      </c>
    </row>
    <row r="21" spans="1:17" ht="27.75" customHeight="1" x14ac:dyDescent="0.25">
      <c r="B21" s="68" t="s">
        <v>49</v>
      </c>
      <c r="C21" s="68" t="s">
        <v>77</v>
      </c>
      <c r="D21" s="84" t="s">
        <v>60</v>
      </c>
      <c r="E21" s="69"/>
      <c r="F21" s="69">
        <v>12</v>
      </c>
      <c r="G21" s="69">
        <v>8</v>
      </c>
      <c r="H21" s="69">
        <v>5</v>
      </c>
      <c r="I21" s="69"/>
      <c r="J21" s="69"/>
      <c r="L21" s="69">
        <f>2*4</f>
        <v>8</v>
      </c>
      <c r="M21" s="69">
        <f>2*4</f>
        <v>8</v>
      </c>
    </row>
    <row r="22" spans="1:17" ht="13.5" customHeight="1" x14ac:dyDescent="0.25">
      <c r="B22" s="73" t="s">
        <v>48</v>
      </c>
      <c r="C22" s="73"/>
      <c r="D22" s="86"/>
      <c r="E22" s="70">
        <f t="shared" ref="E22:J22" si="0">SUM(E18:E21)</f>
        <v>0</v>
      </c>
      <c r="F22" s="70">
        <f t="shared" si="0"/>
        <v>39</v>
      </c>
      <c r="G22" s="70">
        <f t="shared" si="0"/>
        <v>38</v>
      </c>
      <c r="H22" s="70">
        <f t="shared" si="0"/>
        <v>39.5</v>
      </c>
      <c r="I22" s="70">
        <f t="shared" si="0"/>
        <v>0</v>
      </c>
      <c r="J22" s="70">
        <f t="shared" si="0"/>
        <v>0</v>
      </c>
      <c r="L22" s="69"/>
      <c r="M22" s="69"/>
    </row>
    <row r="23" spans="1:17" ht="25.5" x14ac:dyDescent="0.25">
      <c r="B23" s="80" t="s">
        <v>68</v>
      </c>
      <c r="C23" s="80"/>
      <c r="D23" s="87"/>
      <c r="E23" s="71">
        <f t="shared" ref="E23:J23" si="1">E22*4</f>
        <v>0</v>
      </c>
      <c r="F23" s="71">
        <f t="shared" si="1"/>
        <v>156</v>
      </c>
      <c r="G23" s="71">
        <f t="shared" si="1"/>
        <v>152</v>
      </c>
      <c r="H23" s="72">
        <f t="shared" si="1"/>
        <v>158</v>
      </c>
      <c r="I23" s="71">
        <f t="shared" si="1"/>
        <v>0</v>
      </c>
      <c r="J23" s="71">
        <f t="shared" si="1"/>
        <v>0</v>
      </c>
      <c r="L23" s="83">
        <f>L21+L20+L19+L18</f>
        <v>80</v>
      </c>
      <c r="M23" s="83">
        <f>M21+M20+M19+M18</f>
        <v>80</v>
      </c>
    </row>
    <row r="24" spans="1:17" x14ac:dyDescent="0.25">
      <c r="E24" s="67"/>
      <c r="F24" s="67"/>
      <c r="G24" s="67"/>
      <c r="H24" s="67"/>
      <c r="I24" s="67"/>
      <c r="J24" s="67"/>
      <c r="K24" s="67"/>
      <c r="L24" s="67"/>
    </row>
    <row r="25" spans="1:17" x14ac:dyDescent="0.25">
      <c r="E25" s="67"/>
      <c r="F25" s="67"/>
      <c r="G25" s="67"/>
      <c r="H25" s="67"/>
      <c r="I25" s="67"/>
      <c r="J25" s="67"/>
      <c r="K25" s="67"/>
      <c r="L25" s="67"/>
    </row>
    <row r="26" spans="1:17" x14ac:dyDescent="0.25">
      <c r="E26" s="67"/>
      <c r="F26" s="67"/>
      <c r="G26" s="67"/>
      <c r="H26" s="67"/>
      <c r="I26" s="67"/>
      <c r="J26" s="67"/>
      <c r="K26" s="67"/>
      <c r="L26" s="67"/>
    </row>
    <row r="27" spans="1:17" ht="51" x14ac:dyDescent="0.25">
      <c r="E27" s="45" t="s">
        <v>0</v>
      </c>
      <c r="F27" s="45" t="s">
        <v>4</v>
      </c>
      <c r="G27" s="45" t="s">
        <v>43</v>
      </c>
      <c r="H27" s="45" t="s">
        <v>6</v>
      </c>
      <c r="I27" s="45" t="s">
        <v>2</v>
      </c>
      <c r="J27" s="45" t="s">
        <v>3</v>
      </c>
      <c r="K27" s="45" t="s">
        <v>1</v>
      </c>
      <c r="L27" s="45" t="s">
        <v>5</v>
      </c>
    </row>
    <row r="28" spans="1:17" ht="25.5" x14ac:dyDescent="0.25">
      <c r="D28" s="84" t="s">
        <v>61</v>
      </c>
      <c r="E28" s="81" t="s">
        <v>51</v>
      </c>
      <c r="F28" s="81" t="s">
        <v>51</v>
      </c>
      <c r="G28" s="81" t="s">
        <v>51</v>
      </c>
      <c r="H28" s="81" t="s">
        <v>51</v>
      </c>
      <c r="I28" s="81" t="s">
        <v>51</v>
      </c>
      <c r="J28" s="81" t="s">
        <v>51</v>
      </c>
      <c r="K28" s="81" t="s">
        <v>51</v>
      </c>
      <c r="L28" s="81" t="s">
        <v>51</v>
      </c>
    </row>
    <row r="29" spans="1:17" ht="47.25" customHeight="1" x14ac:dyDescent="0.25">
      <c r="A29" s="673" t="s">
        <v>55</v>
      </c>
      <c r="B29" s="68" t="s">
        <v>52</v>
      </c>
      <c r="C29" s="68" t="s">
        <v>78</v>
      </c>
      <c r="D29" s="84" t="s">
        <v>59</v>
      </c>
      <c r="E29" s="69"/>
      <c r="F29" s="69"/>
      <c r="G29" s="69"/>
      <c r="H29" s="74">
        <f>5*8*4*10</f>
        <v>1600</v>
      </c>
      <c r="I29" s="69">
        <f>5*10</f>
        <v>50</v>
      </c>
      <c r="J29" s="69">
        <f>6*10</f>
        <v>60</v>
      </c>
      <c r="K29" s="69">
        <f>6*10</f>
        <v>60</v>
      </c>
      <c r="L29" s="69">
        <f>6*10</f>
        <v>60</v>
      </c>
      <c r="M29" s="75" t="s">
        <v>66</v>
      </c>
    </row>
    <row r="30" spans="1:17" ht="38.25" x14ac:dyDescent="0.25">
      <c r="A30" s="674"/>
      <c r="B30" s="68" t="s">
        <v>53</v>
      </c>
      <c r="C30" s="68" t="s">
        <v>79</v>
      </c>
      <c r="D30" s="84" t="s">
        <v>62</v>
      </c>
      <c r="E30" s="69"/>
      <c r="F30" s="69"/>
      <c r="G30" s="69"/>
      <c r="H30" s="74"/>
      <c r="I30" s="69"/>
      <c r="J30" s="69">
        <f>(1*4*4)</f>
        <v>16</v>
      </c>
      <c r="K30" s="69"/>
      <c r="L30" s="69">
        <f>(1*4*4)</f>
        <v>16</v>
      </c>
      <c r="M30" s="76" t="s">
        <v>64</v>
      </c>
    </row>
    <row r="31" spans="1:17" ht="51" x14ac:dyDescent="0.25">
      <c r="A31" s="674"/>
      <c r="B31" s="68" t="s">
        <v>54</v>
      </c>
      <c r="C31" s="68" t="s">
        <v>80</v>
      </c>
      <c r="D31" s="84" t="s">
        <v>62</v>
      </c>
      <c r="E31" s="69"/>
      <c r="F31" s="69"/>
      <c r="G31" s="69"/>
      <c r="H31" s="74"/>
      <c r="I31" s="69"/>
      <c r="J31" s="69">
        <f>2*30</f>
        <v>60</v>
      </c>
      <c r="K31" s="69"/>
      <c r="L31" s="69">
        <f>2*30</f>
        <v>60</v>
      </c>
      <c r="M31" s="76" t="s">
        <v>65</v>
      </c>
    </row>
    <row r="32" spans="1:17" ht="38.25" x14ac:dyDescent="0.25">
      <c r="A32" s="675"/>
      <c r="B32" s="68" t="s">
        <v>45</v>
      </c>
      <c r="C32" s="68" t="s">
        <v>81</v>
      </c>
      <c r="D32" s="84" t="s">
        <v>63</v>
      </c>
      <c r="E32" s="69"/>
      <c r="F32" s="69"/>
      <c r="G32" s="69"/>
      <c r="H32" s="74"/>
      <c r="I32" s="69"/>
      <c r="J32" s="69">
        <v>4</v>
      </c>
      <c r="K32" s="69"/>
      <c r="L32" s="69">
        <v>4</v>
      </c>
      <c r="M32" s="76" t="s">
        <v>9</v>
      </c>
    </row>
    <row r="33" spans="1:13" ht="28.5" customHeight="1" x14ac:dyDescent="0.25">
      <c r="B33" s="68" t="s">
        <v>49</v>
      </c>
      <c r="C33" s="68" t="s">
        <v>77</v>
      </c>
      <c r="D33" s="84" t="s">
        <v>63</v>
      </c>
      <c r="E33" s="69"/>
      <c r="F33" s="69"/>
      <c r="G33" s="69"/>
      <c r="H33" s="74"/>
      <c r="I33" s="69">
        <f>4*4</f>
        <v>16</v>
      </c>
      <c r="J33" s="69">
        <f>4*4</f>
        <v>16</v>
      </c>
      <c r="K33" s="69">
        <f>4*4</f>
        <v>16</v>
      </c>
      <c r="L33" s="69">
        <f>4*4</f>
        <v>16</v>
      </c>
      <c r="M33" s="77" t="s">
        <v>9</v>
      </c>
    </row>
    <row r="34" spans="1:13" ht="25.5" x14ac:dyDescent="0.25">
      <c r="B34" s="80" t="s">
        <v>68</v>
      </c>
      <c r="C34" s="80"/>
      <c r="D34" s="88"/>
      <c r="E34" s="71">
        <f t="shared" ref="E34:L34" si="2">SUM(E29:E33)</f>
        <v>0</v>
      </c>
      <c r="F34" s="71">
        <f t="shared" si="2"/>
        <v>0</v>
      </c>
      <c r="G34" s="71">
        <f t="shared" si="2"/>
        <v>0</v>
      </c>
      <c r="H34" s="71">
        <f t="shared" si="2"/>
        <v>1600</v>
      </c>
      <c r="I34" s="71">
        <f t="shared" si="2"/>
        <v>66</v>
      </c>
      <c r="J34" s="71">
        <f t="shared" si="2"/>
        <v>156</v>
      </c>
      <c r="K34" s="71">
        <f t="shared" si="2"/>
        <v>76</v>
      </c>
      <c r="L34" s="71">
        <f t="shared" si="2"/>
        <v>156</v>
      </c>
    </row>
    <row r="35" spans="1:13" ht="25.5" x14ac:dyDescent="0.25">
      <c r="B35" s="80" t="s">
        <v>67</v>
      </c>
      <c r="C35" s="80"/>
      <c r="D35" s="89"/>
      <c r="E35" s="16"/>
      <c r="F35" s="16"/>
      <c r="G35" s="16"/>
      <c r="H35" s="44">
        <f>H34/160</f>
        <v>10</v>
      </c>
      <c r="I35" s="44">
        <f>I34/160</f>
        <v>0.41249999999999998</v>
      </c>
      <c r="J35" s="44">
        <f>J34/160</f>
        <v>0.97499999999999998</v>
      </c>
      <c r="K35" s="44">
        <f>K34/160</f>
        <v>0.47499999999999998</v>
      </c>
      <c r="L35" s="44">
        <f>L34/160</f>
        <v>0.97499999999999998</v>
      </c>
    </row>
    <row r="39" spans="1:13" ht="51" x14ac:dyDescent="0.25">
      <c r="E39" s="45" t="s">
        <v>0</v>
      </c>
      <c r="F39" s="45" t="s">
        <v>1</v>
      </c>
      <c r="G39" s="45" t="s">
        <v>4</v>
      </c>
      <c r="H39" s="45" t="s">
        <v>5</v>
      </c>
      <c r="I39" s="45" t="s">
        <v>2</v>
      </c>
      <c r="J39" s="45" t="s">
        <v>3</v>
      </c>
    </row>
    <row r="40" spans="1:13" ht="25.5" x14ac:dyDescent="0.25">
      <c r="D40" s="84" t="s">
        <v>61</v>
      </c>
      <c r="E40" s="81" t="s">
        <v>70</v>
      </c>
      <c r="F40" s="81" t="s">
        <v>70</v>
      </c>
      <c r="G40" s="81" t="s">
        <v>70</v>
      </c>
      <c r="H40" s="81" t="s">
        <v>70</v>
      </c>
      <c r="I40" s="81" t="s">
        <v>70</v>
      </c>
      <c r="J40" s="81" t="s">
        <v>70</v>
      </c>
    </row>
    <row r="41" spans="1:13" ht="45" customHeight="1" x14ac:dyDescent="0.25">
      <c r="A41" s="676" t="s">
        <v>69</v>
      </c>
      <c r="B41" s="68" t="s">
        <v>56</v>
      </c>
      <c r="C41" s="68" t="s">
        <v>82</v>
      </c>
      <c r="D41" s="84" t="s">
        <v>59</v>
      </c>
      <c r="E41" s="69"/>
      <c r="F41" s="69">
        <f>5*5*2</f>
        <v>50</v>
      </c>
      <c r="G41" s="69">
        <f>6*5*2</f>
        <v>60</v>
      </c>
      <c r="H41" s="69">
        <f>5*5*2</f>
        <v>50</v>
      </c>
      <c r="I41" s="69">
        <f>5*2</f>
        <v>10</v>
      </c>
      <c r="J41" s="69">
        <f>5*2</f>
        <v>10</v>
      </c>
    </row>
    <row r="42" spans="1:13" ht="63.75" x14ac:dyDescent="0.25">
      <c r="A42" s="677"/>
      <c r="B42" s="68" t="s">
        <v>45</v>
      </c>
      <c r="C42" s="68" t="s">
        <v>83</v>
      </c>
      <c r="D42" s="84" t="s">
        <v>63</v>
      </c>
      <c r="E42" s="69"/>
      <c r="F42" s="69">
        <f>4*1</f>
        <v>4</v>
      </c>
      <c r="G42" s="69">
        <f>4*1</f>
        <v>4</v>
      </c>
      <c r="H42" s="69">
        <f>4*1</f>
        <v>4</v>
      </c>
      <c r="I42" s="69">
        <v>4</v>
      </c>
      <c r="J42" s="69">
        <v>4</v>
      </c>
    </row>
    <row r="43" spans="1:13" ht="51" x14ac:dyDescent="0.25">
      <c r="A43" s="678"/>
      <c r="B43" s="68" t="s">
        <v>47</v>
      </c>
      <c r="C43" s="68" t="s">
        <v>75</v>
      </c>
      <c r="D43" s="84" t="s">
        <v>63</v>
      </c>
      <c r="E43" s="69"/>
      <c r="F43" s="69"/>
      <c r="G43" s="69"/>
      <c r="H43" s="69">
        <f>2*20</f>
        <v>40</v>
      </c>
      <c r="I43" s="69">
        <f>2*20</f>
        <v>40</v>
      </c>
      <c r="J43" s="69">
        <f>2*20</f>
        <v>40</v>
      </c>
    </row>
    <row r="44" spans="1:13" ht="21.75" customHeight="1" x14ac:dyDescent="0.25">
      <c r="B44" s="68" t="s">
        <v>49</v>
      </c>
      <c r="C44" s="68" t="s">
        <v>77</v>
      </c>
      <c r="D44" s="84" t="s">
        <v>63</v>
      </c>
      <c r="E44" s="69"/>
      <c r="F44" s="69">
        <v>8</v>
      </c>
      <c r="G44" s="69">
        <v>8</v>
      </c>
      <c r="H44" s="69">
        <v>4</v>
      </c>
      <c r="I44" s="69">
        <v>8</v>
      </c>
      <c r="J44" s="69">
        <v>8</v>
      </c>
    </row>
    <row r="45" spans="1:13" ht="34.5" customHeight="1" x14ac:dyDescent="0.25">
      <c r="B45" s="68" t="s">
        <v>71</v>
      </c>
      <c r="C45" s="68"/>
      <c r="D45" s="84" t="s">
        <v>63</v>
      </c>
      <c r="E45" s="69"/>
      <c r="F45" s="69">
        <v>8</v>
      </c>
      <c r="G45" s="69">
        <v>8</v>
      </c>
      <c r="H45" s="69"/>
      <c r="I45" s="69">
        <v>8</v>
      </c>
      <c r="J45" s="69">
        <v>8</v>
      </c>
    </row>
    <row r="46" spans="1:13" ht="25.5" x14ac:dyDescent="0.25">
      <c r="B46" s="78" t="s">
        <v>57</v>
      </c>
      <c r="C46" s="78"/>
      <c r="D46" s="89"/>
      <c r="E46" s="70"/>
      <c r="F46" s="70">
        <f>SUM(F41:F45)</f>
        <v>70</v>
      </c>
      <c r="G46" s="70">
        <f>SUM(G41:G45)</f>
        <v>80</v>
      </c>
      <c r="H46" s="70">
        <f>SUM(H41:H45)</f>
        <v>98</v>
      </c>
      <c r="I46" s="70">
        <f>SUM(I41:I45)</f>
        <v>70</v>
      </c>
      <c r="J46" s="70">
        <f>SUM(J41:J45)</f>
        <v>70</v>
      </c>
    </row>
    <row r="47" spans="1:13" ht="25.5" x14ac:dyDescent="0.25">
      <c r="B47" s="80" t="s">
        <v>58</v>
      </c>
      <c r="C47" s="80"/>
      <c r="D47" s="87"/>
      <c r="E47" s="71"/>
      <c r="F47" s="71">
        <f>F46*2</f>
        <v>140</v>
      </c>
      <c r="G47" s="71">
        <f>G46*2</f>
        <v>160</v>
      </c>
      <c r="H47" s="79">
        <f>H46*2</f>
        <v>196</v>
      </c>
      <c r="I47" s="71">
        <f>I46*2</f>
        <v>140</v>
      </c>
      <c r="J47" s="71">
        <f>J46*2</f>
        <v>140</v>
      </c>
    </row>
  </sheetData>
  <mergeCells count="4">
    <mergeCell ref="B2:G2"/>
    <mergeCell ref="A18:A20"/>
    <mergeCell ref="A29:A32"/>
    <mergeCell ref="A41:A4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29"/>
  <sheetViews>
    <sheetView view="pageBreakPreview" zoomScale="85" zoomScaleNormal="100" zoomScaleSheetLayoutView="85" workbookViewId="0">
      <pane xSplit="2" ySplit="3" topLeftCell="C4" activePane="bottomRight" state="frozen"/>
      <selection pane="topRight" activeCell="C1" sqref="C1"/>
      <selection pane="bottomLeft" activeCell="A4" sqref="A4"/>
      <selection pane="bottomRight" activeCell="M12" activeCellId="2" sqref="M13 M17 M12"/>
    </sheetView>
  </sheetViews>
  <sheetFormatPr baseColWidth="10" defaultColWidth="11.42578125" defaultRowHeight="15" x14ac:dyDescent="0.25"/>
  <cols>
    <col min="2" max="2" width="23.42578125" customWidth="1"/>
    <col min="4" max="4" width="22.85546875" customWidth="1"/>
    <col min="6" max="6" width="23.42578125" customWidth="1"/>
    <col min="7" max="7" width="11.42578125" customWidth="1"/>
    <col min="8" max="8" width="13.7109375" style="1" customWidth="1"/>
    <col min="9" max="9" width="17" style="1" customWidth="1"/>
    <col min="10" max="10" width="30.85546875" style="1" bestFit="1" customWidth="1"/>
    <col min="11" max="11" width="14.140625" style="1" bestFit="1" customWidth="1"/>
    <col min="12" max="12" width="15.140625" style="1" bestFit="1" customWidth="1"/>
    <col min="13" max="13" width="18.140625" style="1" customWidth="1"/>
    <col min="14" max="14" width="17.42578125" customWidth="1"/>
    <col min="15" max="15" width="20" customWidth="1"/>
    <col min="16" max="17" width="20.140625" bestFit="1" customWidth="1"/>
    <col min="18" max="18" width="113.5703125" customWidth="1"/>
  </cols>
  <sheetData>
    <row r="1" spans="1:18" ht="15" customHeight="1" thickBot="1" x14ac:dyDescent="0.3">
      <c r="A1" s="380" t="s">
        <v>8</v>
      </c>
      <c r="B1" s="381"/>
      <c r="C1" s="381"/>
      <c r="D1" s="381"/>
      <c r="E1" s="381"/>
      <c r="F1" s="381"/>
      <c r="G1" s="381"/>
      <c r="H1" s="381"/>
      <c r="I1" s="382"/>
      <c r="K1" s="356" t="s">
        <v>119</v>
      </c>
      <c r="L1" s="357"/>
      <c r="M1" s="357"/>
      <c r="O1" s="356" t="s">
        <v>120</v>
      </c>
      <c r="P1" s="357"/>
      <c r="Q1" s="362"/>
    </row>
    <row r="2" spans="1:18" s="7" customFormat="1" ht="30.75" customHeight="1" x14ac:dyDescent="0.25">
      <c r="B2" s="378" t="s">
        <v>9</v>
      </c>
      <c r="C2" s="379"/>
      <c r="D2" s="383" t="s">
        <v>9</v>
      </c>
      <c r="E2" s="379"/>
      <c r="F2" s="383" t="s">
        <v>9</v>
      </c>
      <c r="G2" s="379"/>
      <c r="H2" s="371" t="s">
        <v>28</v>
      </c>
      <c r="I2" s="372"/>
      <c r="J2" s="8"/>
      <c r="K2" s="363" t="s">
        <v>116</v>
      </c>
      <c r="L2" s="363" t="s">
        <v>117</v>
      </c>
      <c r="M2" s="363" t="s">
        <v>118</v>
      </c>
      <c r="O2" s="363" t="s">
        <v>116</v>
      </c>
      <c r="P2" s="363" t="s">
        <v>117</v>
      </c>
      <c r="Q2" s="363" t="s">
        <v>118</v>
      </c>
    </row>
    <row r="3" spans="1:18" s="9" customFormat="1" ht="45.75" customHeight="1" thickBot="1" x14ac:dyDescent="0.3">
      <c r="B3" s="373" t="s">
        <v>11</v>
      </c>
      <c r="C3" s="374"/>
      <c r="D3" s="376" t="s">
        <v>12</v>
      </c>
      <c r="E3" s="377"/>
      <c r="F3" s="375" t="s">
        <v>13</v>
      </c>
      <c r="G3" s="375"/>
      <c r="H3" s="144" t="s">
        <v>14</v>
      </c>
      <c r="I3" s="145" t="s">
        <v>100</v>
      </c>
      <c r="J3" s="10"/>
      <c r="K3" s="364"/>
      <c r="L3" s="364"/>
      <c r="M3" s="364"/>
      <c r="O3" s="364"/>
      <c r="P3" s="364"/>
      <c r="Q3" s="364"/>
      <c r="R3" s="9" t="s">
        <v>123</v>
      </c>
    </row>
    <row r="4" spans="1:18" ht="25.5" customHeight="1" x14ac:dyDescent="0.25">
      <c r="A4" s="361" t="s">
        <v>29</v>
      </c>
      <c r="B4" s="141" t="s">
        <v>90</v>
      </c>
      <c r="C4" s="142">
        <v>1</v>
      </c>
      <c r="D4" s="141" t="s">
        <v>90</v>
      </c>
      <c r="E4" s="142">
        <v>1</v>
      </c>
      <c r="F4" s="141"/>
      <c r="G4" s="142">
        <v>0</v>
      </c>
      <c r="H4" s="143">
        <v>2094000</v>
      </c>
      <c r="I4" s="143">
        <v>1378944</v>
      </c>
      <c r="J4" s="2"/>
      <c r="K4" s="34">
        <f>+H4/120</f>
        <v>17450</v>
      </c>
      <c r="L4" s="34">
        <f>+H4/120</f>
        <v>17450</v>
      </c>
      <c r="M4" s="34">
        <v>0</v>
      </c>
      <c r="O4" s="368">
        <f>+(K12/2)+K18</f>
        <v>88475.533333333326</v>
      </c>
      <c r="P4" s="368">
        <f>+(L12/2)+L18</f>
        <v>89458.862500000003</v>
      </c>
      <c r="Q4" s="368">
        <f>+(M12/2)+M18</f>
        <v>81677.270833333343</v>
      </c>
      <c r="R4" s="365" t="s">
        <v>122</v>
      </c>
    </row>
    <row r="5" spans="1:18" ht="25.5" x14ac:dyDescent="0.25">
      <c r="A5" s="361"/>
      <c r="B5" s="14" t="s">
        <v>88</v>
      </c>
      <c r="C5" s="44">
        <v>3</v>
      </c>
      <c r="D5" s="14" t="s">
        <v>101</v>
      </c>
      <c r="E5" s="44">
        <v>1</v>
      </c>
      <c r="F5" s="14" t="s">
        <v>94</v>
      </c>
      <c r="G5" s="44">
        <v>2</v>
      </c>
      <c r="H5" s="4">
        <v>1623250</v>
      </c>
      <c r="I5" s="4">
        <v>993966</v>
      </c>
      <c r="J5" s="2"/>
      <c r="K5" s="17">
        <f>+H5/40</f>
        <v>40581.25</v>
      </c>
      <c r="L5" s="17">
        <f>+H5/120</f>
        <v>13527.083333333334</v>
      </c>
      <c r="M5" s="17">
        <f>+H5/60</f>
        <v>27054.166666666668</v>
      </c>
      <c r="O5" s="369"/>
      <c r="P5" s="369"/>
      <c r="Q5" s="369"/>
      <c r="R5" s="366"/>
    </row>
    <row r="6" spans="1:18" ht="38.25" x14ac:dyDescent="0.25">
      <c r="A6" s="361"/>
      <c r="B6" s="14" t="s">
        <v>89</v>
      </c>
      <c r="C6" s="44">
        <v>1</v>
      </c>
      <c r="D6" s="14" t="s">
        <v>89</v>
      </c>
      <c r="E6" s="44">
        <v>1</v>
      </c>
      <c r="F6" s="14" t="s">
        <v>95</v>
      </c>
      <c r="G6" s="44">
        <v>2</v>
      </c>
      <c r="H6" s="4">
        <v>1623250</v>
      </c>
      <c r="I6" s="4">
        <v>993966</v>
      </c>
      <c r="J6" s="2"/>
      <c r="K6" s="17">
        <f>+H6/120</f>
        <v>13527.083333333334</v>
      </c>
      <c r="L6" s="17">
        <f>+H6/120</f>
        <v>13527.083333333334</v>
      </c>
      <c r="M6" s="17">
        <f>+H6/60</f>
        <v>27054.166666666668</v>
      </c>
      <c r="N6">
        <f>+M6*120</f>
        <v>3246500</v>
      </c>
      <c r="O6" s="369"/>
      <c r="P6" s="369"/>
      <c r="Q6" s="369"/>
      <c r="R6" s="366"/>
    </row>
    <row r="7" spans="1:18" ht="25.5" x14ac:dyDescent="0.25">
      <c r="A7" s="361"/>
      <c r="B7" s="14" t="s">
        <v>91</v>
      </c>
      <c r="C7" s="44">
        <v>1</v>
      </c>
      <c r="D7" s="14" t="s">
        <v>91</v>
      </c>
      <c r="E7" s="44">
        <v>1</v>
      </c>
      <c r="F7" s="14" t="s">
        <v>96</v>
      </c>
      <c r="G7" s="44">
        <v>2</v>
      </c>
      <c r="H7" s="4">
        <v>1623250</v>
      </c>
      <c r="I7" s="4">
        <v>993966</v>
      </c>
      <c r="J7" s="2"/>
      <c r="K7" s="17">
        <f>+H7/120</f>
        <v>13527.083333333334</v>
      </c>
      <c r="L7" s="17">
        <f>+H7/120</f>
        <v>13527.083333333334</v>
      </c>
      <c r="M7" s="17">
        <f>+H7/60</f>
        <v>27054.166666666668</v>
      </c>
      <c r="O7" s="369"/>
      <c r="P7" s="369"/>
      <c r="Q7" s="369"/>
      <c r="R7" s="366"/>
    </row>
    <row r="8" spans="1:18" ht="25.5" x14ac:dyDescent="0.25">
      <c r="A8" s="361"/>
      <c r="B8" s="14" t="s">
        <v>92</v>
      </c>
      <c r="C8" s="44">
        <v>3</v>
      </c>
      <c r="D8" s="14"/>
      <c r="E8" s="44">
        <v>0</v>
      </c>
      <c r="F8" s="14" t="s">
        <v>97</v>
      </c>
      <c r="G8" s="44">
        <v>2</v>
      </c>
      <c r="H8" s="4">
        <v>1160833</v>
      </c>
      <c r="I8" s="4">
        <v>689455</v>
      </c>
      <c r="J8" s="2"/>
      <c r="K8" s="17">
        <f>+H8/40</f>
        <v>29020.825000000001</v>
      </c>
      <c r="L8" s="17">
        <v>0</v>
      </c>
      <c r="M8" s="17">
        <f>+H8/60</f>
        <v>19347.216666666667</v>
      </c>
      <c r="O8" s="369"/>
      <c r="P8" s="369"/>
      <c r="Q8" s="369"/>
      <c r="R8" s="366"/>
    </row>
    <row r="9" spans="1:18" ht="38.25" x14ac:dyDescent="0.25">
      <c r="A9" s="361"/>
      <c r="B9" s="14" t="s">
        <v>93</v>
      </c>
      <c r="C9" s="44">
        <v>3</v>
      </c>
      <c r="D9" s="14" t="s">
        <v>126</v>
      </c>
      <c r="E9" s="44">
        <v>1</v>
      </c>
      <c r="F9" s="14" t="s">
        <v>98</v>
      </c>
      <c r="G9" s="44">
        <v>2</v>
      </c>
      <c r="H9" s="4">
        <v>1160833</v>
      </c>
      <c r="I9" s="4">
        <v>689455</v>
      </c>
      <c r="J9" s="2"/>
      <c r="K9" s="17">
        <f>+H9/40</f>
        <v>29020.825000000001</v>
      </c>
      <c r="L9" s="17">
        <f>+H9/120</f>
        <v>9673.6083333333336</v>
      </c>
      <c r="M9" s="17">
        <f>+H9/60</f>
        <v>19347.216666666667</v>
      </c>
      <c r="O9" s="369"/>
      <c r="P9" s="369"/>
      <c r="Q9" s="369"/>
      <c r="R9" s="366"/>
    </row>
    <row r="10" spans="1:18" ht="25.5" x14ac:dyDescent="0.25">
      <c r="A10" s="361"/>
      <c r="B10" s="14"/>
      <c r="C10" s="44">
        <v>0</v>
      </c>
      <c r="D10" s="14"/>
      <c r="E10" s="44">
        <v>0</v>
      </c>
      <c r="F10" s="14" t="s">
        <v>99</v>
      </c>
      <c r="G10" s="44">
        <v>1</v>
      </c>
      <c r="H10" s="4">
        <v>1160833</v>
      </c>
      <c r="I10" s="4">
        <v>689455</v>
      </c>
      <c r="J10" s="2"/>
      <c r="K10" s="19">
        <v>0</v>
      </c>
      <c r="L10" s="19">
        <v>0</v>
      </c>
      <c r="M10" s="19">
        <f>+H10/120</f>
        <v>9673.6083333333336</v>
      </c>
      <c r="O10" s="369"/>
      <c r="P10" s="369"/>
      <c r="Q10" s="369"/>
      <c r="R10" s="366"/>
    </row>
    <row r="11" spans="1:18" ht="26.25" thickBot="1" x14ac:dyDescent="0.3">
      <c r="A11" s="120"/>
      <c r="B11" s="14"/>
      <c r="C11" s="44"/>
      <c r="D11" s="14" t="s">
        <v>102</v>
      </c>
      <c r="E11" s="44">
        <v>8</v>
      </c>
      <c r="F11" s="14"/>
      <c r="G11" s="44"/>
      <c r="H11" s="4">
        <v>1160833</v>
      </c>
      <c r="I11" s="4">
        <v>689455</v>
      </c>
      <c r="J11" s="2"/>
      <c r="K11" s="121"/>
      <c r="L11" s="19">
        <f>+H11/15</f>
        <v>77388.866666666669</v>
      </c>
      <c r="M11" s="121"/>
      <c r="O11" s="369"/>
      <c r="P11" s="369"/>
      <c r="Q11" s="369"/>
      <c r="R11" s="366"/>
    </row>
    <row r="12" spans="1:18" ht="15.75" thickBot="1" x14ac:dyDescent="0.3">
      <c r="B12" s="45" t="s">
        <v>7</v>
      </c>
      <c r="C12" s="44">
        <f>SUM(C4:C10)</f>
        <v>12</v>
      </c>
      <c r="D12" s="44"/>
      <c r="E12" s="44">
        <f>SUM(E4:E11)</f>
        <v>13</v>
      </c>
      <c r="F12" s="45" t="s">
        <v>7</v>
      </c>
      <c r="G12" s="44">
        <f>SUM(G4:G10)</f>
        <v>11</v>
      </c>
      <c r="H12" s="3"/>
      <c r="I12" s="3"/>
      <c r="J12" s="39" t="s">
        <v>25</v>
      </c>
      <c r="K12" s="30">
        <f>SUM(K4:K10)</f>
        <v>143127.06666666665</v>
      </c>
      <c r="L12" s="30">
        <f>SUM(L4:L11)</f>
        <v>145093.72500000001</v>
      </c>
      <c r="M12" s="153">
        <f>SUM(M4:M10)</f>
        <v>129530.54166666669</v>
      </c>
      <c r="O12" s="369"/>
      <c r="P12" s="369"/>
      <c r="Q12" s="369"/>
      <c r="R12" s="366"/>
    </row>
    <row r="13" spans="1:18" s="5" customFormat="1" ht="25.5" x14ac:dyDescent="0.25">
      <c r="A13" s="352" t="s">
        <v>20</v>
      </c>
      <c r="B13" s="14" t="s">
        <v>36</v>
      </c>
      <c r="C13" s="50"/>
      <c r="D13" s="44"/>
      <c r="E13" s="50"/>
      <c r="F13" s="14" t="s">
        <v>36</v>
      </c>
      <c r="G13" s="50"/>
      <c r="H13" s="46"/>
      <c r="I13" s="46"/>
      <c r="J13" s="6"/>
      <c r="K13" s="23">
        <v>56941</v>
      </c>
      <c r="L13" s="23">
        <v>56941</v>
      </c>
      <c r="M13" s="151">
        <v>70128</v>
      </c>
      <c r="N13" s="112"/>
      <c r="O13" s="369"/>
      <c r="P13" s="369"/>
      <c r="Q13" s="369"/>
      <c r="R13" s="366"/>
    </row>
    <row r="14" spans="1:18" x14ac:dyDescent="0.25">
      <c r="A14" s="353"/>
      <c r="B14" s="15" t="s">
        <v>21</v>
      </c>
      <c r="C14" s="16"/>
      <c r="D14" s="16"/>
      <c r="E14" s="16"/>
      <c r="F14" s="15" t="s">
        <v>21</v>
      </c>
      <c r="G14" s="16"/>
      <c r="H14" s="3"/>
      <c r="I14" s="3"/>
      <c r="K14" s="17">
        <v>0</v>
      </c>
      <c r="L14" s="122">
        <v>0</v>
      </c>
      <c r="M14" s="24"/>
      <c r="O14" s="369"/>
      <c r="P14" s="369"/>
      <c r="Q14" s="369"/>
      <c r="R14" s="366"/>
    </row>
    <row r="15" spans="1:18" ht="39" thickBot="1" x14ac:dyDescent="0.3">
      <c r="A15" s="354"/>
      <c r="B15" s="15" t="s">
        <v>22</v>
      </c>
      <c r="C15" s="16"/>
      <c r="D15" s="16"/>
      <c r="E15" s="16"/>
      <c r="F15" s="15" t="s">
        <v>22</v>
      </c>
      <c r="G15" s="16"/>
      <c r="H15" s="3"/>
      <c r="I15" s="3"/>
      <c r="K15" s="19">
        <v>0</v>
      </c>
      <c r="L15" s="19">
        <v>0</v>
      </c>
      <c r="M15" s="19"/>
      <c r="N15" s="113"/>
      <c r="O15" s="369"/>
      <c r="P15" s="369"/>
      <c r="Q15" s="369"/>
      <c r="R15" s="366"/>
    </row>
    <row r="16" spans="1:18" ht="15.75" thickBot="1" x14ac:dyDescent="0.3">
      <c r="A16" s="108"/>
      <c r="B16" s="15"/>
      <c r="C16" s="16"/>
      <c r="D16" s="16"/>
      <c r="E16" s="16"/>
      <c r="F16" s="15"/>
      <c r="G16" s="16"/>
      <c r="H16" s="3"/>
      <c r="I16" s="3"/>
      <c r="J16" s="39" t="s">
        <v>84</v>
      </c>
      <c r="K16" s="32">
        <f>SUM(K13:K15)</f>
        <v>56941</v>
      </c>
      <c r="L16" s="32">
        <f>SUM(L13:L15)</f>
        <v>56941</v>
      </c>
      <c r="M16" s="32">
        <f>SUM(M13:M15)</f>
        <v>70128</v>
      </c>
      <c r="O16" s="369"/>
      <c r="P16" s="369"/>
      <c r="Q16" s="369"/>
      <c r="R16" s="366"/>
    </row>
    <row r="17" spans="1:18" ht="77.25" thickBot="1" x14ac:dyDescent="0.3">
      <c r="A17" s="13" t="s">
        <v>85</v>
      </c>
      <c r="B17" s="13" t="s">
        <v>87</v>
      </c>
      <c r="C17" s="16"/>
      <c r="D17" s="16"/>
      <c r="E17" s="16"/>
      <c r="F17" s="13" t="s">
        <v>87</v>
      </c>
      <c r="G17" s="16"/>
      <c r="H17" s="3"/>
      <c r="I17" s="3"/>
      <c r="K17" s="105">
        <v>16912</v>
      </c>
      <c r="L17" s="105">
        <v>16912</v>
      </c>
      <c r="M17" s="152">
        <v>16912</v>
      </c>
      <c r="O17" s="369"/>
      <c r="P17" s="369"/>
      <c r="Q17" s="369"/>
      <c r="R17" s="366"/>
    </row>
    <row r="18" spans="1:18" ht="15.75" thickBot="1" x14ac:dyDescent="0.3">
      <c r="J18" s="29" t="s">
        <v>24</v>
      </c>
      <c r="K18" s="32">
        <f>SUM(K17:K17)</f>
        <v>16912</v>
      </c>
      <c r="L18" s="32">
        <f>SUM(L17)</f>
        <v>16912</v>
      </c>
      <c r="M18" s="32">
        <f>SUM(M17:M17)</f>
        <v>16912</v>
      </c>
      <c r="O18" s="369"/>
      <c r="P18" s="369"/>
      <c r="Q18" s="369"/>
      <c r="R18" s="366"/>
    </row>
    <row r="19" spans="1:18" ht="15.75" thickBot="1" x14ac:dyDescent="0.3">
      <c r="K19" s="21"/>
      <c r="L19" s="21"/>
      <c r="M19" s="21"/>
      <c r="O19" s="370"/>
      <c r="P19" s="370"/>
      <c r="Q19" s="370"/>
      <c r="R19" s="367"/>
    </row>
    <row r="20" spans="1:18" ht="15.75" thickBot="1" x14ac:dyDescent="0.3">
      <c r="J20" s="29" t="s">
        <v>26</v>
      </c>
      <c r="K20" s="32">
        <f>+K12+K18+K16</f>
        <v>216980.06666666665</v>
      </c>
      <c r="L20" s="32">
        <f>+L12+L18+L16</f>
        <v>218946.72500000001</v>
      </c>
      <c r="M20" s="32">
        <f>+M12+M18+M16</f>
        <v>216570.54166666669</v>
      </c>
      <c r="N20" s="146" t="s">
        <v>121</v>
      </c>
      <c r="O20" s="147">
        <f>SUM(O4:O19)</f>
        <v>88475.533333333326</v>
      </c>
      <c r="P20" s="147">
        <f>SUM(P4:P19)</f>
        <v>89458.862500000003</v>
      </c>
      <c r="Q20" s="147">
        <f>SUM(Q4:Q19)</f>
        <v>81677.270833333343</v>
      </c>
    </row>
    <row r="22" spans="1:18" ht="15.75" thickBot="1" x14ac:dyDescent="0.3">
      <c r="L22" s="1">
        <f>+L20*11</f>
        <v>2408413.9750000001</v>
      </c>
      <c r="M22" s="1">
        <f>+M20*11</f>
        <v>2382275.9583333335</v>
      </c>
      <c r="O22">
        <f>+K20/2</f>
        <v>108490.03333333333</v>
      </c>
    </row>
    <row r="23" spans="1:18" x14ac:dyDescent="0.25">
      <c r="F23" s="148"/>
      <c r="J23" s="53" t="s">
        <v>33</v>
      </c>
      <c r="K23" s="57">
        <v>195143</v>
      </c>
      <c r="L23" s="57">
        <v>195143</v>
      </c>
      <c r="M23" s="57">
        <v>195143</v>
      </c>
    </row>
    <row r="24" spans="1:18" s="5" customFormat="1" ht="15.75" thickBot="1" x14ac:dyDescent="0.3">
      <c r="F24" s="149"/>
      <c r="H24" s="6"/>
      <c r="I24" s="6"/>
      <c r="J24" s="54" t="s">
        <v>34</v>
      </c>
      <c r="K24" s="58">
        <f>+K20-K23</f>
        <v>21837.066666666651</v>
      </c>
      <c r="L24" s="58">
        <f>+L20-L23</f>
        <v>23803.725000000006</v>
      </c>
      <c r="M24" s="58">
        <f>+M20-M23</f>
        <v>21427.541666666686</v>
      </c>
    </row>
    <row r="27" spans="1:18" ht="15.75" thickBot="1" x14ac:dyDescent="0.3">
      <c r="K27" s="1">
        <f>+K20*11</f>
        <v>2386780.7333333334</v>
      </c>
    </row>
    <row r="28" spans="1:18" x14ac:dyDescent="0.25">
      <c r="J28" s="61" t="s">
        <v>35</v>
      </c>
      <c r="K28" s="63">
        <v>247065</v>
      </c>
      <c r="L28" s="63">
        <v>247065</v>
      </c>
      <c r="M28" s="63">
        <v>247065</v>
      </c>
    </row>
    <row r="29" spans="1:18" ht="15.75" thickBot="1" x14ac:dyDescent="0.3">
      <c r="J29" s="54" t="s">
        <v>34</v>
      </c>
      <c r="K29" s="58">
        <f>+K20-K28</f>
        <v>-30084.933333333349</v>
      </c>
      <c r="L29" s="58">
        <f>+L20-L28</f>
        <v>-28118.274999999994</v>
      </c>
      <c r="M29" s="58">
        <f>+M20-M28</f>
        <v>-30494.458333333314</v>
      </c>
    </row>
  </sheetData>
  <mergeCells count="22">
    <mergeCell ref="A4:A10"/>
    <mergeCell ref="A13:A15"/>
    <mergeCell ref="K1:M1"/>
    <mergeCell ref="H2:I2"/>
    <mergeCell ref="B3:C3"/>
    <mergeCell ref="F3:G3"/>
    <mergeCell ref="D3:E3"/>
    <mergeCell ref="K2:K3"/>
    <mergeCell ref="L2:L3"/>
    <mergeCell ref="M2:M3"/>
    <mergeCell ref="B2:C2"/>
    <mergeCell ref="A1:I1"/>
    <mergeCell ref="D2:E2"/>
    <mergeCell ref="F2:G2"/>
    <mergeCell ref="O1:Q1"/>
    <mergeCell ref="O2:O3"/>
    <mergeCell ref="P2:P3"/>
    <mergeCell ref="Q2:Q3"/>
    <mergeCell ref="R4:R19"/>
    <mergeCell ref="P4:P19"/>
    <mergeCell ref="Q4:Q19"/>
    <mergeCell ref="O4:O19"/>
  </mergeCells>
  <pageMargins left="0.7" right="0.7" top="0.75" bottom="0.75" header="0.3" footer="0.3"/>
  <pageSetup scale="59" orientation="landscape" r:id="rId1"/>
  <colBreaks count="1" manualBreakCount="1">
    <brk id="13" max="1048575" man="1"/>
  </colBreaks>
  <ignoredErrors>
    <ignoredError sqref="K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6"/>
  <sheetViews>
    <sheetView workbookViewId="0">
      <selection activeCell="G2" sqref="G2"/>
    </sheetView>
  </sheetViews>
  <sheetFormatPr baseColWidth="10" defaultRowHeight="15" x14ac:dyDescent="0.25"/>
  <sheetData>
    <row r="1" spans="1:7" ht="72.75" thickBot="1" x14ac:dyDescent="0.3">
      <c r="A1" s="123" t="s">
        <v>103</v>
      </c>
      <c r="B1" s="123" t="s">
        <v>104</v>
      </c>
      <c r="C1" s="123" t="s">
        <v>105</v>
      </c>
      <c r="D1" s="123" t="s">
        <v>106</v>
      </c>
      <c r="E1">
        <v>1</v>
      </c>
      <c r="F1">
        <v>2</v>
      </c>
      <c r="G1">
        <v>3</v>
      </c>
    </row>
    <row r="2" spans="1:7" ht="36" x14ac:dyDescent="0.25">
      <c r="A2" s="124" t="s">
        <v>107</v>
      </c>
      <c r="B2" s="125" t="s">
        <v>108</v>
      </c>
      <c r="C2" s="126">
        <v>3693</v>
      </c>
      <c r="D2" s="127">
        <v>1020</v>
      </c>
      <c r="G2" t="s">
        <v>115</v>
      </c>
    </row>
    <row r="3" spans="1:7" ht="36" x14ac:dyDescent="0.25">
      <c r="A3" s="128" t="s">
        <v>109</v>
      </c>
      <c r="B3" s="129" t="s">
        <v>110</v>
      </c>
      <c r="C3" s="130">
        <v>1864</v>
      </c>
      <c r="D3" s="131">
        <v>146</v>
      </c>
      <c r="F3" t="s">
        <v>115</v>
      </c>
      <c r="G3" t="s">
        <v>115</v>
      </c>
    </row>
    <row r="4" spans="1:7" ht="36" x14ac:dyDescent="0.25">
      <c r="A4" s="128" t="s">
        <v>111</v>
      </c>
      <c r="B4" s="129" t="s">
        <v>112</v>
      </c>
      <c r="C4" s="132">
        <v>701</v>
      </c>
      <c r="D4" s="131">
        <v>30</v>
      </c>
      <c r="E4" t="s">
        <v>115</v>
      </c>
      <c r="F4" t="s">
        <v>115</v>
      </c>
    </row>
    <row r="5" spans="1:7" ht="36.75" thickBot="1" x14ac:dyDescent="0.3">
      <c r="A5" s="133" t="s">
        <v>113</v>
      </c>
      <c r="B5" s="134" t="s">
        <v>114</v>
      </c>
      <c r="C5" s="135">
        <v>467</v>
      </c>
      <c r="D5" s="136">
        <v>12</v>
      </c>
      <c r="E5" t="s">
        <v>115</v>
      </c>
    </row>
    <row r="6" spans="1:7" ht="18.75" thickBot="1" x14ac:dyDescent="0.3">
      <c r="A6" s="137"/>
      <c r="B6" s="138" t="s">
        <v>7</v>
      </c>
      <c r="C6" s="139">
        <v>6725</v>
      </c>
      <c r="D6" s="140">
        <v>1208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28"/>
  <sheetViews>
    <sheetView workbookViewId="0">
      <pane xSplit="2" ySplit="3" topLeftCell="C4" activePane="bottomRight" state="frozen"/>
      <selection pane="topRight" activeCell="C1" sqref="C1"/>
      <selection pane="bottomLeft" activeCell="A4" sqref="A4"/>
      <selection pane="bottomRight" activeCell="D10" sqref="D10"/>
    </sheetView>
  </sheetViews>
  <sheetFormatPr baseColWidth="10" defaultColWidth="11.42578125" defaultRowHeight="15" x14ac:dyDescent="0.25"/>
  <cols>
    <col min="2" max="2" width="23.42578125" customWidth="1"/>
    <col min="4" max="4" width="23.42578125" customWidth="1"/>
    <col min="6" max="6" width="13.7109375" style="1" bestFit="1" customWidth="1"/>
    <col min="7" max="7" width="17" style="1" customWidth="1"/>
    <col min="8" max="8" width="17.42578125" style="1" bestFit="1" customWidth="1"/>
    <col min="9" max="9" width="14.140625" style="1" bestFit="1" customWidth="1"/>
    <col min="10" max="10" width="0" style="1" hidden="1" customWidth="1"/>
    <col min="11" max="11" width="11.42578125" style="1"/>
    <col min="12" max="12" width="0" hidden="1" customWidth="1"/>
  </cols>
  <sheetData>
    <row r="1" spans="1:17" ht="15" customHeight="1" thickBot="1" x14ac:dyDescent="0.3">
      <c r="B1" s="16"/>
      <c r="C1" s="355" t="s">
        <v>8</v>
      </c>
      <c r="D1" s="355"/>
      <c r="E1" s="355"/>
      <c r="F1" s="3"/>
      <c r="G1" s="3"/>
      <c r="I1" s="356" t="s">
        <v>8</v>
      </c>
      <c r="J1" s="357"/>
      <c r="K1" s="357"/>
      <c r="L1" s="362"/>
    </row>
    <row r="2" spans="1:17" s="7" customFormat="1" ht="30.75" thickBot="1" x14ac:dyDescent="0.3">
      <c r="B2" s="40"/>
      <c r="C2" s="109" t="s">
        <v>9</v>
      </c>
      <c r="D2" s="40"/>
      <c r="E2" s="109" t="s">
        <v>9</v>
      </c>
      <c r="F2" s="358" t="s">
        <v>28</v>
      </c>
      <c r="G2" s="358"/>
      <c r="H2" s="8"/>
      <c r="I2" s="356" t="s">
        <v>30</v>
      </c>
      <c r="J2" s="384"/>
      <c r="K2" s="385" t="s">
        <v>31</v>
      </c>
      <c r="L2" s="362"/>
    </row>
    <row r="3" spans="1:17" s="9" customFormat="1" ht="45.75" thickBot="1" x14ac:dyDescent="0.3">
      <c r="B3" s="359" t="s">
        <v>11</v>
      </c>
      <c r="C3" s="359"/>
      <c r="D3" s="360" t="s">
        <v>13</v>
      </c>
      <c r="E3" s="360"/>
      <c r="F3" s="110" t="s">
        <v>14</v>
      </c>
      <c r="G3" s="11" t="s">
        <v>100</v>
      </c>
      <c r="H3" s="10"/>
      <c r="I3" s="36" t="s">
        <v>37</v>
      </c>
      <c r="J3" s="37" t="s">
        <v>40</v>
      </c>
      <c r="K3" s="36" t="s">
        <v>39</v>
      </c>
      <c r="L3" s="37" t="s">
        <v>42</v>
      </c>
    </row>
    <row r="4" spans="1:17" ht="25.5" x14ac:dyDescent="0.25">
      <c r="A4" s="361" t="s">
        <v>29</v>
      </c>
      <c r="B4" s="14" t="s">
        <v>90</v>
      </c>
      <c r="C4" s="44">
        <v>1</v>
      </c>
      <c r="D4" s="14"/>
      <c r="E4" s="44">
        <v>0</v>
      </c>
      <c r="F4" s="4">
        <v>2094000</v>
      </c>
      <c r="G4" s="4">
        <v>1378944</v>
      </c>
      <c r="H4" s="2"/>
      <c r="I4" s="34">
        <f>+F4/120</f>
        <v>17450</v>
      </c>
      <c r="J4" s="35">
        <v>0</v>
      </c>
      <c r="K4" s="34">
        <v>0</v>
      </c>
      <c r="L4" s="35">
        <v>0</v>
      </c>
      <c r="O4" s="65"/>
      <c r="P4" s="96"/>
      <c r="Q4" s="65"/>
    </row>
    <row r="5" spans="1:17" ht="25.5" x14ac:dyDescent="0.25">
      <c r="A5" s="361"/>
      <c r="B5" s="14" t="s">
        <v>88</v>
      </c>
      <c r="C5" s="44">
        <v>3</v>
      </c>
      <c r="D5" s="14" t="s">
        <v>94</v>
      </c>
      <c r="E5" s="44">
        <v>2</v>
      </c>
      <c r="F5" s="4">
        <v>1623250</v>
      </c>
      <c r="G5" s="4">
        <v>993966</v>
      </c>
      <c r="H5" s="2"/>
      <c r="I5" s="17">
        <f>+F5/40</f>
        <v>40581.25</v>
      </c>
      <c r="J5" s="94"/>
      <c r="K5" s="17">
        <f>+F5/60</f>
        <v>27054.166666666668</v>
      </c>
      <c r="L5" s="18">
        <v>0</v>
      </c>
      <c r="O5" s="65"/>
      <c r="P5" s="96"/>
      <c r="Q5" s="65"/>
    </row>
    <row r="6" spans="1:17" ht="38.25" x14ac:dyDescent="0.25">
      <c r="A6" s="361"/>
      <c r="B6" s="14" t="s">
        <v>89</v>
      </c>
      <c r="C6" s="44">
        <v>1</v>
      </c>
      <c r="D6" s="14" t="s">
        <v>95</v>
      </c>
      <c r="E6" s="44">
        <v>2</v>
      </c>
      <c r="F6" s="4">
        <v>1623250</v>
      </c>
      <c r="G6" s="4">
        <v>993966</v>
      </c>
      <c r="H6" s="2"/>
      <c r="I6" s="17">
        <f>+F6/120</f>
        <v>13527.083333333334</v>
      </c>
      <c r="J6" s="18">
        <v>0</v>
      </c>
      <c r="K6" s="17">
        <f>+F6/60</f>
        <v>27054.166666666668</v>
      </c>
      <c r="L6" s="18">
        <v>0</v>
      </c>
      <c r="O6" s="65"/>
      <c r="P6" s="96"/>
      <c r="Q6" s="65"/>
    </row>
    <row r="7" spans="1:17" ht="25.5" x14ac:dyDescent="0.25">
      <c r="A7" s="361"/>
      <c r="B7" s="14" t="s">
        <v>91</v>
      </c>
      <c r="C7" s="44">
        <v>1</v>
      </c>
      <c r="D7" s="14" t="s">
        <v>96</v>
      </c>
      <c r="E7" s="44">
        <v>2</v>
      </c>
      <c r="F7" s="4">
        <v>1623250</v>
      </c>
      <c r="G7" s="4">
        <v>993966</v>
      </c>
      <c r="H7" s="2"/>
      <c r="I7" s="17">
        <f>+F7/120</f>
        <v>13527.083333333334</v>
      </c>
      <c r="J7" s="18">
        <v>0</v>
      </c>
      <c r="K7" s="17">
        <f>+F7/60</f>
        <v>27054.166666666668</v>
      </c>
      <c r="L7" s="18">
        <v>0</v>
      </c>
      <c r="O7" s="65"/>
      <c r="P7" s="96"/>
      <c r="Q7" s="65"/>
    </row>
    <row r="8" spans="1:17" ht="25.5" x14ac:dyDescent="0.25">
      <c r="A8" s="361"/>
      <c r="B8" s="14" t="s">
        <v>92</v>
      </c>
      <c r="C8" s="44">
        <v>3</v>
      </c>
      <c r="D8" s="14" t="s">
        <v>97</v>
      </c>
      <c r="E8" s="44">
        <v>2</v>
      </c>
      <c r="F8" s="4">
        <v>1160833</v>
      </c>
      <c r="G8" s="4">
        <v>689455</v>
      </c>
      <c r="H8" s="2"/>
      <c r="I8" s="17">
        <f>+F8/40</f>
        <v>29020.825000000001</v>
      </c>
      <c r="J8" s="18">
        <v>0</v>
      </c>
      <c r="K8" s="17">
        <f>+F8/60</f>
        <v>19347.216666666667</v>
      </c>
      <c r="L8" s="18">
        <v>0</v>
      </c>
      <c r="O8" s="65"/>
      <c r="P8" s="96"/>
      <c r="Q8" s="65"/>
    </row>
    <row r="9" spans="1:17" ht="38.25" x14ac:dyDescent="0.25">
      <c r="A9" s="361"/>
      <c r="B9" s="14" t="s">
        <v>93</v>
      </c>
      <c r="C9" s="44">
        <v>3</v>
      </c>
      <c r="D9" s="14" t="s">
        <v>98</v>
      </c>
      <c r="E9" s="44">
        <v>2</v>
      </c>
      <c r="F9" s="4">
        <v>1160833</v>
      </c>
      <c r="G9" s="4">
        <v>689455</v>
      </c>
      <c r="H9" s="2"/>
      <c r="I9" s="17">
        <f>+F9/40</f>
        <v>29020.825000000001</v>
      </c>
      <c r="J9" s="18">
        <v>0</v>
      </c>
      <c r="K9" s="17">
        <f>+F9/60</f>
        <v>19347.216666666667</v>
      </c>
      <c r="L9" s="18">
        <v>0</v>
      </c>
      <c r="O9" s="65"/>
      <c r="P9" s="96"/>
      <c r="Q9" s="65"/>
    </row>
    <row r="10" spans="1:17" ht="26.25" thickBot="1" x14ac:dyDescent="0.3">
      <c r="A10" s="361"/>
      <c r="B10" s="14" t="s">
        <v>43</v>
      </c>
      <c r="C10" s="44">
        <v>0</v>
      </c>
      <c r="D10" s="14" t="s">
        <v>99</v>
      </c>
      <c r="E10" s="44">
        <v>1</v>
      </c>
      <c r="F10" s="4">
        <v>1160833</v>
      </c>
      <c r="G10" s="4">
        <v>689455</v>
      </c>
      <c r="H10" s="2"/>
      <c r="I10" s="19">
        <v>0</v>
      </c>
      <c r="J10" s="20">
        <v>0</v>
      </c>
      <c r="K10" s="19">
        <f>+F10/120</f>
        <v>9673.6083333333336</v>
      </c>
      <c r="L10" s="20">
        <v>0</v>
      </c>
      <c r="O10" s="65"/>
      <c r="P10" s="96"/>
      <c r="Q10" s="65"/>
    </row>
    <row r="11" spans="1:17" ht="15.75" thickBot="1" x14ac:dyDescent="0.3">
      <c r="B11" s="45" t="s">
        <v>7</v>
      </c>
      <c r="C11" s="44">
        <f>SUM(C4:C10)</f>
        <v>12</v>
      </c>
      <c r="D11" s="45" t="s">
        <v>7</v>
      </c>
      <c r="E11" s="44">
        <f>SUM(E4:E10)</f>
        <v>11</v>
      </c>
      <c r="F11" s="3"/>
      <c r="G11" s="3"/>
      <c r="H11" s="39" t="s">
        <v>25</v>
      </c>
      <c r="I11" s="30">
        <f>SUM(I4:I10)</f>
        <v>143127.06666666665</v>
      </c>
      <c r="J11" s="31">
        <f>SUM(J4:J10)</f>
        <v>0</v>
      </c>
      <c r="K11" s="32">
        <f>SUM(K4:K10)</f>
        <v>129530.54166666669</v>
      </c>
      <c r="L11" s="33">
        <f>SUM(L4:L10)</f>
        <v>0</v>
      </c>
      <c r="M11" s="65"/>
      <c r="O11" s="65"/>
    </row>
    <row r="12" spans="1:17" s="5" customFormat="1" ht="25.5" x14ac:dyDescent="0.25">
      <c r="A12" s="352" t="s">
        <v>20</v>
      </c>
      <c r="B12" s="14" t="s">
        <v>36</v>
      </c>
      <c r="C12" s="50"/>
      <c r="D12" s="14" t="s">
        <v>36</v>
      </c>
      <c r="E12" s="50"/>
      <c r="F12" s="46"/>
      <c r="G12" s="46"/>
      <c r="H12" s="6"/>
      <c r="I12" s="23">
        <v>56941</v>
      </c>
      <c r="J12" s="51"/>
      <c r="K12" s="23">
        <v>70128</v>
      </c>
      <c r="L12" s="52"/>
      <c r="N12" s="112"/>
    </row>
    <row r="13" spans="1:17" x14ac:dyDescent="0.25">
      <c r="A13" s="353"/>
      <c r="B13" s="15" t="s">
        <v>21</v>
      </c>
      <c r="C13" s="16"/>
      <c r="D13" s="15" t="s">
        <v>21</v>
      </c>
      <c r="E13" s="16"/>
      <c r="F13" s="3"/>
      <c r="G13" s="3"/>
      <c r="I13" s="17">
        <v>0</v>
      </c>
      <c r="J13" s="24">
        <v>83315</v>
      </c>
      <c r="K13" s="24"/>
      <c r="L13" s="24"/>
    </row>
    <row r="14" spans="1:17" ht="39" thickBot="1" x14ac:dyDescent="0.3">
      <c r="A14" s="354"/>
      <c r="B14" s="15" t="s">
        <v>22</v>
      </c>
      <c r="C14" s="16"/>
      <c r="D14" s="15" t="s">
        <v>22</v>
      </c>
      <c r="E14" s="16"/>
      <c r="F14" s="3"/>
      <c r="G14" s="3"/>
      <c r="I14" s="19">
        <v>0</v>
      </c>
      <c r="J14" s="26">
        <v>0</v>
      </c>
      <c r="K14" s="19"/>
      <c r="L14" s="104"/>
      <c r="N14" s="113"/>
    </row>
    <row r="15" spans="1:17" ht="15.75" thickBot="1" x14ac:dyDescent="0.3">
      <c r="A15" s="108"/>
      <c r="B15" s="15"/>
      <c r="C15" s="16"/>
      <c r="D15" s="15"/>
      <c r="E15" s="16"/>
      <c r="F15" s="3"/>
      <c r="G15" s="3"/>
      <c r="H15" s="39" t="s">
        <v>84</v>
      </c>
      <c r="I15" s="32">
        <f>SUM(I12:I14)</f>
        <v>56941</v>
      </c>
      <c r="J15" s="32">
        <f>SUM(J12:J14)</f>
        <v>83315</v>
      </c>
      <c r="K15" s="32">
        <f>SUM(K12:K14)</f>
        <v>70128</v>
      </c>
      <c r="L15" s="107">
        <f>SUM(L12:L14)</f>
        <v>0</v>
      </c>
      <c r="M15" s="65"/>
    </row>
    <row r="16" spans="1:17" ht="77.25" thickBot="1" x14ac:dyDescent="0.3">
      <c r="A16" s="13" t="s">
        <v>85</v>
      </c>
      <c r="B16" s="13" t="s">
        <v>87</v>
      </c>
      <c r="C16" s="16"/>
      <c r="D16" s="13" t="s">
        <v>87</v>
      </c>
      <c r="E16" s="16"/>
      <c r="F16" s="3"/>
      <c r="G16" s="3"/>
      <c r="I16" s="105">
        <v>16912</v>
      </c>
      <c r="J16" s="106"/>
      <c r="K16" s="105">
        <v>16912</v>
      </c>
      <c r="L16" s="106"/>
    </row>
    <row r="17" spans="6:13" ht="15.75" thickBot="1" x14ac:dyDescent="0.3">
      <c r="H17" s="29" t="s">
        <v>24</v>
      </c>
      <c r="I17" s="32">
        <f>SUM(I16:I16)</f>
        <v>16912</v>
      </c>
      <c r="J17" s="33">
        <f>SUM(J16:J16)</f>
        <v>0</v>
      </c>
      <c r="K17" s="32">
        <f>SUM(K16:K16)</f>
        <v>16912</v>
      </c>
      <c r="L17" s="33">
        <f>SUM(L16:L16)</f>
        <v>0</v>
      </c>
    </row>
    <row r="18" spans="6:13" ht="15.75" thickBot="1" x14ac:dyDescent="0.3">
      <c r="I18" s="21"/>
      <c r="J18" s="22"/>
      <c r="K18" s="21"/>
      <c r="L18" s="27"/>
    </row>
    <row r="19" spans="6:13" ht="15.75" thickBot="1" x14ac:dyDescent="0.3">
      <c r="H19" s="29" t="s">
        <v>26</v>
      </c>
      <c r="I19" s="32">
        <f>+I11+I17+I15</f>
        <v>216980.06666666665</v>
      </c>
      <c r="J19" s="33">
        <f>+I19+(J13-I12)</f>
        <v>243354.06666666665</v>
      </c>
      <c r="K19" s="32">
        <f>+K11+K17+K15</f>
        <v>216570.54166666669</v>
      </c>
      <c r="L19" s="33">
        <f>+K19+(L13-(K12+K13))</f>
        <v>146442.54166666669</v>
      </c>
    </row>
    <row r="20" spans="6:13" x14ac:dyDescent="0.25">
      <c r="L20" s="1"/>
    </row>
    <row r="21" spans="6:13" ht="15.75" thickBot="1" x14ac:dyDescent="0.3">
      <c r="J21" s="66"/>
      <c r="L21" s="66"/>
    </row>
    <row r="22" spans="6:13" x14ac:dyDescent="0.25">
      <c r="H22" s="53" t="s">
        <v>33</v>
      </c>
      <c r="I22" s="57">
        <v>195143</v>
      </c>
      <c r="J22" s="47"/>
      <c r="K22" s="57">
        <v>195143</v>
      </c>
      <c r="L22" s="47"/>
    </row>
    <row r="23" spans="6:13" s="5" customFormat="1" ht="30.75" thickBot="1" x14ac:dyDescent="0.3">
      <c r="F23" s="6"/>
      <c r="G23" s="6"/>
      <c r="H23" s="54" t="s">
        <v>34</v>
      </c>
      <c r="I23" s="58">
        <f>+I19-I22</f>
        <v>21837.066666666651</v>
      </c>
      <c r="J23" s="48">
        <f>+J21-I22</f>
        <v>-195143</v>
      </c>
      <c r="K23" s="58">
        <f>+K19-K22</f>
        <v>21427.541666666686</v>
      </c>
      <c r="L23" s="48">
        <f>+L21-K22</f>
        <v>-195143</v>
      </c>
    </row>
    <row r="25" spans="6:13" x14ac:dyDescent="0.25">
      <c r="F25" s="1">
        <v>120</v>
      </c>
      <c r="G25" s="1">
        <f>+F25*0.8</f>
        <v>96</v>
      </c>
      <c r="H25" s="1">
        <f>+F25-G25</f>
        <v>24</v>
      </c>
      <c r="I25" s="1">
        <f>+I19*G25</f>
        <v>20830086.399999999</v>
      </c>
      <c r="J25" s="1">
        <f>+J19*H25</f>
        <v>5840497.5999999996</v>
      </c>
      <c r="L25" s="65"/>
    </row>
    <row r="26" spans="6:13" ht="15.75" thickBot="1" x14ac:dyDescent="0.3">
      <c r="I26" s="1">
        <f>+I25+J25</f>
        <v>26670584</v>
      </c>
      <c r="J26" s="1">
        <f>+I26/120</f>
        <v>222254.86666666667</v>
      </c>
      <c r="L26" s="111"/>
      <c r="M26" s="65"/>
    </row>
    <row r="27" spans="6:13" ht="30" x14ac:dyDescent="0.25">
      <c r="H27" s="61" t="s">
        <v>35</v>
      </c>
      <c r="I27" s="63">
        <v>247065</v>
      </c>
      <c r="J27" s="49">
        <v>247065</v>
      </c>
      <c r="K27" s="63">
        <v>247065</v>
      </c>
      <c r="L27" s="49">
        <v>247065</v>
      </c>
    </row>
    <row r="28" spans="6:13" ht="30.75" thickBot="1" x14ac:dyDescent="0.3">
      <c r="H28" s="54" t="s">
        <v>34</v>
      </c>
      <c r="I28" s="58">
        <f>+I19-I27</f>
        <v>-30084.933333333349</v>
      </c>
      <c r="J28" s="48">
        <f>+J19-J27</f>
        <v>-3710.9333333333489</v>
      </c>
      <c r="K28" s="58">
        <f>+K19-K27</f>
        <v>-30494.458333333314</v>
      </c>
      <c r="L28" s="48">
        <f>+L19-L27</f>
        <v>-100622.45833333331</v>
      </c>
    </row>
  </sheetData>
  <mergeCells count="9">
    <mergeCell ref="A12:A14"/>
    <mergeCell ref="B3:C3"/>
    <mergeCell ref="D3:E3"/>
    <mergeCell ref="C1:E1"/>
    <mergeCell ref="I1:L1"/>
    <mergeCell ref="F2:G2"/>
    <mergeCell ref="I2:J2"/>
    <mergeCell ref="K2:L2"/>
    <mergeCell ref="A4:A1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9"/>
  <sheetViews>
    <sheetView workbookViewId="0">
      <pane xSplit="2" ySplit="3" topLeftCell="H4" activePane="bottomRight" state="frozen"/>
      <selection pane="topRight" activeCell="C1" sqref="C1"/>
      <selection pane="bottomLeft" activeCell="A4" sqref="A4"/>
      <selection pane="bottomRight" activeCell="J13" sqref="J13:J14"/>
    </sheetView>
  </sheetViews>
  <sheetFormatPr baseColWidth="10" defaultColWidth="11.42578125" defaultRowHeight="15" x14ac:dyDescent="0.25"/>
  <cols>
    <col min="2" max="2" width="23.42578125" customWidth="1"/>
    <col min="5" max="5" width="13.7109375" style="1" bestFit="1" customWidth="1"/>
    <col min="6" max="6" width="17" style="1" customWidth="1"/>
    <col min="7" max="7" width="17.42578125" style="1" bestFit="1" customWidth="1"/>
    <col min="8" max="8" width="14.140625" style="1" bestFit="1" customWidth="1"/>
    <col min="9" max="10" width="11.42578125" style="1"/>
  </cols>
  <sheetData>
    <row r="1" spans="1:16" ht="15" customHeight="1" thickBot="1" x14ac:dyDescent="0.3">
      <c r="B1" s="16"/>
      <c r="C1" s="355" t="s">
        <v>8</v>
      </c>
      <c r="D1" s="355"/>
      <c r="E1" s="3"/>
      <c r="F1" s="3"/>
      <c r="H1" s="356" t="s">
        <v>8</v>
      </c>
      <c r="I1" s="357"/>
      <c r="J1" s="357"/>
      <c r="K1" s="362"/>
    </row>
    <row r="2" spans="1:16" s="7" customFormat="1" ht="30.75" thickBot="1" x14ac:dyDescent="0.3">
      <c r="B2" s="40"/>
      <c r="C2" s="100" t="s">
        <v>9</v>
      </c>
      <c r="D2" s="102" t="s">
        <v>9</v>
      </c>
      <c r="E2" s="358" t="s">
        <v>28</v>
      </c>
      <c r="F2" s="358"/>
      <c r="G2" s="8"/>
      <c r="H2" s="356" t="s">
        <v>30</v>
      </c>
      <c r="I2" s="384"/>
      <c r="J2" s="385" t="s">
        <v>31</v>
      </c>
      <c r="K2" s="362"/>
      <c r="O2" s="7">
        <v>4217000</v>
      </c>
    </row>
    <row r="3" spans="1:16" s="9" customFormat="1" ht="45.75" thickBot="1" x14ac:dyDescent="0.3">
      <c r="B3" s="42"/>
      <c r="C3" s="43" t="s">
        <v>11</v>
      </c>
      <c r="D3" s="42" t="s">
        <v>13</v>
      </c>
      <c r="E3" s="101" t="s">
        <v>14</v>
      </c>
      <c r="F3" s="11" t="s">
        <v>15</v>
      </c>
      <c r="G3" s="10"/>
      <c r="H3" s="36" t="s">
        <v>37</v>
      </c>
      <c r="I3" s="37" t="s">
        <v>40</v>
      </c>
      <c r="J3" s="36" t="s">
        <v>39</v>
      </c>
      <c r="K3" s="37" t="s">
        <v>42</v>
      </c>
      <c r="O3" s="9">
        <f>+O2/30</f>
        <v>140566.66666666666</v>
      </c>
    </row>
    <row r="4" spans="1:16" x14ac:dyDescent="0.25">
      <c r="A4" s="386" t="s">
        <v>29</v>
      </c>
      <c r="B4" s="14" t="s">
        <v>0</v>
      </c>
      <c r="C4" s="44">
        <v>1</v>
      </c>
      <c r="D4" s="44">
        <v>0</v>
      </c>
      <c r="E4" s="4">
        <v>2094000</v>
      </c>
      <c r="F4" s="4">
        <v>1378944</v>
      </c>
      <c r="G4" s="2"/>
      <c r="H4" s="34">
        <f>+E4/120</f>
        <v>17450</v>
      </c>
      <c r="I4" s="35">
        <v>0</v>
      </c>
      <c r="J4" s="34">
        <v>0</v>
      </c>
      <c r="K4" s="35">
        <v>0</v>
      </c>
      <c r="N4" s="65"/>
      <c r="O4" s="96">
        <f>+O3*12</f>
        <v>1686800</v>
      </c>
    </row>
    <row r="5" spans="1:16" x14ac:dyDescent="0.25">
      <c r="A5" s="386"/>
      <c r="B5" s="14" t="s">
        <v>1</v>
      </c>
      <c r="C5" s="44">
        <v>3</v>
      </c>
      <c r="D5" s="44">
        <v>2</v>
      </c>
      <c r="E5" s="4">
        <v>1623250</v>
      </c>
      <c r="F5" s="4">
        <v>993966</v>
      </c>
      <c r="G5" s="2"/>
      <c r="H5" s="17">
        <f>+E5/40</f>
        <v>40581.25</v>
      </c>
      <c r="I5" s="94"/>
      <c r="J5" s="17">
        <f>+E5/60</f>
        <v>27054.166666666668</v>
      </c>
      <c r="K5" s="18">
        <v>0</v>
      </c>
      <c r="N5" s="65"/>
      <c r="O5">
        <f>+O3*11</f>
        <v>1546233.3333333333</v>
      </c>
    </row>
    <row r="6" spans="1:16" ht="25.5" x14ac:dyDescent="0.25">
      <c r="A6" s="386"/>
      <c r="B6" s="14" t="s">
        <v>2</v>
      </c>
      <c r="C6" s="44">
        <v>1</v>
      </c>
      <c r="D6" s="44">
        <v>2</v>
      </c>
      <c r="E6" s="4">
        <v>1623250</v>
      </c>
      <c r="F6" s="4">
        <v>993966</v>
      </c>
      <c r="G6" s="2"/>
      <c r="H6" s="17">
        <f>+E6/120</f>
        <v>13527.083333333334</v>
      </c>
      <c r="I6" s="18">
        <v>0</v>
      </c>
      <c r="J6" s="17">
        <f>+E6/60</f>
        <v>27054.166666666668</v>
      </c>
      <c r="K6" s="18">
        <v>0</v>
      </c>
      <c r="N6" s="65"/>
      <c r="O6">
        <f>+O4+O5</f>
        <v>3233033.333333333</v>
      </c>
    </row>
    <row r="7" spans="1:16" x14ac:dyDescent="0.25">
      <c r="A7" s="386"/>
      <c r="B7" s="14" t="s">
        <v>3</v>
      </c>
      <c r="C7" s="44">
        <v>1</v>
      </c>
      <c r="D7" s="44">
        <v>2</v>
      </c>
      <c r="E7" s="4">
        <v>1623250</v>
      </c>
      <c r="F7" s="4">
        <v>993966</v>
      </c>
      <c r="G7" s="2"/>
      <c r="H7" s="17">
        <f>+E7/120</f>
        <v>13527.083333333334</v>
      </c>
      <c r="I7" s="18">
        <v>0</v>
      </c>
      <c r="J7" s="17">
        <f>+E7/60</f>
        <v>27054.166666666668</v>
      </c>
      <c r="K7" s="18">
        <v>0</v>
      </c>
      <c r="N7" s="65"/>
      <c r="O7">
        <f>+O6*0.4</f>
        <v>1293213.3333333333</v>
      </c>
    </row>
    <row r="8" spans="1:16" x14ac:dyDescent="0.25">
      <c r="A8" s="386"/>
      <c r="B8" s="14" t="s">
        <v>4</v>
      </c>
      <c r="C8" s="44">
        <v>3</v>
      </c>
      <c r="D8" s="44">
        <v>2</v>
      </c>
      <c r="E8" s="4">
        <v>1160833</v>
      </c>
      <c r="F8" s="4">
        <v>689455</v>
      </c>
      <c r="G8" s="2"/>
      <c r="H8" s="17">
        <f>+E8/40</f>
        <v>29020.825000000001</v>
      </c>
      <c r="I8" s="18">
        <v>0</v>
      </c>
      <c r="J8" s="17">
        <f>+E8/60</f>
        <v>19347.216666666667</v>
      </c>
      <c r="K8" s="18">
        <v>0</v>
      </c>
      <c r="N8" s="65"/>
    </row>
    <row r="9" spans="1:16" ht="25.5" x14ac:dyDescent="0.25">
      <c r="A9" s="386"/>
      <c r="B9" s="14" t="s">
        <v>5</v>
      </c>
      <c r="C9" s="44">
        <v>3</v>
      </c>
      <c r="D9" s="44">
        <v>2</v>
      </c>
      <c r="E9" s="4">
        <v>1160833</v>
      </c>
      <c r="F9" s="4">
        <v>689455</v>
      </c>
      <c r="G9" s="2"/>
      <c r="H9" s="17">
        <f>+E9/40</f>
        <v>29020.825000000001</v>
      </c>
      <c r="I9" s="18">
        <v>0</v>
      </c>
      <c r="J9" s="17">
        <f>+E9/60</f>
        <v>19347.216666666667</v>
      </c>
      <c r="K9" s="18">
        <v>0</v>
      </c>
      <c r="N9" s="65"/>
    </row>
    <row r="10" spans="1:16" x14ac:dyDescent="0.25">
      <c r="A10" s="386"/>
      <c r="B10" s="14" t="s">
        <v>43</v>
      </c>
      <c r="C10" s="44">
        <v>0</v>
      </c>
      <c r="D10" s="44">
        <v>1</v>
      </c>
      <c r="E10" s="4">
        <v>1160833</v>
      </c>
      <c r="F10" s="4">
        <v>689455</v>
      </c>
      <c r="G10" s="2"/>
      <c r="H10" s="19">
        <v>0</v>
      </c>
      <c r="I10" s="20">
        <v>0</v>
      </c>
      <c r="J10" s="19">
        <f>+E10/120</f>
        <v>9673.6083333333336</v>
      </c>
      <c r="K10" s="20">
        <v>0</v>
      </c>
      <c r="N10" s="65"/>
    </row>
    <row r="11" spans="1:16" ht="15.75" thickBot="1" x14ac:dyDescent="0.3">
      <c r="A11" s="386"/>
      <c r="B11" s="14" t="s">
        <v>6</v>
      </c>
      <c r="C11" s="44">
        <v>0</v>
      </c>
      <c r="D11" s="44">
        <v>0</v>
      </c>
      <c r="E11" s="4">
        <v>1160833</v>
      </c>
      <c r="F11" s="4">
        <v>689455</v>
      </c>
      <c r="G11" s="2"/>
      <c r="H11" s="19">
        <v>0</v>
      </c>
      <c r="I11" s="20">
        <v>0</v>
      </c>
      <c r="J11" s="19">
        <v>0</v>
      </c>
      <c r="K11" s="20">
        <v>0</v>
      </c>
      <c r="N11" s="65"/>
    </row>
    <row r="12" spans="1:16" ht="15.75" thickBot="1" x14ac:dyDescent="0.3">
      <c r="B12" s="45" t="s">
        <v>7</v>
      </c>
      <c r="C12" s="44">
        <f>SUM(C4:C11)</f>
        <v>12</v>
      </c>
      <c r="D12" s="44">
        <f>SUM(D4:D11)</f>
        <v>11</v>
      </c>
      <c r="E12" s="3"/>
      <c r="F12" s="3"/>
      <c r="G12" s="39" t="s">
        <v>25</v>
      </c>
      <c r="H12" s="30">
        <f>SUM(H4:H11)</f>
        <v>143127.06666666665</v>
      </c>
      <c r="I12" s="31">
        <f>SUM(I4:I11)</f>
        <v>0</v>
      </c>
      <c r="J12" s="32">
        <f>SUM(J4:J11)</f>
        <v>129530.54166666669</v>
      </c>
      <c r="K12" s="33">
        <f>SUM(K4:K11)</f>
        <v>0</v>
      </c>
      <c r="L12" s="65"/>
      <c r="N12" s="65"/>
      <c r="O12">
        <v>120</v>
      </c>
    </row>
    <row r="13" spans="1:16" s="5" customFormat="1" ht="25.5" x14ac:dyDescent="0.25">
      <c r="A13" s="352" t="s">
        <v>20</v>
      </c>
      <c r="B13" s="14" t="s">
        <v>36</v>
      </c>
      <c r="C13" s="50"/>
      <c r="D13" s="50"/>
      <c r="E13" s="46"/>
      <c r="F13" s="46"/>
      <c r="G13" s="6"/>
      <c r="H13" s="23">
        <v>50348</v>
      </c>
      <c r="I13" s="51"/>
      <c r="J13" s="23">
        <v>25174</v>
      </c>
      <c r="K13" s="52"/>
      <c r="M13" s="5">
        <f>+H13*0.8</f>
        <v>40278.400000000001</v>
      </c>
      <c r="O13" s="5">
        <f>+O12*0.8</f>
        <v>96</v>
      </c>
      <c r="P13" s="5">
        <f>+H13*O13</f>
        <v>4833408</v>
      </c>
    </row>
    <row r="14" spans="1:16" x14ac:dyDescent="0.25">
      <c r="A14" s="353"/>
      <c r="B14" s="15" t="s">
        <v>21</v>
      </c>
      <c r="C14" s="16"/>
      <c r="D14" s="16"/>
      <c r="E14" s="3"/>
      <c r="F14" s="3"/>
      <c r="H14" s="17">
        <v>0</v>
      </c>
      <c r="I14" s="24">
        <v>83315</v>
      </c>
      <c r="J14" s="24">
        <f>+K14/2</f>
        <v>41657.5</v>
      </c>
      <c r="K14" s="24">
        <v>83315</v>
      </c>
      <c r="M14">
        <f>+I14*0.2</f>
        <v>16663</v>
      </c>
      <c r="O14">
        <f>+O12-O13</f>
        <v>24</v>
      </c>
      <c r="P14">
        <f>+I14*O14</f>
        <v>1999560</v>
      </c>
    </row>
    <row r="15" spans="1:16" ht="39" thickBot="1" x14ac:dyDescent="0.3">
      <c r="A15" s="354"/>
      <c r="B15" s="15" t="s">
        <v>22</v>
      </c>
      <c r="C15" s="16"/>
      <c r="D15" s="16"/>
      <c r="E15" s="3"/>
      <c r="F15" s="3"/>
      <c r="H15" s="19">
        <v>0</v>
      </c>
      <c r="I15" s="26">
        <v>0</v>
      </c>
      <c r="J15" s="19"/>
      <c r="K15" s="104"/>
      <c r="M15">
        <f>+M13+M14</f>
        <v>56941.4</v>
      </c>
      <c r="P15">
        <f>+P13+P14</f>
        <v>6832968</v>
      </c>
    </row>
    <row r="16" spans="1:16" ht="15.75" thickBot="1" x14ac:dyDescent="0.3">
      <c r="A16" s="99"/>
      <c r="B16" s="15"/>
      <c r="C16" s="16"/>
      <c r="D16" s="16"/>
      <c r="E16" s="3"/>
      <c r="F16" s="103"/>
      <c r="G16" s="29" t="s">
        <v>84</v>
      </c>
      <c r="H16" s="32">
        <f>SUM(H13:H15)</f>
        <v>50348</v>
      </c>
      <c r="I16" s="32">
        <f>SUM(I13:I15)</f>
        <v>83315</v>
      </c>
      <c r="J16" s="32">
        <f>SUM(J13:J15)</f>
        <v>66831.5</v>
      </c>
      <c r="K16" s="107">
        <f>SUM(K13:K15)</f>
        <v>83315</v>
      </c>
      <c r="L16" s="65"/>
    </row>
    <row r="17" spans="1:12" ht="77.25" thickBot="1" x14ac:dyDescent="0.3">
      <c r="A17" s="13" t="s">
        <v>85</v>
      </c>
      <c r="B17" s="13" t="s">
        <v>86</v>
      </c>
      <c r="C17" s="16"/>
      <c r="D17" s="16"/>
      <c r="E17" s="3"/>
      <c r="F17" s="3"/>
      <c r="H17" s="105">
        <v>16912</v>
      </c>
      <c r="I17" s="106"/>
      <c r="J17" s="105">
        <v>16912</v>
      </c>
      <c r="K17" s="106"/>
    </row>
    <row r="18" spans="1:12" ht="15.75" thickBot="1" x14ac:dyDescent="0.3">
      <c r="G18" s="29" t="s">
        <v>24</v>
      </c>
      <c r="H18" s="32">
        <f>SUM(H17:H17)</f>
        <v>16912</v>
      </c>
      <c r="I18" s="33">
        <f>SUM(I17:I17)</f>
        <v>0</v>
      </c>
      <c r="J18" s="32">
        <f>SUM(J17:J17)</f>
        <v>16912</v>
      </c>
      <c r="K18" s="33">
        <f>SUM(K17:K17)</f>
        <v>0</v>
      </c>
    </row>
    <row r="19" spans="1:12" ht="15.75" thickBot="1" x14ac:dyDescent="0.3">
      <c r="H19" s="21"/>
      <c r="I19" s="22"/>
      <c r="J19" s="21"/>
      <c r="K19" s="27"/>
    </row>
    <row r="20" spans="1:12" ht="15.75" thickBot="1" x14ac:dyDescent="0.3">
      <c r="G20" s="29" t="s">
        <v>26</v>
      </c>
      <c r="H20" s="32">
        <f>+H12+H18+H16</f>
        <v>210387.06666666665</v>
      </c>
      <c r="I20" s="33">
        <f>+H20+(I14-H13)</f>
        <v>243354.06666666665</v>
      </c>
      <c r="J20" s="32">
        <f>+J12+J18+J16</f>
        <v>213274.04166666669</v>
      </c>
      <c r="K20" s="33">
        <f>+J20+(K14-(J13+J14))</f>
        <v>229757.54166666669</v>
      </c>
    </row>
    <row r="21" spans="1:12" x14ac:dyDescent="0.25">
      <c r="H21" s="1">
        <f>+H20*0.8</f>
        <v>168309.65333333332</v>
      </c>
      <c r="I21" s="1">
        <f>+I20*0.2</f>
        <v>48670.813333333332</v>
      </c>
      <c r="J21" s="1">
        <f>+J20*0.8</f>
        <v>170619.23333333337</v>
      </c>
      <c r="K21" s="1">
        <f>+K20*0.2</f>
        <v>45951.508333333339</v>
      </c>
    </row>
    <row r="22" spans="1:12" ht="15.75" thickBot="1" x14ac:dyDescent="0.3">
      <c r="I22" s="66">
        <f>+I21+H21</f>
        <v>216980.46666666665</v>
      </c>
      <c r="K22" s="66">
        <f>+K21+J21</f>
        <v>216570.7416666667</v>
      </c>
    </row>
    <row r="23" spans="1:12" x14ac:dyDescent="0.25">
      <c r="G23" s="53" t="s">
        <v>33</v>
      </c>
      <c r="H23" s="57">
        <v>195143</v>
      </c>
      <c r="I23" s="47"/>
      <c r="J23" s="57">
        <v>195143</v>
      </c>
      <c r="K23" s="47"/>
    </row>
    <row r="24" spans="1:12" s="5" customFormat="1" ht="30.75" thickBot="1" x14ac:dyDescent="0.3">
      <c r="E24" s="6"/>
      <c r="F24" s="6"/>
      <c r="G24" s="54" t="s">
        <v>34</v>
      </c>
      <c r="H24" s="58">
        <f>+H20-H23</f>
        <v>15244.066666666651</v>
      </c>
      <c r="I24" s="48">
        <f>+I22-H23</f>
        <v>21837.466666666645</v>
      </c>
      <c r="J24" s="58">
        <f>+J20-J23</f>
        <v>18131.041666666686</v>
      </c>
      <c r="K24" s="48">
        <f>+K22-J23</f>
        <v>21427.741666666698</v>
      </c>
    </row>
    <row r="26" spans="1:12" x14ac:dyDescent="0.25">
      <c r="E26" s="1">
        <v>120</v>
      </c>
      <c r="F26" s="1">
        <f>+E26*0.8</f>
        <v>96</v>
      </c>
      <c r="G26" s="1">
        <f>+E26-F26</f>
        <v>24</v>
      </c>
      <c r="H26" s="1">
        <f>+H20*F26</f>
        <v>20197158.399999999</v>
      </c>
      <c r="I26" s="1">
        <f>+I20*G26</f>
        <v>5840497.5999999996</v>
      </c>
      <c r="K26" s="65"/>
    </row>
    <row r="27" spans="1:12" ht="15.75" thickBot="1" x14ac:dyDescent="0.3">
      <c r="H27" s="1">
        <f>+H26+I26</f>
        <v>26037656</v>
      </c>
      <c r="I27" s="1">
        <f>+H27/120</f>
        <v>216980.46666666667</v>
      </c>
      <c r="K27" s="111"/>
      <c r="L27" s="65"/>
    </row>
    <row r="28" spans="1:12" ht="30" x14ac:dyDescent="0.25">
      <c r="G28" s="61" t="s">
        <v>35</v>
      </c>
      <c r="H28" s="63">
        <v>247065</v>
      </c>
      <c r="I28" s="49">
        <v>247065</v>
      </c>
      <c r="J28" s="63">
        <v>247065</v>
      </c>
      <c r="K28" s="49">
        <v>247065</v>
      </c>
    </row>
    <row r="29" spans="1:12" ht="30.75" thickBot="1" x14ac:dyDescent="0.3">
      <c r="G29" s="54" t="s">
        <v>34</v>
      </c>
      <c r="H29" s="58">
        <f>+H20-H28</f>
        <v>-36677.933333333349</v>
      </c>
      <c r="I29" s="48">
        <f>+I20-I28</f>
        <v>-3710.9333333333489</v>
      </c>
      <c r="J29" s="58">
        <f>+J20-J28</f>
        <v>-33790.958333333314</v>
      </c>
      <c r="K29" s="48">
        <f>+K20-K28</f>
        <v>-17307.458333333314</v>
      </c>
    </row>
  </sheetData>
  <mergeCells count="7">
    <mergeCell ref="A4:A11"/>
    <mergeCell ref="A13:A15"/>
    <mergeCell ref="C1:D1"/>
    <mergeCell ref="H1:K1"/>
    <mergeCell ref="E2:F2"/>
    <mergeCell ref="H2:I2"/>
    <mergeCell ref="J2:K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77" zoomScaleNormal="77" zoomScaleSheetLayoutView="80" workbookViewId="0">
      <selection activeCell="A22" sqref="A22:I22"/>
    </sheetView>
  </sheetViews>
  <sheetFormatPr baseColWidth="10" defaultRowHeight="12.75" x14ac:dyDescent="0.2"/>
  <cols>
    <col min="1" max="1" width="24.7109375" style="241" customWidth="1"/>
    <col min="2" max="2" width="22.28515625" style="241" customWidth="1"/>
    <col min="3" max="3" width="25.140625" style="241" customWidth="1"/>
    <col min="4" max="5" width="21" style="241" customWidth="1"/>
    <col min="6" max="7" width="21.85546875" style="241" customWidth="1"/>
    <col min="8" max="8" width="15.5703125" style="241" customWidth="1"/>
    <col min="9" max="9" width="19.5703125" style="241" customWidth="1"/>
    <col min="10" max="11" width="11.42578125" style="241"/>
    <col min="12" max="12" width="24.42578125" style="241" customWidth="1"/>
    <col min="13" max="16384" width="11.42578125" style="241"/>
  </cols>
  <sheetData>
    <row r="1" spans="1:12" ht="30" customHeight="1" x14ac:dyDescent="0.2">
      <c r="A1" s="421"/>
      <c r="B1" s="422" t="s">
        <v>387</v>
      </c>
      <c r="C1" s="422"/>
      <c r="D1" s="422"/>
      <c r="E1" s="422"/>
      <c r="F1" s="423" t="s">
        <v>284</v>
      </c>
      <c r="G1" s="423"/>
      <c r="H1" s="424">
        <v>43553</v>
      </c>
      <c r="I1" s="424"/>
    </row>
    <row r="2" spans="1:12" ht="25.5" customHeight="1" x14ac:dyDescent="0.2">
      <c r="A2" s="421"/>
      <c r="B2" s="422"/>
      <c r="C2" s="422"/>
      <c r="D2" s="422"/>
      <c r="E2" s="422"/>
      <c r="F2" s="423" t="s">
        <v>388</v>
      </c>
      <c r="G2" s="423"/>
      <c r="H2" s="423" t="s">
        <v>282</v>
      </c>
      <c r="I2" s="423"/>
    </row>
    <row r="3" spans="1:12" ht="36.75" customHeight="1" x14ac:dyDescent="0.2">
      <c r="A3" s="421"/>
      <c r="B3" s="422"/>
      <c r="C3" s="422"/>
      <c r="D3" s="422"/>
      <c r="E3" s="422"/>
      <c r="F3" s="422" t="s">
        <v>283</v>
      </c>
      <c r="G3" s="422"/>
      <c r="H3" s="422"/>
      <c r="I3" s="422"/>
    </row>
    <row r="4" spans="1:12" ht="21.75" customHeight="1" x14ac:dyDescent="0.2">
      <c r="A4" s="389" t="s">
        <v>151</v>
      </c>
      <c r="B4" s="389"/>
      <c r="C4" s="389"/>
      <c r="D4" s="389"/>
      <c r="E4" s="389"/>
      <c r="F4" s="389"/>
      <c r="G4" s="389"/>
      <c r="H4" s="389"/>
      <c r="I4" s="389"/>
    </row>
    <row r="5" spans="1:12" ht="35.25" customHeight="1" x14ac:dyDescent="0.2">
      <c r="A5" s="242" t="s">
        <v>152</v>
      </c>
      <c r="B5" s="390"/>
      <c r="C5" s="391"/>
      <c r="D5" s="391"/>
      <c r="E5" s="392"/>
      <c r="F5" s="242" t="s">
        <v>153</v>
      </c>
      <c r="G5" s="393"/>
      <c r="H5" s="394"/>
      <c r="I5" s="395"/>
    </row>
    <row r="6" spans="1:12" ht="33" customHeight="1" x14ac:dyDescent="0.2">
      <c r="A6" s="242" t="s">
        <v>168</v>
      </c>
      <c r="B6" s="390"/>
      <c r="C6" s="391"/>
      <c r="D6" s="391"/>
      <c r="E6" s="392"/>
      <c r="F6" s="242" t="s">
        <v>154</v>
      </c>
      <c r="G6" s="393"/>
      <c r="H6" s="394"/>
      <c r="I6" s="395"/>
    </row>
    <row r="7" spans="1:12" ht="28.5" customHeight="1" x14ac:dyDescent="0.2">
      <c r="A7" s="242" t="s">
        <v>171</v>
      </c>
      <c r="B7" s="243"/>
      <c r="C7" s="393" t="s">
        <v>172</v>
      </c>
      <c r="D7" s="394"/>
      <c r="E7" s="244"/>
      <c r="F7" s="407" t="s">
        <v>156</v>
      </c>
      <c r="G7" s="408"/>
      <c r="H7" s="167" t="s">
        <v>173</v>
      </c>
      <c r="I7" s="240"/>
    </row>
    <row r="8" spans="1:12" ht="28.5" customHeight="1" x14ac:dyDescent="0.2">
      <c r="A8" s="242" t="s">
        <v>155</v>
      </c>
      <c r="B8" s="411"/>
      <c r="C8" s="412"/>
      <c r="D8" s="412"/>
      <c r="E8" s="413"/>
      <c r="F8" s="409"/>
      <c r="G8" s="410"/>
      <c r="H8" s="167" t="s">
        <v>174</v>
      </c>
      <c r="I8" s="245"/>
    </row>
    <row r="9" spans="1:12" ht="22.5" customHeight="1" x14ac:dyDescent="0.2">
      <c r="A9" s="389" t="s">
        <v>175</v>
      </c>
      <c r="B9" s="389"/>
      <c r="C9" s="389"/>
      <c r="D9" s="389"/>
      <c r="E9" s="389"/>
      <c r="F9" s="389"/>
      <c r="G9" s="389"/>
      <c r="H9" s="389"/>
      <c r="I9" s="389"/>
    </row>
    <row r="10" spans="1:12" ht="28.5" customHeight="1" x14ac:dyDescent="0.2">
      <c r="A10" s="414" t="s">
        <v>186</v>
      </c>
      <c r="B10" s="414"/>
      <c r="C10" s="415" t="s">
        <v>187</v>
      </c>
      <c r="D10" s="415"/>
      <c r="E10" s="415"/>
      <c r="F10" s="414" t="s">
        <v>188</v>
      </c>
      <c r="G10" s="414"/>
      <c r="H10" s="414" t="s">
        <v>176</v>
      </c>
      <c r="I10" s="414"/>
    </row>
    <row r="11" spans="1:12" ht="30.75" customHeight="1" x14ac:dyDescent="0.2">
      <c r="A11" s="420"/>
      <c r="B11" s="420"/>
      <c r="C11" s="420"/>
      <c r="D11" s="420"/>
      <c r="E11" s="420"/>
      <c r="F11" s="420"/>
      <c r="G11" s="420"/>
      <c r="H11" s="399">
        <f>SUM(A11:G11)</f>
        <v>0</v>
      </c>
      <c r="I11" s="400"/>
    </row>
    <row r="12" spans="1:12" ht="21" customHeight="1" x14ac:dyDescent="0.2">
      <c r="A12" s="389" t="s">
        <v>189</v>
      </c>
      <c r="B12" s="389"/>
      <c r="C12" s="389"/>
      <c r="D12" s="389"/>
      <c r="E12" s="389"/>
      <c r="F12" s="389"/>
      <c r="G12" s="389"/>
      <c r="H12" s="389"/>
      <c r="I12" s="389"/>
    </row>
    <row r="13" spans="1:12" ht="28.5" customHeight="1" x14ac:dyDescent="0.2">
      <c r="A13" s="401" t="s">
        <v>167</v>
      </c>
      <c r="B13" s="401" t="s">
        <v>177</v>
      </c>
      <c r="C13" s="401" t="s">
        <v>178</v>
      </c>
      <c r="D13" s="403" t="s">
        <v>179</v>
      </c>
      <c r="E13" s="404"/>
      <c r="F13" s="403" t="s">
        <v>180</v>
      </c>
      <c r="G13" s="404"/>
      <c r="H13" s="416" t="s">
        <v>181</v>
      </c>
      <c r="I13" s="417"/>
    </row>
    <row r="14" spans="1:12" ht="21" customHeight="1" x14ac:dyDescent="0.2">
      <c r="A14" s="402"/>
      <c r="B14" s="402"/>
      <c r="C14" s="402"/>
      <c r="D14" s="246" t="s">
        <v>182</v>
      </c>
      <c r="E14" s="246" t="s">
        <v>183</v>
      </c>
      <c r="F14" s="246" t="s">
        <v>182</v>
      </c>
      <c r="G14" s="246" t="s">
        <v>183</v>
      </c>
      <c r="H14" s="418"/>
      <c r="I14" s="419"/>
    </row>
    <row r="15" spans="1:12" ht="33.75" customHeight="1" x14ac:dyDescent="0.2">
      <c r="A15" s="247"/>
      <c r="B15" s="248"/>
      <c r="C15" s="248"/>
      <c r="D15" s="248"/>
      <c r="E15" s="248"/>
      <c r="F15" s="248"/>
      <c r="G15" s="248"/>
      <c r="H15" s="405">
        <f>B15+C15+D15+E15-F15-G15</f>
        <v>0</v>
      </c>
      <c r="I15" s="406"/>
    </row>
    <row r="16" spans="1:12" ht="26.25" customHeight="1" x14ac:dyDescent="0.2">
      <c r="A16" s="249" t="s">
        <v>184</v>
      </c>
      <c r="B16" s="256">
        <f>SUM(B15:B15)</f>
        <v>0</v>
      </c>
      <c r="C16" s="256">
        <f t="shared" ref="C16:G16" si="0">SUM(C15:C15)</f>
        <v>0</v>
      </c>
      <c r="D16" s="256">
        <f t="shared" si="0"/>
        <v>0</v>
      </c>
      <c r="E16" s="256">
        <f t="shared" si="0"/>
        <v>0</v>
      </c>
      <c r="F16" s="256">
        <f t="shared" si="0"/>
        <v>0</v>
      </c>
      <c r="G16" s="256">
        <f t="shared" si="0"/>
        <v>0</v>
      </c>
      <c r="H16" s="396">
        <f>SUM(H15:I15)</f>
        <v>0</v>
      </c>
      <c r="I16" s="397"/>
      <c r="L16" s="250"/>
    </row>
    <row r="17" spans="1:9" ht="54" customHeight="1" x14ac:dyDescent="0.2">
      <c r="A17" s="251"/>
      <c r="B17" s="252"/>
      <c r="C17" s="253"/>
      <c r="D17" s="253"/>
      <c r="E17" s="253"/>
      <c r="F17" s="253"/>
      <c r="G17" s="253"/>
      <c r="H17" s="252"/>
      <c r="I17" s="252"/>
    </row>
    <row r="18" spans="1:9" x14ac:dyDescent="0.2">
      <c r="A18" s="254"/>
      <c r="B18" s="255"/>
      <c r="C18" s="398" t="s">
        <v>185</v>
      </c>
      <c r="D18" s="398"/>
      <c r="E18" s="398"/>
      <c r="F18" s="398"/>
      <c r="G18" s="398"/>
      <c r="H18" s="252"/>
      <c r="I18" s="252"/>
    </row>
    <row r="21" spans="1:9" ht="16.5" x14ac:dyDescent="0.2">
      <c r="A21" s="387" t="s">
        <v>342</v>
      </c>
      <c r="B21" s="387"/>
      <c r="C21" s="387"/>
      <c r="D21" s="387"/>
      <c r="E21" s="387"/>
      <c r="F21" s="387"/>
      <c r="G21" s="387"/>
      <c r="H21" s="387"/>
      <c r="I21" s="387"/>
    </row>
    <row r="22" spans="1:9" x14ac:dyDescent="0.2">
      <c r="A22" s="388" t="s">
        <v>343</v>
      </c>
      <c r="B22" s="388"/>
      <c r="C22" s="388"/>
      <c r="D22" s="388"/>
      <c r="E22" s="388"/>
      <c r="F22" s="388"/>
      <c r="G22" s="388"/>
      <c r="H22" s="388"/>
      <c r="I22" s="388"/>
    </row>
    <row r="23" spans="1:9" x14ac:dyDescent="0.2">
      <c r="A23" s="388" t="s">
        <v>344</v>
      </c>
      <c r="B23" s="388"/>
      <c r="C23" s="388"/>
      <c r="D23" s="388"/>
      <c r="E23" s="388"/>
      <c r="F23" s="388"/>
      <c r="G23" s="388"/>
      <c r="H23" s="388"/>
      <c r="I23" s="388"/>
    </row>
  </sheetData>
  <sheetProtection algorithmName="SHA-512" hashValue="GwD37qE9vk0PQdLjC1pmpgeoZzapNWXvaDh+CYEchBxaLUIWdpPIb9P7myY+fLUsJwf2cYpz/X+g+lII5Oy2Cg==" saltValue="Oov0nZdXj+1+cW0aC/f5Ow==" spinCount="100000" sheet="1" objects="1" scenarios="1" formatCells="0" formatColumns="0" formatRows="0"/>
  <mergeCells count="37">
    <mergeCell ref="A1:A3"/>
    <mergeCell ref="B1:E3"/>
    <mergeCell ref="F1:G1"/>
    <mergeCell ref="H1:I1"/>
    <mergeCell ref="F2:G2"/>
    <mergeCell ref="H2:I2"/>
    <mergeCell ref="F3:I3"/>
    <mergeCell ref="C7:D7"/>
    <mergeCell ref="H15:I15"/>
    <mergeCell ref="F7:G8"/>
    <mergeCell ref="B8:E8"/>
    <mergeCell ref="A9:I9"/>
    <mergeCell ref="H10:I10"/>
    <mergeCell ref="A10:B10"/>
    <mergeCell ref="C10:E10"/>
    <mergeCell ref="F10:G10"/>
    <mergeCell ref="F13:G13"/>
    <mergeCell ref="H13:I14"/>
    <mergeCell ref="A11:B11"/>
    <mergeCell ref="C11:E11"/>
    <mergeCell ref="F11:G11"/>
    <mergeCell ref="A21:I21"/>
    <mergeCell ref="A22:I22"/>
    <mergeCell ref="A23:I23"/>
    <mergeCell ref="A4:I4"/>
    <mergeCell ref="B5:E5"/>
    <mergeCell ref="G5:I5"/>
    <mergeCell ref="B6:E6"/>
    <mergeCell ref="G6:I6"/>
    <mergeCell ref="H16:I16"/>
    <mergeCell ref="C18:G18"/>
    <mergeCell ref="H11:I11"/>
    <mergeCell ref="A12:I12"/>
    <mergeCell ref="A13:A14"/>
    <mergeCell ref="B13:B14"/>
    <mergeCell ref="C13:C14"/>
    <mergeCell ref="D13:E13"/>
  </mergeCells>
  <printOptions horizontalCentered="1" verticalCentered="1"/>
  <pageMargins left="0.70866141732283472" right="0.70866141732283472" top="0.74803149606299213" bottom="0.74803149606299213" header="0.31496062992125984" footer="0.31496062992125984"/>
  <pageSetup scale="63"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zoomScale="87" zoomScaleNormal="87" workbookViewId="0">
      <selection activeCell="S1" sqref="S1:T1"/>
    </sheetView>
  </sheetViews>
  <sheetFormatPr baseColWidth="10" defaultRowHeight="15" x14ac:dyDescent="0.25"/>
  <cols>
    <col min="1" max="1" width="11" style="163" customWidth="1"/>
    <col min="2" max="2" width="25.5703125" style="163" customWidth="1"/>
    <col min="3" max="3" width="38.7109375" style="163" customWidth="1"/>
    <col min="4" max="4" width="20.7109375" style="163" customWidth="1"/>
    <col min="5" max="5" width="12.85546875" style="163" customWidth="1"/>
    <col min="6" max="6" width="16.5703125" style="163" customWidth="1"/>
    <col min="7" max="7" width="13.42578125" style="163" customWidth="1"/>
    <col min="8" max="8" width="11" style="163" customWidth="1"/>
    <col min="9" max="17" width="11.42578125" style="163"/>
    <col min="18" max="18" width="14.140625" style="163" customWidth="1"/>
    <col min="19" max="19" width="13.42578125" style="163" customWidth="1"/>
    <col min="20" max="20" width="16.140625" style="163" customWidth="1"/>
    <col min="21" max="16384" width="11.42578125" style="163"/>
  </cols>
  <sheetData>
    <row r="1" spans="2:20" ht="31.5" customHeight="1" x14ac:dyDescent="0.25">
      <c r="B1" s="421"/>
      <c r="C1" s="501" t="s">
        <v>389</v>
      </c>
      <c r="D1" s="502"/>
      <c r="E1" s="502"/>
      <c r="F1" s="502"/>
      <c r="G1" s="502"/>
      <c r="H1" s="502"/>
      <c r="I1" s="502"/>
      <c r="J1" s="502"/>
      <c r="K1" s="502"/>
      <c r="L1" s="502"/>
      <c r="M1" s="502"/>
      <c r="N1" s="502"/>
      <c r="O1" s="502"/>
      <c r="P1" s="503"/>
      <c r="Q1" s="423" t="s">
        <v>284</v>
      </c>
      <c r="R1" s="423"/>
      <c r="S1" s="424">
        <v>43553</v>
      </c>
      <c r="T1" s="424"/>
    </row>
    <row r="2" spans="2:20" ht="30" customHeight="1" x14ac:dyDescent="0.25">
      <c r="B2" s="421"/>
      <c r="C2" s="501"/>
      <c r="D2" s="502"/>
      <c r="E2" s="502"/>
      <c r="F2" s="502"/>
      <c r="G2" s="502"/>
      <c r="H2" s="502"/>
      <c r="I2" s="502"/>
      <c r="J2" s="502"/>
      <c r="K2" s="502"/>
      <c r="L2" s="502"/>
      <c r="M2" s="502"/>
      <c r="N2" s="502"/>
      <c r="O2" s="502"/>
      <c r="P2" s="503"/>
      <c r="Q2" s="423" t="s">
        <v>388</v>
      </c>
      <c r="R2" s="423"/>
      <c r="S2" s="423" t="s">
        <v>282</v>
      </c>
      <c r="T2" s="423"/>
    </row>
    <row r="3" spans="2:20" ht="34.5" customHeight="1" x14ac:dyDescent="0.2">
      <c r="B3" s="421"/>
      <c r="C3" s="501"/>
      <c r="D3" s="502"/>
      <c r="E3" s="502"/>
      <c r="F3" s="502"/>
      <c r="G3" s="502"/>
      <c r="H3" s="502"/>
      <c r="I3" s="502"/>
      <c r="J3" s="502"/>
      <c r="K3" s="502"/>
      <c r="L3" s="502"/>
      <c r="M3" s="502"/>
      <c r="N3" s="502"/>
      <c r="O3" s="502"/>
      <c r="P3" s="503"/>
      <c r="Q3" s="422" t="s">
        <v>283</v>
      </c>
      <c r="R3" s="422"/>
      <c r="S3" s="422"/>
      <c r="T3" s="422"/>
    </row>
    <row r="4" spans="2:20" s="165" customFormat="1" ht="21.75" customHeight="1" x14ac:dyDescent="0.25">
      <c r="B4" s="450" t="s">
        <v>151</v>
      </c>
      <c r="C4" s="389"/>
      <c r="D4" s="389"/>
      <c r="E4" s="389"/>
      <c r="F4" s="389"/>
      <c r="G4" s="389"/>
      <c r="H4" s="389"/>
      <c r="I4" s="389"/>
      <c r="J4" s="389"/>
      <c r="K4" s="389"/>
      <c r="L4" s="389"/>
      <c r="M4" s="389"/>
      <c r="N4" s="389"/>
      <c r="O4" s="389"/>
      <c r="P4" s="389"/>
      <c r="Q4" s="389"/>
      <c r="R4" s="389"/>
      <c r="S4" s="389"/>
      <c r="T4" s="451"/>
    </row>
    <row r="5" spans="2:20" s="165" customFormat="1" ht="35.25" customHeight="1" x14ac:dyDescent="0.25">
      <c r="B5" s="257" t="s">
        <v>152</v>
      </c>
      <c r="C5" s="166"/>
      <c r="D5" s="343" t="s">
        <v>153</v>
      </c>
      <c r="E5" s="393"/>
      <c r="F5" s="395"/>
      <c r="G5" s="393" t="s">
        <v>154</v>
      </c>
      <c r="H5" s="395"/>
      <c r="I5" s="393"/>
      <c r="J5" s="395"/>
      <c r="K5" s="393" t="s">
        <v>255</v>
      </c>
      <c r="L5" s="394"/>
      <c r="M5" s="393"/>
      <c r="N5" s="395"/>
      <c r="O5" s="393" t="s">
        <v>256</v>
      </c>
      <c r="P5" s="395"/>
      <c r="Q5" s="167" t="s">
        <v>173</v>
      </c>
      <c r="R5" s="258"/>
      <c r="S5" s="258" t="s">
        <v>174</v>
      </c>
      <c r="T5" s="259"/>
    </row>
    <row r="6" spans="2:20" s="165" customFormat="1" ht="35.25" customHeight="1" x14ac:dyDescent="0.25">
      <c r="B6" s="257" t="s">
        <v>168</v>
      </c>
      <c r="C6" s="166"/>
      <c r="D6" s="166" t="s">
        <v>171</v>
      </c>
      <c r="E6" s="166"/>
      <c r="F6" s="393" t="s">
        <v>200</v>
      </c>
      <c r="G6" s="395"/>
      <c r="H6" s="166"/>
      <c r="I6" s="486" t="s">
        <v>260</v>
      </c>
      <c r="J6" s="486"/>
      <c r="K6" s="260">
        <v>1000</v>
      </c>
      <c r="L6" s="486" t="s">
        <v>257</v>
      </c>
      <c r="M6" s="486"/>
      <c r="N6" s="260">
        <v>100</v>
      </c>
      <c r="O6" s="486" t="s">
        <v>258</v>
      </c>
      <c r="P6" s="486"/>
      <c r="Q6" s="166">
        <v>50</v>
      </c>
      <c r="R6" s="485" t="s">
        <v>259</v>
      </c>
      <c r="S6" s="485"/>
      <c r="T6" s="282">
        <f>K6+N6-Q6</f>
        <v>1050</v>
      </c>
    </row>
    <row r="7" spans="2:20" s="158" customFormat="1" ht="16.5" customHeight="1" x14ac:dyDescent="0.25">
      <c r="B7" s="487" t="s">
        <v>157</v>
      </c>
      <c r="C7" s="488"/>
      <c r="D7" s="488"/>
      <c r="E7" s="488"/>
      <c r="F7" s="488"/>
      <c r="G7" s="488"/>
      <c r="H7" s="488"/>
      <c r="I7" s="488"/>
      <c r="J7" s="488"/>
      <c r="K7" s="488"/>
      <c r="L7" s="488"/>
      <c r="M7" s="488"/>
      <c r="N7" s="488"/>
      <c r="O7" s="488"/>
      <c r="P7" s="488"/>
      <c r="Q7" s="488"/>
      <c r="R7" s="488"/>
      <c r="S7" s="488"/>
      <c r="T7" s="489"/>
    </row>
    <row r="8" spans="2:20" s="158" customFormat="1" ht="48" customHeight="1" x14ac:dyDescent="0.25">
      <c r="B8" s="490" t="s">
        <v>170</v>
      </c>
      <c r="C8" s="491"/>
      <c r="D8" s="491"/>
      <c r="E8" s="491"/>
      <c r="F8" s="491"/>
      <c r="G8" s="492"/>
      <c r="H8" s="261" t="s">
        <v>243</v>
      </c>
      <c r="I8" s="261" t="s">
        <v>244</v>
      </c>
      <c r="J8" s="261" t="s">
        <v>245</v>
      </c>
      <c r="K8" s="261" t="s">
        <v>246</v>
      </c>
      <c r="L8" s="261" t="s">
        <v>247</v>
      </c>
      <c r="M8" s="261" t="s">
        <v>248</v>
      </c>
      <c r="N8" s="261" t="s">
        <v>249</v>
      </c>
      <c r="O8" s="261" t="s">
        <v>250</v>
      </c>
      <c r="P8" s="261" t="s">
        <v>251</v>
      </c>
      <c r="Q8" s="261" t="s">
        <v>252</v>
      </c>
      <c r="R8" s="261" t="s">
        <v>253</v>
      </c>
      <c r="S8" s="261" t="s">
        <v>254</v>
      </c>
      <c r="T8" s="261" t="s">
        <v>158</v>
      </c>
    </row>
    <row r="9" spans="2:20" s="158" customFormat="1" ht="15.75" x14ac:dyDescent="0.25">
      <c r="B9" s="487" t="s">
        <v>159</v>
      </c>
      <c r="C9" s="488"/>
      <c r="D9" s="488"/>
      <c r="E9" s="488"/>
      <c r="F9" s="488"/>
      <c r="G9" s="488"/>
      <c r="H9" s="488"/>
      <c r="I9" s="488"/>
      <c r="J9" s="488"/>
      <c r="K9" s="488"/>
      <c r="L9" s="488"/>
      <c r="M9" s="488"/>
      <c r="N9" s="488"/>
      <c r="O9" s="488"/>
      <c r="P9" s="488"/>
      <c r="Q9" s="488"/>
      <c r="R9" s="488"/>
      <c r="S9" s="488"/>
      <c r="T9" s="489"/>
    </row>
    <row r="10" spans="2:20" s="158" customFormat="1" ht="18.75" customHeight="1" x14ac:dyDescent="0.25">
      <c r="B10" s="493" t="s">
        <v>160</v>
      </c>
      <c r="C10" s="494"/>
      <c r="D10" s="495"/>
      <c r="E10" s="498" t="s">
        <v>161</v>
      </c>
      <c r="F10" s="499"/>
      <c r="G10" s="500"/>
      <c r="H10" s="262"/>
      <c r="I10" s="262"/>
      <c r="J10" s="262"/>
      <c r="K10" s="262"/>
      <c r="L10" s="262"/>
      <c r="M10" s="262"/>
      <c r="N10" s="262"/>
      <c r="O10" s="262"/>
      <c r="P10" s="263"/>
      <c r="Q10" s="263"/>
      <c r="R10" s="263"/>
      <c r="S10" s="264"/>
      <c r="T10" s="283">
        <f>SUM(H10:S10)</f>
        <v>0</v>
      </c>
    </row>
    <row r="11" spans="2:20" s="154" customFormat="1" ht="18.75" customHeight="1" x14ac:dyDescent="0.25">
      <c r="B11" s="496"/>
      <c r="C11" s="478"/>
      <c r="D11" s="497"/>
      <c r="E11" s="479" t="s">
        <v>162</v>
      </c>
      <c r="F11" s="480"/>
      <c r="G11" s="481"/>
      <c r="H11" s="265"/>
      <c r="I11" s="265"/>
      <c r="J11" s="265"/>
      <c r="K11" s="265"/>
      <c r="L11" s="265"/>
      <c r="M11" s="265"/>
      <c r="N11" s="265"/>
      <c r="O11" s="265"/>
      <c r="P11" s="265"/>
      <c r="Q11" s="265"/>
      <c r="R11" s="265"/>
      <c r="S11" s="265"/>
      <c r="T11" s="284">
        <f>SUM(H11:S11)</f>
        <v>0</v>
      </c>
    </row>
    <row r="12" spans="2:20" s="154" customFormat="1" ht="18.75" customHeight="1" x14ac:dyDescent="0.25">
      <c r="B12" s="476" t="s">
        <v>166</v>
      </c>
      <c r="C12" s="477"/>
      <c r="D12" s="478"/>
      <c r="E12" s="479" t="s">
        <v>162</v>
      </c>
      <c r="F12" s="480"/>
      <c r="G12" s="481"/>
      <c r="H12" s="265"/>
      <c r="I12" s="265"/>
      <c r="J12" s="265"/>
      <c r="K12" s="265"/>
      <c r="L12" s="265"/>
      <c r="M12" s="265"/>
      <c r="N12" s="265"/>
      <c r="O12" s="265"/>
      <c r="P12" s="265"/>
      <c r="Q12" s="265"/>
      <c r="R12" s="265"/>
      <c r="S12" s="265"/>
      <c r="T12" s="284">
        <f>SUM(H12:S12)</f>
        <v>0</v>
      </c>
    </row>
    <row r="13" spans="2:20" s="154" customFormat="1" ht="30" customHeight="1" x14ac:dyDescent="0.25">
      <c r="B13" s="482" t="s">
        <v>163</v>
      </c>
      <c r="C13" s="483"/>
      <c r="D13" s="484"/>
      <c r="E13" s="473" t="s">
        <v>164</v>
      </c>
      <c r="F13" s="473"/>
      <c r="G13" s="427" t="s">
        <v>341</v>
      </c>
      <c r="H13" s="427"/>
      <c r="I13" s="429"/>
      <c r="J13" s="430"/>
      <c r="K13" s="430"/>
      <c r="L13" s="430"/>
      <c r="M13" s="430"/>
      <c r="N13" s="430"/>
      <c r="O13" s="430"/>
      <c r="P13" s="430"/>
      <c r="Q13" s="430"/>
      <c r="R13" s="430"/>
      <c r="S13" s="430"/>
      <c r="T13" s="431"/>
    </row>
    <row r="14" spans="2:20" s="154" customFormat="1" ht="15.75" customHeight="1" x14ac:dyDescent="0.25">
      <c r="B14" s="440" t="s">
        <v>143</v>
      </c>
      <c r="C14" s="441"/>
      <c r="D14" s="442"/>
      <c r="E14" s="458">
        <f>T11</f>
        <v>0</v>
      </c>
      <c r="F14" s="458"/>
      <c r="G14" s="428" t="e">
        <f>E14/E16</f>
        <v>#DIV/0!</v>
      </c>
      <c r="H14" s="428"/>
      <c r="I14" s="432"/>
      <c r="J14" s="433"/>
      <c r="K14" s="433"/>
      <c r="L14" s="433"/>
      <c r="M14" s="433"/>
      <c r="N14" s="433"/>
      <c r="O14" s="433"/>
      <c r="P14" s="433"/>
      <c r="Q14" s="433"/>
      <c r="R14" s="433"/>
      <c r="S14" s="433"/>
      <c r="T14" s="434"/>
    </row>
    <row r="15" spans="2:20" s="154" customFormat="1" ht="15.75" customHeight="1" x14ac:dyDescent="0.25">
      <c r="B15" s="440" t="s">
        <v>169</v>
      </c>
      <c r="C15" s="441"/>
      <c r="D15" s="442"/>
      <c r="E15" s="458">
        <f>T12</f>
        <v>0</v>
      </c>
      <c r="F15" s="458"/>
      <c r="G15" s="428" t="e">
        <f>E15/E16</f>
        <v>#DIV/0!</v>
      </c>
      <c r="H15" s="428"/>
      <c r="I15" s="432"/>
      <c r="J15" s="433"/>
      <c r="K15" s="433"/>
      <c r="L15" s="433"/>
      <c r="M15" s="433"/>
      <c r="N15" s="433"/>
      <c r="O15" s="433"/>
      <c r="P15" s="433"/>
      <c r="Q15" s="433"/>
      <c r="R15" s="433"/>
      <c r="S15" s="433"/>
      <c r="T15" s="434"/>
    </row>
    <row r="16" spans="2:20" s="154" customFormat="1" ht="15.75" customHeight="1" x14ac:dyDescent="0.25">
      <c r="B16" s="440" t="s">
        <v>165</v>
      </c>
      <c r="C16" s="441"/>
      <c r="D16" s="442"/>
      <c r="E16" s="458">
        <f>SUM(E14:E15)</f>
        <v>0</v>
      </c>
      <c r="F16" s="458"/>
      <c r="G16" s="428" t="e">
        <f>SUM(G14:G15)</f>
        <v>#DIV/0!</v>
      </c>
      <c r="H16" s="428"/>
      <c r="I16" s="435"/>
      <c r="J16" s="436"/>
      <c r="K16" s="436"/>
      <c r="L16" s="436"/>
      <c r="M16" s="436"/>
      <c r="N16" s="436"/>
      <c r="O16" s="436"/>
      <c r="P16" s="436"/>
      <c r="Q16" s="436"/>
      <c r="R16" s="436"/>
      <c r="S16" s="436"/>
      <c r="T16" s="437"/>
    </row>
    <row r="17" spans="1:20" s="154" customFormat="1" ht="15.75" customHeight="1" x14ac:dyDescent="0.25">
      <c r="B17" s="465" t="s">
        <v>190</v>
      </c>
      <c r="C17" s="466"/>
      <c r="D17" s="466"/>
      <c r="E17" s="466"/>
      <c r="F17" s="466"/>
      <c r="G17" s="466"/>
      <c r="H17" s="466"/>
      <c r="I17" s="466"/>
      <c r="J17" s="466"/>
      <c r="K17" s="466"/>
      <c r="L17" s="466"/>
      <c r="M17" s="466"/>
      <c r="N17" s="466"/>
      <c r="O17" s="466"/>
      <c r="P17" s="466"/>
      <c r="Q17" s="466"/>
      <c r="R17" s="466"/>
      <c r="S17" s="466"/>
      <c r="T17" s="467"/>
    </row>
    <row r="18" spans="1:20" ht="36.75" customHeight="1" x14ac:dyDescent="0.25">
      <c r="B18" s="463" t="s">
        <v>131</v>
      </c>
      <c r="C18" s="459" t="s">
        <v>214</v>
      </c>
      <c r="D18" s="460"/>
      <c r="E18" s="439" t="s">
        <v>130</v>
      </c>
      <c r="F18" s="266" t="s">
        <v>144</v>
      </c>
      <c r="G18" s="261" t="s">
        <v>132</v>
      </c>
      <c r="H18" s="261" t="s">
        <v>243</v>
      </c>
      <c r="I18" s="261" t="s">
        <v>244</v>
      </c>
      <c r="J18" s="261" t="s">
        <v>245</v>
      </c>
      <c r="K18" s="261" t="s">
        <v>246</v>
      </c>
      <c r="L18" s="261" t="s">
        <v>247</v>
      </c>
      <c r="M18" s="261" t="s">
        <v>248</v>
      </c>
      <c r="N18" s="261" t="s">
        <v>249</v>
      </c>
      <c r="O18" s="261" t="s">
        <v>250</v>
      </c>
      <c r="P18" s="261" t="s">
        <v>251</v>
      </c>
      <c r="Q18" s="261" t="s">
        <v>252</v>
      </c>
      <c r="R18" s="261" t="s">
        <v>253</v>
      </c>
      <c r="S18" s="261" t="s">
        <v>254</v>
      </c>
      <c r="T18" s="267" t="s">
        <v>143</v>
      </c>
    </row>
    <row r="19" spans="1:20" x14ac:dyDescent="0.25">
      <c r="B19" s="464"/>
      <c r="C19" s="461"/>
      <c r="D19" s="462"/>
      <c r="E19" s="439"/>
      <c r="F19" s="468" t="s">
        <v>146</v>
      </c>
      <c r="G19" s="469"/>
      <c r="H19" s="469"/>
      <c r="I19" s="469"/>
      <c r="J19" s="469"/>
      <c r="K19" s="469"/>
      <c r="L19" s="469"/>
      <c r="M19" s="469"/>
      <c r="N19" s="469"/>
      <c r="O19" s="469"/>
      <c r="P19" s="469"/>
      <c r="Q19" s="469"/>
      <c r="R19" s="469"/>
      <c r="S19" s="469"/>
      <c r="T19" s="470"/>
    </row>
    <row r="20" spans="1:20" ht="24" customHeight="1" x14ac:dyDescent="0.25">
      <c r="B20" s="454" t="s">
        <v>210</v>
      </c>
      <c r="C20" s="457" t="s">
        <v>93</v>
      </c>
      <c r="D20" s="457"/>
      <c r="E20" s="268"/>
      <c r="F20" s="269"/>
      <c r="G20" s="270"/>
      <c r="H20" s="270"/>
      <c r="I20" s="270"/>
      <c r="J20" s="270"/>
      <c r="K20" s="270"/>
      <c r="L20" s="270"/>
      <c r="M20" s="270"/>
      <c r="N20" s="270"/>
      <c r="O20" s="270"/>
      <c r="P20" s="270"/>
      <c r="Q20" s="270"/>
      <c r="R20" s="270"/>
      <c r="S20" s="270"/>
      <c r="T20" s="285">
        <f t="shared" ref="T20:T33" si="0">SUM(H20:S20)</f>
        <v>0</v>
      </c>
    </row>
    <row r="21" spans="1:20" x14ac:dyDescent="0.25">
      <c r="B21" s="455"/>
      <c r="C21" s="457" t="s">
        <v>90</v>
      </c>
      <c r="D21" s="457"/>
      <c r="E21" s="268"/>
      <c r="F21" s="270"/>
      <c r="G21" s="270"/>
      <c r="H21" s="270"/>
      <c r="I21" s="270"/>
      <c r="J21" s="270"/>
      <c r="K21" s="270"/>
      <c r="L21" s="270"/>
      <c r="M21" s="270"/>
      <c r="N21" s="270"/>
      <c r="O21" s="270"/>
      <c r="P21" s="270"/>
      <c r="Q21" s="270"/>
      <c r="R21" s="270"/>
      <c r="S21" s="270"/>
      <c r="T21" s="285">
        <f t="shared" si="0"/>
        <v>0</v>
      </c>
    </row>
    <row r="22" spans="1:20" x14ac:dyDescent="0.25">
      <c r="B22" s="455"/>
      <c r="C22" s="457" t="s">
        <v>361</v>
      </c>
      <c r="D22" s="457"/>
      <c r="E22" s="268"/>
      <c r="F22" s="270"/>
      <c r="G22" s="270"/>
      <c r="H22" s="270"/>
      <c r="I22" s="270"/>
      <c r="J22" s="270"/>
      <c r="K22" s="270"/>
      <c r="L22" s="270"/>
      <c r="M22" s="270"/>
      <c r="N22" s="270"/>
      <c r="O22" s="270"/>
      <c r="P22" s="270"/>
      <c r="Q22" s="270"/>
      <c r="R22" s="270"/>
      <c r="S22" s="270"/>
      <c r="T22" s="285">
        <f t="shared" si="0"/>
        <v>0</v>
      </c>
    </row>
    <row r="23" spans="1:20" x14ac:dyDescent="0.25">
      <c r="B23" s="455"/>
      <c r="C23" s="457" t="s">
        <v>362</v>
      </c>
      <c r="D23" s="457"/>
      <c r="E23" s="268"/>
      <c r="F23" s="270"/>
      <c r="G23" s="270"/>
      <c r="H23" s="270"/>
      <c r="I23" s="270"/>
      <c r="J23" s="270"/>
      <c r="K23" s="270"/>
      <c r="L23" s="270"/>
      <c r="M23" s="270"/>
      <c r="N23" s="270"/>
      <c r="O23" s="270"/>
      <c r="P23" s="270"/>
      <c r="Q23" s="270"/>
      <c r="R23" s="270"/>
      <c r="S23" s="270"/>
      <c r="T23" s="285">
        <f t="shared" si="0"/>
        <v>0</v>
      </c>
    </row>
    <row r="24" spans="1:20" x14ac:dyDescent="0.25">
      <c r="A24" s="271"/>
      <c r="B24" s="455"/>
      <c r="C24" s="457" t="s">
        <v>92</v>
      </c>
      <c r="D24" s="457"/>
      <c r="E24" s="268"/>
      <c r="F24" s="270"/>
      <c r="G24" s="270"/>
      <c r="H24" s="270"/>
      <c r="I24" s="270"/>
      <c r="J24" s="270"/>
      <c r="K24" s="270"/>
      <c r="L24" s="270"/>
      <c r="M24" s="270"/>
      <c r="N24" s="270"/>
      <c r="O24" s="270"/>
      <c r="P24" s="270"/>
      <c r="Q24" s="270"/>
      <c r="R24" s="270"/>
      <c r="S24" s="270"/>
      <c r="T24" s="285">
        <f t="shared" si="0"/>
        <v>0</v>
      </c>
    </row>
    <row r="25" spans="1:20" ht="24" customHeight="1" x14ac:dyDescent="0.25">
      <c r="A25" s="271"/>
      <c r="B25" s="455"/>
      <c r="C25" s="457" t="s">
        <v>360</v>
      </c>
      <c r="D25" s="457"/>
      <c r="E25" s="268"/>
      <c r="F25" s="270"/>
      <c r="G25" s="270"/>
      <c r="H25" s="270"/>
      <c r="I25" s="270"/>
      <c r="J25" s="270"/>
      <c r="K25" s="270"/>
      <c r="L25" s="270"/>
      <c r="M25" s="270"/>
      <c r="N25" s="270"/>
      <c r="O25" s="270"/>
      <c r="P25" s="270"/>
      <c r="Q25" s="270"/>
      <c r="R25" s="270"/>
      <c r="S25" s="270"/>
      <c r="T25" s="285">
        <f t="shared" si="0"/>
        <v>0</v>
      </c>
    </row>
    <row r="26" spans="1:20" ht="26.25" customHeight="1" x14ac:dyDescent="0.25">
      <c r="A26" s="271"/>
      <c r="B26" s="455"/>
      <c r="C26" s="457" t="s">
        <v>363</v>
      </c>
      <c r="D26" s="457"/>
      <c r="E26" s="268"/>
      <c r="F26" s="270"/>
      <c r="G26" s="270"/>
      <c r="H26" s="270"/>
      <c r="I26" s="270"/>
      <c r="J26" s="270"/>
      <c r="K26" s="270"/>
      <c r="L26" s="270"/>
      <c r="M26" s="270"/>
      <c r="N26" s="270"/>
      <c r="O26" s="270"/>
      <c r="P26" s="270"/>
      <c r="Q26" s="270"/>
      <c r="R26" s="270"/>
      <c r="S26" s="270"/>
      <c r="T26" s="285">
        <f t="shared" si="0"/>
        <v>0</v>
      </c>
    </row>
    <row r="27" spans="1:20" x14ac:dyDescent="0.25">
      <c r="A27" s="271"/>
      <c r="B27" s="455"/>
      <c r="C27" s="457" t="s">
        <v>358</v>
      </c>
      <c r="D27" s="457"/>
      <c r="E27" s="268"/>
      <c r="F27" s="270"/>
      <c r="G27" s="270"/>
      <c r="H27" s="270"/>
      <c r="I27" s="270"/>
      <c r="J27" s="270"/>
      <c r="K27" s="270"/>
      <c r="L27" s="270"/>
      <c r="M27" s="270"/>
      <c r="N27" s="270"/>
      <c r="O27" s="270"/>
      <c r="P27" s="270"/>
      <c r="Q27" s="270"/>
      <c r="R27" s="270"/>
      <c r="S27" s="270"/>
      <c r="T27" s="285">
        <f t="shared" si="0"/>
        <v>0</v>
      </c>
    </row>
    <row r="28" spans="1:20" x14ac:dyDescent="0.25">
      <c r="B28" s="456"/>
      <c r="C28" s="457" t="s">
        <v>359</v>
      </c>
      <c r="D28" s="457"/>
      <c r="E28" s="268"/>
      <c r="F28" s="270"/>
      <c r="G28" s="270"/>
      <c r="H28" s="270"/>
      <c r="I28" s="270"/>
      <c r="J28" s="270"/>
      <c r="K28" s="270"/>
      <c r="L28" s="270"/>
      <c r="M28" s="270"/>
      <c r="N28" s="270"/>
      <c r="O28" s="270"/>
      <c r="P28" s="270"/>
      <c r="Q28" s="270"/>
      <c r="R28" s="270"/>
      <c r="S28" s="270"/>
      <c r="T28" s="285">
        <f t="shared" si="0"/>
        <v>0</v>
      </c>
    </row>
    <row r="29" spans="1:20" ht="30" x14ac:dyDescent="0.25">
      <c r="B29" s="272" t="s">
        <v>217</v>
      </c>
      <c r="C29" s="457" t="s">
        <v>199</v>
      </c>
      <c r="D29" s="457"/>
      <c r="E29" s="268"/>
      <c r="F29" s="269"/>
      <c r="G29" s="270"/>
      <c r="H29" s="270"/>
      <c r="I29" s="270"/>
      <c r="J29" s="270"/>
      <c r="K29" s="270"/>
      <c r="L29" s="270"/>
      <c r="M29" s="270"/>
      <c r="N29" s="270"/>
      <c r="O29" s="270"/>
      <c r="P29" s="270"/>
      <c r="Q29" s="270"/>
      <c r="R29" s="270"/>
      <c r="S29" s="270"/>
      <c r="T29" s="285">
        <f t="shared" si="0"/>
        <v>0</v>
      </c>
    </row>
    <row r="30" spans="1:20" ht="25.5" customHeight="1" x14ac:dyDescent="0.25">
      <c r="B30" s="471" t="s">
        <v>382</v>
      </c>
      <c r="C30" s="474" t="s">
        <v>384</v>
      </c>
      <c r="D30" s="475"/>
      <c r="E30" s="268"/>
      <c r="F30" s="269"/>
      <c r="G30" s="270"/>
      <c r="H30" s="270"/>
      <c r="I30" s="270"/>
      <c r="J30" s="270"/>
      <c r="K30" s="270"/>
      <c r="L30" s="270"/>
      <c r="M30" s="270"/>
      <c r="N30" s="270"/>
      <c r="O30" s="270"/>
      <c r="P30" s="270"/>
      <c r="Q30" s="270"/>
      <c r="R30" s="270"/>
      <c r="S30" s="270"/>
      <c r="T30" s="285">
        <f t="shared" si="0"/>
        <v>0</v>
      </c>
    </row>
    <row r="31" spans="1:20" ht="30" customHeight="1" x14ac:dyDescent="0.25">
      <c r="B31" s="472"/>
      <c r="C31" s="474" t="s">
        <v>385</v>
      </c>
      <c r="D31" s="475"/>
      <c r="E31" s="268"/>
      <c r="F31" s="269"/>
      <c r="G31" s="270"/>
      <c r="H31" s="270"/>
      <c r="I31" s="270"/>
      <c r="J31" s="270"/>
      <c r="K31" s="270"/>
      <c r="L31" s="270"/>
      <c r="M31" s="270"/>
      <c r="N31" s="270"/>
      <c r="O31" s="270"/>
      <c r="P31" s="270"/>
      <c r="Q31" s="270"/>
      <c r="R31" s="270"/>
      <c r="S31" s="270"/>
      <c r="T31" s="285">
        <f t="shared" si="0"/>
        <v>0</v>
      </c>
    </row>
    <row r="32" spans="1:20" x14ac:dyDescent="0.25">
      <c r="B32" s="272" t="s">
        <v>383</v>
      </c>
      <c r="C32" s="457" t="s">
        <v>386</v>
      </c>
      <c r="D32" s="457"/>
      <c r="E32" s="268"/>
      <c r="F32" s="269"/>
      <c r="G32" s="270"/>
      <c r="H32" s="270"/>
      <c r="I32" s="270"/>
      <c r="J32" s="270"/>
      <c r="K32" s="270"/>
      <c r="L32" s="270"/>
      <c r="M32" s="270"/>
      <c r="N32" s="270"/>
      <c r="O32" s="270"/>
      <c r="P32" s="270"/>
      <c r="Q32" s="270"/>
      <c r="R32" s="270"/>
      <c r="S32" s="270"/>
      <c r="T32" s="285">
        <f t="shared" si="0"/>
        <v>0</v>
      </c>
    </row>
    <row r="33" spans="2:22" ht="15" customHeight="1" x14ac:dyDescent="0.25">
      <c r="B33" s="452" t="s">
        <v>147</v>
      </c>
      <c r="C33" s="453"/>
      <c r="D33" s="453"/>
      <c r="E33" s="453"/>
      <c r="F33" s="273"/>
      <c r="G33" s="190"/>
      <c r="H33" s="286">
        <f>SUM(H20:H32)</f>
        <v>0</v>
      </c>
      <c r="I33" s="286">
        <f t="shared" ref="I33:S33" si="1">SUM(I20:I32)</f>
        <v>0</v>
      </c>
      <c r="J33" s="286">
        <f t="shared" si="1"/>
        <v>0</v>
      </c>
      <c r="K33" s="286">
        <f t="shared" si="1"/>
        <v>0</v>
      </c>
      <c r="L33" s="286">
        <f t="shared" si="1"/>
        <v>0</v>
      </c>
      <c r="M33" s="286">
        <f t="shared" si="1"/>
        <v>0</v>
      </c>
      <c r="N33" s="286">
        <f t="shared" si="1"/>
        <v>0</v>
      </c>
      <c r="O33" s="286">
        <f t="shared" si="1"/>
        <v>0</v>
      </c>
      <c r="P33" s="286">
        <f t="shared" si="1"/>
        <v>0</v>
      </c>
      <c r="Q33" s="286">
        <f t="shared" si="1"/>
        <v>0</v>
      </c>
      <c r="R33" s="286">
        <f t="shared" si="1"/>
        <v>0</v>
      </c>
      <c r="S33" s="286">
        <f t="shared" si="1"/>
        <v>0</v>
      </c>
      <c r="T33" s="287">
        <f t="shared" si="0"/>
        <v>0</v>
      </c>
    </row>
    <row r="34" spans="2:22" ht="15" customHeight="1" x14ac:dyDescent="0.25">
      <c r="B34" s="445" t="s">
        <v>148</v>
      </c>
      <c r="C34" s="446"/>
      <c r="D34" s="446"/>
      <c r="E34" s="446"/>
      <c r="F34" s="446"/>
      <c r="G34" s="446"/>
      <c r="H34" s="446"/>
      <c r="I34" s="446"/>
      <c r="J34" s="446"/>
      <c r="K34" s="446"/>
      <c r="L34" s="446"/>
      <c r="M34" s="446"/>
      <c r="N34" s="446"/>
      <c r="O34" s="446"/>
      <c r="P34" s="446"/>
      <c r="Q34" s="446"/>
      <c r="R34" s="446"/>
      <c r="S34" s="446"/>
      <c r="T34" s="447"/>
    </row>
    <row r="35" spans="2:22" x14ac:dyDescent="0.25">
      <c r="B35" s="312" t="s">
        <v>20</v>
      </c>
      <c r="C35" s="448" t="s">
        <v>128</v>
      </c>
      <c r="D35" s="449"/>
      <c r="E35" s="268"/>
      <c r="F35" s="269"/>
      <c r="G35" s="265"/>
      <c r="H35" s="270"/>
      <c r="I35" s="270"/>
      <c r="J35" s="270"/>
      <c r="K35" s="270"/>
      <c r="L35" s="270"/>
      <c r="M35" s="270"/>
      <c r="N35" s="270"/>
      <c r="O35" s="270"/>
      <c r="P35" s="270"/>
      <c r="Q35" s="270"/>
      <c r="R35" s="270"/>
      <c r="S35" s="270"/>
      <c r="T35" s="285">
        <f>SUM(H35:S35)</f>
        <v>0</v>
      </c>
    </row>
    <row r="36" spans="2:22" x14ac:dyDescent="0.25">
      <c r="B36" s="312" t="s">
        <v>127</v>
      </c>
      <c r="C36" s="448" t="s">
        <v>218</v>
      </c>
      <c r="D36" s="449"/>
      <c r="E36" s="268"/>
      <c r="F36" s="269"/>
      <c r="G36" s="265"/>
      <c r="H36" s="270"/>
      <c r="I36" s="270"/>
      <c r="J36" s="270"/>
      <c r="K36" s="270"/>
      <c r="L36" s="270"/>
      <c r="M36" s="270"/>
      <c r="N36" s="270"/>
      <c r="O36" s="270"/>
      <c r="P36" s="270"/>
      <c r="Q36" s="270"/>
      <c r="R36" s="270"/>
      <c r="S36" s="270"/>
      <c r="T36" s="285">
        <f>SUM(H36:S36)</f>
        <v>0</v>
      </c>
    </row>
    <row r="37" spans="2:22" x14ac:dyDescent="0.25">
      <c r="B37" s="274" t="s">
        <v>213</v>
      </c>
      <c r="C37" s="443" t="s">
        <v>129</v>
      </c>
      <c r="D37" s="444"/>
      <c r="E37" s="268"/>
      <c r="F37" s="269"/>
      <c r="G37" s="265"/>
      <c r="H37" s="270"/>
      <c r="I37" s="270"/>
      <c r="J37" s="270"/>
      <c r="K37" s="270"/>
      <c r="L37" s="270"/>
      <c r="M37" s="270"/>
      <c r="N37" s="270"/>
      <c r="O37" s="270"/>
      <c r="P37" s="270"/>
      <c r="Q37" s="270"/>
      <c r="R37" s="270"/>
      <c r="S37" s="270"/>
      <c r="T37" s="285">
        <f>SUM(H37:S37)</f>
        <v>0</v>
      </c>
    </row>
    <row r="38" spans="2:22" x14ac:dyDescent="0.25">
      <c r="B38" s="275" t="s">
        <v>339</v>
      </c>
      <c r="C38" s="443" t="s">
        <v>340</v>
      </c>
      <c r="D38" s="444"/>
      <c r="E38" s="268"/>
      <c r="F38" s="269"/>
      <c r="G38" s="265"/>
      <c r="H38" s="270"/>
      <c r="I38" s="270"/>
      <c r="J38" s="270"/>
      <c r="K38" s="270"/>
      <c r="L38" s="270"/>
      <c r="M38" s="270"/>
      <c r="N38" s="270"/>
      <c r="O38" s="270"/>
      <c r="P38" s="270"/>
      <c r="Q38" s="270"/>
      <c r="R38" s="270"/>
      <c r="S38" s="270"/>
      <c r="T38" s="285">
        <f>SUM(H38:S38)</f>
        <v>0</v>
      </c>
    </row>
    <row r="39" spans="2:22" x14ac:dyDescent="0.25">
      <c r="B39" s="438" t="s">
        <v>149</v>
      </c>
      <c r="C39" s="439"/>
      <c r="D39" s="439"/>
      <c r="E39" s="439"/>
      <c r="F39" s="273"/>
      <c r="G39" s="190"/>
      <c r="H39" s="288">
        <f>SUM(H35:H38)</f>
        <v>0</v>
      </c>
      <c r="I39" s="288">
        <f t="shared" ref="I39:S39" si="2">SUM(I35:I38)</f>
        <v>0</v>
      </c>
      <c r="J39" s="288">
        <f t="shared" si="2"/>
        <v>0</v>
      </c>
      <c r="K39" s="288">
        <f t="shared" si="2"/>
        <v>0</v>
      </c>
      <c r="L39" s="288">
        <f t="shared" si="2"/>
        <v>0</v>
      </c>
      <c r="M39" s="288">
        <f t="shared" si="2"/>
        <v>0</v>
      </c>
      <c r="N39" s="288">
        <f t="shared" si="2"/>
        <v>0</v>
      </c>
      <c r="O39" s="288">
        <f t="shared" si="2"/>
        <v>0</v>
      </c>
      <c r="P39" s="288">
        <f t="shared" si="2"/>
        <v>0</v>
      </c>
      <c r="Q39" s="288">
        <f t="shared" si="2"/>
        <v>0</v>
      </c>
      <c r="R39" s="288">
        <f t="shared" si="2"/>
        <v>0</v>
      </c>
      <c r="S39" s="288">
        <f t="shared" si="2"/>
        <v>0</v>
      </c>
      <c r="T39" s="287">
        <f>SUM(T35:T38)</f>
        <v>0</v>
      </c>
    </row>
    <row r="40" spans="2:22" s="154" customFormat="1" ht="23.25" customHeight="1" x14ac:dyDescent="0.25">
      <c r="B40" s="504" t="s">
        <v>288</v>
      </c>
      <c r="C40" s="505"/>
      <c r="D40" s="505"/>
      <c r="E40" s="505"/>
      <c r="F40" s="505"/>
      <c r="G40" s="506"/>
      <c r="H40" s="155">
        <f>H33+H39</f>
        <v>0</v>
      </c>
      <c r="I40" s="155">
        <f t="shared" ref="I40:S40" si="3">I33+I39</f>
        <v>0</v>
      </c>
      <c r="J40" s="155">
        <f t="shared" si="3"/>
        <v>0</v>
      </c>
      <c r="K40" s="155">
        <f t="shared" si="3"/>
        <v>0</v>
      </c>
      <c r="L40" s="155">
        <f t="shared" si="3"/>
        <v>0</v>
      </c>
      <c r="M40" s="155">
        <f t="shared" si="3"/>
        <v>0</v>
      </c>
      <c r="N40" s="155">
        <f t="shared" si="3"/>
        <v>0</v>
      </c>
      <c r="O40" s="155">
        <f t="shared" si="3"/>
        <v>0</v>
      </c>
      <c r="P40" s="155">
        <f t="shared" si="3"/>
        <v>0</v>
      </c>
      <c r="Q40" s="155">
        <f t="shared" si="3"/>
        <v>0</v>
      </c>
      <c r="R40" s="155">
        <f t="shared" si="3"/>
        <v>0</v>
      </c>
      <c r="S40" s="155">
        <f t="shared" si="3"/>
        <v>0</v>
      </c>
      <c r="T40" s="155">
        <f t="shared" ref="T40:T43" si="4">SUM(H40:S40)</f>
        <v>0</v>
      </c>
    </row>
    <row r="41" spans="2:22" s="154" customFormat="1" ht="23.25" customHeight="1" x14ac:dyDescent="0.25">
      <c r="B41" s="507" t="s">
        <v>289</v>
      </c>
      <c r="C41" s="508"/>
      <c r="D41" s="508"/>
      <c r="E41" s="508"/>
      <c r="F41" s="508"/>
      <c r="G41" s="508"/>
      <c r="H41" s="270"/>
      <c r="I41" s="270"/>
      <c r="J41" s="270"/>
      <c r="K41" s="270"/>
      <c r="L41" s="270"/>
      <c r="M41" s="270"/>
      <c r="N41" s="270"/>
      <c r="O41" s="270"/>
      <c r="P41" s="270"/>
      <c r="Q41" s="270"/>
      <c r="R41" s="270"/>
      <c r="S41" s="270"/>
      <c r="T41" s="285">
        <f t="shared" si="4"/>
        <v>0</v>
      </c>
    </row>
    <row r="42" spans="2:22" s="154" customFormat="1" ht="23.25" customHeight="1" x14ac:dyDescent="0.25">
      <c r="B42" s="507" t="s">
        <v>290</v>
      </c>
      <c r="C42" s="508"/>
      <c r="D42" s="508"/>
      <c r="E42" s="508"/>
      <c r="F42" s="508"/>
      <c r="G42" s="508"/>
      <c r="H42" s="270"/>
      <c r="I42" s="270"/>
      <c r="J42" s="270"/>
      <c r="K42" s="270"/>
      <c r="L42" s="270"/>
      <c r="M42" s="270"/>
      <c r="N42" s="270"/>
      <c r="O42" s="270"/>
      <c r="P42" s="270"/>
      <c r="Q42" s="270"/>
      <c r="R42" s="270"/>
      <c r="S42" s="270"/>
      <c r="T42" s="285">
        <f t="shared" si="4"/>
        <v>0</v>
      </c>
    </row>
    <row r="43" spans="2:22" s="154" customFormat="1" ht="23.25" customHeight="1" thickBot="1" x14ac:dyDescent="0.3">
      <c r="B43" s="509" t="s">
        <v>291</v>
      </c>
      <c r="C43" s="510"/>
      <c r="D43" s="510"/>
      <c r="E43" s="510"/>
      <c r="F43" s="510"/>
      <c r="G43" s="510"/>
      <c r="H43" s="156">
        <f>H40-H41-H42</f>
        <v>0</v>
      </c>
      <c r="I43" s="156">
        <f t="shared" ref="I43:S43" si="5">I40-I41-I42</f>
        <v>0</v>
      </c>
      <c r="J43" s="156">
        <f t="shared" si="5"/>
        <v>0</v>
      </c>
      <c r="K43" s="156">
        <f t="shared" si="5"/>
        <v>0</v>
      </c>
      <c r="L43" s="156">
        <f t="shared" si="5"/>
        <v>0</v>
      </c>
      <c r="M43" s="156">
        <f t="shared" si="5"/>
        <v>0</v>
      </c>
      <c r="N43" s="156">
        <f t="shared" si="5"/>
        <v>0</v>
      </c>
      <c r="O43" s="156">
        <f t="shared" si="5"/>
        <v>0</v>
      </c>
      <c r="P43" s="162">
        <f t="shared" si="5"/>
        <v>0</v>
      </c>
      <c r="Q43" s="162">
        <f t="shared" si="5"/>
        <v>0</v>
      </c>
      <c r="R43" s="162">
        <f t="shared" si="5"/>
        <v>0</v>
      </c>
      <c r="S43" s="162">
        <f t="shared" si="5"/>
        <v>0</v>
      </c>
      <c r="T43" s="162">
        <f t="shared" si="4"/>
        <v>0</v>
      </c>
      <c r="V43" s="157"/>
    </row>
    <row r="44" spans="2:22" ht="15.75" thickBot="1" x14ac:dyDescent="0.3">
      <c r="B44" s="276" t="s">
        <v>286</v>
      </c>
      <c r="F44" s="277"/>
      <c r="H44" s="179"/>
      <c r="I44" s="179"/>
      <c r="J44" s="179"/>
      <c r="K44" s="179"/>
      <c r="L44" s="179"/>
      <c r="M44" s="179"/>
      <c r="N44" s="179"/>
      <c r="O44" s="179"/>
      <c r="P44" s="511" t="s">
        <v>191</v>
      </c>
      <c r="Q44" s="512"/>
      <c r="R44" s="512"/>
      <c r="S44" s="512"/>
      <c r="T44" s="289">
        <f>T11-T43</f>
        <v>0</v>
      </c>
    </row>
    <row r="45" spans="2:22" ht="15.75" thickBot="1" x14ac:dyDescent="0.3">
      <c r="B45" s="276"/>
      <c r="F45" s="277"/>
      <c r="H45" s="179"/>
      <c r="I45" s="179"/>
      <c r="J45" s="179"/>
      <c r="K45" s="179"/>
      <c r="L45" s="179"/>
      <c r="M45" s="179"/>
      <c r="N45" s="179"/>
      <c r="O45" s="278"/>
      <c r="P45" s="279"/>
      <c r="Q45" s="279"/>
      <c r="R45" s="279"/>
      <c r="S45" s="279"/>
      <c r="T45" s="280"/>
      <c r="U45" s="281"/>
    </row>
    <row r="46" spans="2:22" s="158" customFormat="1" ht="17.25" customHeight="1" x14ac:dyDescent="0.25">
      <c r="B46" s="159"/>
      <c r="C46" s="513" t="s">
        <v>281</v>
      </c>
      <c r="D46" s="514"/>
      <c r="E46" s="514"/>
      <c r="F46" s="514"/>
      <c r="G46" s="514"/>
      <c r="H46" s="514"/>
      <c r="I46" s="514"/>
      <c r="J46" s="514"/>
      <c r="K46" s="514"/>
      <c r="L46" s="514"/>
      <c r="M46" s="514"/>
      <c r="N46" s="515"/>
      <c r="O46" s="161"/>
      <c r="P46" s="161"/>
      <c r="Q46" s="161"/>
      <c r="R46" s="160"/>
      <c r="S46" s="160"/>
      <c r="T46" s="160"/>
      <c r="U46" s="159"/>
      <c r="V46" s="159"/>
    </row>
    <row r="47" spans="2:22" s="158" customFormat="1" ht="33" customHeight="1" x14ac:dyDescent="0.25">
      <c r="B47" s="159"/>
      <c r="C47" s="516"/>
      <c r="D47" s="517"/>
      <c r="E47" s="517"/>
      <c r="F47" s="517"/>
      <c r="G47" s="517"/>
      <c r="H47" s="517"/>
      <c r="I47" s="517"/>
      <c r="J47" s="517"/>
      <c r="K47" s="517"/>
      <c r="L47" s="517"/>
      <c r="M47" s="517"/>
      <c r="N47" s="518"/>
      <c r="O47" s="163"/>
      <c r="P47" s="163"/>
      <c r="Q47" s="163"/>
      <c r="R47" s="163"/>
      <c r="S47" s="163"/>
      <c r="T47" s="163"/>
      <c r="U47" s="159"/>
      <c r="V47" s="159"/>
    </row>
    <row r="48" spans="2:22" s="158" customFormat="1" ht="33" customHeight="1" thickBot="1" x14ac:dyDescent="0.3">
      <c r="B48" s="159"/>
      <c r="C48" s="519"/>
      <c r="D48" s="520"/>
      <c r="E48" s="520"/>
      <c r="F48" s="520"/>
      <c r="G48" s="520"/>
      <c r="H48" s="520"/>
      <c r="I48" s="520"/>
      <c r="J48" s="520"/>
      <c r="K48" s="520"/>
      <c r="L48" s="520"/>
      <c r="M48" s="520"/>
      <c r="N48" s="521"/>
      <c r="O48" s="163"/>
      <c r="P48" s="163"/>
      <c r="Q48" s="163"/>
      <c r="R48" s="163"/>
      <c r="S48" s="163"/>
      <c r="T48" s="163"/>
      <c r="U48" s="159"/>
      <c r="V48" s="159"/>
    </row>
    <row r="49" spans="2:20" x14ac:dyDescent="0.25">
      <c r="B49" s="276"/>
      <c r="F49" s="277"/>
      <c r="H49" s="179"/>
      <c r="I49" s="179"/>
      <c r="J49" s="179"/>
      <c r="K49" s="179"/>
      <c r="L49" s="179"/>
      <c r="M49" s="179"/>
      <c r="N49" s="179"/>
      <c r="O49" s="179"/>
    </row>
    <row r="50" spans="2:20" x14ac:dyDescent="0.25">
      <c r="D50" s="180"/>
      <c r="E50" s="180"/>
      <c r="F50" s="180"/>
      <c r="G50" s="180"/>
      <c r="H50" s="181"/>
      <c r="I50" s="181"/>
      <c r="J50" s="181"/>
      <c r="K50" s="181"/>
      <c r="L50" s="159"/>
      <c r="M50" s="180"/>
      <c r="N50" s="180"/>
      <c r="O50" s="180"/>
    </row>
    <row r="51" spans="2:20" x14ac:dyDescent="0.25">
      <c r="D51" s="522" t="s">
        <v>212</v>
      </c>
      <c r="E51" s="522"/>
      <c r="F51" s="522"/>
      <c r="G51" s="522"/>
      <c r="H51" s="344"/>
      <c r="I51" s="522"/>
      <c r="J51" s="522"/>
      <c r="K51" s="522"/>
      <c r="L51" s="159"/>
      <c r="M51" s="522" t="s">
        <v>185</v>
      </c>
      <c r="N51" s="522"/>
      <c r="O51" s="522"/>
    </row>
    <row r="52" spans="2:20" x14ac:dyDescent="0.25">
      <c r="F52" s="277"/>
    </row>
    <row r="53" spans="2:20" x14ac:dyDescent="0.25">
      <c r="F53" s="277"/>
    </row>
    <row r="54" spans="2:20" x14ac:dyDescent="0.25">
      <c r="F54" s="277"/>
    </row>
    <row r="55" spans="2:20" x14ac:dyDescent="0.25">
      <c r="F55" s="277"/>
    </row>
    <row r="56" spans="2:20" ht="16.5" x14ac:dyDescent="0.25">
      <c r="B56" s="425" t="s">
        <v>342</v>
      </c>
      <c r="C56" s="425"/>
      <c r="D56" s="425"/>
      <c r="E56" s="425"/>
      <c r="F56" s="425"/>
      <c r="G56" s="425"/>
      <c r="H56" s="425"/>
      <c r="I56" s="425"/>
      <c r="J56" s="425"/>
      <c r="K56" s="425"/>
      <c r="L56" s="425"/>
      <c r="M56" s="425"/>
      <c r="N56" s="425"/>
      <c r="O56" s="425"/>
      <c r="P56" s="425"/>
      <c r="Q56" s="425"/>
      <c r="R56" s="425"/>
      <c r="S56" s="425"/>
      <c r="T56" s="425"/>
    </row>
    <row r="57" spans="2:20" x14ac:dyDescent="0.25">
      <c r="B57" s="426" t="s">
        <v>343</v>
      </c>
      <c r="C57" s="426"/>
      <c r="D57" s="426"/>
      <c r="E57" s="426"/>
      <c r="F57" s="426"/>
      <c r="G57" s="426"/>
      <c r="H57" s="426"/>
      <c r="I57" s="426"/>
      <c r="J57" s="426"/>
      <c r="K57" s="426"/>
      <c r="L57" s="426"/>
      <c r="M57" s="426"/>
      <c r="N57" s="426"/>
      <c r="O57" s="426"/>
      <c r="P57" s="426"/>
      <c r="Q57" s="426"/>
      <c r="R57" s="426"/>
      <c r="S57" s="426"/>
      <c r="T57" s="426"/>
    </row>
    <row r="58" spans="2:20" x14ac:dyDescent="0.25">
      <c r="B58" s="426" t="s">
        <v>344</v>
      </c>
      <c r="C58" s="426"/>
      <c r="D58" s="426"/>
      <c r="E58" s="426"/>
      <c r="F58" s="426"/>
      <c r="G58" s="426"/>
      <c r="H58" s="426"/>
      <c r="I58" s="426"/>
      <c r="J58" s="426"/>
      <c r="K58" s="426"/>
      <c r="L58" s="426"/>
      <c r="M58" s="426"/>
      <c r="N58" s="426"/>
      <c r="O58" s="426"/>
      <c r="P58" s="426"/>
      <c r="Q58" s="426"/>
      <c r="R58" s="426"/>
      <c r="S58" s="426"/>
      <c r="T58" s="426"/>
    </row>
    <row r="59" spans="2:20" x14ac:dyDescent="0.25">
      <c r="F59" s="277"/>
    </row>
    <row r="60" spans="2:20" x14ac:dyDescent="0.25">
      <c r="F60" s="277"/>
    </row>
    <row r="61" spans="2:20" x14ac:dyDescent="0.25">
      <c r="F61" s="277"/>
    </row>
    <row r="62" spans="2:20" x14ac:dyDescent="0.25">
      <c r="F62" s="277"/>
    </row>
    <row r="63" spans="2:20" x14ac:dyDescent="0.25">
      <c r="F63" s="277"/>
    </row>
  </sheetData>
  <sheetProtection password="CA61" sheet="1" objects="1" scenarios="1" formatCells="0" formatColumns="0" formatRows="0"/>
  <mergeCells count="81">
    <mergeCell ref="C46:N46"/>
    <mergeCell ref="C47:N47"/>
    <mergeCell ref="C48:N48"/>
    <mergeCell ref="D51:G51"/>
    <mergeCell ref="I51:K51"/>
    <mergeCell ref="M51:O51"/>
    <mergeCell ref="B40:G40"/>
    <mergeCell ref="B41:G41"/>
    <mergeCell ref="B42:G42"/>
    <mergeCell ref="B43:G43"/>
    <mergeCell ref="P44:S44"/>
    <mergeCell ref="B1:B3"/>
    <mergeCell ref="Q1:R1"/>
    <mergeCell ref="S1:T1"/>
    <mergeCell ref="Q2:R2"/>
    <mergeCell ref="S2:T2"/>
    <mergeCell ref="Q3:T3"/>
    <mergeCell ref="C1:P3"/>
    <mergeCell ref="M5:N5"/>
    <mergeCell ref="B12:D12"/>
    <mergeCell ref="E12:G12"/>
    <mergeCell ref="B13:D13"/>
    <mergeCell ref="R6:S6"/>
    <mergeCell ref="I6:J6"/>
    <mergeCell ref="B7:T7"/>
    <mergeCell ref="B8:G8"/>
    <mergeCell ref="B9:T9"/>
    <mergeCell ref="B10:D11"/>
    <mergeCell ref="E10:G10"/>
    <mergeCell ref="E11:G11"/>
    <mergeCell ref="F6:G6"/>
    <mergeCell ref="L6:M6"/>
    <mergeCell ref="O6:P6"/>
    <mergeCell ref="O5:P5"/>
    <mergeCell ref="E5:F5"/>
    <mergeCell ref="G5:H5"/>
    <mergeCell ref="I5:J5"/>
    <mergeCell ref="K5:L5"/>
    <mergeCell ref="C36:D36"/>
    <mergeCell ref="C24:D24"/>
    <mergeCell ref="C25:D25"/>
    <mergeCell ref="C28:D28"/>
    <mergeCell ref="E13:F13"/>
    <mergeCell ref="C27:D27"/>
    <mergeCell ref="C26:D26"/>
    <mergeCell ref="C23:D23"/>
    <mergeCell ref="C30:D30"/>
    <mergeCell ref="C31:D31"/>
    <mergeCell ref="C32:D32"/>
    <mergeCell ref="B4:T4"/>
    <mergeCell ref="B33:E33"/>
    <mergeCell ref="B20:B28"/>
    <mergeCell ref="C20:D20"/>
    <mergeCell ref="C29:D29"/>
    <mergeCell ref="E14:F14"/>
    <mergeCell ref="E15:F15"/>
    <mergeCell ref="E16:F16"/>
    <mergeCell ref="C18:D19"/>
    <mergeCell ref="C21:D21"/>
    <mergeCell ref="C22:D22"/>
    <mergeCell ref="B18:B19"/>
    <mergeCell ref="B17:T17"/>
    <mergeCell ref="F19:T19"/>
    <mergeCell ref="E18:E19"/>
    <mergeCell ref="B30:B31"/>
    <mergeCell ref="B56:T56"/>
    <mergeCell ref="B57:T57"/>
    <mergeCell ref="B58:T58"/>
    <mergeCell ref="G13:H13"/>
    <mergeCell ref="G14:H14"/>
    <mergeCell ref="G15:H15"/>
    <mergeCell ref="G16:H16"/>
    <mergeCell ref="I13:T16"/>
    <mergeCell ref="B39:E39"/>
    <mergeCell ref="B16:D16"/>
    <mergeCell ref="B14:D14"/>
    <mergeCell ref="B15:D15"/>
    <mergeCell ref="C38:D38"/>
    <mergeCell ref="B34:T34"/>
    <mergeCell ref="C35:D35"/>
    <mergeCell ref="C37:D37"/>
  </mergeCells>
  <pageMargins left="0.7" right="0.7" top="0.75" bottom="0.75" header="0.3" footer="0.3"/>
  <pageSetup paperSize="9" scale="2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78" zoomScaleNormal="78" workbookViewId="0">
      <selection activeCell="S1" sqref="S1:T1"/>
    </sheetView>
  </sheetViews>
  <sheetFormatPr baseColWidth="10" defaultRowHeight="15" x14ac:dyDescent="0.25"/>
  <cols>
    <col min="1" max="1" width="11" style="163" customWidth="1"/>
    <col min="2" max="2" width="25.28515625" style="163" customWidth="1"/>
    <col min="3" max="3" width="38.7109375" style="163" customWidth="1"/>
    <col min="4" max="4" width="20.7109375" style="163" customWidth="1"/>
    <col min="5" max="5" width="12.85546875" style="163" customWidth="1"/>
    <col min="6" max="6" width="16.5703125" style="163" customWidth="1"/>
    <col min="7" max="7" width="13.42578125" style="163" customWidth="1"/>
    <col min="8" max="8" width="11.7109375" style="163" customWidth="1"/>
    <col min="9" max="16" width="11.42578125" style="163"/>
    <col min="17" max="17" width="12.7109375" style="163" customWidth="1"/>
    <col min="18" max="18" width="16.140625" style="163" customWidth="1"/>
    <col min="19" max="19" width="14.42578125" style="163" customWidth="1"/>
    <col min="20" max="20" width="16.140625" style="163" customWidth="1"/>
    <col min="21" max="16384" width="11.42578125" style="163"/>
  </cols>
  <sheetData>
    <row r="1" spans="2:20" ht="24.75" customHeight="1" x14ac:dyDescent="0.25">
      <c r="B1" s="421"/>
      <c r="C1" s="501" t="s">
        <v>389</v>
      </c>
      <c r="D1" s="502"/>
      <c r="E1" s="502"/>
      <c r="F1" s="502"/>
      <c r="G1" s="502"/>
      <c r="H1" s="502"/>
      <c r="I1" s="502"/>
      <c r="J1" s="502"/>
      <c r="K1" s="502"/>
      <c r="L1" s="502"/>
      <c r="M1" s="502"/>
      <c r="N1" s="502"/>
      <c r="O1" s="502"/>
      <c r="P1" s="503"/>
      <c r="Q1" s="423" t="s">
        <v>284</v>
      </c>
      <c r="R1" s="423"/>
      <c r="S1" s="424">
        <v>43188</v>
      </c>
      <c r="T1" s="424"/>
    </row>
    <row r="2" spans="2:20" ht="40.5" customHeight="1" x14ac:dyDescent="0.25">
      <c r="B2" s="421"/>
      <c r="C2" s="501"/>
      <c r="D2" s="502"/>
      <c r="E2" s="502"/>
      <c r="F2" s="502"/>
      <c r="G2" s="502"/>
      <c r="H2" s="502"/>
      <c r="I2" s="502"/>
      <c r="J2" s="502"/>
      <c r="K2" s="502"/>
      <c r="L2" s="502"/>
      <c r="M2" s="502"/>
      <c r="N2" s="502"/>
      <c r="O2" s="502"/>
      <c r="P2" s="503"/>
      <c r="Q2" s="423" t="s">
        <v>388</v>
      </c>
      <c r="R2" s="423"/>
      <c r="S2" s="423" t="s">
        <v>282</v>
      </c>
      <c r="T2" s="423"/>
    </row>
    <row r="3" spans="2:20" ht="36" customHeight="1" x14ac:dyDescent="0.2">
      <c r="B3" s="421"/>
      <c r="C3" s="501"/>
      <c r="D3" s="502"/>
      <c r="E3" s="502"/>
      <c r="F3" s="502"/>
      <c r="G3" s="502"/>
      <c r="H3" s="502"/>
      <c r="I3" s="502"/>
      <c r="J3" s="502"/>
      <c r="K3" s="502"/>
      <c r="L3" s="502"/>
      <c r="M3" s="502"/>
      <c r="N3" s="502"/>
      <c r="O3" s="502"/>
      <c r="P3" s="503"/>
      <c r="Q3" s="422" t="s">
        <v>283</v>
      </c>
      <c r="R3" s="422"/>
      <c r="S3" s="422"/>
      <c r="T3" s="422"/>
    </row>
    <row r="4" spans="2:20" s="165" customFormat="1" ht="21.75" customHeight="1" x14ac:dyDescent="0.25">
      <c r="B4" s="450" t="s">
        <v>151</v>
      </c>
      <c r="C4" s="389"/>
      <c r="D4" s="389"/>
      <c r="E4" s="389"/>
      <c r="F4" s="389"/>
      <c r="G4" s="389"/>
      <c r="H4" s="389"/>
      <c r="I4" s="389"/>
      <c r="J4" s="389"/>
      <c r="K4" s="389"/>
      <c r="L4" s="389"/>
      <c r="M4" s="389"/>
      <c r="N4" s="389"/>
      <c r="O4" s="389"/>
      <c r="P4" s="389"/>
      <c r="Q4" s="389"/>
      <c r="R4" s="389"/>
      <c r="S4" s="389"/>
      <c r="T4" s="451"/>
    </row>
    <row r="5" spans="2:20" s="165" customFormat="1" ht="35.25" customHeight="1" x14ac:dyDescent="0.25">
      <c r="B5" s="257" t="s">
        <v>152</v>
      </c>
      <c r="C5" s="166"/>
      <c r="D5" s="343" t="s">
        <v>153</v>
      </c>
      <c r="E5" s="393"/>
      <c r="F5" s="395"/>
      <c r="G5" s="393" t="s">
        <v>154</v>
      </c>
      <c r="H5" s="395"/>
      <c r="I5" s="393"/>
      <c r="J5" s="395"/>
      <c r="K5" s="393" t="s">
        <v>255</v>
      </c>
      <c r="L5" s="394"/>
      <c r="M5" s="393"/>
      <c r="N5" s="395"/>
      <c r="O5" s="393" t="s">
        <v>256</v>
      </c>
      <c r="P5" s="395"/>
      <c r="Q5" s="167" t="s">
        <v>173</v>
      </c>
      <c r="R5" s="258"/>
      <c r="S5" s="258" t="s">
        <v>174</v>
      </c>
      <c r="T5" s="259"/>
    </row>
    <row r="6" spans="2:20" s="165" customFormat="1" ht="35.25" customHeight="1" x14ac:dyDescent="0.25">
      <c r="B6" s="257" t="s">
        <v>168</v>
      </c>
      <c r="C6" s="166"/>
      <c r="D6" s="166" t="s">
        <v>171</v>
      </c>
      <c r="E6" s="166"/>
      <c r="F6" s="393" t="s">
        <v>200</v>
      </c>
      <c r="G6" s="395"/>
      <c r="H6" s="166"/>
      <c r="I6" s="486" t="s">
        <v>260</v>
      </c>
      <c r="J6" s="486"/>
      <c r="K6" s="260"/>
      <c r="L6" s="486" t="s">
        <v>257</v>
      </c>
      <c r="M6" s="486"/>
      <c r="N6" s="260"/>
      <c r="O6" s="486" t="s">
        <v>258</v>
      </c>
      <c r="P6" s="486"/>
      <c r="Q6" s="166"/>
      <c r="R6" s="485" t="s">
        <v>259</v>
      </c>
      <c r="S6" s="485"/>
      <c r="T6" s="294">
        <f>K6+N6-Q6</f>
        <v>0</v>
      </c>
    </row>
    <row r="7" spans="2:20" s="158" customFormat="1" ht="16.5" customHeight="1" x14ac:dyDescent="0.25">
      <c r="B7" s="487" t="s">
        <v>157</v>
      </c>
      <c r="C7" s="488"/>
      <c r="D7" s="488"/>
      <c r="E7" s="488"/>
      <c r="F7" s="488"/>
      <c r="G7" s="488"/>
      <c r="H7" s="488"/>
      <c r="I7" s="488"/>
      <c r="J7" s="488"/>
      <c r="K7" s="488"/>
      <c r="L7" s="488"/>
      <c r="M7" s="488"/>
      <c r="N7" s="488"/>
      <c r="O7" s="488"/>
      <c r="P7" s="488"/>
      <c r="Q7" s="488"/>
      <c r="R7" s="488"/>
      <c r="S7" s="488"/>
      <c r="T7" s="489"/>
    </row>
    <row r="8" spans="2:20" s="158" customFormat="1" ht="48" customHeight="1" x14ac:dyDescent="0.25">
      <c r="B8" s="490" t="s">
        <v>170</v>
      </c>
      <c r="C8" s="491"/>
      <c r="D8" s="491"/>
      <c r="E8" s="491"/>
      <c r="F8" s="491"/>
      <c r="G8" s="492"/>
      <c r="H8" s="290" t="s">
        <v>133</v>
      </c>
      <c r="I8" s="290" t="s">
        <v>134</v>
      </c>
      <c r="J8" s="290" t="s">
        <v>135</v>
      </c>
      <c r="K8" s="290" t="s">
        <v>136</v>
      </c>
      <c r="L8" s="290" t="s">
        <v>137</v>
      </c>
      <c r="M8" s="290" t="s">
        <v>138</v>
      </c>
      <c r="N8" s="290" t="s">
        <v>139</v>
      </c>
      <c r="O8" s="290" t="s">
        <v>140</v>
      </c>
      <c r="P8" s="290" t="s">
        <v>141</v>
      </c>
      <c r="Q8" s="290" t="s">
        <v>142</v>
      </c>
      <c r="R8" s="290" t="s">
        <v>145</v>
      </c>
      <c r="S8" s="290" t="s">
        <v>192</v>
      </c>
      <c r="T8" s="291" t="s">
        <v>158</v>
      </c>
    </row>
    <row r="9" spans="2:20" s="158" customFormat="1" ht="15.75" x14ac:dyDescent="0.25">
      <c r="B9" s="487" t="s">
        <v>159</v>
      </c>
      <c r="C9" s="488"/>
      <c r="D9" s="488"/>
      <c r="E9" s="488"/>
      <c r="F9" s="488"/>
      <c r="G9" s="488"/>
      <c r="H9" s="488"/>
      <c r="I9" s="488"/>
      <c r="J9" s="488"/>
      <c r="K9" s="488"/>
      <c r="L9" s="488"/>
      <c r="M9" s="488"/>
      <c r="N9" s="488"/>
      <c r="O9" s="488"/>
      <c r="P9" s="488"/>
      <c r="Q9" s="488"/>
      <c r="R9" s="488"/>
      <c r="S9" s="488"/>
      <c r="T9" s="489"/>
    </row>
    <row r="10" spans="2:20" s="158" customFormat="1" ht="18.75" customHeight="1" x14ac:dyDescent="0.25">
      <c r="B10" s="493" t="s">
        <v>160</v>
      </c>
      <c r="C10" s="494"/>
      <c r="D10" s="495"/>
      <c r="E10" s="498" t="s">
        <v>161</v>
      </c>
      <c r="F10" s="499"/>
      <c r="G10" s="500"/>
      <c r="H10" s="262"/>
      <c r="I10" s="262"/>
      <c r="J10" s="262"/>
      <c r="K10" s="262"/>
      <c r="L10" s="262"/>
      <c r="M10" s="262"/>
      <c r="N10" s="262"/>
      <c r="O10" s="262"/>
      <c r="P10" s="263"/>
      <c r="Q10" s="263"/>
      <c r="R10" s="263"/>
      <c r="S10" s="292"/>
      <c r="T10" s="295">
        <f>SUM(H10:S10)</f>
        <v>0</v>
      </c>
    </row>
    <row r="11" spans="2:20" s="154" customFormat="1" ht="18.75" customHeight="1" x14ac:dyDescent="0.25">
      <c r="B11" s="496"/>
      <c r="C11" s="478"/>
      <c r="D11" s="497"/>
      <c r="E11" s="479" t="s">
        <v>162</v>
      </c>
      <c r="F11" s="480"/>
      <c r="G11" s="481"/>
      <c r="H11" s="265"/>
      <c r="I11" s="265"/>
      <c r="J11" s="265"/>
      <c r="K11" s="265"/>
      <c r="L11" s="265"/>
      <c r="M11" s="265"/>
      <c r="N11" s="265"/>
      <c r="O11" s="265"/>
      <c r="P11" s="265"/>
      <c r="Q11" s="265"/>
      <c r="R11" s="265"/>
      <c r="S11" s="265"/>
      <c r="T11" s="284">
        <f>SUM(H11:S11)</f>
        <v>0</v>
      </c>
    </row>
    <row r="12" spans="2:20" s="154" customFormat="1" ht="18.75" customHeight="1" x14ac:dyDescent="0.25">
      <c r="B12" s="476" t="s">
        <v>166</v>
      </c>
      <c r="C12" s="477"/>
      <c r="D12" s="478"/>
      <c r="E12" s="479" t="s">
        <v>162</v>
      </c>
      <c r="F12" s="480"/>
      <c r="G12" s="481"/>
      <c r="H12" s="265"/>
      <c r="I12" s="265"/>
      <c r="J12" s="265"/>
      <c r="K12" s="265"/>
      <c r="L12" s="265"/>
      <c r="M12" s="265"/>
      <c r="N12" s="265"/>
      <c r="O12" s="265"/>
      <c r="P12" s="265"/>
      <c r="Q12" s="265"/>
      <c r="R12" s="265"/>
      <c r="S12" s="265"/>
      <c r="T12" s="284">
        <f>SUM(H12:S12)</f>
        <v>0</v>
      </c>
    </row>
    <row r="13" spans="2:20" s="154" customFormat="1" ht="30" customHeight="1" x14ac:dyDescent="0.25">
      <c r="B13" s="482" t="s">
        <v>163</v>
      </c>
      <c r="C13" s="483"/>
      <c r="D13" s="484"/>
      <c r="E13" s="473" t="s">
        <v>164</v>
      </c>
      <c r="F13" s="473"/>
      <c r="G13" s="427" t="s">
        <v>341</v>
      </c>
      <c r="H13" s="427"/>
      <c r="I13" s="429"/>
      <c r="J13" s="430"/>
      <c r="K13" s="430"/>
      <c r="L13" s="430"/>
      <c r="M13" s="430"/>
      <c r="N13" s="430"/>
      <c r="O13" s="430"/>
      <c r="P13" s="430"/>
      <c r="Q13" s="430"/>
      <c r="R13" s="430"/>
      <c r="S13" s="430"/>
      <c r="T13" s="431"/>
    </row>
    <row r="14" spans="2:20" s="154" customFormat="1" ht="15.75" customHeight="1" x14ac:dyDescent="0.25">
      <c r="B14" s="440" t="s">
        <v>143</v>
      </c>
      <c r="C14" s="441"/>
      <c r="D14" s="442"/>
      <c r="E14" s="458">
        <f>T11</f>
        <v>0</v>
      </c>
      <c r="F14" s="458"/>
      <c r="G14" s="428" t="e">
        <f>E14/E16</f>
        <v>#DIV/0!</v>
      </c>
      <c r="H14" s="428"/>
      <c r="I14" s="432"/>
      <c r="J14" s="433"/>
      <c r="K14" s="433"/>
      <c r="L14" s="433"/>
      <c r="M14" s="433"/>
      <c r="N14" s="433"/>
      <c r="O14" s="433"/>
      <c r="P14" s="433"/>
      <c r="Q14" s="433"/>
      <c r="R14" s="433"/>
      <c r="S14" s="433"/>
      <c r="T14" s="434"/>
    </row>
    <row r="15" spans="2:20" s="154" customFormat="1" ht="15.75" customHeight="1" x14ac:dyDescent="0.25">
      <c r="B15" s="440" t="s">
        <v>169</v>
      </c>
      <c r="C15" s="441"/>
      <c r="D15" s="442"/>
      <c r="E15" s="458">
        <f>T12</f>
        <v>0</v>
      </c>
      <c r="F15" s="458"/>
      <c r="G15" s="428" t="e">
        <f>E15/E16</f>
        <v>#DIV/0!</v>
      </c>
      <c r="H15" s="428"/>
      <c r="I15" s="432"/>
      <c r="J15" s="433"/>
      <c r="K15" s="433"/>
      <c r="L15" s="433"/>
      <c r="M15" s="433"/>
      <c r="N15" s="433"/>
      <c r="O15" s="433"/>
      <c r="P15" s="433"/>
      <c r="Q15" s="433"/>
      <c r="R15" s="433"/>
      <c r="S15" s="433"/>
      <c r="T15" s="434"/>
    </row>
    <row r="16" spans="2:20" s="154" customFormat="1" ht="15.75" customHeight="1" x14ac:dyDescent="0.25">
      <c r="B16" s="440" t="s">
        <v>165</v>
      </c>
      <c r="C16" s="441"/>
      <c r="D16" s="442"/>
      <c r="E16" s="458">
        <f>SUM(E14:E15)</f>
        <v>0</v>
      </c>
      <c r="F16" s="458"/>
      <c r="G16" s="428" t="e">
        <f>SUM(G14:G15)</f>
        <v>#DIV/0!</v>
      </c>
      <c r="H16" s="428"/>
      <c r="I16" s="435"/>
      <c r="J16" s="436"/>
      <c r="K16" s="436"/>
      <c r="L16" s="436"/>
      <c r="M16" s="436"/>
      <c r="N16" s="436"/>
      <c r="O16" s="436"/>
      <c r="P16" s="436"/>
      <c r="Q16" s="436"/>
      <c r="R16" s="436"/>
      <c r="S16" s="436"/>
      <c r="T16" s="437"/>
    </row>
    <row r="17" spans="1:20" s="154" customFormat="1" ht="15.75" customHeight="1" x14ac:dyDescent="0.25">
      <c r="B17" s="524" t="s">
        <v>190</v>
      </c>
      <c r="C17" s="525"/>
      <c r="D17" s="525"/>
      <c r="E17" s="525"/>
      <c r="F17" s="525"/>
      <c r="G17" s="525"/>
      <c r="H17" s="525"/>
      <c r="I17" s="525"/>
      <c r="J17" s="525"/>
      <c r="K17" s="525"/>
      <c r="L17" s="525"/>
      <c r="M17" s="525"/>
      <c r="N17" s="525"/>
      <c r="O17" s="525"/>
      <c r="P17" s="525"/>
      <c r="Q17" s="525"/>
      <c r="R17" s="525"/>
      <c r="S17" s="525"/>
      <c r="T17" s="526"/>
    </row>
    <row r="18" spans="1:20" ht="36.75" customHeight="1" x14ac:dyDescent="0.25">
      <c r="B18" s="463" t="s">
        <v>131</v>
      </c>
      <c r="C18" s="459" t="s">
        <v>214</v>
      </c>
      <c r="D18" s="460"/>
      <c r="E18" s="439" t="s">
        <v>130</v>
      </c>
      <c r="F18" s="266" t="s">
        <v>144</v>
      </c>
      <c r="G18" s="261" t="s">
        <v>132</v>
      </c>
      <c r="H18" s="261" t="s">
        <v>243</v>
      </c>
      <c r="I18" s="261" t="s">
        <v>244</v>
      </c>
      <c r="J18" s="261" t="s">
        <v>245</v>
      </c>
      <c r="K18" s="261" t="s">
        <v>246</v>
      </c>
      <c r="L18" s="261" t="s">
        <v>247</v>
      </c>
      <c r="M18" s="261" t="s">
        <v>248</v>
      </c>
      <c r="N18" s="261" t="s">
        <v>249</v>
      </c>
      <c r="O18" s="261" t="s">
        <v>250</v>
      </c>
      <c r="P18" s="261" t="s">
        <v>251</v>
      </c>
      <c r="Q18" s="261" t="s">
        <v>252</v>
      </c>
      <c r="R18" s="261" t="s">
        <v>253</v>
      </c>
      <c r="S18" s="261" t="s">
        <v>254</v>
      </c>
      <c r="T18" s="267" t="s">
        <v>143</v>
      </c>
    </row>
    <row r="19" spans="1:20" x14ac:dyDescent="0.25">
      <c r="B19" s="464"/>
      <c r="C19" s="461"/>
      <c r="D19" s="462"/>
      <c r="E19" s="439"/>
      <c r="F19" s="468" t="s">
        <v>146</v>
      </c>
      <c r="G19" s="469"/>
      <c r="H19" s="469"/>
      <c r="I19" s="469"/>
      <c r="J19" s="469"/>
      <c r="K19" s="469"/>
      <c r="L19" s="469"/>
      <c r="M19" s="469"/>
      <c r="N19" s="469"/>
      <c r="O19" s="469"/>
      <c r="P19" s="469"/>
      <c r="Q19" s="469"/>
      <c r="R19" s="469"/>
      <c r="S19" s="469"/>
      <c r="T19" s="470"/>
    </row>
    <row r="20" spans="1:20" ht="22.5" customHeight="1" x14ac:dyDescent="0.25">
      <c r="B20" s="523" t="s">
        <v>210</v>
      </c>
      <c r="C20" s="448" t="s">
        <v>102</v>
      </c>
      <c r="D20" s="449"/>
      <c r="E20" s="293"/>
      <c r="F20" s="269"/>
      <c r="G20" s="265"/>
      <c r="H20" s="265"/>
      <c r="I20" s="265"/>
      <c r="J20" s="265"/>
      <c r="K20" s="265"/>
      <c r="L20" s="265"/>
      <c r="M20" s="265"/>
      <c r="N20" s="265"/>
      <c r="O20" s="265"/>
      <c r="P20" s="265"/>
      <c r="Q20" s="265"/>
      <c r="R20" s="265"/>
      <c r="S20" s="265"/>
      <c r="T20" s="285">
        <f t="shared" ref="T20:T32" si="0">SUM(H20:S20)</f>
        <v>0</v>
      </c>
    </row>
    <row r="21" spans="1:20" ht="24.75" customHeight="1" x14ac:dyDescent="0.25">
      <c r="B21" s="523"/>
      <c r="C21" s="448" t="s">
        <v>198</v>
      </c>
      <c r="D21" s="449"/>
      <c r="E21" s="268"/>
      <c r="F21" s="270"/>
      <c r="G21" s="265"/>
      <c r="H21" s="265"/>
      <c r="I21" s="265"/>
      <c r="J21" s="265"/>
      <c r="K21" s="265"/>
      <c r="L21" s="265"/>
      <c r="M21" s="265"/>
      <c r="N21" s="265"/>
      <c r="O21" s="265"/>
      <c r="P21" s="265"/>
      <c r="Q21" s="265"/>
      <c r="R21" s="265"/>
      <c r="S21" s="265"/>
      <c r="T21" s="285">
        <f t="shared" si="0"/>
        <v>0</v>
      </c>
    </row>
    <row r="22" spans="1:20" ht="22.5" customHeight="1" x14ac:dyDescent="0.25">
      <c r="B22" s="523"/>
      <c r="C22" s="448" t="s">
        <v>193</v>
      </c>
      <c r="D22" s="449"/>
      <c r="E22" s="268"/>
      <c r="F22" s="270"/>
      <c r="G22" s="265"/>
      <c r="H22" s="265"/>
      <c r="I22" s="265"/>
      <c r="J22" s="265"/>
      <c r="K22" s="265"/>
      <c r="L22" s="265"/>
      <c r="M22" s="265"/>
      <c r="N22" s="265"/>
      <c r="O22" s="265"/>
      <c r="P22" s="265"/>
      <c r="Q22" s="265"/>
      <c r="R22" s="265"/>
      <c r="S22" s="265"/>
      <c r="T22" s="285">
        <f t="shared" si="0"/>
        <v>0</v>
      </c>
    </row>
    <row r="23" spans="1:20" ht="22.5" customHeight="1" x14ac:dyDescent="0.25">
      <c r="B23" s="523"/>
      <c r="C23" s="448" t="s">
        <v>371</v>
      </c>
      <c r="D23" s="449"/>
      <c r="E23" s="268"/>
      <c r="F23" s="270"/>
      <c r="G23" s="265"/>
      <c r="H23" s="265"/>
      <c r="I23" s="265"/>
      <c r="J23" s="265"/>
      <c r="K23" s="265"/>
      <c r="L23" s="265"/>
      <c r="M23" s="265"/>
      <c r="N23" s="265"/>
      <c r="O23" s="265"/>
      <c r="P23" s="265"/>
      <c r="Q23" s="265"/>
      <c r="R23" s="265"/>
      <c r="S23" s="265"/>
      <c r="T23" s="285">
        <f t="shared" si="0"/>
        <v>0</v>
      </c>
    </row>
    <row r="24" spans="1:20" ht="22.5" customHeight="1" x14ac:dyDescent="0.25">
      <c r="B24" s="523"/>
      <c r="C24" s="448" t="s">
        <v>372</v>
      </c>
      <c r="D24" s="449"/>
      <c r="E24" s="268"/>
      <c r="F24" s="270"/>
      <c r="G24" s="265"/>
      <c r="H24" s="265"/>
      <c r="I24" s="265"/>
      <c r="J24" s="265"/>
      <c r="K24" s="265"/>
      <c r="L24" s="265"/>
      <c r="M24" s="265"/>
      <c r="N24" s="265"/>
      <c r="O24" s="265"/>
      <c r="P24" s="265"/>
      <c r="Q24" s="265"/>
      <c r="R24" s="265"/>
      <c r="S24" s="265"/>
      <c r="T24" s="285">
        <f t="shared" si="0"/>
        <v>0</v>
      </c>
    </row>
    <row r="25" spans="1:20" ht="22.5" customHeight="1" x14ac:dyDescent="0.25">
      <c r="A25" s="271"/>
      <c r="B25" s="523"/>
      <c r="C25" s="448" t="s">
        <v>195</v>
      </c>
      <c r="D25" s="449"/>
      <c r="E25" s="268"/>
      <c r="F25" s="270"/>
      <c r="G25" s="265"/>
      <c r="H25" s="265"/>
      <c r="I25" s="265"/>
      <c r="J25" s="265"/>
      <c r="K25" s="265"/>
      <c r="L25" s="265"/>
      <c r="M25" s="265"/>
      <c r="N25" s="265"/>
      <c r="O25" s="265"/>
      <c r="P25" s="265"/>
      <c r="Q25" s="265"/>
      <c r="R25" s="265"/>
      <c r="S25" s="265"/>
      <c r="T25" s="285">
        <f t="shared" si="0"/>
        <v>0</v>
      </c>
    </row>
    <row r="26" spans="1:20" ht="22.5" customHeight="1" x14ac:dyDescent="0.25">
      <c r="B26" s="523"/>
      <c r="C26" s="448" t="s">
        <v>369</v>
      </c>
      <c r="D26" s="449"/>
      <c r="E26" s="268"/>
      <c r="F26" s="270"/>
      <c r="G26" s="265"/>
      <c r="H26" s="265"/>
      <c r="I26" s="265"/>
      <c r="J26" s="265"/>
      <c r="K26" s="265"/>
      <c r="L26" s="265"/>
      <c r="M26" s="265"/>
      <c r="N26" s="265"/>
      <c r="O26" s="265"/>
      <c r="P26" s="265"/>
      <c r="Q26" s="265"/>
      <c r="R26" s="265"/>
      <c r="S26" s="265"/>
      <c r="T26" s="285">
        <f t="shared" si="0"/>
        <v>0</v>
      </c>
    </row>
    <row r="27" spans="1:20" ht="22.5" customHeight="1" x14ac:dyDescent="0.25">
      <c r="B27" s="523"/>
      <c r="C27" s="448" t="s">
        <v>370</v>
      </c>
      <c r="D27" s="449"/>
      <c r="E27" s="268"/>
      <c r="F27" s="270"/>
      <c r="G27" s="265"/>
      <c r="H27" s="265"/>
      <c r="I27" s="265"/>
      <c r="J27" s="265"/>
      <c r="K27" s="265"/>
      <c r="L27" s="265"/>
      <c r="M27" s="265"/>
      <c r="N27" s="265"/>
      <c r="O27" s="265"/>
      <c r="P27" s="265"/>
      <c r="Q27" s="265"/>
      <c r="R27" s="265"/>
      <c r="S27" s="265"/>
      <c r="T27" s="285">
        <f t="shared" si="0"/>
        <v>0</v>
      </c>
    </row>
    <row r="28" spans="1:20" ht="22.5" customHeight="1" x14ac:dyDescent="0.25">
      <c r="B28" s="523"/>
      <c r="C28" s="448" t="s">
        <v>368</v>
      </c>
      <c r="D28" s="449"/>
      <c r="E28" s="268"/>
      <c r="F28" s="270"/>
      <c r="G28" s="265"/>
      <c r="H28" s="265"/>
      <c r="I28" s="265"/>
      <c r="J28" s="265"/>
      <c r="K28" s="265"/>
      <c r="L28" s="265"/>
      <c r="M28" s="265"/>
      <c r="N28" s="265"/>
      <c r="O28" s="265"/>
      <c r="P28" s="265"/>
      <c r="Q28" s="265"/>
      <c r="R28" s="265"/>
      <c r="S28" s="265"/>
      <c r="T28" s="285">
        <f t="shared" si="0"/>
        <v>0</v>
      </c>
    </row>
    <row r="29" spans="1:20" ht="22.5" customHeight="1" x14ac:dyDescent="0.25">
      <c r="B29" s="523"/>
      <c r="C29" s="448" t="s">
        <v>367</v>
      </c>
      <c r="D29" s="449"/>
      <c r="E29" s="268"/>
      <c r="F29" s="269"/>
      <c r="G29" s="265"/>
      <c r="H29" s="265"/>
      <c r="I29" s="265"/>
      <c r="J29" s="265"/>
      <c r="K29" s="265"/>
      <c r="L29" s="265"/>
      <c r="M29" s="265"/>
      <c r="N29" s="265"/>
      <c r="O29" s="265"/>
      <c r="P29" s="265"/>
      <c r="Q29" s="265"/>
      <c r="R29" s="265"/>
      <c r="S29" s="265"/>
      <c r="T29" s="285">
        <f t="shared" si="0"/>
        <v>0</v>
      </c>
    </row>
    <row r="30" spans="1:20" ht="25.5" customHeight="1" x14ac:dyDescent="0.25">
      <c r="B30" s="471" t="s">
        <v>382</v>
      </c>
      <c r="C30" s="474" t="s">
        <v>384</v>
      </c>
      <c r="D30" s="475"/>
      <c r="E30" s="268"/>
      <c r="F30" s="269"/>
      <c r="G30" s="270"/>
      <c r="H30" s="270"/>
      <c r="I30" s="270"/>
      <c r="J30" s="270"/>
      <c r="K30" s="270"/>
      <c r="L30" s="270"/>
      <c r="M30" s="270"/>
      <c r="N30" s="270"/>
      <c r="O30" s="270"/>
      <c r="P30" s="270"/>
      <c r="Q30" s="270"/>
      <c r="R30" s="270"/>
      <c r="S30" s="270"/>
      <c r="T30" s="285">
        <f t="shared" si="0"/>
        <v>0</v>
      </c>
    </row>
    <row r="31" spans="1:20" ht="30" customHeight="1" x14ac:dyDescent="0.25">
      <c r="B31" s="472"/>
      <c r="C31" s="474" t="s">
        <v>385</v>
      </c>
      <c r="D31" s="475"/>
      <c r="E31" s="268"/>
      <c r="F31" s="269"/>
      <c r="G31" s="270"/>
      <c r="H31" s="270"/>
      <c r="I31" s="270"/>
      <c r="J31" s="270"/>
      <c r="K31" s="270"/>
      <c r="L31" s="270"/>
      <c r="M31" s="270"/>
      <c r="N31" s="270"/>
      <c r="O31" s="270"/>
      <c r="P31" s="270"/>
      <c r="Q31" s="270"/>
      <c r="R31" s="270"/>
      <c r="S31" s="270"/>
      <c r="T31" s="285">
        <f t="shared" si="0"/>
        <v>0</v>
      </c>
    </row>
    <row r="32" spans="1:20" ht="21" customHeight="1" x14ac:dyDescent="0.25">
      <c r="B32" s="272" t="s">
        <v>383</v>
      </c>
      <c r="C32" s="457" t="s">
        <v>386</v>
      </c>
      <c r="D32" s="457"/>
      <c r="E32" s="268"/>
      <c r="F32" s="269"/>
      <c r="G32" s="270"/>
      <c r="H32" s="270"/>
      <c r="I32" s="270"/>
      <c r="J32" s="270"/>
      <c r="K32" s="270"/>
      <c r="L32" s="270"/>
      <c r="M32" s="270"/>
      <c r="N32" s="270"/>
      <c r="O32" s="270"/>
      <c r="P32" s="270"/>
      <c r="Q32" s="270"/>
      <c r="R32" s="270"/>
      <c r="S32" s="270"/>
      <c r="T32" s="285">
        <f t="shared" si="0"/>
        <v>0</v>
      </c>
    </row>
    <row r="33" spans="2:22" ht="15" customHeight="1" x14ac:dyDescent="0.25">
      <c r="B33" s="452" t="s">
        <v>147</v>
      </c>
      <c r="C33" s="453"/>
      <c r="D33" s="453"/>
      <c r="E33" s="453"/>
      <c r="F33" s="273"/>
      <c r="G33" s="190"/>
      <c r="H33" s="286">
        <f>SUM(H20:H32)</f>
        <v>0</v>
      </c>
      <c r="I33" s="286">
        <f t="shared" ref="I33:S33" si="1">SUM(I20:I32)</f>
        <v>0</v>
      </c>
      <c r="J33" s="286">
        <f t="shared" si="1"/>
        <v>0</v>
      </c>
      <c r="K33" s="286">
        <f t="shared" si="1"/>
        <v>0</v>
      </c>
      <c r="L33" s="286">
        <f t="shared" si="1"/>
        <v>0</v>
      </c>
      <c r="M33" s="286">
        <f t="shared" si="1"/>
        <v>0</v>
      </c>
      <c r="N33" s="286">
        <f t="shared" si="1"/>
        <v>0</v>
      </c>
      <c r="O33" s="286">
        <f t="shared" si="1"/>
        <v>0</v>
      </c>
      <c r="P33" s="286">
        <f t="shared" si="1"/>
        <v>0</v>
      </c>
      <c r="Q33" s="286">
        <f t="shared" si="1"/>
        <v>0</v>
      </c>
      <c r="R33" s="286">
        <f t="shared" si="1"/>
        <v>0</v>
      </c>
      <c r="S33" s="286">
        <f t="shared" si="1"/>
        <v>0</v>
      </c>
      <c r="T33" s="287">
        <f>SUM(H33:S33)</f>
        <v>0</v>
      </c>
    </row>
    <row r="34" spans="2:22" ht="15" customHeight="1" x14ac:dyDescent="0.25">
      <c r="B34" s="445" t="s">
        <v>148</v>
      </c>
      <c r="C34" s="446"/>
      <c r="D34" s="446"/>
      <c r="E34" s="446"/>
      <c r="F34" s="446"/>
      <c r="G34" s="446"/>
      <c r="H34" s="446"/>
      <c r="I34" s="446"/>
      <c r="J34" s="446"/>
      <c r="K34" s="446"/>
      <c r="L34" s="446"/>
      <c r="M34" s="446"/>
      <c r="N34" s="446"/>
      <c r="O34" s="446"/>
      <c r="P34" s="446"/>
      <c r="Q34" s="446"/>
      <c r="R34" s="446"/>
      <c r="S34" s="446"/>
      <c r="T34" s="447"/>
    </row>
    <row r="35" spans="2:22" x14ac:dyDescent="0.25">
      <c r="B35" s="312" t="s">
        <v>20</v>
      </c>
      <c r="C35" s="448" t="s">
        <v>128</v>
      </c>
      <c r="D35" s="449"/>
      <c r="E35" s="268"/>
      <c r="F35" s="269"/>
      <c r="G35" s="265"/>
      <c r="H35" s="265"/>
      <c r="I35" s="265"/>
      <c r="J35" s="265"/>
      <c r="K35" s="265"/>
      <c r="L35" s="265"/>
      <c r="M35" s="265"/>
      <c r="N35" s="265"/>
      <c r="O35" s="265"/>
      <c r="P35" s="265"/>
      <c r="Q35" s="265"/>
      <c r="R35" s="265"/>
      <c r="S35" s="265"/>
      <c r="T35" s="285">
        <f t="shared" ref="T35:T37" si="2">SUM(H35:S35)</f>
        <v>0</v>
      </c>
    </row>
    <row r="36" spans="2:22" x14ac:dyDescent="0.25">
      <c r="B36" s="312" t="s">
        <v>127</v>
      </c>
      <c r="C36" s="448" t="s">
        <v>218</v>
      </c>
      <c r="D36" s="449"/>
      <c r="E36" s="268"/>
      <c r="F36" s="270"/>
      <c r="G36" s="265"/>
      <c r="H36" s="265"/>
      <c r="I36" s="265"/>
      <c r="J36" s="265"/>
      <c r="K36" s="265"/>
      <c r="L36" s="265"/>
      <c r="M36" s="265"/>
      <c r="N36" s="265"/>
      <c r="O36" s="265"/>
      <c r="P36" s="265"/>
      <c r="Q36" s="265"/>
      <c r="R36" s="265"/>
      <c r="S36" s="265"/>
      <c r="T36" s="285">
        <f t="shared" si="2"/>
        <v>0</v>
      </c>
    </row>
    <row r="37" spans="2:22" x14ac:dyDescent="0.25">
      <c r="B37" s="274" t="s">
        <v>213</v>
      </c>
      <c r="C37" s="443" t="s">
        <v>129</v>
      </c>
      <c r="D37" s="444"/>
      <c r="E37" s="268"/>
      <c r="F37" s="270"/>
      <c r="G37" s="265"/>
      <c r="H37" s="265"/>
      <c r="I37" s="265"/>
      <c r="J37" s="265"/>
      <c r="K37" s="265"/>
      <c r="L37" s="265"/>
      <c r="M37" s="265"/>
      <c r="N37" s="265"/>
      <c r="O37" s="265"/>
      <c r="P37" s="265"/>
      <c r="Q37" s="265"/>
      <c r="R37" s="265"/>
      <c r="S37" s="265"/>
      <c r="T37" s="285">
        <f t="shared" si="2"/>
        <v>0</v>
      </c>
    </row>
    <row r="38" spans="2:22" x14ac:dyDescent="0.25">
      <c r="B38" s="275" t="s">
        <v>339</v>
      </c>
      <c r="C38" s="443" t="s">
        <v>340</v>
      </c>
      <c r="D38" s="444"/>
      <c r="E38" s="268"/>
      <c r="F38" s="269"/>
      <c r="G38" s="265"/>
      <c r="H38" s="265"/>
      <c r="I38" s="265"/>
      <c r="J38" s="265"/>
      <c r="K38" s="265"/>
      <c r="L38" s="265"/>
      <c r="M38" s="265"/>
      <c r="N38" s="265"/>
      <c r="O38" s="265"/>
      <c r="P38" s="265"/>
      <c r="Q38" s="265"/>
      <c r="R38" s="265"/>
      <c r="S38" s="265"/>
      <c r="T38" s="285">
        <f>SUM(H38:S38)</f>
        <v>0</v>
      </c>
    </row>
    <row r="39" spans="2:22" x14ac:dyDescent="0.25">
      <c r="B39" s="438" t="s">
        <v>149</v>
      </c>
      <c r="C39" s="439"/>
      <c r="D39" s="439"/>
      <c r="E39" s="439"/>
      <c r="F39" s="273"/>
      <c r="G39" s="190"/>
      <c r="H39" s="288">
        <f>SUM(H35:H38)</f>
        <v>0</v>
      </c>
      <c r="I39" s="288">
        <f t="shared" ref="I39:S39" si="3">SUM(I35:I38)</f>
        <v>0</v>
      </c>
      <c r="J39" s="288">
        <f t="shared" si="3"/>
        <v>0</v>
      </c>
      <c r="K39" s="288">
        <f t="shared" si="3"/>
        <v>0</v>
      </c>
      <c r="L39" s="288">
        <f t="shared" si="3"/>
        <v>0</v>
      </c>
      <c r="M39" s="288">
        <f t="shared" si="3"/>
        <v>0</v>
      </c>
      <c r="N39" s="288">
        <f t="shared" si="3"/>
        <v>0</v>
      </c>
      <c r="O39" s="288">
        <f t="shared" si="3"/>
        <v>0</v>
      </c>
      <c r="P39" s="288">
        <f t="shared" si="3"/>
        <v>0</v>
      </c>
      <c r="Q39" s="288">
        <f t="shared" si="3"/>
        <v>0</v>
      </c>
      <c r="R39" s="288">
        <f t="shared" si="3"/>
        <v>0</v>
      </c>
      <c r="S39" s="288">
        <f t="shared" si="3"/>
        <v>0</v>
      </c>
      <c r="T39" s="287">
        <f>SUM(H39:S39)</f>
        <v>0</v>
      </c>
    </row>
    <row r="40" spans="2:22" s="154" customFormat="1" ht="23.25" customHeight="1" x14ac:dyDescent="0.25">
      <c r="B40" s="504" t="s">
        <v>288</v>
      </c>
      <c r="C40" s="505"/>
      <c r="D40" s="505"/>
      <c r="E40" s="505"/>
      <c r="F40" s="505"/>
      <c r="G40" s="506"/>
      <c r="H40" s="155">
        <f>H33+H39</f>
        <v>0</v>
      </c>
      <c r="I40" s="155">
        <f t="shared" ref="I40:S40" si="4">I33+I39</f>
        <v>0</v>
      </c>
      <c r="J40" s="155">
        <f t="shared" si="4"/>
        <v>0</v>
      </c>
      <c r="K40" s="155">
        <f t="shared" si="4"/>
        <v>0</v>
      </c>
      <c r="L40" s="155">
        <f t="shared" si="4"/>
        <v>0</v>
      </c>
      <c r="M40" s="155">
        <f t="shared" si="4"/>
        <v>0</v>
      </c>
      <c r="N40" s="155">
        <f t="shared" si="4"/>
        <v>0</v>
      </c>
      <c r="O40" s="155">
        <f t="shared" si="4"/>
        <v>0</v>
      </c>
      <c r="P40" s="155">
        <f t="shared" si="4"/>
        <v>0</v>
      </c>
      <c r="Q40" s="155">
        <f t="shared" si="4"/>
        <v>0</v>
      </c>
      <c r="R40" s="155">
        <f t="shared" si="4"/>
        <v>0</v>
      </c>
      <c r="S40" s="155">
        <f t="shared" si="4"/>
        <v>0</v>
      </c>
      <c r="T40" s="155">
        <f t="shared" ref="T40:T43" si="5">SUM(H40:S40)</f>
        <v>0</v>
      </c>
    </row>
    <row r="41" spans="2:22" s="154" customFormat="1" ht="23.25" customHeight="1" x14ac:dyDescent="0.25">
      <c r="B41" s="507" t="s">
        <v>289</v>
      </c>
      <c r="C41" s="508"/>
      <c r="D41" s="508"/>
      <c r="E41" s="508"/>
      <c r="F41" s="508"/>
      <c r="G41" s="508"/>
      <c r="H41" s="265"/>
      <c r="I41" s="265"/>
      <c r="J41" s="265"/>
      <c r="K41" s="265"/>
      <c r="L41" s="265"/>
      <c r="M41" s="265"/>
      <c r="N41" s="265"/>
      <c r="O41" s="265"/>
      <c r="P41" s="265"/>
      <c r="Q41" s="265"/>
      <c r="R41" s="265"/>
      <c r="S41" s="265"/>
      <c r="T41" s="285">
        <f t="shared" si="5"/>
        <v>0</v>
      </c>
    </row>
    <row r="42" spans="2:22" s="154" customFormat="1" ht="23.25" customHeight="1" x14ac:dyDescent="0.25">
      <c r="B42" s="507" t="s">
        <v>290</v>
      </c>
      <c r="C42" s="508"/>
      <c r="D42" s="508"/>
      <c r="E42" s="508"/>
      <c r="F42" s="508"/>
      <c r="G42" s="508"/>
      <c r="H42" s="265"/>
      <c r="I42" s="265"/>
      <c r="J42" s="265"/>
      <c r="K42" s="265"/>
      <c r="L42" s="265"/>
      <c r="M42" s="265"/>
      <c r="N42" s="265"/>
      <c r="O42" s="265"/>
      <c r="P42" s="265"/>
      <c r="Q42" s="265"/>
      <c r="R42" s="265"/>
      <c r="S42" s="265"/>
      <c r="T42" s="285">
        <f t="shared" si="5"/>
        <v>0</v>
      </c>
    </row>
    <row r="43" spans="2:22" s="154" customFormat="1" ht="23.25" customHeight="1" thickBot="1" x14ac:dyDescent="0.3">
      <c r="B43" s="509" t="s">
        <v>291</v>
      </c>
      <c r="C43" s="510"/>
      <c r="D43" s="510"/>
      <c r="E43" s="510"/>
      <c r="F43" s="510"/>
      <c r="G43" s="510"/>
      <c r="H43" s="156">
        <f>H40-H41-H42</f>
        <v>0</v>
      </c>
      <c r="I43" s="156">
        <f t="shared" ref="I43:S43" si="6">I40-I41-I42</f>
        <v>0</v>
      </c>
      <c r="J43" s="156">
        <f t="shared" si="6"/>
        <v>0</v>
      </c>
      <c r="K43" s="156">
        <f t="shared" si="6"/>
        <v>0</v>
      </c>
      <c r="L43" s="156">
        <f t="shared" si="6"/>
        <v>0</v>
      </c>
      <c r="M43" s="156">
        <f t="shared" si="6"/>
        <v>0</v>
      </c>
      <c r="N43" s="156">
        <f t="shared" si="6"/>
        <v>0</v>
      </c>
      <c r="O43" s="156">
        <f t="shared" si="6"/>
        <v>0</v>
      </c>
      <c r="P43" s="162">
        <f t="shared" si="6"/>
        <v>0</v>
      </c>
      <c r="Q43" s="162">
        <f t="shared" si="6"/>
        <v>0</v>
      </c>
      <c r="R43" s="162">
        <f t="shared" si="6"/>
        <v>0</v>
      </c>
      <c r="S43" s="162">
        <f t="shared" si="6"/>
        <v>0</v>
      </c>
      <c r="T43" s="162">
        <f t="shared" si="5"/>
        <v>0</v>
      </c>
      <c r="V43" s="157"/>
    </row>
    <row r="44" spans="2:22" ht="15.75" thickBot="1" x14ac:dyDescent="0.3">
      <c r="B44" s="276" t="s">
        <v>286</v>
      </c>
      <c r="F44" s="277"/>
      <c r="H44" s="179"/>
      <c r="I44" s="179"/>
      <c r="J44" s="179"/>
      <c r="K44" s="179"/>
      <c r="L44" s="179"/>
      <c r="M44" s="179"/>
      <c r="N44" s="179"/>
      <c r="O44" s="179"/>
      <c r="P44" s="527" t="s">
        <v>191</v>
      </c>
      <c r="Q44" s="528"/>
      <c r="R44" s="528"/>
      <c r="S44" s="528"/>
      <c r="T44" s="289">
        <f>T11-T43</f>
        <v>0</v>
      </c>
    </row>
    <row r="45" spans="2:22" ht="15.75" thickBot="1" x14ac:dyDescent="0.3">
      <c r="B45" s="276"/>
      <c r="F45" s="277"/>
      <c r="H45" s="179"/>
      <c r="I45" s="179"/>
      <c r="J45" s="179"/>
      <c r="K45" s="179"/>
      <c r="L45" s="179"/>
      <c r="M45" s="179"/>
      <c r="N45" s="179"/>
      <c r="O45" s="278"/>
      <c r="P45" s="279"/>
      <c r="Q45" s="279"/>
      <c r="R45" s="279"/>
      <c r="S45" s="279"/>
      <c r="T45" s="280"/>
      <c r="U45" s="281"/>
    </row>
    <row r="46" spans="2:22" s="158" customFormat="1" ht="17.25" customHeight="1" x14ac:dyDescent="0.25">
      <c r="B46" s="159"/>
      <c r="C46" s="513" t="s">
        <v>281</v>
      </c>
      <c r="D46" s="514"/>
      <c r="E46" s="514"/>
      <c r="F46" s="514"/>
      <c r="G46" s="514"/>
      <c r="H46" s="514"/>
      <c r="I46" s="514"/>
      <c r="J46" s="514"/>
      <c r="K46" s="514"/>
      <c r="L46" s="514"/>
      <c r="M46" s="514"/>
      <c r="N46" s="515"/>
      <c r="O46" s="161"/>
      <c r="P46" s="161"/>
      <c r="Q46" s="161"/>
      <c r="R46" s="160"/>
      <c r="S46" s="160"/>
      <c r="T46" s="160"/>
      <c r="U46" s="159"/>
      <c r="V46" s="159"/>
    </row>
    <row r="47" spans="2:22" s="158" customFormat="1" ht="33" customHeight="1" x14ac:dyDescent="0.25">
      <c r="B47" s="159"/>
      <c r="C47" s="516"/>
      <c r="D47" s="517"/>
      <c r="E47" s="517"/>
      <c r="F47" s="517"/>
      <c r="G47" s="517"/>
      <c r="H47" s="517"/>
      <c r="I47" s="517"/>
      <c r="J47" s="517"/>
      <c r="K47" s="517"/>
      <c r="L47" s="517"/>
      <c r="M47" s="517"/>
      <c r="N47" s="518"/>
      <c r="O47" s="163"/>
      <c r="P47" s="163"/>
      <c r="Q47" s="163"/>
      <c r="R47" s="163"/>
      <c r="S47" s="163"/>
      <c r="T47" s="163"/>
      <c r="U47" s="159"/>
      <c r="V47" s="159"/>
    </row>
    <row r="48" spans="2:22" s="158" customFormat="1" ht="33" customHeight="1" thickBot="1" x14ac:dyDescent="0.3">
      <c r="B48" s="159"/>
      <c r="C48" s="519"/>
      <c r="D48" s="520"/>
      <c r="E48" s="520"/>
      <c r="F48" s="520"/>
      <c r="G48" s="520"/>
      <c r="H48" s="520"/>
      <c r="I48" s="520"/>
      <c r="J48" s="520"/>
      <c r="K48" s="520"/>
      <c r="L48" s="520"/>
      <c r="M48" s="520"/>
      <c r="N48" s="521"/>
      <c r="O48" s="163"/>
      <c r="P48" s="163"/>
      <c r="Q48" s="163"/>
      <c r="R48" s="163"/>
      <c r="S48" s="163"/>
      <c r="T48" s="163"/>
      <c r="U48" s="159"/>
      <c r="V48" s="159"/>
    </row>
    <row r="49" spans="2:20" x14ac:dyDescent="0.25">
      <c r="B49" s="276"/>
      <c r="F49" s="277"/>
      <c r="H49" s="179"/>
      <c r="I49" s="179"/>
      <c r="J49" s="179"/>
      <c r="K49" s="179"/>
      <c r="L49" s="179"/>
      <c r="M49" s="179"/>
      <c r="N49" s="179"/>
      <c r="O49" s="179"/>
    </row>
    <row r="50" spans="2:20" x14ac:dyDescent="0.25">
      <c r="D50" s="180"/>
      <c r="E50" s="180"/>
      <c r="F50" s="180"/>
      <c r="G50" s="180"/>
      <c r="H50" s="181"/>
      <c r="I50" s="181"/>
      <c r="J50" s="181"/>
      <c r="K50" s="181"/>
      <c r="L50" s="159"/>
      <c r="M50" s="180"/>
      <c r="N50" s="180"/>
      <c r="O50" s="180"/>
    </row>
    <row r="51" spans="2:20" x14ac:dyDescent="0.25">
      <c r="D51" s="522" t="s">
        <v>212</v>
      </c>
      <c r="E51" s="522"/>
      <c r="F51" s="522"/>
      <c r="G51" s="522"/>
      <c r="H51" s="344"/>
      <c r="I51" s="522"/>
      <c r="J51" s="522"/>
      <c r="K51" s="522"/>
      <c r="L51" s="159"/>
      <c r="M51" s="522" t="s">
        <v>185</v>
      </c>
      <c r="N51" s="522"/>
      <c r="O51" s="522"/>
    </row>
    <row r="52" spans="2:20" x14ac:dyDescent="0.25">
      <c r="F52" s="277"/>
    </row>
    <row r="53" spans="2:20" x14ac:dyDescent="0.25">
      <c r="F53" s="277"/>
    </row>
    <row r="54" spans="2:20" x14ac:dyDescent="0.25">
      <c r="F54" s="277"/>
    </row>
    <row r="55" spans="2:20" x14ac:dyDescent="0.25">
      <c r="F55" s="277"/>
    </row>
    <row r="56" spans="2:20" x14ac:dyDescent="0.25">
      <c r="F56" s="277"/>
    </row>
    <row r="57" spans="2:20" ht="16.5" x14ac:dyDescent="0.25">
      <c r="B57" s="425" t="s">
        <v>342</v>
      </c>
      <c r="C57" s="425"/>
      <c r="D57" s="425"/>
      <c r="E57" s="425"/>
      <c r="F57" s="425"/>
      <c r="G57" s="425"/>
      <c r="H57" s="425"/>
      <c r="I57" s="425"/>
      <c r="J57" s="425"/>
      <c r="K57" s="425"/>
      <c r="L57" s="425"/>
      <c r="M57" s="425"/>
      <c r="N57" s="425"/>
      <c r="O57" s="425"/>
      <c r="P57" s="425"/>
      <c r="Q57" s="425"/>
      <c r="R57" s="425"/>
      <c r="S57" s="425"/>
      <c r="T57" s="425"/>
    </row>
    <row r="58" spans="2:20" x14ac:dyDescent="0.25">
      <c r="B58" s="426" t="s">
        <v>343</v>
      </c>
      <c r="C58" s="426"/>
      <c r="D58" s="426"/>
      <c r="E58" s="426"/>
      <c r="F58" s="426"/>
      <c r="G58" s="426"/>
      <c r="H58" s="426"/>
      <c r="I58" s="426"/>
      <c r="J58" s="426"/>
      <c r="K58" s="426"/>
      <c r="L58" s="426"/>
      <c r="M58" s="426"/>
      <c r="N58" s="426"/>
      <c r="O58" s="426"/>
      <c r="P58" s="426"/>
      <c r="Q58" s="426"/>
      <c r="R58" s="426"/>
      <c r="S58" s="426"/>
      <c r="T58" s="426"/>
    </row>
    <row r="59" spans="2:20" x14ac:dyDescent="0.25">
      <c r="B59" s="426" t="s">
        <v>344</v>
      </c>
      <c r="C59" s="426"/>
      <c r="D59" s="426"/>
      <c r="E59" s="426"/>
      <c r="F59" s="426"/>
      <c r="G59" s="426"/>
      <c r="H59" s="426"/>
      <c r="I59" s="426"/>
      <c r="J59" s="426"/>
      <c r="K59" s="426"/>
      <c r="L59" s="426"/>
      <c r="M59" s="426"/>
      <c r="N59" s="426"/>
      <c r="O59" s="426"/>
      <c r="P59" s="426"/>
      <c r="Q59" s="426"/>
      <c r="R59" s="426"/>
      <c r="S59" s="426"/>
      <c r="T59" s="426"/>
    </row>
    <row r="60" spans="2:20" x14ac:dyDescent="0.25">
      <c r="F60" s="277"/>
    </row>
    <row r="61" spans="2:20" x14ac:dyDescent="0.25">
      <c r="F61" s="277"/>
    </row>
  </sheetData>
  <sheetProtection password="CA61" sheet="1" objects="1" scenarios="1" formatCells="0" formatColumns="0" formatRows="0" autoFilter="0"/>
  <mergeCells count="81">
    <mergeCell ref="D51:G51"/>
    <mergeCell ref="I51:K51"/>
    <mergeCell ref="M51:O51"/>
    <mergeCell ref="B43:G43"/>
    <mergeCell ref="P44:S44"/>
    <mergeCell ref="C46:N46"/>
    <mergeCell ref="C47:N47"/>
    <mergeCell ref="C48:N48"/>
    <mergeCell ref="B40:G40"/>
    <mergeCell ref="B41:G41"/>
    <mergeCell ref="B42:G42"/>
    <mergeCell ref="C21:D21"/>
    <mergeCell ref="C22:D22"/>
    <mergeCell ref="C23:D23"/>
    <mergeCell ref="C24:D24"/>
    <mergeCell ref="C27:D27"/>
    <mergeCell ref="C28:D28"/>
    <mergeCell ref="C31:D31"/>
    <mergeCell ref="C32:D32"/>
    <mergeCell ref="B30:B31"/>
    <mergeCell ref="M5:N5"/>
    <mergeCell ref="O5:P5"/>
    <mergeCell ref="E5:F5"/>
    <mergeCell ref="G5:H5"/>
    <mergeCell ref="I5:J5"/>
    <mergeCell ref="K5:L5"/>
    <mergeCell ref="B1:B3"/>
    <mergeCell ref="C1:P3"/>
    <mergeCell ref="Q1:R1"/>
    <mergeCell ref="S1:T1"/>
    <mergeCell ref="Q2:R2"/>
    <mergeCell ref="S2:T2"/>
    <mergeCell ref="Q3:T3"/>
    <mergeCell ref="O6:P6"/>
    <mergeCell ref="R6:S6"/>
    <mergeCell ref="C29:D29"/>
    <mergeCell ref="I13:T16"/>
    <mergeCell ref="L6:M6"/>
    <mergeCell ref="E13:F13"/>
    <mergeCell ref="B16:D16"/>
    <mergeCell ref="B17:T17"/>
    <mergeCell ref="B18:B19"/>
    <mergeCell ref="E18:E19"/>
    <mergeCell ref="F19:T19"/>
    <mergeCell ref="E14:F14"/>
    <mergeCell ref="E15:F15"/>
    <mergeCell ref="E16:F16"/>
    <mergeCell ref="B13:D13"/>
    <mergeCell ref="B14:D14"/>
    <mergeCell ref="G13:H13"/>
    <mergeCell ref="C35:D35"/>
    <mergeCell ref="C38:D38"/>
    <mergeCell ref="G14:H14"/>
    <mergeCell ref="G15:H15"/>
    <mergeCell ref="G16:H16"/>
    <mergeCell ref="C36:D36"/>
    <mergeCell ref="C37:D37"/>
    <mergeCell ref="B34:T34"/>
    <mergeCell ref="B20:B29"/>
    <mergeCell ref="B33:E33"/>
    <mergeCell ref="C25:D25"/>
    <mergeCell ref="C26:D26"/>
    <mergeCell ref="C18:D19"/>
    <mergeCell ref="C20:D20"/>
    <mergeCell ref="C30:D30"/>
    <mergeCell ref="B57:T57"/>
    <mergeCell ref="B58:T58"/>
    <mergeCell ref="B59:T59"/>
    <mergeCell ref="B39:E39"/>
    <mergeCell ref="B4:T4"/>
    <mergeCell ref="I6:J6"/>
    <mergeCell ref="F6:G6"/>
    <mergeCell ref="B15:D15"/>
    <mergeCell ref="B7:T7"/>
    <mergeCell ref="B8:G8"/>
    <mergeCell ref="B9:T9"/>
    <mergeCell ref="B10:D11"/>
    <mergeCell ref="E10:G10"/>
    <mergeCell ref="E11:G11"/>
    <mergeCell ref="B12:D12"/>
    <mergeCell ref="E12:G12"/>
  </mergeCells>
  <pageMargins left="0.7" right="0.7" top="0.75" bottom="0.75" header="0.3" footer="0.3"/>
  <pageSetup paperSize="9" scale="2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78" zoomScaleNormal="78" workbookViewId="0">
      <selection activeCell="S1" sqref="S1:T1"/>
    </sheetView>
  </sheetViews>
  <sheetFormatPr baseColWidth="10" defaultRowHeight="15" x14ac:dyDescent="0.25"/>
  <cols>
    <col min="1" max="1" width="11" style="163" customWidth="1"/>
    <col min="2" max="2" width="26.28515625" style="163" customWidth="1"/>
    <col min="3" max="3" width="38.7109375" style="163" customWidth="1"/>
    <col min="4" max="4" width="20.7109375" style="163" customWidth="1"/>
    <col min="5" max="5" width="12.85546875" style="163" customWidth="1"/>
    <col min="6" max="6" width="16.5703125" style="163" customWidth="1"/>
    <col min="7" max="7" width="13.42578125" style="163" customWidth="1"/>
    <col min="8" max="8" width="12.140625" style="163" customWidth="1"/>
    <col min="9" max="17" width="11.42578125" style="163"/>
    <col min="18" max="20" width="16.140625" style="163" customWidth="1"/>
    <col min="21" max="16384" width="11.42578125" style="163"/>
  </cols>
  <sheetData>
    <row r="1" spans="2:20" ht="28.5" customHeight="1" x14ac:dyDescent="0.25">
      <c r="B1" s="421"/>
      <c r="C1" s="501" t="s">
        <v>387</v>
      </c>
      <c r="D1" s="502"/>
      <c r="E1" s="502"/>
      <c r="F1" s="502"/>
      <c r="G1" s="502"/>
      <c r="H1" s="502"/>
      <c r="I1" s="502"/>
      <c r="J1" s="502"/>
      <c r="K1" s="502"/>
      <c r="L1" s="502"/>
      <c r="M1" s="502"/>
      <c r="N1" s="502"/>
      <c r="O1" s="502"/>
      <c r="P1" s="503"/>
      <c r="Q1" s="423" t="s">
        <v>284</v>
      </c>
      <c r="R1" s="423"/>
      <c r="S1" s="424">
        <v>43553</v>
      </c>
      <c r="T1" s="424"/>
    </row>
    <row r="2" spans="2:20" ht="30.75" customHeight="1" x14ac:dyDescent="0.25">
      <c r="B2" s="421"/>
      <c r="C2" s="501"/>
      <c r="D2" s="502"/>
      <c r="E2" s="502"/>
      <c r="F2" s="502"/>
      <c r="G2" s="502"/>
      <c r="H2" s="502"/>
      <c r="I2" s="502"/>
      <c r="J2" s="502"/>
      <c r="K2" s="502"/>
      <c r="L2" s="502"/>
      <c r="M2" s="502"/>
      <c r="N2" s="502"/>
      <c r="O2" s="502"/>
      <c r="P2" s="503"/>
      <c r="Q2" s="423" t="s">
        <v>388</v>
      </c>
      <c r="R2" s="423"/>
      <c r="S2" s="423" t="s">
        <v>282</v>
      </c>
      <c r="T2" s="423"/>
    </row>
    <row r="3" spans="2:20" ht="39.75" customHeight="1" x14ac:dyDescent="0.2">
      <c r="B3" s="421"/>
      <c r="C3" s="501"/>
      <c r="D3" s="502"/>
      <c r="E3" s="502"/>
      <c r="F3" s="502"/>
      <c r="G3" s="502"/>
      <c r="H3" s="502"/>
      <c r="I3" s="502"/>
      <c r="J3" s="502"/>
      <c r="K3" s="502"/>
      <c r="L3" s="502"/>
      <c r="M3" s="502"/>
      <c r="N3" s="502"/>
      <c r="O3" s="502"/>
      <c r="P3" s="503"/>
      <c r="Q3" s="422" t="s">
        <v>283</v>
      </c>
      <c r="R3" s="422"/>
      <c r="S3" s="422"/>
      <c r="T3" s="422"/>
    </row>
    <row r="4" spans="2:20" s="165" customFormat="1" ht="21.75" customHeight="1" x14ac:dyDescent="0.25">
      <c r="B4" s="450" t="s">
        <v>151</v>
      </c>
      <c r="C4" s="389"/>
      <c r="D4" s="389"/>
      <c r="E4" s="389"/>
      <c r="F4" s="389"/>
      <c r="G4" s="389"/>
      <c r="H4" s="389"/>
      <c r="I4" s="389"/>
      <c r="J4" s="389"/>
      <c r="K4" s="389"/>
      <c r="L4" s="389"/>
      <c r="M4" s="389"/>
      <c r="N4" s="389"/>
      <c r="O4" s="389"/>
      <c r="P4" s="389"/>
      <c r="Q4" s="389"/>
      <c r="R4" s="389"/>
      <c r="S4" s="389"/>
      <c r="T4" s="451"/>
    </row>
    <row r="5" spans="2:20" s="165" customFormat="1" ht="35.25" customHeight="1" x14ac:dyDescent="0.25">
      <c r="B5" s="257" t="s">
        <v>152</v>
      </c>
      <c r="C5" s="166"/>
      <c r="D5" s="343" t="s">
        <v>153</v>
      </c>
      <c r="E5" s="393"/>
      <c r="F5" s="395"/>
      <c r="G5" s="393" t="s">
        <v>154</v>
      </c>
      <c r="H5" s="395"/>
      <c r="I5" s="393"/>
      <c r="J5" s="395"/>
      <c r="K5" s="393" t="s">
        <v>255</v>
      </c>
      <c r="L5" s="394"/>
      <c r="M5" s="393"/>
      <c r="N5" s="395"/>
      <c r="O5" s="393" t="s">
        <v>256</v>
      </c>
      <c r="P5" s="395"/>
      <c r="Q5" s="167" t="s">
        <v>173</v>
      </c>
      <c r="R5" s="258"/>
      <c r="S5" s="258" t="s">
        <v>174</v>
      </c>
      <c r="T5" s="259"/>
    </row>
    <row r="6" spans="2:20" s="165" customFormat="1" ht="35.25" customHeight="1" x14ac:dyDescent="0.25">
      <c r="B6" s="257" t="s">
        <v>168</v>
      </c>
      <c r="C6" s="166"/>
      <c r="D6" s="166" t="s">
        <v>171</v>
      </c>
      <c r="E6" s="166"/>
      <c r="F6" s="393" t="s">
        <v>200</v>
      </c>
      <c r="G6" s="395"/>
      <c r="H6" s="166"/>
      <c r="I6" s="486" t="s">
        <v>260</v>
      </c>
      <c r="J6" s="486"/>
      <c r="K6" s="260">
        <v>1000</v>
      </c>
      <c r="L6" s="486" t="s">
        <v>257</v>
      </c>
      <c r="M6" s="486"/>
      <c r="N6" s="260">
        <v>100</v>
      </c>
      <c r="O6" s="486" t="s">
        <v>258</v>
      </c>
      <c r="P6" s="486"/>
      <c r="Q6" s="166">
        <v>50</v>
      </c>
      <c r="R6" s="485" t="s">
        <v>259</v>
      </c>
      <c r="S6" s="485"/>
      <c r="T6" s="294">
        <f>K6+N6-Q6</f>
        <v>1050</v>
      </c>
    </row>
    <row r="7" spans="2:20" s="158" customFormat="1" ht="16.5" customHeight="1" x14ac:dyDescent="0.25">
      <c r="B7" s="487" t="s">
        <v>157</v>
      </c>
      <c r="C7" s="488"/>
      <c r="D7" s="488"/>
      <c r="E7" s="488"/>
      <c r="F7" s="488"/>
      <c r="G7" s="488"/>
      <c r="H7" s="488"/>
      <c r="I7" s="488"/>
      <c r="J7" s="488"/>
      <c r="K7" s="488"/>
      <c r="L7" s="488"/>
      <c r="M7" s="488"/>
      <c r="N7" s="488"/>
      <c r="O7" s="488"/>
      <c r="P7" s="488"/>
      <c r="Q7" s="488"/>
      <c r="R7" s="488"/>
      <c r="S7" s="488"/>
      <c r="T7" s="489"/>
    </row>
    <row r="8" spans="2:20" s="158" customFormat="1" ht="48" customHeight="1" x14ac:dyDescent="0.25">
      <c r="B8" s="490" t="s">
        <v>170</v>
      </c>
      <c r="C8" s="491"/>
      <c r="D8" s="491"/>
      <c r="E8" s="491"/>
      <c r="F8" s="491"/>
      <c r="G8" s="492"/>
      <c r="H8" s="290" t="s">
        <v>133</v>
      </c>
      <c r="I8" s="290" t="s">
        <v>134</v>
      </c>
      <c r="J8" s="290" t="s">
        <v>135</v>
      </c>
      <c r="K8" s="290" t="s">
        <v>136</v>
      </c>
      <c r="L8" s="290" t="s">
        <v>137</v>
      </c>
      <c r="M8" s="290" t="s">
        <v>138</v>
      </c>
      <c r="N8" s="290" t="s">
        <v>139</v>
      </c>
      <c r="O8" s="290" t="s">
        <v>140</v>
      </c>
      <c r="P8" s="290" t="s">
        <v>141</v>
      </c>
      <c r="Q8" s="290" t="s">
        <v>142</v>
      </c>
      <c r="R8" s="290" t="s">
        <v>145</v>
      </c>
      <c r="S8" s="290" t="s">
        <v>192</v>
      </c>
      <c r="T8" s="291" t="s">
        <v>158</v>
      </c>
    </row>
    <row r="9" spans="2:20" s="158" customFormat="1" ht="15.75" x14ac:dyDescent="0.25">
      <c r="B9" s="487" t="s">
        <v>159</v>
      </c>
      <c r="C9" s="488"/>
      <c r="D9" s="488"/>
      <c r="E9" s="488"/>
      <c r="F9" s="488"/>
      <c r="G9" s="488"/>
      <c r="H9" s="488"/>
      <c r="I9" s="488"/>
      <c r="J9" s="488"/>
      <c r="K9" s="488"/>
      <c r="L9" s="488"/>
      <c r="M9" s="488"/>
      <c r="N9" s="488"/>
      <c r="O9" s="488"/>
      <c r="P9" s="488"/>
      <c r="Q9" s="488"/>
      <c r="R9" s="488"/>
      <c r="S9" s="488"/>
      <c r="T9" s="489"/>
    </row>
    <row r="10" spans="2:20" s="158" customFormat="1" ht="18.75" customHeight="1" x14ac:dyDescent="0.25">
      <c r="B10" s="493" t="s">
        <v>160</v>
      </c>
      <c r="C10" s="494"/>
      <c r="D10" s="495"/>
      <c r="E10" s="498" t="s">
        <v>161</v>
      </c>
      <c r="F10" s="499"/>
      <c r="G10" s="500"/>
      <c r="H10" s="262"/>
      <c r="I10" s="262"/>
      <c r="J10" s="262"/>
      <c r="K10" s="262"/>
      <c r="L10" s="262"/>
      <c r="M10" s="262"/>
      <c r="N10" s="262"/>
      <c r="O10" s="262"/>
      <c r="P10" s="263"/>
      <c r="Q10" s="263"/>
      <c r="R10" s="263"/>
      <c r="S10" s="292"/>
      <c r="T10" s="295">
        <f>SUM(H10:S10)</f>
        <v>0</v>
      </c>
    </row>
    <row r="11" spans="2:20" s="154" customFormat="1" ht="18.75" customHeight="1" x14ac:dyDescent="0.25">
      <c r="B11" s="496"/>
      <c r="C11" s="478"/>
      <c r="D11" s="497"/>
      <c r="E11" s="479" t="s">
        <v>162</v>
      </c>
      <c r="F11" s="480"/>
      <c r="G11" s="481"/>
      <c r="H11" s="265"/>
      <c r="I11" s="265"/>
      <c r="J11" s="265"/>
      <c r="K11" s="265"/>
      <c r="L11" s="265"/>
      <c r="M11" s="265"/>
      <c r="N11" s="265"/>
      <c r="O11" s="265"/>
      <c r="P11" s="265"/>
      <c r="Q11" s="265"/>
      <c r="R11" s="265"/>
      <c r="S11" s="265"/>
      <c r="T11" s="284">
        <f>SUM(H11:S11)</f>
        <v>0</v>
      </c>
    </row>
    <row r="12" spans="2:20" s="154" customFormat="1" ht="18.75" customHeight="1" x14ac:dyDescent="0.25">
      <c r="B12" s="476" t="s">
        <v>166</v>
      </c>
      <c r="C12" s="477"/>
      <c r="D12" s="478"/>
      <c r="E12" s="479" t="s">
        <v>162</v>
      </c>
      <c r="F12" s="480"/>
      <c r="G12" s="481"/>
      <c r="H12" s="265"/>
      <c r="I12" s="265"/>
      <c r="J12" s="265"/>
      <c r="K12" s="265"/>
      <c r="L12" s="265"/>
      <c r="M12" s="265"/>
      <c r="N12" s="265"/>
      <c r="O12" s="265"/>
      <c r="P12" s="265"/>
      <c r="Q12" s="265"/>
      <c r="R12" s="265"/>
      <c r="S12" s="265"/>
      <c r="T12" s="284">
        <f>SUM(H12:S12)</f>
        <v>0</v>
      </c>
    </row>
    <row r="13" spans="2:20" s="154" customFormat="1" ht="30" customHeight="1" x14ac:dyDescent="0.25">
      <c r="B13" s="482" t="s">
        <v>163</v>
      </c>
      <c r="C13" s="483"/>
      <c r="D13" s="484"/>
      <c r="E13" s="473" t="s">
        <v>164</v>
      </c>
      <c r="F13" s="473"/>
      <c r="G13" s="427" t="s">
        <v>341</v>
      </c>
      <c r="H13" s="427"/>
      <c r="I13" s="429"/>
      <c r="J13" s="430"/>
      <c r="K13" s="430"/>
      <c r="L13" s="430"/>
      <c r="M13" s="430"/>
      <c r="N13" s="430"/>
      <c r="O13" s="430"/>
      <c r="P13" s="430"/>
      <c r="Q13" s="430"/>
      <c r="R13" s="430"/>
      <c r="S13" s="430"/>
      <c r="T13" s="431"/>
    </row>
    <row r="14" spans="2:20" s="154" customFormat="1" ht="15.75" customHeight="1" x14ac:dyDescent="0.25">
      <c r="B14" s="440" t="s">
        <v>143</v>
      </c>
      <c r="C14" s="441"/>
      <c r="D14" s="442"/>
      <c r="E14" s="458">
        <f>T11</f>
        <v>0</v>
      </c>
      <c r="F14" s="458"/>
      <c r="G14" s="428" t="e">
        <f>E14/E16</f>
        <v>#DIV/0!</v>
      </c>
      <c r="H14" s="428"/>
      <c r="I14" s="432"/>
      <c r="J14" s="433"/>
      <c r="K14" s="433"/>
      <c r="L14" s="433"/>
      <c r="M14" s="433"/>
      <c r="N14" s="433"/>
      <c r="O14" s="433"/>
      <c r="P14" s="433"/>
      <c r="Q14" s="433"/>
      <c r="R14" s="433"/>
      <c r="S14" s="433"/>
      <c r="T14" s="434"/>
    </row>
    <row r="15" spans="2:20" s="154" customFormat="1" ht="15.75" customHeight="1" x14ac:dyDescent="0.25">
      <c r="B15" s="440" t="s">
        <v>169</v>
      </c>
      <c r="C15" s="441"/>
      <c r="D15" s="442"/>
      <c r="E15" s="458">
        <f>T12</f>
        <v>0</v>
      </c>
      <c r="F15" s="458"/>
      <c r="G15" s="428" t="e">
        <f>E15/E16</f>
        <v>#DIV/0!</v>
      </c>
      <c r="H15" s="428"/>
      <c r="I15" s="432"/>
      <c r="J15" s="433"/>
      <c r="K15" s="433"/>
      <c r="L15" s="433"/>
      <c r="M15" s="433"/>
      <c r="N15" s="433"/>
      <c r="O15" s="433"/>
      <c r="P15" s="433"/>
      <c r="Q15" s="433"/>
      <c r="R15" s="433"/>
      <c r="S15" s="433"/>
      <c r="T15" s="434"/>
    </row>
    <row r="16" spans="2:20" s="154" customFormat="1" ht="15.75" customHeight="1" x14ac:dyDescent="0.25">
      <c r="B16" s="440" t="s">
        <v>165</v>
      </c>
      <c r="C16" s="441"/>
      <c r="D16" s="442"/>
      <c r="E16" s="458">
        <f>SUM(E14:E15)</f>
        <v>0</v>
      </c>
      <c r="F16" s="458"/>
      <c r="G16" s="428" t="e">
        <f>SUM(G14:G15)</f>
        <v>#DIV/0!</v>
      </c>
      <c r="H16" s="428"/>
      <c r="I16" s="435"/>
      <c r="J16" s="436"/>
      <c r="K16" s="436"/>
      <c r="L16" s="436"/>
      <c r="M16" s="436"/>
      <c r="N16" s="436"/>
      <c r="O16" s="436"/>
      <c r="P16" s="436"/>
      <c r="Q16" s="436"/>
      <c r="R16" s="436"/>
      <c r="S16" s="436"/>
      <c r="T16" s="437"/>
    </row>
    <row r="17" spans="1:20" s="154" customFormat="1" ht="15.75" customHeight="1" x14ac:dyDescent="0.25">
      <c r="B17" s="524" t="s">
        <v>190</v>
      </c>
      <c r="C17" s="525"/>
      <c r="D17" s="525"/>
      <c r="E17" s="525"/>
      <c r="F17" s="525"/>
      <c r="G17" s="525"/>
      <c r="H17" s="525"/>
      <c r="I17" s="525"/>
      <c r="J17" s="525"/>
      <c r="K17" s="525"/>
      <c r="L17" s="525"/>
      <c r="M17" s="525"/>
      <c r="N17" s="525"/>
      <c r="O17" s="525"/>
      <c r="P17" s="525"/>
      <c r="Q17" s="525"/>
      <c r="R17" s="525"/>
      <c r="S17" s="525"/>
      <c r="T17" s="526"/>
    </row>
    <row r="18" spans="1:20" ht="36.75" customHeight="1" x14ac:dyDescent="0.25">
      <c r="B18" s="463" t="s">
        <v>131</v>
      </c>
      <c r="C18" s="459" t="s">
        <v>214</v>
      </c>
      <c r="D18" s="460"/>
      <c r="E18" s="439" t="s">
        <v>130</v>
      </c>
      <c r="F18" s="296" t="s">
        <v>144</v>
      </c>
      <c r="G18" s="261" t="s">
        <v>132</v>
      </c>
      <c r="H18" s="261" t="s">
        <v>243</v>
      </c>
      <c r="I18" s="261" t="s">
        <v>244</v>
      </c>
      <c r="J18" s="261" t="s">
        <v>245</v>
      </c>
      <c r="K18" s="261" t="s">
        <v>246</v>
      </c>
      <c r="L18" s="261" t="s">
        <v>247</v>
      </c>
      <c r="M18" s="261" t="s">
        <v>248</v>
      </c>
      <c r="N18" s="261" t="s">
        <v>249</v>
      </c>
      <c r="O18" s="261" t="s">
        <v>250</v>
      </c>
      <c r="P18" s="261" t="s">
        <v>251</v>
      </c>
      <c r="Q18" s="261" t="s">
        <v>252</v>
      </c>
      <c r="R18" s="261" t="s">
        <v>253</v>
      </c>
      <c r="S18" s="261" t="s">
        <v>254</v>
      </c>
      <c r="T18" s="267" t="s">
        <v>143</v>
      </c>
    </row>
    <row r="19" spans="1:20" x14ac:dyDescent="0.25">
      <c r="B19" s="464"/>
      <c r="C19" s="461"/>
      <c r="D19" s="462"/>
      <c r="E19" s="439"/>
      <c r="F19" s="532" t="s">
        <v>146</v>
      </c>
      <c r="G19" s="533"/>
      <c r="H19" s="533"/>
      <c r="I19" s="533"/>
      <c r="J19" s="533"/>
      <c r="K19" s="533"/>
      <c r="L19" s="533"/>
      <c r="M19" s="533"/>
      <c r="N19" s="533"/>
      <c r="O19" s="533"/>
      <c r="P19" s="533"/>
      <c r="Q19" s="533"/>
      <c r="R19" s="533"/>
      <c r="S19" s="533"/>
      <c r="T19" s="534"/>
    </row>
    <row r="20" spans="1:20" ht="25.5" customHeight="1" x14ac:dyDescent="0.25">
      <c r="B20" s="523" t="s">
        <v>210</v>
      </c>
      <c r="C20" s="448" t="s">
        <v>98</v>
      </c>
      <c r="D20" s="449"/>
      <c r="E20" s="268"/>
      <c r="F20" s="269"/>
      <c r="G20" s="265"/>
      <c r="H20" s="265"/>
      <c r="I20" s="265"/>
      <c r="J20" s="265"/>
      <c r="K20" s="265"/>
      <c r="L20" s="265"/>
      <c r="M20" s="265"/>
      <c r="N20" s="265"/>
      <c r="O20" s="265"/>
      <c r="P20" s="265"/>
      <c r="Q20" s="265"/>
      <c r="R20" s="265"/>
      <c r="S20" s="265"/>
      <c r="T20" s="285">
        <f>SUM(H20:S20)</f>
        <v>0</v>
      </c>
    </row>
    <row r="21" spans="1:20" ht="25.5" customHeight="1" x14ac:dyDescent="0.25">
      <c r="B21" s="523"/>
      <c r="C21" s="448" t="s">
        <v>373</v>
      </c>
      <c r="D21" s="449"/>
      <c r="E21" s="268"/>
      <c r="F21" s="270"/>
      <c r="G21" s="265"/>
      <c r="H21" s="265"/>
      <c r="I21" s="265"/>
      <c r="J21" s="265"/>
      <c r="K21" s="265"/>
      <c r="L21" s="265"/>
      <c r="M21" s="265"/>
      <c r="N21" s="265"/>
      <c r="O21" s="265"/>
      <c r="P21" s="265"/>
      <c r="Q21" s="265"/>
      <c r="R21" s="265"/>
      <c r="S21" s="265"/>
      <c r="T21" s="285">
        <f t="shared" ref="T21:T31" si="0">SUM(H21:S21)</f>
        <v>0</v>
      </c>
    </row>
    <row r="22" spans="1:20" ht="25.5" customHeight="1" x14ac:dyDescent="0.25">
      <c r="B22" s="523"/>
      <c r="C22" s="448" t="s">
        <v>374</v>
      </c>
      <c r="D22" s="449"/>
      <c r="E22" s="268"/>
      <c r="F22" s="270"/>
      <c r="G22" s="265"/>
      <c r="H22" s="265"/>
      <c r="I22" s="265"/>
      <c r="J22" s="265"/>
      <c r="K22" s="265"/>
      <c r="L22" s="265"/>
      <c r="M22" s="265"/>
      <c r="N22" s="265"/>
      <c r="O22" s="265"/>
      <c r="P22" s="265"/>
      <c r="Q22" s="265"/>
      <c r="R22" s="265"/>
      <c r="S22" s="265"/>
      <c r="T22" s="285">
        <f t="shared" si="0"/>
        <v>0</v>
      </c>
    </row>
    <row r="23" spans="1:20" ht="25.5" customHeight="1" x14ac:dyDescent="0.25">
      <c r="A23" s="271"/>
      <c r="B23" s="523"/>
      <c r="C23" s="448" t="s">
        <v>97</v>
      </c>
      <c r="D23" s="449"/>
      <c r="E23" s="268"/>
      <c r="F23" s="270"/>
      <c r="G23" s="265"/>
      <c r="H23" s="265"/>
      <c r="I23" s="265"/>
      <c r="J23" s="265"/>
      <c r="K23" s="265"/>
      <c r="L23" s="265"/>
      <c r="M23" s="265"/>
      <c r="N23" s="265"/>
      <c r="O23" s="265"/>
      <c r="P23" s="265"/>
      <c r="Q23" s="265"/>
      <c r="R23" s="265"/>
      <c r="S23" s="265"/>
      <c r="T23" s="285">
        <f t="shared" si="0"/>
        <v>0</v>
      </c>
    </row>
    <row r="24" spans="1:20" ht="25.5" customHeight="1" x14ac:dyDescent="0.25">
      <c r="B24" s="523"/>
      <c r="C24" s="448" t="s">
        <v>375</v>
      </c>
      <c r="D24" s="449"/>
      <c r="E24" s="268"/>
      <c r="F24" s="269"/>
      <c r="G24" s="265"/>
      <c r="H24" s="265"/>
      <c r="I24" s="265"/>
      <c r="J24" s="265"/>
      <c r="K24" s="265"/>
      <c r="L24" s="265"/>
      <c r="M24" s="265"/>
      <c r="N24" s="265"/>
      <c r="O24" s="265"/>
      <c r="P24" s="265"/>
      <c r="Q24" s="265"/>
      <c r="R24" s="265"/>
      <c r="S24" s="265"/>
      <c r="T24" s="285">
        <f t="shared" si="0"/>
        <v>0</v>
      </c>
    </row>
    <row r="25" spans="1:20" ht="25.5" customHeight="1" x14ac:dyDescent="0.25">
      <c r="B25" s="523"/>
      <c r="C25" s="448" t="s">
        <v>376</v>
      </c>
      <c r="D25" s="449"/>
      <c r="E25" s="268"/>
      <c r="F25" s="269"/>
      <c r="G25" s="265"/>
      <c r="H25" s="265"/>
      <c r="I25" s="265"/>
      <c r="J25" s="265"/>
      <c r="K25" s="265"/>
      <c r="L25" s="265"/>
      <c r="M25" s="265"/>
      <c r="N25" s="265"/>
      <c r="O25" s="265"/>
      <c r="P25" s="265"/>
      <c r="Q25" s="265"/>
      <c r="R25" s="265"/>
      <c r="S25" s="265"/>
      <c r="T25" s="285">
        <f t="shared" si="0"/>
        <v>0</v>
      </c>
    </row>
    <row r="26" spans="1:20" ht="25.5" customHeight="1" x14ac:dyDescent="0.25">
      <c r="B26" s="523"/>
      <c r="C26" s="448" t="s">
        <v>377</v>
      </c>
      <c r="D26" s="449"/>
      <c r="E26" s="268"/>
      <c r="F26" s="270"/>
      <c r="G26" s="265"/>
      <c r="H26" s="265"/>
      <c r="I26" s="265"/>
      <c r="J26" s="265"/>
      <c r="K26" s="265"/>
      <c r="L26" s="265"/>
      <c r="M26" s="265"/>
      <c r="N26" s="265"/>
      <c r="O26" s="265"/>
      <c r="P26" s="265"/>
      <c r="Q26" s="265"/>
      <c r="R26" s="265"/>
      <c r="S26" s="265"/>
      <c r="T26" s="285">
        <f t="shared" si="0"/>
        <v>0</v>
      </c>
    </row>
    <row r="27" spans="1:20" ht="25.5" customHeight="1" x14ac:dyDescent="0.25">
      <c r="B27" s="523"/>
      <c r="C27" s="448" t="s">
        <v>378</v>
      </c>
      <c r="D27" s="449"/>
      <c r="E27" s="268"/>
      <c r="F27" s="270"/>
      <c r="G27" s="265"/>
      <c r="H27" s="265"/>
      <c r="I27" s="265"/>
      <c r="J27" s="265"/>
      <c r="K27" s="265"/>
      <c r="L27" s="265"/>
      <c r="M27" s="265"/>
      <c r="N27" s="265"/>
      <c r="O27" s="265"/>
      <c r="P27" s="265"/>
      <c r="Q27" s="265"/>
      <c r="R27" s="265"/>
      <c r="S27" s="265"/>
      <c r="T27" s="285">
        <f t="shared" si="0"/>
        <v>0</v>
      </c>
    </row>
    <row r="28" spans="1:20" ht="25.5" customHeight="1" x14ac:dyDescent="0.25">
      <c r="B28" s="523"/>
      <c r="C28" s="448" t="s">
        <v>99</v>
      </c>
      <c r="D28" s="449"/>
      <c r="E28" s="268"/>
      <c r="F28" s="270"/>
      <c r="G28" s="265"/>
      <c r="H28" s="265"/>
      <c r="I28" s="265"/>
      <c r="J28" s="265"/>
      <c r="K28" s="265"/>
      <c r="L28" s="265"/>
      <c r="M28" s="265"/>
      <c r="N28" s="265"/>
      <c r="O28" s="265"/>
      <c r="P28" s="265"/>
      <c r="Q28" s="265"/>
      <c r="R28" s="265"/>
      <c r="S28" s="265"/>
      <c r="T28" s="285">
        <f t="shared" si="0"/>
        <v>0</v>
      </c>
    </row>
    <row r="29" spans="1:20" ht="25.5" customHeight="1" x14ac:dyDescent="0.25">
      <c r="B29" s="471" t="s">
        <v>382</v>
      </c>
      <c r="C29" s="474" t="s">
        <v>384</v>
      </c>
      <c r="D29" s="475"/>
      <c r="E29" s="268"/>
      <c r="F29" s="269"/>
      <c r="G29" s="270"/>
      <c r="H29" s="270"/>
      <c r="I29" s="270"/>
      <c r="J29" s="270"/>
      <c r="K29" s="270"/>
      <c r="L29" s="270"/>
      <c r="M29" s="270"/>
      <c r="N29" s="270"/>
      <c r="O29" s="270"/>
      <c r="P29" s="270"/>
      <c r="Q29" s="270"/>
      <c r="R29" s="270"/>
      <c r="S29" s="270"/>
      <c r="T29" s="285">
        <f t="shared" si="0"/>
        <v>0</v>
      </c>
    </row>
    <row r="30" spans="1:20" ht="30" customHeight="1" x14ac:dyDescent="0.25">
      <c r="B30" s="472"/>
      <c r="C30" s="474" t="s">
        <v>385</v>
      </c>
      <c r="D30" s="475"/>
      <c r="E30" s="268"/>
      <c r="F30" s="269"/>
      <c r="G30" s="270"/>
      <c r="H30" s="270"/>
      <c r="I30" s="270"/>
      <c r="J30" s="270"/>
      <c r="K30" s="270"/>
      <c r="L30" s="270"/>
      <c r="M30" s="270"/>
      <c r="N30" s="270"/>
      <c r="O30" s="270"/>
      <c r="P30" s="270"/>
      <c r="Q30" s="270"/>
      <c r="R30" s="270"/>
      <c r="S30" s="270"/>
      <c r="T30" s="285">
        <f t="shared" si="0"/>
        <v>0</v>
      </c>
    </row>
    <row r="31" spans="1:20" ht="21" customHeight="1" x14ac:dyDescent="0.25">
      <c r="B31" s="272" t="s">
        <v>383</v>
      </c>
      <c r="C31" s="457" t="s">
        <v>386</v>
      </c>
      <c r="D31" s="457"/>
      <c r="E31" s="268"/>
      <c r="F31" s="269"/>
      <c r="G31" s="270"/>
      <c r="H31" s="270"/>
      <c r="I31" s="270"/>
      <c r="J31" s="270"/>
      <c r="K31" s="270"/>
      <c r="L31" s="270"/>
      <c r="M31" s="270"/>
      <c r="N31" s="270"/>
      <c r="O31" s="270"/>
      <c r="P31" s="270"/>
      <c r="Q31" s="270"/>
      <c r="R31" s="270"/>
      <c r="S31" s="270"/>
      <c r="T31" s="285">
        <f t="shared" si="0"/>
        <v>0</v>
      </c>
    </row>
    <row r="32" spans="1:20" ht="15" customHeight="1" x14ac:dyDescent="0.25">
      <c r="B32" s="529" t="s">
        <v>147</v>
      </c>
      <c r="C32" s="530"/>
      <c r="D32" s="530"/>
      <c r="E32" s="530"/>
      <c r="F32" s="530"/>
      <c r="G32" s="531"/>
      <c r="H32" s="298">
        <f>SUM(H20:H31)</f>
        <v>0</v>
      </c>
      <c r="I32" s="298">
        <f t="shared" ref="I32:S32" si="1">SUM(I20:I31)</f>
        <v>0</v>
      </c>
      <c r="J32" s="298">
        <f t="shared" si="1"/>
        <v>0</v>
      </c>
      <c r="K32" s="298">
        <f t="shared" si="1"/>
        <v>0</v>
      </c>
      <c r="L32" s="298">
        <f t="shared" si="1"/>
        <v>0</v>
      </c>
      <c r="M32" s="298">
        <f t="shared" si="1"/>
        <v>0</v>
      </c>
      <c r="N32" s="298">
        <f t="shared" si="1"/>
        <v>0</v>
      </c>
      <c r="O32" s="298">
        <f t="shared" si="1"/>
        <v>0</v>
      </c>
      <c r="P32" s="298">
        <f t="shared" si="1"/>
        <v>0</v>
      </c>
      <c r="Q32" s="298">
        <f t="shared" si="1"/>
        <v>0</v>
      </c>
      <c r="R32" s="298">
        <f t="shared" si="1"/>
        <v>0</v>
      </c>
      <c r="S32" s="298">
        <f t="shared" si="1"/>
        <v>0</v>
      </c>
      <c r="T32" s="285">
        <f t="shared" ref="T32" si="2">SUM(H32:S32)</f>
        <v>0</v>
      </c>
    </row>
    <row r="33" spans="2:22" x14ac:dyDescent="0.25">
      <c r="B33" s="445" t="s">
        <v>148</v>
      </c>
      <c r="C33" s="446"/>
      <c r="D33" s="446"/>
      <c r="E33" s="446"/>
      <c r="F33" s="446"/>
      <c r="G33" s="446"/>
      <c r="H33" s="446"/>
      <c r="I33" s="446"/>
      <c r="J33" s="446"/>
      <c r="K33" s="446"/>
      <c r="L33" s="446"/>
      <c r="M33" s="446"/>
      <c r="N33" s="446"/>
      <c r="O33" s="446"/>
      <c r="P33" s="446"/>
      <c r="Q33" s="446"/>
      <c r="R33" s="446"/>
      <c r="S33" s="446"/>
      <c r="T33" s="447"/>
    </row>
    <row r="34" spans="2:22" ht="18" customHeight="1" x14ac:dyDescent="0.25">
      <c r="B34" s="313" t="s">
        <v>20</v>
      </c>
      <c r="C34" s="448" t="s">
        <v>128</v>
      </c>
      <c r="D34" s="449"/>
      <c r="E34" s="268"/>
      <c r="F34" s="269"/>
      <c r="G34" s="265"/>
      <c r="H34" s="265"/>
      <c r="I34" s="265"/>
      <c r="J34" s="265"/>
      <c r="K34" s="265"/>
      <c r="L34" s="265"/>
      <c r="M34" s="265"/>
      <c r="N34" s="265"/>
      <c r="O34" s="265"/>
      <c r="P34" s="265"/>
      <c r="Q34" s="265"/>
      <c r="R34" s="265"/>
      <c r="S34" s="265"/>
      <c r="T34" s="285">
        <f t="shared" ref="T34:T42" si="3">SUM(H34:S34)</f>
        <v>0</v>
      </c>
    </row>
    <row r="35" spans="2:22" ht="18" customHeight="1" x14ac:dyDescent="0.25">
      <c r="B35" s="313" t="s">
        <v>127</v>
      </c>
      <c r="C35" s="448" t="s">
        <v>218</v>
      </c>
      <c r="D35" s="449"/>
      <c r="E35" s="268"/>
      <c r="F35" s="270"/>
      <c r="G35" s="265"/>
      <c r="H35" s="265"/>
      <c r="I35" s="265"/>
      <c r="J35" s="265"/>
      <c r="K35" s="265"/>
      <c r="L35" s="265"/>
      <c r="M35" s="265"/>
      <c r="N35" s="265"/>
      <c r="O35" s="265"/>
      <c r="P35" s="265"/>
      <c r="Q35" s="265"/>
      <c r="R35" s="265"/>
      <c r="S35" s="265"/>
      <c r="T35" s="285">
        <f t="shared" si="3"/>
        <v>0</v>
      </c>
    </row>
    <row r="36" spans="2:22" ht="18" customHeight="1" x14ac:dyDescent="0.25">
      <c r="B36" s="297" t="s">
        <v>213</v>
      </c>
      <c r="C36" s="443" t="s">
        <v>129</v>
      </c>
      <c r="D36" s="444"/>
      <c r="E36" s="268"/>
      <c r="F36" s="270"/>
      <c r="G36" s="265"/>
      <c r="H36" s="265"/>
      <c r="I36" s="265"/>
      <c r="J36" s="265"/>
      <c r="K36" s="265"/>
      <c r="L36" s="265"/>
      <c r="M36" s="265"/>
      <c r="N36" s="265"/>
      <c r="O36" s="265"/>
      <c r="P36" s="265"/>
      <c r="Q36" s="265"/>
      <c r="R36" s="265"/>
      <c r="S36" s="265"/>
      <c r="T36" s="285">
        <f t="shared" si="3"/>
        <v>0</v>
      </c>
    </row>
    <row r="37" spans="2:22" x14ac:dyDescent="0.25">
      <c r="B37" s="275" t="s">
        <v>339</v>
      </c>
      <c r="C37" s="443" t="s">
        <v>340</v>
      </c>
      <c r="D37" s="444"/>
      <c r="E37" s="268"/>
      <c r="F37" s="269"/>
      <c r="G37" s="265"/>
      <c r="H37" s="265"/>
      <c r="I37" s="265"/>
      <c r="J37" s="265"/>
      <c r="K37" s="265"/>
      <c r="L37" s="265"/>
      <c r="M37" s="265"/>
      <c r="N37" s="265"/>
      <c r="O37" s="265"/>
      <c r="P37" s="265"/>
      <c r="Q37" s="265"/>
      <c r="R37" s="265"/>
      <c r="S37" s="265"/>
      <c r="T37" s="285">
        <f t="shared" si="3"/>
        <v>0</v>
      </c>
    </row>
    <row r="38" spans="2:22" ht="15" customHeight="1" x14ac:dyDescent="0.25">
      <c r="B38" s="529" t="s">
        <v>149</v>
      </c>
      <c r="C38" s="530"/>
      <c r="D38" s="530"/>
      <c r="E38" s="530"/>
      <c r="F38" s="530"/>
      <c r="G38" s="531"/>
      <c r="H38" s="331">
        <f>SUM(H34:H37)</f>
        <v>0</v>
      </c>
      <c r="I38" s="331">
        <f t="shared" ref="I38:S38" si="4">SUM(I34:I37)</f>
        <v>0</v>
      </c>
      <c r="J38" s="331">
        <f t="shared" si="4"/>
        <v>0</v>
      </c>
      <c r="K38" s="331">
        <f t="shared" si="4"/>
        <v>0</v>
      </c>
      <c r="L38" s="331">
        <f t="shared" si="4"/>
        <v>0</v>
      </c>
      <c r="M38" s="331">
        <f t="shared" si="4"/>
        <v>0</v>
      </c>
      <c r="N38" s="331">
        <f t="shared" si="4"/>
        <v>0</v>
      </c>
      <c r="O38" s="331">
        <f t="shared" si="4"/>
        <v>0</v>
      </c>
      <c r="P38" s="331">
        <f t="shared" si="4"/>
        <v>0</v>
      </c>
      <c r="Q38" s="331">
        <f t="shared" si="4"/>
        <v>0</v>
      </c>
      <c r="R38" s="331">
        <f t="shared" si="4"/>
        <v>0</v>
      </c>
      <c r="S38" s="331">
        <f t="shared" si="4"/>
        <v>0</v>
      </c>
      <c r="T38" s="285">
        <f t="shared" si="3"/>
        <v>0</v>
      </c>
    </row>
    <row r="39" spans="2:22" s="154" customFormat="1" ht="23.25" customHeight="1" x14ac:dyDescent="0.25">
      <c r="B39" s="504" t="s">
        <v>288</v>
      </c>
      <c r="C39" s="505"/>
      <c r="D39" s="505"/>
      <c r="E39" s="505"/>
      <c r="F39" s="505"/>
      <c r="G39" s="506"/>
      <c r="H39" s="155">
        <f>H32+H38</f>
        <v>0</v>
      </c>
      <c r="I39" s="155">
        <f t="shared" ref="I39:S39" si="5">I32+I38</f>
        <v>0</v>
      </c>
      <c r="J39" s="155">
        <f t="shared" si="5"/>
        <v>0</v>
      </c>
      <c r="K39" s="155">
        <f t="shared" si="5"/>
        <v>0</v>
      </c>
      <c r="L39" s="155">
        <f t="shared" si="5"/>
        <v>0</v>
      </c>
      <c r="M39" s="155">
        <f t="shared" si="5"/>
        <v>0</v>
      </c>
      <c r="N39" s="155">
        <f t="shared" si="5"/>
        <v>0</v>
      </c>
      <c r="O39" s="155">
        <f t="shared" si="5"/>
        <v>0</v>
      </c>
      <c r="P39" s="155">
        <f t="shared" si="5"/>
        <v>0</v>
      </c>
      <c r="Q39" s="155">
        <f t="shared" si="5"/>
        <v>0</v>
      </c>
      <c r="R39" s="155">
        <f t="shared" si="5"/>
        <v>0</v>
      </c>
      <c r="S39" s="155">
        <f t="shared" si="5"/>
        <v>0</v>
      </c>
      <c r="T39" s="155">
        <f t="shared" si="3"/>
        <v>0</v>
      </c>
    </row>
    <row r="40" spans="2:22" s="154" customFormat="1" ht="23.25" customHeight="1" x14ac:dyDescent="0.25">
      <c r="B40" s="507" t="s">
        <v>289</v>
      </c>
      <c r="C40" s="508"/>
      <c r="D40" s="508"/>
      <c r="E40" s="508"/>
      <c r="F40" s="508"/>
      <c r="G40" s="508"/>
      <c r="H40" s="265"/>
      <c r="I40" s="265"/>
      <c r="J40" s="265"/>
      <c r="K40" s="265"/>
      <c r="L40" s="265"/>
      <c r="M40" s="265"/>
      <c r="N40" s="265"/>
      <c r="O40" s="265"/>
      <c r="P40" s="265"/>
      <c r="Q40" s="265"/>
      <c r="R40" s="265"/>
      <c r="S40" s="265"/>
      <c r="T40" s="285">
        <f t="shared" si="3"/>
        <v>0</v>
      </c>
    </row>
    <row r="41" spans="2:22" s="154" customFormat="1" ht="23.25" customHeight="1" x14ac:dyDescent="0.25">
      <c r="B41" s="507" t="s">
        <v>290</v>
      </c>
      <c r="C41" s="508"/>
      <c r="D41" s="508"/>
      <c r="E41" s="508"/>
      <c r="F41" s="508"/>
      <c r="G41" s="508"/>
      <c r="H41" s="265"/>
      <c r="I41" s="265"/>
      <c r="J41" s="265"/>
      <c r="K41" s="265"/>
      <c r="L41" s="265"/>
      <c r="M41" s="265"/>
      <c r="N41" s="265"/>
      <c r="O41" s="265"/>
      <c r="P41" s="265"/>
      <c r="Q41" s="265"/>
      <c r="R41" s="265"/>
      <c r="S41" s="265"/>
      <c r="T41" s="285">
        <f t="shared" si="3"/>
        <v>0</v>
      </c>
    </row>
    <row r="42" spans="2:22" s="154" customFormat="1" ht="23.25" customHeight="1" thickBot="1" x14ac:dyDescent="0.3">
      <c r="B42" s="509" t="s">
        <v>291</v>
      </c>
      <c r="C42" s="510"/>
      <c r="D42" s="510"/>
      <c r="E42" s="510"/>
      <c r="F42" s="510"/>
      <c r="G42" s="510"/>
      <c r="H42" s="156">
        <f>H39-H40-H41</f>
        <v>0</v>
      </c>
      <c r="I42" s="156">
        <f t="shared" ref="I42:S42" si="6">I39-I40-I41</f>
        <v>0</v>
      </c>
      <c r="J42" s="156">
        <f t="shared" si="6"/>
        <v>0</v>
      </c>
      <c r="K42" s="156">
        <f t="shared" si="6"/>
        <v>0</v>
      </c>
      <c r="L42" s="156">
        <f t="shared" si="6"/>
        <v>0</v>
      </c>
      <c r="M42" s="156">
        <f t="shared" si="6"/>
        <v>0</v>
      </c>
      <c r="N42" s="156">
        <f t="shared" si="6"/>
        <v>0</v>
      </c>
      <c r="O42" s="156">
        <f t="shared" si="6"/>
        <v>0</v>
      </c>
      <c r="P42" s="162">
        <f t="shared" si="6"/>
        <v>0</v>
      </c>
      <c r="Q42" s="162">
        <f t="shared" si="6"/>
        <v>0</v>
      </c>
      <c r="R42" s="162">
        <f t="shared" si="6"/>
        <v>0</v>
      </c>
      <c r="S42" s="162">
        <f t="shared" si="6"/>
        <v>0</v>
      </c>
      <c r="T42" s="162">
        <f t="shared" si="3"/>
        <v>0</v>
      </c>
      <c r="V42" s="157"/>
    </row>
    <row r="43" spans="2:22" ht="15.75" thickBot="1" x14ac:dyDescent="0.3">
      <c r="B43" s="276" t="s">
        <v>286</v>
      </c>
      <c r="F43" s="277"/>
      <c r="H43" s="179"/>
      <c r="I43" s="179"/>
      <c r="J43" s="179"/>
      <c r="K43" s="179"/>
      <c r="L43" s="179"/>
      <c r="M43" s="179"/>
      <c r="N43" s="179"/>
      <c r="O43" s="179"/>
      <c r="P43" s="527" t="s">
        <v>191</v>
      </c>
      <c r="Q43" s="528"/>
      <c r="R43" s="528"/>
      <c r="S43" s="528"/>
      <c r="T43" s="289">
        <f>T11-T42</f>
        <v>0</v>
      </c>
    </row>
    <row r="44" spans="2:22" ht="15.75" thickBot="1" x14ac:dyDescent="0.3">
      <c r="B44" s="276"/>
      <c r="F44" s="277"/>
      <c r="H44" s="179"/>
      <c r="I44" s="179"/>
      <c r="J44" s="179"/>
      <c r="K44" s="179"/>
      <c r="L44" s="179"/>
      <c r="M44" s="179"/>
      <c r="N44" s="179"/>
      <c r="O44" s="278"/>
      <c r="P44" s="279"/>
      <c r="Q44" s="279"/>
      <c r="R44" s="279"/>
      <c r="S44" s="279"/>
      <c r="T44" s="280"/>
      <c r="U44" s="281"/>
    </row>
    <row r="45" spans="2:22" s="158" customFormat="1" ht="17.25" customHeight="1" x14ac:dyDescent="0.25">
      <c r="B45" s="159"/>
      <c r="C45" s="513" t="s">
        <v>281</v>
      </c>
      <c r="D45" s="514"/>
      <c r="E45" s="514"/>
      <c r="F45" s="514"/>
      <c r="G45" s="514"/>
      <c r="H45" s="514"/>
      <c r="I45" s="514"/>
      <c r="J45" s="514"/>
      <c r="K45" s="514"/>
      <c r="L45" s="514"/>
      <c r="M45" s="514"/>
      <c r="N45" s="515"/>
      <c r="O45" s="161"/>
      <c r="P45" s="161"/>
      <c r="Q45" s="161"/>
      <c r="R45" s="160"/>
      <c r="S45" s="160"/>
      <c r="T45" s="160"/>
      <c r="U45" s="159"/>
      <c r="V45" s="159"/>
    </row>
    <row r="46" spans="2:22" s="158" customFormat="1" ht="33" customHeight="1" x14ac:dyDescent="0.25">
      <c r="B46" s="159"/>
      <c r="C46" s="516"/>
      <c r="D46" s="517"/>
      <c r="E46" s="517"/>
      <c r="F46" s="517"/>
      <c r="G46" s="517"/>
      <c r="H46" s="517"/>
      <c r="I46" s="517"/>
      <c r="J46" s="517"/>
      <c r="K46" s="517"/>
      <c r="L46" s="517"/>
      <c r="M46" s="517"/>
      <c r="N46" s="518"/>
      <c r="O46" s="163"/>
      <c r="P46" s="163"/>
      <c r="Q46" s="163"/>
      <c r="R46" s="163"/>
      <c r="S46" s="163"/>
      <c r="T46" s="163"/>
      <c r="U46" s="159"/>
      <c r="V46" s="159"/>
    </row>
    <row r="47" spans="2:22" s="158" customFormat="1" ht="33" customHeight="1" thickBot="1" x14ac:dyDescent="0.3">
      <c r="B47" s="159"/>
      <c r="C47" s="519"/>
      <c r="D47" s="520"/>
      <c r="E47" s="520"/>
      <c r="F47" s="520"/>
      <c r="G47" s="520"/>
      <c r="H47" s="520"/>
      <c r="I47" s="520"/>
      <c r="J47" s="520"/>
      <c r="K47" s="520"/>
      <c r="L47" s="520"/>
      <c r="M47" s="520"/>
      <c r="N47" s="521"/>
      <c r="O47" s="163"/>
      <c r="P47" s="163"/>
      <c r="Q47" s="163"/>
      <c r="R47" s="163"/>
      <c r="S47" s="163"/>
      <c r="T47" s="163"/>
      <c r="U47" s="159"/>
      <c r="V47" s="159"/>
    </row>
    <row r="48" spans="2:22" x14ac:dyDescent="0.25">
      <c r="B48" s="276"/>
      <c r="F48" s="277"/>
      <c r="H48" s="179"/>
      <c r="I48" s="179"/>
      <c r="J48" s="179"/>
      <c r="K48" s="179"/>
      <c r="L48" s="179"/>
      <c r="M48" s="179"/>
      <c r="N48" s="179"/>
      <c r="O48" s="179"/>
    </row>
    <row r="49" spans="2:20" x14ac:dyDescent="0.25">
      <c r="D49" s="180"/>
      <c r="E49" s="180"/>
      <c r="F49" s="180"/>
      <c r="G49" s="180"/>
      <c r="H49" s="181"/>
      <c r="I49" s="181"/>
      <c r="J49" s="181"/>
      <c r="K49" s="181"/>
      <c r="L49" s="159"/>
      <c r="M49" s="180"/>
      <c r="N49" s="180"/>
      <c r="O49" s="180"/>
    </row>
    <row r="50" spans="2:20" x14ac:dyDescent="0.25">
      <c r="D50" s="522" t="s">
        <v>212</v>
      </c>
      <c r="E50" s="522"/>
      <c r="F50" s="522"/>
      <c r="G50" s="522"/>
      <c r="H50" s="344"/>
      <c r="I50" s="522"/>
      <c r="J50" s="522"/>
      <c r="K50" s="522"/>
      <c r="L50" s="159"/>
      <c r="M50" s="522" t="s">
        <v>185</v>
      </c>
      <c r="N50" s="522"/>
      <c r="O50" s="522"/>
    </row>
    <row r="51" spans="2:20" x14ac:dyDescent="0.25">
      <c r="E51" s="271"/>
      <c r="F51" s="277"/>
    </row>
    <row r="52" spans="2:20" x14ac:dyDescent="0.25">
      <c r="F52" s="277"/>
    </row>
    <row r="53" spans="2:20" x14ac:dyDescent="0.25">
      <c r="F53" s="277"/>
    </row>
    <row r="54" spans="2:20" x14ac:dyDescent="0.25">
      <c r="F54" s="277"/>
    </row>
    <row r="55" spans="2:20" x14ac:dyDescent="0.25">
      <c r="F55" s="277"/>
    </row>
    <row r="56" spans="2:20" x14ac:dyDescent="0.25">
      <c r="F56" s="277"/>
    </row>
    <row r="57" spans="2:20" ht="16.5" x14ac:dyDescent="0.25">
      <c r="B57" s="425" t="s">
        <v>342</v>
      </c>
      <c r="C57" s="425"/>
      <c r="D57" s="425"/>
      <c r="E57" s="425"/>
      <c r="F57" s="425"/>
      <c r="G57" s="425"/>
      <c r="H57" s="425"/>
      <c r="I57" s="425"/>
      <c r="J57" s="425"/>
      <c r="K57" s="425"/>
      <c r="L57" s="425"/>
      <c r="M57" s="425"/>
      <c r="N57" s="425"/>
      <c r="O57" s="425"/>
      <c r="P57" s="425"/>
      <c r="Q57" s="425"/>
      <c r="R57" s="425"/>
      <c r="S57" s="425"/>
      <c r="T57" s="425"/>
    </row>
    <row r="58" spans="2:20" x14ac:dyDescent="0.25">
      <c r="B58" s="426" t="s">
        <v>343</v>
      </c>
      <c r="C58" s="426"/>
      <c r="D58" s="426"/>
      <c r="E58" s="426"/>
      <c r="F58" s="426"/>
      <c r="G58" s="426"/>
      <c r="H58" s="426"/>
      <c r="I58" s="426"/>
      <c r="J58" s="426"/>
      <c r="K58" s="426"/>
      <c r="L58" s="426"/>
      <c r="M58" s="426"/>
      <c r="N58" s="426"/>
      <c r="O58" s="426"/>
      <c r="P58" s="426"/>
      <c r="Q58" s="426"/>
      <c r="R58" s="426"/>
      <c r="S58" s="426"/>
      <c r="T58" s="426"/>
    </row>
    <row r="59" spans="2:20" x14ac:dyDescent="0.25">
      <c r="B59" s="426" t="s">
        <v>344</v>
      </c>
      <c r="C59" s="426"/>
      <c r="D59" s="426"/>
      <c r="E59" s="426"/>
      <c r="F59" s="426"/>
      <c r="G59" s="426"/>
      <c r="H59" s="426"/>
      <c r="I59" s="426"/>
      <c r="J59" s="426"/>
      <c r="K59" s="426"/>
      <c r="L59" s="426"/>
      <c r="M59" s="426"/>
      <c r="N59" s="426"/>
      <c r="O59" s="426"/>
      <c r="P59" s="426"/>
      <c r="Q59" s="426"/>
      <c r="R59" s="426"/>
      <c r="S59" s="426"/>
      <c r="T59" s="426"/>
    </row>
    <row r="60" spans="2:20" x14ac:dyDescent="0.25">
      <c r="F60" s="277"/>
    </row>
    <row r="61" spans="2:20" x14ac:dyDescent="0.25">
      <c r="F61" s="277"/>
    </row>
    <row r="62" spans="2:20" x14ac:dyDescent="0.25">
      <c r="F62" s="277"/>
    </row>
    <row r="63" spans="2:20" x14ac:dyDescent="0.25">
      <c r="F63" s="277"/>
    </row>
    <row r="64" spans="2:20" x14ac:dyDescent="0.25">
      <c r="F64" s="277"/>
    </row>
    <row r="65" spans="6:6" x14ac:dyDescent="0.25">
      <c r="F65" s="277"/>
    </row>
    <row r="66" spans="6:6" x14ac:dyDescent="0.25">
      <c r="F66" s="277"/>
    </row>
    <row r="67" spans="6:6" x14ac:dyDescent="0.25">
      <c r="F67" s="277"/>
    </row>
    <row r="68" spans="6:6" x14ac:dyDescent="0.25">
      <c r="F68" s="277"/>
    </row>
    <row r="69" spans="6:6" x14ac:dyDescent="0.25">
      <c r="F69" s="277"/>
    </row>
    <row r="70" spans="6:6" x14ac:dyDescent="0.25">
      <c r="F70" s="277"/>
    </row>
    <row r="71" spans="6:6" x14ac:dyDescent="0.25">
      <c r="F71" s="277"/>
    </row>
    <row r="72" spans="6:6" x14ac:dyDescent="0.25">
      <c r="F72" s="277"/>
    </row>
    <row r="73" spans="6:6" x14ac:dyDescent="0.25">
      <c r="F73" s="277"/>
    </row>
    <row r="74" spans="6:6" x14ac:dyDescent="0.25">
      <c r="F74" s="277"/>
    </row>
  </sheetData>
  <sheetProtection password="CA61" sheet="1" objects="1" scenarios="1" formatCells="0" formatColumns="0" formatRows="0" autoFilter="0"/>
  <mergeCells count="80">
    <mergeCell ref="C22:D22"/>
    <mergeCell ref="C25:D25"/>
    <mergeCell ref="C27:D27"/>
    <mergeCell ref="G16:H16"/>
    <mergeCell ref="B1:B3"/>
    <mergeCell ref="C1:P3"/>
    <mergeCell ref="E16:F16"/>
    <mergeCell ref="B4:T4"/>
    <mergeCell ref="B7:T7"/>
    <mergeCell ref="B8:G8"/>
    <mergeCell ref="B9:T9"/>
    <mergeCell ref="B10:D11"/>
    <mergeCell ref="E10:G10"/>
    <mergeCell ref="E11:G11"/>
    <mergeCell ref="B12:D12"/>
    <mergeCell ref="E12:G12"/>
    <mergeCell ref="Q1:R1"/>
    <mergeCell ref="S1:T1"/>
    <mergeCell ref="Q2:R2"/>
    <mergeCell ref="S2:T2"/>
    <mergeCell ref="Q3:T3"/>
    <mergeCell ref="R6:S6"/>
    <mergeCell ref="M5:N5"/>
    <mergeCell ref="O5:P5"/>
    <mergeCell ref="E5:F5"/>
    <mergeCell ref="G5:H5"/>
    <mergeCell ref="F6:G6"/>
    <mergeCell ref="I5:J5"/>
    <mergeCell ref="K5:L5"/>
    <mergeCell ref="O6:P6"/>
    <mergeCell ref="I6:J6"/>
    <mergeCell ref="G14:H14"/>
    <mergeCell ref="G15:H15"/>
    <mergeCell ref="B15:D15"/>
    <mergeCell ref="B13:D13"/>
    <mergeCell ref="B14:D14"/>
    <mergeCell ref="I13:T16"/>
    <mergeCell ref="E13:F13"/>
    <mergeCell ref="L6:M6"/>
    <mergeCell ref="B42:G42"/>
    <mergeCell ref="B32:G32"/>
    <mergeCell ref="G13:H13"/>
    <mergeCell ref="C21:D21"/>
    <mergeCell ref="C23:D23"/>
    <mergeCell ref="C24:D24"/>
    <mergeCell ref="C26:D26"/>
    <mergeCell ref="C28:D28"/>
    <mergeCell ref="B20:B28"/>
    <mergeCell ref="C18:D19"/>
    <mergeCell ref="C20:D20"/>
    <mergeCell ref="E14:F14"/>
    <mergeCell ref="E15:F15"/>
    <mergeCell ref="B58:T58"/>
    <mergeCell ref="B59:T59"/>
    <mergeCell ref="B33:T33"/>
    <mergeCell ref="B16:D16"/>
    <mergeCell ref="B17:T17"/>
    <mergeCell ref="B18:B19"/>
    <mergeCell ref="E18:E19"/>
    <mergeCell ref="F19:T19"/>
    <mergeCell ref="C34:D34"/>
    <mergeCell ref="C35:D35"/>
    <mergeCell ref="C36:D36"/>
    <mergeCell ref="P43:S43"/>
    <mergeCell ref="B39:G39"/>
    <mergeCell ref="B40:G40"/>
    <mergeCell ref="B41:G41"/>
    <mergeCell ref="C47:N47"/>
    <mergeCell ref="C29:D29"/>
    <mergeCell ref="C30:D30"/>
    <mergeCell ref="C31:D31"/>
    <mergeCell ref="B29:B30"/>
    <mergeCell ref="B57:T57"/>
    <mergeCell ref="C37:D37"/>
    <mergeCell ref="D50:G50"/>
    <mergeCell ref="I50:K50"/>
    <mergeCell ref="M50:O50"/>
    <mergeCell ref="B38:G38"/>
    <mergeCell ref="C45:N45"/>
    <mergeCell ref="C46:N46"/>
  </mergeCells>
  <pageMargins left="0.7" right="0.7" top="0.75" bottom="0.75" header="0.3" footer="0.3"/>
  <pageSetup paperSize="9" scale="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vt:i4>
      </vt:variant>
    </vt:vector>
  </HeadingPairs>
  <TitlesOfParts>
    <vt:vector size="22" baseType="lpstr">
      <vt:lpstr>CANASTA V1 MOD PROP VF25042 (2</vt:lpstr>
      <vt:lpstr>CANASTA V1 MOD PROP VF25042016</vt:lpstr>
      <vt:lpstr>Hoja2</vt:lpstr>
      <vt:lpstr>CANASTA V1 MOD PROP VF</vt:lpstr>
      <vt:lpstr>CANASTA V1 MOD PROP</vt:lpstr>
      <vt:lpstr>1. INFORMACION GENERAL</vt:lpstr>
      <vt:lpstr>2. PRESUPUESTO CANASTA1</vt:lpstr>
      <vt:lpstr>3. PRESUPUESTO CANASTA2</vt:lpstr>
      <vt:lpstr>4. PRESUPUESTO CANASTA3</vt:lpstr>
      <vt:lpstr>5. REC. PAGADOS Y POR PAGAR</vt:lpstr>
      <vt:lpstr>6. RESUMEN CONSOLIDADO VIGENCIA</vt:lpstr>
      <vt:lpstr>7. SEGUIM. AL USO DE LOS APORT</vt:lpstr>
      <vt:lpstr>8. CONTRAPARTIDA</vt:lpstr>
      <vt:lpstr>9. CONCILIACION BANCARIA</vt:lpstr>
      <vt:lpstr>DETALLE DE COMPRAS DEL PERIODO</vt:lpstr>
      <vt:lpstr>INSTRUCTIVO DE DILIGENCIAMIENTO</vt:lpstr>
      <vt:lpstr>Hoja1 (2)</vt:lpstr>
      <vt:lpstr>Hoja1</vt:lpstr>
      <vt:lpstr>Calculos_SF</vt:lpstr>
      <vt:lpstr>'1. INFORMACION GENERAL'!Área_de_impresión</vt:lpstr>
      <vt:lpstr>'1. INFORMACION GENERAL'!OLE_LINK1</vt:lpstr>
      <vt:lpstr>'9. CONCILIACION BANCARIA'!Títulos_a_imprimir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Moreno Romero</dc:creator>
  <cp:lastModifiedBy>Cesar Augusto Rodriguez Chaparro</cp:lastModifiedBy>
  <cp:lastPrinted>2019-03-29T16:09:03Z</cp:lastPrinted>
  <dcterms:created xsi:type="dcterms:W3CDTF">2016-04-14T16:23:00Z</dcterms:created>
  <dcterms:modified xsi:type="dcterms:W3CDTF">2019-03-29T16:09:38Z</dcterms:modified>
</cp:coreProperties>
</file>