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Interventoria DIA\"/>
    </mc:Choice>
  </mc:AlternateContent>
  <bookViews>
    <workbookView xWindow="0" yWindow="0" windowWidth="28800" windowHeight="10635"/>
  </bookViews>
  <sheets>
    <sheet name="SDC ZONA 1 - MACRO (1 y 2)" sheetId="16" r:id="rId1"/>
    <sheet name="SDC ZONA 2 - MACRO (3 y 6)" sheetId="20" r:id="rId2"/>
    <sheet name="SDC ZONA 3 - MACRO (4 y 5)" sheetId="21" r:id="rId3"/>
    <sheet name="SDC ZONA 4 - MACRO (7 y 8)" sheetId="22" r:id="rId4"/>
    <sheet name="ZONAS Y MACROREGIONES " sheetId="14" r:id="rId5"/>
    <sheet name="INFO GENERAL Y FINANCIERA" sheetId="12" r:id="rId6"/>
    <sheet name="POLIZAS" sheetId="11" r:id="rId7"/>
    <sheet name="INFO EXPERIENCIA" sheetId="13" r:id="rId8"/>
  </sheets>
  <externalReferences>
    <externalReference r:id="rId9"/>
    <externalReference r:id="rId10"/>
  </externalReferences>
  <definedNames>
    <definedName name="_xlnm._FilterDatabase" localSheetId="7" hidden="1">'INFO EXPERIENCIA'!#REF!</definedName>
    <definedName name="_xlnm._FilterDatabase" localSheetId="5" hidden="1">'INFO GENERAL Y FINANCIERA'!$B$42:$AU$42</definedName>
    <definedName name="_xlnm._FilterDatabase" localSheetId="0" hidden="1">'SDC ZONA 1 - MACRO (1 y 2)'!$B$21:$O$35</definedName>
    <definedName name="_xlnm._FilterDatabase" localSheetId="1" hidden="1">'SDC ZONA 2 - MACRO (3 y 6)'!$B$21:$O$35</definedName>
    <definedName name="_xlnm._FilterDatabase" localSheetId="2" hidden="1">'SDC ZONA 3 - MACRO (4 y 5)'!$B$21:$O$35</definedName>
    <definedName name="_xlnm._FilterDatabase" localSheetId="3" hidden="1">'SDC ZONA 4 - MACRO (7 y 8)'!$B$21:$O$35</definedName>
    <definedName name="_xlnm.Print_Area" localSheetId="7">'INFO EXPERIENCIA'!$B$2:$J$29</definedName>
    <definedName name="_xlnm.Print_Area" localSheetId="5">'INFO GENERAL Y FINANCIERA'!$B$2:$AO$57</definedName>
    <definedName name="_xlnm.Print_Area" localSheetId="6">POLIZAS!$B$2:$G$21</definedName>
    <definedName name="_xlnm.Print_Area" localSheetId="0">'SDC ZONA 1 - MACRO (1 y 2)'!$B$2:$H$121</definedName>
    <definedName name="_xlnm.Print_Area" localSheetId="1">'SDC ZONA 2 - MACRO (3 y 6)'!$B$2:$H$121</definedName>
    <definedName name="_xlnm.Print_Area" localSheetId="2">'SDC ZONA 3 - MACRO (4 y 5)'!$B$2:$H$121</definedName>
    <definedName name="_xlnm.Print_Area" localSheetId="3">'SDC ZONA 4 - MACRO (7 y 8)'!$B$2:$H$121</definedName>
    <definedName name="_xlnm.Print_Area" localSheetId="4">'ZONAS Y MACROREGIONES '!$B$3:$D$17</definedName>
    <definedName name="Decision">[1]lista!$A$6:$A$7</definedName>
    <definedName name="PARTICIPACION">[1]lista!$A$15:$A$17</definedName>
    <definedName name="Procedencia">[1]lista!$A$2:$A$3</definedName>
    <definedName name="tipo">[1]lista!$A$11:$A$13</definedName>
    <definedName name="_xlnm.Print_Titles" localSheetId="7">'INFO EXPERIENCIA'!$2:$12</definedName>
    <definedName name="_xlnm.Print_Titles" localSheetId="5">'INFO GENERAL Y FINANCIERA'!$2:$9</definedName>
    <definedName name="_xlnm.Print_Titles" localSheetId="0">'SDC ZONA 1 - MACRO (1 y 2)'!$2:$12</definedName>
    <definedName name="_xlnm.Print_Titles" localSheetId="1">'SDC ZONA 2 - MACRO (3 y 6)'!$2:$12</definedName>
    <definedName name="_xlnm.Print_Titles" localSheetId="2">'SDC ZONA 3 - MACRO (4 y 5)'!$2:$12</definedName>
    <definedName name="_xlnm.Print_Titles" localSheetId="3">'SDC ZONA 4 - MACRO (7 y 8)'!$2:$12</definedName>
    <definedName name="x">[2]lista!$A$11:$A$13</definedName>
  </definedNames>
  <calcPr calcId="152511"/>
</workbook>
</file>

<file path=xl/calcChain.xml><?xml version="1.0" encoding="utf-8"?>
<calcChain xmlns="http://schemas.openxmlformats.org/spreadsheetml/2006/main">
  <c r="C10" i="20" l="1"/>
  <c r="H10" i="21"/>
  <c r="H10" i="22"/>
  <c r="H11" i="22"/>
  <c r="H12" i="22"/>
  <c r="E12" i="22"/>
  <c r="E11" i="22"/>
  <c r="E10" i="22"/>
  <c r="C12" i="22"/>
  <c r="C11" i="22"/>
  <c r="C10" i="22"/>
  <c r="H12" i="21"/>
  <c r="H11" i="21"/>
  <c r="E12" i="21"/>
  <c r="E11" i="21"/>
  <c r="E10" i="21"/>
  <c r="C12" i="21"/>
  <c r="C11" i="21"/>
  <c r="C10" i="21"/>
  <c r="H12" i="20"/>
  <c r="H11" i="20"/>
  <c r="H10" i="20"/>
  <c r="E12" i="20"/>
  <c r="E11" i="20"/>
  <c r="E10" i="20"/>
  <c r="C12" i="20"/>
  <c r="C11" i="20"/>
  <c r="F72" i="22"/>
  <c r="F72" i="21"/>
  <c r="F72" i="20"/>
  <c r="B117" i="22" l="1"/>
  <c r="B110" i="22"/>
  <c r="B103" i="22"/>
  <c r="C99" i="22"/>
  <c r="F97" i="22"/>
  <c r="H97" i="22" s="1"/>
  <c r="C96" i="22"/>
  <c r="F95" i="22"/>
  <c r="H95" i="22" s="1"/>
  <c r="F94" i="22"/>
  <c r="H94" i="22" s="1"/>
  <c r="H96" i="22" s="1"/>
  <c r="C91" i="22"/>
  <c r="C89" i="22"/>
  <c r="F87" i="22"/>
  <c r="H87" i="22" s="1"/>
  <c r="F85" i="22"/>
  <c r="H85" i="22" s="1"/>
  <c r="F83" i="22"/>
  <c r="H83" i="22" s="1"/>
  <c r="F81" i="22"/>
  <c r="H81" i="22" s="1"/>
  <c r="F79" i="22"/>
  <c r="H79" i="22" s="1"/>
  <c r="F77" i="22"/>
  <c r="H77" i="22" s="1"/>
  <c r="F75" i="22"/>
  <c r="H75" i="22" s="1"/>
  <c r="F73" i="22"/>
  <c r="H73" i="22" s="1"/>
  <c r="H72" i="22"/>
  <c r="F90" i="22"/>
  <c r="H90" i="22" s="1"/>
  <c r="H91" i="22" s="1"/>
  <c r="C69" i="22"/>
  <c r="C61" i="22"/>
  <c r="F56" i="22"/>
  <c r="H56" i="22" s="1"/>
  <c r="F52" i="22"/>
  <c r="F67" i="22" s="1"/>
  <c r="H67" i="22" s="1"/>
  <c r="B49" i="22"/>
  <c r="B101" i="22" s="1"/>
  <c r="E47" i="22"/>
  <c r="H42" i="22"/>
  <c r="H39" i="22"/>
  <c r="H47" i="22" s="1"/>
  <c r="F47" i="22"/>
  <c r="B37" i="22"/>
  <c r="B47" i="22" s="1"/>
  <c r="B35" i="22"/>
  <c r="H34" i="22"/>
  <c r="H33" i="22"/>
  <c r="H32" i="22"/>
  <c r="H31" i="22"/>
  <c r="H30" i="22"/>
  <c r="H29" i="22"/>
  <c r="H28" i="22"/>
  <c r="H27" i="22"/>
  <c r="H26" i="22"/>
  <c r="H25" i="22"/>
  <c r="H24" i="22"/>
  <c r="H23" i="22"/>
  <c r="H22" i="22"/>
  <c r="B20" i="22"/>
  <c r="B8" i="22"/>
  <c r="B117" i="21"/>
  <c r="B110" i="21"/>
  <c r="B103" i="21"/>
  <c r="C99" i="21"/>
  <c r="F97" i="21"/>
  <c r="H97" i="21" s="1"/>
  <c r="C96" i="21"/>
  <c r="F95" i="21"/>
  <c r="H95" i="21" s="1"/>
  <c r="H94" i="21"/>
  <c r="H96" i="21" s="1"/>
  <c r="F94" i="21"/>
  <c r="F98" i="21" s="1"/>
  <c r="H98" i="21" s="1"/>
  <c r="C91" i="21"/>
  <c r="C89" i="21"/>
  <c r="H87" i="21"/>
  <c r="F87" i="21"/>
  <c r="F85" i="21"/>
  <c r="H85" i="21" s="1"/>
  <c r="H83" i="21"/>
  <c r="F83" i="21"/>
  <c r="F81" i="21"/>
  <c r="H81" i="21" s="1"/>
  <c r="H79" i="21"/>
  <c r="F79" i="21"/>
  <c r="F77" i="21"/>
  <c r="H77" i="21" s="1"/>
  <c r="H75" i="21"/>
  <c r="F75" i="21"/>
  <c r="F73" i="21"/>
  <c r="H73" i="21" s="1"/>
  <c r="H72" i="21"/>
  <c r="F90" i="21"/>
  <c r="H90" i="21" s="1"/>
  <c r="H91" i="21" s="1"/>
  <c r="C69" i="21"/>
  <c r="C61" i="21"/>
  <c r="F52" i="21"/>
  <c r="F67" i="21" s="1"/>
  <c r="H67" i="21" s="1"/>
  <c r="B49" i="21"/>
  <c r="B101" i="21" s="1"/>
  <c r="E47" i="21"/>
  <c r="H42" i="21"/>
  <c r="H39" i="21"/>
  <c r="F47" i="21"/>
  <c r="B37" i="21"/>
  <c r="B47" i="21" s="1"/>
  <c r="B35" i="21"/>
  <c r="H34" i="21"/>
  <c r="H33" i="21"/>
  <c r="H32" i="21"/>
  <c r="H31" i="21"/>
  <c r="H30" i="21"/>
  <c r="H29" i="21"/>
  <c r="H28" i="21"/>
  <c r="H27" i="21"/>
  <c r="H26" i="21"/>
  <c r="H25" i="21"/>
  <c r="H24" i="21"/>
  <c r="H23" i="21"/>
  <c r="H22" i="21"/>
  <c r="B20" i="21"/>
  <c r="B8" i="21"/>
  <c r="B117" i="20"/>
  <c r="B110" i="20"/>
  <c r="B103" i="20"/>
  <c r="C99" i="20"/>
  <c r="F97" i="20"/>
  <c r="H97" i="20" s="1"/>
  <c r="C96" i="20"/>
  <c r="F95" i="20"/>
  <c r="H95" i="20" s="1"/>
  <c r="F94" i="20"/>
  <c r="H94" i="20" s="1"/>
  <c r="H96" i="20" s="1"/>
  <c r="C91" i="20"/>
  <c r="C89" i="20"/>
  <c r="H87" i="20"/>
  <c r="F87" i="20"/>
  <c r="F85" i="20"/>
  <c r="H85" i="20" s="1"/>
  <c r="H83" i="20"/>
  <c r="F83" i="20"/>
  <c r="F81" i="20"/>
  <c r="H81" i="20" s="1"/>
  <c r="H79" i="20"/>
  <c r="F79" i="20"/>
  <c r="F77" i="20"/>
  <c r="H77" i="20" s="1"/>
  <c r="H75" i="20"/>
  <c r="F75" i="20"/>
  <c r="F73" i="20"/>
  <c r="H73" i="20" s="1"/>
  <c r="H72" i="20"/>
  <c r="F90" i="20"/>
  <c r="H90" i="20" s="1"/>
  <c r="H91" i="20" s="1"/>
  <c r="C69" i="20"/>
  <c r="C61" i="20"/>
  <c r="F52" i="20"/>
  <c r="F67" i="20" s="1"/>
  <c r="H67" i="20" s="1"/>
  <c r="B49" i="20"/>
  <c r="B101" i="20" s="1"/>
  <c r="E47" i="20"/>
  <c r="H42" i="20"/>
  <c r="H39" i="20"/>
  <c r="F47" i="20"/>
  <c r="B37" i="20"/>
  <c r="B47" i="20" s="1"/>
  <c r="B35" i="20"/>
  <c r="H34" i="20"/>
  <c r="H33" i="20"/>
  <c r="H32" i="20"/>
  <c r="H31" i="20"/>
  <c r="H30" i="20"/>
  <c r="H29" i="20"/>
  <c r="H28" i="20"/>
  <c r="H27" i="20"/>
  <c r="H26" i="20"/>
  <c r="H25" i="20"/>
  <c r="H24" i="20"/>
  <c r="H23" i="20"/>
  <c r="H22" i="20"/>
  <c r="B20" i="20"/>
  <c r="B8" i="20"/>
  <c r="H35" i="20" l="1"/>
  <c r="H47" i="21"/>
  <c r="H35" i="22"/>
  <c r="H35" i="21"/>
  <c r="H47" i="20"/>
  <c r="F58" i="22"/>
  <c r="H58" i="22" s="1"/>
  <c r="F62" i="22"/>
  <c r="H62" i="22" s="1"/>
  <c r="F64" i="22"/>
  <c r="H64" i="22" s="1"/>
  <c r="F66" i="22"/>
  <c r="H66" i="22" s="1"/>
  <c r="F68" i="22"/>
  <c r="H68" i="22" s="1"/>
  <c r="H52" i="22"/>
  <c r="F74" i="22"/>
  <c r="H74" i="22" s="1"/>
  <c r="F76" i="22"/>
  <c r="H76" i="22" s="1"/>
  <c r="F78" i="22"/>
  <c r="H78" i="22" s="1"/>
  <c r="F80" i="22"/>
  <c r="H80" i="22" s="1"/>
  <c r="F82" i="22"/>
  <c r="H82" i="22" s="1"/>
  <c r="F84" i="22"/>
  <c r="H84" i="22" s="1"/>
  <c r="F86" i="22"/>
  <c r="H86" i="22" s="1"/>
  <c r="F88" i="22"/>
  <c r="H88" i="22" s="1"/>
  <c r="I101" i="22"/>
  <c r="F54" i="22"/>
  <c r="H54" i="22" s="1"/>
  <c r="F60" i="22"/>
  <c r="H60" i="22" s="1"/>
  <c r="F53" i="22"/>
  <c r="H53" i="22" s="1"/>
  <c r="F55" i="22"/>
  <c r="H55" i="22" s="1"/>
  <c r="F57" i="22"/>
  <c r="H57" i="22" s="1"/>
  <c r="F59" i="22"/>
  <c r="H59" i="22" s="1"/>
  <c r="F63" i="22"/>
  <c r="H63" i="22" s="1"/>
  <c r="F65" i="22"/>
  <c r="H65" i="22" s="1"/>
  <c r="F98" i="22"/>
  <c r="H98" i="22" s="1"/>
  <c r="H99" i="22" s="1"/>
  <c r="H100" i="22" s="1"/>
  <c r="H99" i="21"/>
  <c r="H100" i="21" s="1"/>
  <c r="F54" i="21"/>
  <c r="H54" i="21" s="1"/>
  <c r="F58" i="21"/>
  <c r="H58" i="21" s="1"/>
  <c r="F62" i="21"/>
  <c r="H62" i="21" s="1"/>
  <c r="F66" i="21"/>
  <c r="H66" i="21" s="1"/>
  <c r="H52" i="21"/>
  <c r="F74" i="21"/>
  <c r="H74" i="21" s="1"/>
  <c r="F76" i="21"/>
  <c r="H76" i="21" s="1"/>
  <c r="F78" i="21"/>
  <c r="H78" i="21" s="1"/>
  <c r="F80" i="21"/>
  <c r="H80" i="21" s="1"/>
  <c r="F82" i="21"/>
  <c r="H82" i="21" s="1"/>
  <c r="F84" i="21"/>
  <c r="H84" i="21" s="1"/>
  <c r="F86" i="21"/>
  <c r="H86" i="21" s="1"/>
  <c r="F88" i="21"/>
  <c r="H88" i="21" s="1"/>
  <c r="I101" i="21"/>
  <c r="F56" i="21"/>
  <c r="H56" i="21" s="1"/>
  <c r="F60" i="21"/>
  <c r="H60" i="21" s="1"/>
  <c r="F64" i="21"/>
  <c r="H64" i="21" s="1"/>
  <c r="F68" i="21"/>
  <c r="H68" i="21" s="1"/>
  <c r="F53" i="21"/>
  <c r="H53" i="21" s="1"/>
  <c r="F55" i="21"/>
  <c r="H55" i="21" s="1"/>
  <c r="F57" i="21"/>
  <c r="H57" i="21" s="1"/>
  <c r="F59" i="21"/>
  <c r="H59" i="21" s="1"/>
  <c r="F63" i="21"/>
  <c r="H63" i="21" s="1"/>
  <c r="F65" i="21"/>
  <c r="H65" i="21" s="1"/>
  <c r="F54" i="20"/>
  <c r="H54" i="20" s="1"/>
  <c r="F56" i="20"/>
  <c r="H56" i="20" s="1"/>
  <c r="F58" i="20"/>
  <c r="H58" i="20" s="1"/>
  <c r="F60" i="20"/>
  <c r="H60" i="20" s="1"/>
  <c r="F62" i="20"/>
  <c r="H62" i="20" s="1"/>
  <c r="F64" i="20"/>
  <c r="H64" i="20" s="1"/>
  <c r="F66" i="20"/>
  <c r="H66" i="20" s="1"/>
  <c r="F68" i="20"/>
  <c r="H68" i="20" s="1"/>
  <c r="H52" i="20"/>
  <c r="F74" i="20"/>
  <c r="H74" i="20" s="1"/>
  <c r="F76" i="20"/>
  <c r="H76" i="20" s="1"/>
  <c r="F78" i="20"/>
  <c r="H78" i="20" s="1"/>
  <c r="F80" i="20"/>
  <c r="H80" i="20" s="1"/>
  <c r="F82" i="20"/>
  <c r="H82" i="20" s="1"/>
  <c r="F84" i="20"/>
  <c r="H84" i="20" s="1"/>
  <c r="F86" i="20"/>
  <c r="H86" i="20" s="1"/>
  <c r="F88" i="20"/>
  <c r="H88" i="20" s="1"/>
  <c r="I101" i="20"/>
  <c r="F53" i="20"/>
  <c r="H53" i="20" s="1"/>
  <c r="F55" i="20"/>
  <c r="H55" i="20" s="1"/>
  <c r="F57" i="20"/>
  <c r="H57" i="20" s="1"/>
  <c r="F59" i="20"/>
  <c r="H59" i="20" s="1"/>
  <c r="F63" i="20"/>
  <c r="H63" i="20" s="1"/>
  <c r="F65" i="20"/>
  <c r="H65" i="20" s="1"/>
  <c r="F98" i="20"/>
  <c r="H98" i="20" s="1"/>
  <c r="H99" i="20" s="1"/>
  <c r="H100" i="20" s="1"/>
  <c r="H89" i="22" l="1"/>
  <c r="H92" i="22" s="1"/>
  <c r="H89" i="21"/>
  <c r="H92" i="21" s="1"/>
  <c r="H89" i="20"/>
  <c r="H92" i="20" s="1"/>
  <c r="H61" i="22"/>
  <c r="H69" i="22"/>
  <c r="H69" i="21"/>
  <c r="H61" i="21"/>
  <c r="H61" i="20"/>
  <c r="H69" i="20"/>
  <c r="H42" i="16"/>
  <c r="H39" i="16"/>
  <c r="B117" i="16"/>
  <c r="B110" i="16"/>
  <c r="B103" i="16"/>
  <c r="H70" i="20" l="1"/>
  <c r="H101" i="20" s="1"/>
  <c r="H103" i="20" s="1"/>
  <c r="H106" i="20" s="1"/>
  <c r="H70" i="21"/>
  <c r="H101" i="21" s="1"/>
  <c r="H103" i="21" s="1"/>
  <c r="H107" i="21" s="1"/>
  <c r="H70" i="22"/>
  <c r="H101" i="22" s="1"/>
  <c r="H103" i="22" s="1"/>
  <c r="H34" i="16"/>
  <c r="H33" i="16"/>
  <c r="H32" i="16"/>
  <c r="H31" i="16"/>
  <c r="H30" i="16"/>
  <c r="H29" i="16"/>
  <c r="H28" i="16"/>
  <c r="H27" i="16"/>
  <c r="H26" i="16"/>
  <c r="H25" i="16"/>
  <c r="H24" i="16"/>
  <c r="H23" i="16"/>
  <c r="H22" i="16"/>
  <c r="H35" i="16" s="1"/>
  <c r="H106" i="21" l="1"/>
  <c r="H108" i="21" s="1"/>
  <c r="H110" i="21" s="1"/>
  <c r="H107" i="20"/>
  <c r="H108" i="20" s="1"/>
  <c r="H110" i="20" s="1"/>
  <c r="H107" i="22"/>
  <c r="H106" i="22"/>
  <c r="J11" i="13"/>
  <c r="H108" i="22" l="1"/>
  <c r="H110" i="22" s="1"/>
  <c r="H114" i="22" s="1"/>
  <c r="I114" i="22" s="1"/>
  <c r="H114" i="20"/>
  <c r="I114" i="20" s="1"/>
  <c r="H113" i="20"/>
  <c r="I113" i="20" s="1"/>
  <c r="H114" i="21"/>
  <c r="I114" i="21" s="1"/>
  <c r="H113" i="21"/>
  <c r="F40" i="16"/>
  <c r="F41" i="16"/>
  <c r="F43" i="16"/>
  <c r="F44" i="16"/>
  <c r="F45" i="16"/>
  <c r="F42" i="16"/>
  <c r="F39" i="16"/>
  <c r="H113" i="22" l="1"/>
  <c r="H115" i="22" s="1"/>
  <c r="H117" i="22" s="1"/>
  <c r="H115" i="20"/>
  <c r="H117" i="20" s="1"/>
  <c r="I113" i="21"/>
  <c r="H115" i="21"/>
  <c r="H117" i="21" s="1"/>
  <c r="C99" i="16"/>
  <c r="C96" i="16"/>
  <c r="C91" i="16"/>
  <c r="C89" i="16"/>
  <c r="C69" i="16"/>
  <c r="C61" i="16"/>
  <c r="B20" i="16"/>
  <c r="I113" i="22" l="1"/>
  <c r="B35" i="16"/>
  <c r="B8" i="16" l="1"/>
  <c r="B49" i="16"/>
  <c r="B101" i="16" s="1"/>
  <c r="B37" i="16"/>
  <c r="B47" i="16" s="1"/>
  <c r="J13" i="13" l="1"/>
  <c r="J12" i="13"/>
  <c r="G13" i="13"/>
  <c r="G12" i="13"/>
  <c r="G11" i="13"/>
  <c r="C13" i="13"/>
  <c r="C12" i="13"/>
  <c r="F94" i="16"/>
  <c r="H94" i="16" s="1"/>
  <c r="F72" i="16"/>
  <c r="H72" i="16" s="1"/>
  <c r="F52" i="16"/>
  <c r="H52" i="16" s="1"/>
  <c r="F88" i="16" l="1"/>
  <c r="H88" i="16" s="1"/>
  <c r="F84" i="16"/>
  <c r="H84" i="16" s="1"/>
  <c r="F80" i="16"/>
  <c r="H80" i="16" s="1"/>
  <c r="F74" i="16"/>
  <c r="H74" i="16" s="1"/>
  <c r="F86" i="16"/>
  <c r="H86" i="16" s="1"/>
  <c r="F78" i="16"/>
  <c r="H78" i="16" s="1"/>
  <c r="F81" i="16"/>
  <c r="H81" i="16" s="1"/>
  <c r="F76" i="16"/>
  <c r="H76" i="16" s="1"/>
  <c r="F87" i="16"/>
  <c r="H87" i="16" s="1"/>
  <c r="F83" i="16"/>
  <c r="H83" i="16" s="1"/>
  <c r="F79" i="16"/>
  <c r="H79" i="16" s="1"/>
  <c r="F73" i="16"/>
  <c r="H73" i="16" s="1"/>
  <c r="F75" i="16"/>
  <c r="H75" i="16" s="1"/>
  <c r="F82" i="16"/>
  <c r="H82" i="16" s="1"/>
  <c r="F90" i="16"/>
  <c r="H90" i="16" s="1"/>
  <c r="F85" i="16"/>
  <c r="H85" i="16" s="1"/>
  <c r="F77" i="16"/>
  <c r="H77" i="16" s="1"/>
  <c r="F95" i="16"/>
  <c r="H95" i="16" s="1"/>
  <c r="F97" i="16"/>
  <c r="H97" i="16" s="1"/>
  <c r="F98" i="16"/>
  <c r="H98" i="16" s="1"/>
  <c r="F67" i="16"/>
  <c r="H67" i="16" s="1"/>
  <c r="F62" i="16"/>
  <c r="H62" i="16" s="1"/>
  <c r="F57" i="16"/>
  <c r="H57" i="16" s="1"/>
  <c r="F53" i="16"/>
  <c r="H53" i="16" s="1"/>
  <c r="F64" i="16"/>
  <c r="H64" i="16" s="1"/>
  <c r="F55" i="16"/>
  <c r="H55" i="16" s="1"/>
  <c r="F68" i="16"/>
  <c r="H68" i="16" s="1"/>
  <c r="F56" i="16"/>
  <c r="H56" i="16" s="1"/>
  <c r="F65" i="16"/>
  <c r="H65" i="16" s="1"/>
  <c r="F54" i="16"/>
  <c r="H54" i="16" s="1"/>
  <c r="F58" i="16"/>
  <c r="H58" i="16" s="1"/>
  <c r="F66" i="16"/>
  <c r="H66" i="16" s="1"/>
  <c r="F59" i="16"/>
  <c r="H59" i="16" s="1"/>
  <c r="F63" i="16"/>
  <c r="H63" i="16" s="1"/>
  <c r="F60" i="16"/>
  <c r="H60" i="16" s="1"/>
  <c r="I101" i="16"/>
  <c r="H91" i="16" l="1"/>
  <c r="H96" i="16" l="1"/>
  <c r="H99" i="16" l="1"/>
  <c r="H100" i="16" s="1"/>
  <c r="H69" i="16" l="1"/>
  <c r="H61" i="16" l="1"/>
  <c r="H70" i="16" s="1"/>
  <c r="E47" i="16" l="1"/>
  <c r="F47" i="16" l="1"/>
  <c r="H47" i="16" l="1"/>
  <c r="AD49" i="12"/>
  <c r="AD53" i="12" l="1"/>
  <c r="AD51" i="12"/>
  <c r="AD47" i="12"/>
  <c r="AD45" i="12"/>
  <c r="AD43" i="12"/>
  <c r="H89" i="16" l="1"/>
  <c r="H92" i="16" s="1"/>
  <c r="H101" i="16" s="1"/>
  <c r="H103" i="16" s="1"/>
  <c r="H106" i="16" l="1"/>
  <c r="H107" i="16"/>
  <c r="H108" i="16" l="1"/>
  <c r="H110" i="16" s="1"/>
  <c r="H114" i="16" s="1"/>
  <c r="I114" i="16" s="1"/>
  <c r="H113" i="16" l="1"/>
  <c r="H115" i="16" s="1"/>
  <c r="H117" i="16" s="1"/>
  <c r="I113" i="16"/>
  <c r="C11" i="13" l="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<sst xmlns="http://schemas.openxmlformats.org/spreadsheetml/2006/main" count="601" uniqueCount="230">
  <si>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</si>
  <si>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</si>
  <si>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</si>
  <si>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</si>
  <si>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</si>
  <si>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</si>
  <si>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</si>
  <si>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</si>
  <si>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</si>
  <si>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</si>
  <si>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</si>
  <si>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</si>
  <si>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</si>
  <si>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</si>
  <si>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</si>
  <si>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</si>
  <si>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</si>
  <si>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</si>
  <si>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</si>
  <si>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</si>
  <si>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</si>
  <si>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</si>
  <si>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</si>
  <si>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</si>
  <si>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</si>
  <si>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</si>
  <si>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</si>
  <si>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</si>
  <si>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</si>
  <si>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</si>
  <si>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</si>
  <si>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</si>
  <si>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</si>
  <si>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</si>
  <si>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</si>
  <si>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</si>
  <si>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</si>
  <si>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</si>
  <si>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</si>
  <si>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</si>
  <si>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</si>
  <si>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</si>
  <si>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</si>
  <si>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</si>
  <si>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</si>
  <si>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</si>
  <si>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</si>
  <si>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</si>
  <si>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</si>
  <si>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</si>
  <si>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</si>
  <si>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</si>
  <si>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</si>
  <si>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</si>
  <si>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</si>
  <si>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</si>
  <si>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</si>
  <si>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</si>
  <si>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</si>
  <si>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</si>
  <si>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</si>
  <si>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</si>
  <si>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</si>
  <si>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</si>
  <si>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</si>
  <si>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</si>
  <si>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</si>
  <si>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</si>
  <si>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</si>
  <si>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</si>
  <si>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</si>
  <si>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</si>
  <si>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</si>
  <si>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</si>
  <si>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</si>
  <si>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</si>
  <si>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</si>
  <si>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</si>
  <si>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</si>
  <si>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</si>
  <si>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</si>
  <si>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</si>
  <si>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</si>
  <si>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</si>
  <si>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</si>
  <si>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</si>
  <si>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</si>
  <si>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</si>
  <si>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</si>
  <si>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</si>
  <si>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</si>
  <si>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</si>
  <si>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</si>
  <si>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</si>
  <si>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</si>
  <si>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</si>
  <si>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</si>
  <si>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</si>
  <si>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</si>
  <si>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</si>
  <si>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</si>
  <si>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</si>
  <si>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</si>
  <si>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</si>
  <si>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</si>
  <si>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</si>
  <si>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</si>
  <si>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</si>
  <si>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</si>
  <si>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Capital de Trabajo</t>
  </si>
  <si>
    <t>Pesos</t>
  </si>
  <si>
    <t>Activo Corriente--&gt;</t>
  </si>
  <si>
    <t>Pasivo corriente--&gt;</t>
  </si>
  <si>
    <t>Zonas</t>
  </si>
  <si>
    <t>Macroregiones</t>
  </si>
  <si>
    <t>Regionales</t>
  </si>
  <si>
    <t>1 y 2</t>
  </si>
  <si>
    <t>1 – Cesar, La Guajira, Magdalena</t>
  </si>
  <si>
    <t>2 – Atlántico, Bolívar, San Andrés</t>
  </si>
  <si>
    <t>3 y 6</t>
  </si>
  <si>
    <t>3 –Córdoba, Sucre</t>
  </si>
  <si>
    <t>6 – Arauca, Norte de Santander, Santander</t>
  </si>
  <si>
    <t>4 y 5</t>
  </si>
  <si>
    <t>4 – Caldas, Caquetá, Chocó, Huila, Quindío, Risaralda, Tolima</t>
  </si>
  <si>
    <t>5 – Cauca, Nariño, Putumayo, Valle del Cauca</t>
  </si>
  <si>
    <t>7 y 8</t>
  </si>
  <si>
    <t>7 – Bogotá, Boyacá, Casanare, Cundinamarca, Guaviare, Meta</t>
  </si>
  <si>
    <t>8 – Amazonas, Guainía, Vaupés, Vichada</t>
  </si>
  <si>
    <t>Zona 1</t>
  </si>
  <si>
    <t>Zona</t>
  </si>
  <si>
    <t>Precio Unitario visita Antes de IVA</t>
  </si>
  <si>
    <t>Cantidad Total de Visitas</t>
  </si>
  <si>
    <t>Precio Total 
Incluido IVA</t>
  </si>
  <si>
    <t>Frecuencia de las visitas durante plazo de ejecución</t>
  </si>
  <si>
    <t>Cantidad de  unidades de observación</t>
  </si>
  <si>
    <t>ANÁLISIS PARA PRODUCTOS SOLIDOS-GALLETAS</t>
  </si>
  <si>
    <t>Peso por ración</t>
  </si>
  <si>
    <t>Hierro Aminoquelado</t>
  </si>
  <si>
    <t>Ácido Fólico</t>
  </si>
  <si>
    <t>Proteínas</t>
  </si>
  <si>
    <t>Carbohidratos</t>
  </si>
  <si>
    <t>Grasas</t>
  </si>
  <si>
    <t>pH de solución acuosa al 10%</t>
  </si>
  <si>
    <t>Proteína % en fracción en base seca</t>
  </si>
  <si>
    <t>Humedad en %</t>
  </si>
  <si>
    <t>Recuento de bacterias aerobias mesófilas, UFC/g</t>
  </si>
  <si>
    <t>Recuento de coliformes en placa, UFC/g</t>
  </si>
  <si>
    <t>Recuento de Staphylococcus aeureus coagulasa positiva, UFC/g</t>
  </si>
  <si>
    <t>Recuento de mohos y levaduras, UFC/g</t>
  </si>
  <si>
    <t>Recuento de Escherichia coli,  UFC/g</t>
  </si>
  <si>
    <t>Recuento de Bacillus cereus, UFC/g</t>
  </si>
  <si>
    <t>ANÁLISIS PARA PRODUCTOS LÁCTEOS</t>
  </si>
  <si>
    <t>Volumen</t>
  </si>
  <si>
    <t>Grasa % m/v</t>
  </si>
  <si>
    <t>Extracto seco total % m/m</t>
  </si>
  <si>
    <t>Peroxidasa</t>
  </si>
  <si>
    <t>Fosfatasa</t>
  </si>
  <si>
    <t>Densidad 15/15°C (g/ml)</t>
  </si>
  <si>
    <t>Acidez expresado como ácido láctico %m/v</t>
  </si>
  <si>
    <t>pH</t>
  </si>
  <si>
    <t>índice °C</t>
  </si>
  <si>
    <t>Crioscópico °H</t>
  </si>
  <si>
    <t>Zinc aminoquelado</t>
  </si>
  <si>
    <t>Hierro aminoquelado</t>
  </si>
  <si>
    <t>Proteína</t>
  </si>
  <si>
    <t>ANÁLISIS DE EMPAQUES PRIMARIO DE PRODUCTO</t>
  </si>
  <si>
    <t>Espesor (micras)</t>
  </si>
  <si>
    <t>Transmisión de vapor de agua</t>
  </si>
  <si>
    <t>Transmisión de luz (transmitancia total)</t>
  </si>
  <si>
    <t>Permeabilidad al oxígeno</t>
  </si>
  <si>
    <t>Tipo de Análisis</t>
  </si>
  <si>
    <t>Esterilidad comercial</t>
  </si>
  <si>
    <t>SUBTOTAL - ANÁLISIS PARA PRODUCTOS SOLIDOS-GALLETAS</t>
  </si>
  <si>
    <t>SUBTOTAL - ANÁLISIS PARA PRODUCTOS LÁCTEOS</t>
  </si>
  <si>
    <t>SUBTOTAL - ANÁLISIS DE EMPAQUES PRIMARIO DE PRODUCTO</t>
  </si>
  <si>
    <r>
      <t xml:space="preserve">No. de ciclos </t>
    </r>
    <r>
      <rPr>
        <sz val="9"/>
        <color rgb="FFFF0000"/>
        <rFont val="Arial"/>
        <family val="2"/>
      </rPr>
      <t>(1)</t>
    </r>
  </si>
  <si>
    <r>
      <t xml:space="preserve">Detección de Salmonella /25g </t>
    </r>
    <r>
      <rPr>
        <sz val="9"/>
        <color rgb="FFFF0000"/>
        <rFont val="Arial"/>
        <family val="2"/>
      </rPr>
      <t>(5)</t>
    </r>
  </si>
  <si>
    <r>
      <t xml:space="preserve">Extracto seco desengrasado % m/m </t>
    </r>
    <r>
      <rPr>
        <sz val="9"/>
        <color rgb="FFFF0000"/>
        <rFont val="Arial Narrow"/>
        <family val="2"/>
      </rPr>
      <t>(6)</t>
    </r>
  </si>
  <si>
    <r>
      <t xml:space="preserve">Sólidos lácteos no grasos </t>
    </r>
    <r>
      <rPr>
        <sz val="9"/>
        <color rgb="FFFF0000"/>
        <rFont val="Arial Narrow"/>
        <family val="2"/>
      </rPr>
      <t>(7)</t>
    </r>
  </si>
  <si>
    <t xml:space="preserve">CARGO </t>
  </si>
  <si>
    <t>Personas Requeridas</t>
  </si>
  <si>
    <t>% de dedicación en el proyecto</t>
  </si>
  <si>
    <t>Profesional Residente</t>
  </si>
  <si>
    <t>Director</t>
  </si>
  <si>
    <t>Coordinador Técnico</t>
  </si>
  <si>
    <t>Profesional Administrativo y Financiero</t>
  </si>
  <si>
    <t>Profesional de Calidad</t>
  </si>
  <si>
    <t>Profesional en sistemas</t>
  </si>
  <si>
    <t>Profesional de Área Técnico nutricional</t>
  </si>
  <si>
    <t>Profesional en área social</t>
  </si>
  <si>
    <t>Técnico administrativo correspondencia</t>
  </si>
  <si>
    <t>Técnico o tecnólogo Ambiental</t>
  </si>
  <si>
    <t>Técnico o tecnólogo en sistemas</t>
  </si>
  <si>
    <t>Auxiliar de archivo</t>
  </si>
  <si>
    <t>Auxiliar de  actas de entrega, papelería y PMA</t>
  </si>
  <si>
    <r>
      <t xml:space="preserve">Tomas de muestras totales mínimas </t>
    </r>
    <r>
      <rPr>
        <sz val="9"/>
        <color rgb="FFFF0000"/>
        <rFont val="Arial"/>
        <family val="2"/>
      </rPr>
      <t>(5)</t>
    </r>
  </si>
  <si>
    <t>Visitas de seguimiento a quejas y reclamos - programa DIA</t>
  </si>
  <si>
    <t xml:space="preserve">
FISICOQUÍMICOS</t>
  </si>
  <si>
    <t>MICROBIOLÓGICOS</t>
  </si>
  <si>
    <t>FISICOQUÍMICOS</t>
  </si>
  <si>
    <t>EMPAQUE GALLETAS</t>
  </si>
  <si>
    <t>EMPAQUE LÁCTEOS (RÍGIDO Y FLEXIBLE)</t>
  </si>
  <si>
    <t>Zona 2</t>
  </si>
  <si>
    <t>Zona 3</t>
  </si>
  <si>
    <t>Zona 4</t>
  </si>
  <si>
    <t>Valor mes
 (honorarios o salarios)
Antes de IVA</t>
  </si>
  <si>
    <t>Costo Total 
(Periodo de ejecución) 
Antes de IVA</t>
  </si>
  <si>
    <t>Costo Total</t>
  </si>
  <si>
    <t>Administración</t>
  </si>
  <si>
    <t>Utilidad</t>
  </si>
  <si>
    <t>TOTAL ADMINISTRACIÓN Y UTILIDAD</t>
  </si>
  <si>
    <r>
      <t xml:space="preserve">ADMINISTRACIÓN Y UTILIDAD </t>
    </r>
    <r>
      <rPr>
        <sz val="8"/>
        <color rgb="FFFF0000"/>
        <rFont val="Arial"/>
        <family val="2"/>
      </rPr>
      <t>(8)</t>
    </r>
  </si>
  <si>
    <r>
      <t xml:space="preserve">ADMINISTRACIÓN Y UTILIDAD </t>
    </r>
    <r>
      <rPr>
        <sz val="8"/>
        <color rgb="FFFF0000"/>
        <rFont val="Arial"/>
        <family val="2"/>
      </rPr>
      <t>(9)</t>
    </r>
  </si>
  <si>
    <t>IMPUESTOS</t>
  </si>
  <si>
    <t>IVA</t>
  </si>
  <si>
    <t>ICA</t>
  </si>
  <si>
    <r>
      <t xml:space="preserve">GASTOS DE DESPLAZAMIENTO - Visitas a contratistas </t>
    </r>
    <r>
      <rPr>
        <sz val="9"/>
        <color rgb="FFFF0000"/>
        <rFont val="Arial"/>
        <family val="2"/>
      </rPr>
      <t>(4)</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</si>
  <si>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8"/>
        <color rgb="FFFF0000"/>
        <rFont val="Arial"/>
        <family val="2"/>
      </rPr>
      <t xml:space="preserve"> </t>
    </r>
    <r>
      <rPr>
        <b/>
        <sz val="8"/>
        <color rgb="FFFF0000"/>
        <rFont val="Arial"/>
        <family val="2"/>
      </rPr>
      <t>"G"</t>
    </r>
    <r>
      <rPr>
        <b/>
        <sz val="8"/>
        <rFont val="Arial"/>
        <family val="2"/>
      </rPr>
      <t>.</t>
    </r>
    <r>
      <rPr>
        <sz val="8"/>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</si>
  <si>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Visitas a unidades de servicio - programa DIA </t>
    </r>
    <r>
      <rPr>
        <sz val="9"/>
        <color rgb="FFFF0000"/>
        <rFont val="Arial"/>
        <family val="2"/>
      </rPr>
      <t>(3,4)</t>
    </r>
  </si>
  <si>
    <r>
      <t xml:space="preserve">GASTOS DE DESPLAZAMIENTO - Visitas a bodegas </t>
    </r>
    <r>
      <rPr>
        <sz val="9"/>
        <color rgb="FFFF0000"/>
        <rFont val="Arial"/>
        <family val="2"/>
      </rPr>
      <t>(3,4)</t>
    </r>
  </si>
  <si>
    <r>
      <t xml:space="preserve">GASTOS DE DESPLAZAMIENTO - Visitas a plantas </t>
    </r>
    <r>
      <rPr>
        <sz val="9"/>
        <color rgb="FFFF0000"/>
        <rFont val="Arial"/>
        <family val="2"/>
      </rPr>
      <t>(3,4)</t>
    </r>
  </si>
  <si>
    <r>
      <t xml:space="preserve">GASTOS DE DESPLAZAMIENTO - Reuniones de socialización con regionales ICBF </t>
    </r>
    <r>
      <rPr>
        <sz val="9"/>
        <color rgb="FFFF0000"/>
        <rFont val="Arial"/>
        <family val="2"/>
      </rPr>
      <t>(4)</t>
    </r>
  </si>
  <si>
    <r>
      <t>Notas
(1) De acuerdo con lo definido en la FCT, se estiman 10 ciclos de operación para el Programa DIA, de febrero a noviembre de 2015.  El plazo de ejecución del contrato será desde el perfeccionamiento del Contrato hasta el 31 de diciembre de 2015 y su vigencia será el plazo de ejecución y cuatro (4) meses más. 
(2) Se estima que las visitas de seguimiento a unidades de servicio se realizarán en los meses de abril a noviembre de 2015. 
(3) La aplicación del instrumento de transporte se realiza 1 vez al mes durante los meses de duración del contrato, en los casos en los que se evidencie dicha unidad de observación en plantas, bodegas o unidades de servicio, por lo cual el instrumento se aplica durante las visitas a estas unidades de observación y no como una visita adicional.
(4) Para las "</t>
    </r>
    <r>
      <rPr>
        <b/>
        <sz val="8"/>
        <color theme="1"/>
        <rFont val="Arial"/>
        <family val="2"/>
      </rPr>
      <t>visitas a unidades de servicio", "visitas de seguimiento" y "visitas de seguimiento a quejas y reclamos"</t>
    </r>
    <r>
      <rPr>
        <sz val="8"/>
        <color theme="1"/>
        <rFont val="Arial"/>
        <family val="2"/>
      </rPr>
      <t xml:space="preserve">  se debe cotizar un único precio unitario de visita antes de IVA toda vez que son realizadas por los "profesionales de campo evaluación de estándares", los cuales no están incluidos en el concepto PERSONAL. 
Para las "</t>
    </r>
    <r>
      <rPr>
        <b/>
        <sz val="8"/>
        <color theme="1"/>
        <rFont val="Arial"/>
        <family val="2"/>
      </rPr>
      <t>visitas a Bodegas", "visitas a Plantas" y "visitas a Contratistas", así como para las "Reuniones de socialización con regionales ICBF"</t>
    </r>
    <r>
      <rPr>
        <sz val="8"/>
        <color theme="1"/>
        <rFont val="Arial"/>
        <family val="2"/>
      </rPr>
      <t xml:space="preserve">, se debe cotizar un único valor unitario por visita, que corresponda a gastos de desplazamiento, puesto que los costos de Honorarios o Salarios de los profesionales que las realizan estan incluidos en el concepto "PERSONAL" dado que tienen obligaciones adicionales a la realización de visitas.
(5) Para efectos de estimación del presupuesto, la cantidad de muestras a tomar por quejas y reclamos por zona, se divide entre galletas y lácteos, sumándo estos análisis a las cantidades de análisis mínimos requeridos para productos solidos y productos lácteos. Se pagarán unicamente los los análisis efectivamente realizados.
(5) Aplica para Galleta Wafer y Galleta Sándwich
(6) Aplica para Leche Entera Natural
(7) Aplica para Leche Saborizada
(8)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</si>
  <si>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r>
      <t xml:space="preserve">Visitas de seguimiento a unidades de servicio - programa DIA </t>
    </r>
    <r>
      <rPr>
        <sz val="9"/>
        <color rgb="FFFF0000"/>
        <rFont val="Arial"/>
        <family val="2"/>
      </rPr>
      <t>(2,3,4)</t>
    </r>
  </si>
  <si>
    <r>
      <t xml:space="preserve">Tipo de Visita </t>
    </r>
    <r>
      <rPr>
        <sz val="9"/>
        <color rgb="FFFF0000"/>
        <rFont val="Arial"/>
        <family val="2"/>
      </rPr>
      <t>(4)</t>
    </r>
  </si>
  <si>
    <r>
      <t xml:space="preserve">Precio Unitario visita Antes de IVA </t>
    </r>
    <r>
      <rPr>
        <sz val="9"/>
        <color rgb="FFFF0000"/>
        <rFont val="Arial"/>
        <family val="2"/>
      </rPr>
      <t>(4)</t>
    </r>
  </si>
  <si>
    <t>ADMINISTRACIÓN Y UTILIDAD</t>
  </si>
  <si>
    <r>
      <t xml:space="preserve">Visitas de seguimiento a unidades de servicio - programa DIA </t>
    </r>
    <r>
      <rPr>
        <sz val="9"/>
        <color rgb="FFFF0000"/>
        <rFont val="Arial"/>
        <family val="2"/>
      </rPr>
      <t>(2,3,4,8)</t>
    </r>
  </si>
  <si>
    <r>
      <t>Notas
(1) De acuerdo con lo definido en la FCT, se estiman 10 ciclos de operación para el Programa DIA, de febrero a noviembre de 2015.  El plazo de ejecución del contrato será desde el perfeccionamiento del Contrato hasta el 31 de diciembre de 2015 y su vigencia será el plazo de ejecución y cuatro (4) meses más. 
(2) Se estima que las visitas de seguimiento a unidades de servicio se realizarán en los meses de abril a noviembre de 2015. 
(3) La aplicación del instrumento de transporte se realiza 1 vez al mes durante los meses de duración del contrato, en los casos en los que se evidencie dicha unidad de observación en plantas, bodegas o unidades de servicio, por lo cual el instrumento se aplica durante las visitas a estas unidades de observación y no como una visita adicional.
(4) Para las "</t>
    </r>
    <r>
      <rPr>
        <b/>
        <sz val="8"/>
        <color theme="1"/>
        <rFont val="Arial"/>
        <family val="2"/>
      </rPr>
      <t>visitas a unidades de servicio", "visitas de seguimiento" y "visitas de seguimiento a quejas y reclamos"</t>
    </r>
    <r>
      <rPr>
        <sz val="8"/>
        <color theme="1"/>
        <rFont val="Arial"/>
        <family val="2"/>
      </rPr>
      <t xml:space="preserve">  se debe cotizar un único precio unitario de visita antes de IVA toda vez que son realizadas por los "profesionales de campo evaluación de estándares", los cuales no están incluidos en el concepto PERSONAL. 
Para las "</t>
    </r>
    <r>
      <rPr>
        <b/>
        <sz val="8"/>
        <color theme="1"/>
        <rFont val="Arial"/>
        <family val="2"/>
      </rPr>
      <t>visitas a Bodegas", "visitas a Plantas" y "visitas a Contratistas", así como para las "Reuniones de socialización con regionales ICBF"</t>
    </r>
    <r>
      <rPr>
        <sz val="8"/>
        <color theme="1"/>
        <rFont val="Arial"/>
        <family val="2"/>
      </rPr>
      <t xml:space="preserve">, se debe cotizar un único valor unitario por visita, que corresponda a gastos de desplazamiento, puesto que los costos de Honorarios o Salarios de los profesionales que las realizan estan incluidos en el concepto "PERSONAL" dado que tienen obligaciones adicionales a la realización de visitas.
(5) Para efectos de estimación del presupuesto, la cantidad de muestras a tomar por quejas y reclamos por zona, se divide entre galletas y lácteos, sumándo estos análisis a las cantidades de análisis mínimos requeridos para productos solidos y productos lácteos. Se pagarán unicamente los los análisis efectivamente realizados.
(5) Aplica para Galleta Wafer y Galleta Sándwich
(6) Aplica para Leche Entera Natural
(7) Aplica para Leche Saborizada
(8) Para el presente estudio de mercado, se contempla para la ciudad de Arauca realizar dos (2) segundas visitas de seguimiento durante la ejecución del contrato
(9)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</si>
  <si>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r>
      <t>Notas
(1) De acuerdo con lo definido en la FCT, se estiman 10 ciclos de operación para el Programa DIA, de febrero a noviembre de 2015.  El plazo de ejecución del contrato será desde el perfeccionamiento del Contrato hasta el 31 de diciembre de 2015 y su vigencia será el plazo de ejecución y cuatro (4) meses más. 
(2) Se estima que las visitas de seguimiento a unidades de servicio se realizarán en los meses de abril a noviembre de 2015. 
(3) La aplicación del instrumento de transporte se realiza 1 vez al mes durante los meses de duración del contrato, en los casos en los que se evidencie dicha unidad de observación en plantas, bodegas o unidades de servicio, por lo cual el instrumento se aplica durante las visitas a estas unidades de observación y no como una visita adicional.
(4) Para las "</t>
    </r>
    <r>
      <rPr>
        <b/>
        <sz val="8"/>
        <color theme="1"/>
        <rFont val="Arial"/>
        <family val="2"/>
      </rPr>
      <t>visitas a unidades de servicio", "visitas de seguimiento" y "visitas de seguimiento a quejas y reclamos"</t>
    </r>
    <r>
      <rPr>
        <sz val="8"/>
        <color theme="1"/>
        <rFont val="Arial"/>
        <family val="2"/>
      </rPr>
      <t xml:space="preserve">  se debe cotizar un único precio unitario de visita antes de IVA toda vez que son realizadas por los "profesionales de campo evaluación de estándares", los cuales no están incluidos en el concepto PERSONAL. 
Para las "</t>
    </r>
    <r>
      <rPr>
        <b/>
        <sz val="8"/>
        <color theme="1"/>
        <rFont val="Arial"/>
        <family val="2"/>
      </rPr>
      <t>visitas a Bodegas", "visitas a Plantas" y "visitas a Contratistas", así como para las "Reuniones de socialización con regionales ICBF"</t>
    </r>
    <r>
      <rPr>
        <sz val="8"/>
        <color theme="1"/>
        <rFont val="Arial"/>
        <family val="2"/>
      </rPr>
      <t xml:space="preserve">, se debe cotizar un único valor unitario por visita, que corresponda a gastos de desplazamiento, puesto que los costos de Honorarios o Salarios de los profesionales que las realizan estan incluidos en el concepto "PERSONAL" dado que tienen obligaciones adicionales a la realización de visitas.
(5) Para efectos de estimación del presupuesto, la cantidad de muestras a tomar por quejas y reclamos por zona, se divide entre galletas y lácteos, sumándo estos análisis a las cantidades de análisis mínimos requeridos para productos solidos y productos lácteos. Se pagarán unicamente los los análisis efectivamente realizados.
(5) Aplica para Galleta Wafer y Galleta Sándwich
(6) Aplica para Leche Entera Natural
(7) Aplica para Leche Saborizada
(8) Para el presente estudio de mercado, se contempla para la ciudad de Amazonas realizar dos (2) segundas visitas de seguimiento durante la ejecución del contrato
(9)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</si>
</sst>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s>
  <fonts count="3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b/>
      <sz val="11"/>
      <color theme="1"/>
      <name val="Arial Narrow"/>
      <family val="2"/>
    </font>
    <font>
      <sz val="11"/>
      <color theme="1"/>
      <name val="Arial Narrow"/>
      <family val="2"/>
    </font>
    <font>
      <b/>
      <sz val="9"/>
      <color rgb="FF000000"/>
      <name val="Arial"/>
      <family val="2"/>
    </font>
    <font>
      <b/>
      <sz val="9"/>
      <name val="Arial"/>
      <family val="2"/>
    </font>
    <font>
      <sz val="9"/>
      <color rgb="FFFF0000"/>
      <name val="Arial Narrow"/>
      <family val="2"/>
    </font>
    <font>
      <sz val="11"/>
      <color theme="1"/>
      <name val="Calibri"/>
      <family val="2"/>
      <scheme val="minor"/>
    </font>
    <font>
      <b/>
      <sz val="11"/>
      <color theme="1"/>
      <name val="Arial"/>
      <family val="2"/>
    </font>
    <font>
      <sz val="8"/>
      <color rgb="FFFF0000"/>
      <name val="Arial"/>
      <family val="2"/>
    </font>
    <font>
      <b/>
      <sz val="8"/>
      <color rgb="FFFF0000"/>
      <name val="Arial"/>
      <family val="2"/>
    </font>
    <font>
      <b/>
      <sz val="8"/>
      <name val="Arial"/>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cellStyleXfs>
  <cellXfs count="388">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8"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8" fillId="0" borderId="0" xfId="8" applyFont="1" applyFill="1" applyBorder="1" applyAlignment="1">
      <alignment horizontal="center" vertical="center"/>
    </xf>
    <xf numFmtId="0" fontId="18"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1" fillId="6" borderId="9" xfId="0" applyFont="1" applyFill="1" applyBorder="1" applyAlignment="1">
      <alignment horizontal="center" vertical="center" wrapText="1"/>
    </xf>
    <xf numFmtId="0" fontId="22" fillId="0" borderId="9" xfId="0" applyFont="1" applyBorder="1" applyAlignment="1">
      <alignment horizontal="left" vertical="center" wrapText="1"/>
    </xf>
    <xf numFmtId="0" fontId="1" fillId="0" borderId="0" xfId="0" applyFont="1" applyProtection="1"/>
    <xf numFmtId="0" fontId="1" fillId="0" borderId="0" xfId="0" applyFont="1" applyFill="1" applyProtection="1"/>
    <xf numFmtId="0" fontId="8" fillId="0" borderId="9" xfId="0" applyFont="1" applyFill="1" applyBorder="1" applyAlignment="1" applyProtection="1">
      <alignment vertical="center"/>
    </xf>
    <xf numFmtId="0" fontId="8" fillId="0" borderId="9" xfId="0" applyFont="1" applyFill="1" applyBorder="1" applyAlignment="1" applyProtection="1">
      <alignment horizontal="left" vertical="center"/>
    </xf>
    <xf numFmtId="0" fontId="1" fillId="0" borderId="9" xfId="0" applyFont="1" applyBorder="1" applyAlignment="1" applyProtection="1">
      <alignment horizontal="left" vertical="center"/>
    </xf>
    <xf numFmtId="0" fontId="3" fillId="0" borderId="0" xfId="0" applyFont="1" applyBorder="1" applyAlignment="1" applyProtection="1">
      <alignment horizontal="left" vertical="top" wrapText="1"/>
    </xf>
    <xf numFmtId="0" fontId="3" fillId="0" borderId="0" xfId="0" applyFont="1" applyBorder="1" applyAlignment="1" applyProtection="1">
      <alignment horizontal="left" vertical="top"/>
    </xf>
    <xf numFmtId="0" fontId="1" fillId="0" borderId="0" xfId="0" applyFont="1" applyBorder="1" applyAlignment="1" applyProtection="1">
      <alignment horizontal="left" vertical="center"/>
    </xf>
    <xf numFmtId="0" fontId="8" fillId="0" borderId="0" xfId="0" applyFont="1" applyBorder="1" applyProtection="1"/>
    <xf numFmtId="0" fontId="8" fillId="0" borderId="0" xfId="0" applyFont="1" applyProtection="1"/>
    <xf numFmtId="0" fontId="8" fillId="0" borderId="10" xfId="0" applyFont="1" applyBorder="1" applyProtection="1"/>
    <xf numFmtId="0" fontId="8" fillId="0" borderId="9" xfId="0" applyFont="1" applyBorder="1" applyAlignment="1" applyProtection="1">
      <alignment horizontal="left"/>
    </xf>
    <xf numFmtId="0" fontId="8" fillId="0" borderId="0" xfId="0" applyFont="1" applyBorder="1" applyAlignment="1" applyProtection="1">
      <alignment horizontal="left"/>
    </xf>
    <xf numFmtId="0" fontId="8" fillId="0" borderId="0" xfId="0" applyFont="1" applyAlignment="1" applyProtection="1">
      <alignment horizontal="center" vertical="center" wrapText="1"/>
    </xf>
    <xf numFmtId="3" fontId="8" fillId="0" borderId="9" xfId="0" applyNumberFormat="1" applyFont="1" applyBorder="1" applyAlignment="1" applyProtection="1">
      <alignment horizontal="center" vertical="center"/>
    </xf>
    <xf numFmtId="168" fontId="15" fillId="5" borderId="9" xfId="0" applyNumberFormat="1" applyFont="1" applyFill="1" applyBorder="1" applyAlignment="1" applyProtection="1">
      <alignment horizontal="right" vertical="center" wrapText="1"/>
      <protection locked="0"/>
    </xf>
    <xf numFmtId="168" fontId="15" fillId="0" borderId="9" xfId="0" applyNumberFormat="1" applyFont="1" applyBorder="1" applyAlignment="1" applyProtection="1">
      <alignment horizontal="right" vertical="center" wrapText="1"/>
    </xf>
    <xf numFmtId="3" fontId="10" fillId="0" borderId="9" xfId="0" applyNumberFormat="1" applyFont="1" applyBorder="1" applyAlignment="1" applyProtection="1">
      <alignment horizontal="center" vertical="center"/>
    </xf>
    <xf numFmtId="168" fontId="23" fillId="0" borderId="9" xfId="0" applyNumberFormat="1" applyFont="1" applyFill="1" applyBorder="1" applyAlignment="1" applyProtection="1">
      <alignment horizontal="right" vertical="center" wrapText="1"/>
    </xf>
    <xf numFmtId="168" fontId="23" fillId="0" borderId="9" xfId="0" applyNumberFormat="1" applyFont="1" applyBorder="1" applyAlignment="1" applyProtection="1">
      <alignment horizontal="right" vertical="center" wrapText="1"/>
    </xf>
    <xf numFmtId="0" fontId="8" fillId="0" borderId="7" xfId="0" applyFont="1" applyFill="1" applyBorder="1" applyAlignment="1" applyProtection="1">
      <alignment horizontal="left" vertical="center"/>
    </xf>
    <xf numFmtId="0" fontId="8" fillId="0" borderId="7" xfId="0" applyFont="1" applyBorder="1" applyAlignment="1" applyProtection="1">
      <alignment horizontal="left" vertical="center"/>
    </xf>
    <xf numFmtId="3" fontId="10" fillId="0" borderId="7" xfId="0" applyNumberFormat="1" applyFont="1" applyBorder="1" applyAlignment="1" applyProtection="1">
      <alignment horizontal="center" vertical="center"/>
    </xf>
    <xf numFmtId="168" fontId="23" fillId="0" borderId="7" xfId="0" applyNumberFormat="1" applyFont="1" applyFill="1" applyBorder="1" applyAlignment="1" applyProtection="1">
      <alignment horizontal="right" vertical="center" wrapText="1"/>
    </xf>
    <xf numFmtId="0" fontId="8" fillId="0" borderId="9" xfId="0" applyFont="1" applyBorder="1" applyAlignment="1" applyProtection="1">
      <alignment horizontal="center"/>
    </xf>
    <xf numFmtId="168" fontId="23" fillId="3" borderId="11" xfId="0" applyNumberFormat="1" applyFont="1" applyFill="1" applyBorder="1" applyAlignment="1" applyProtection="1">
      <alignment horizontal="right" vertical="center" wrapText="1"/>
    </xf>
    <xf numFmtId="0" fontId="10" fillId="0" borderId="2" xfId="0" applyFont="1" applyFill="1" applyBorder="1" applyAlignment="1" applyProtection="1">
      <alignment vertical="center"/>
    </xf>
    <xf numFmtId="0" fontId="10" fillId="0" borderId="3" xfId="0" applyFont="1" applyFill="1" applyBorder="1" applyAlignment="1" applyProtection="1">
      <alignment vertical="center"/>
    </xf>
    <xf numFmtId="0" fontId="10" fillId="0" borderId="1" xfId="0" applyFont="1" applyFill="1" applyBorder="1" applyAlignment="1" applyProtection="1">
      <alignment vertical="top"/>
    </xf>
    <xf numFmtId="0" fontId="3" fillId="0" borderId="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7" xfId="0" applyFont="1" applyBorder="1" applyAlignment="1" applyProtection="1">
      <alignment vertical="center"/>
    </xf>
    <xf numFmtId="0" fontId="3" fillId="0" borderId="8" xfId="0" applyFont="1" applyBorder="1" applyAlignment="1" applyProtection="1">
      <alignment vertical="center"/>
    </xf>
    <xf numFmtId="0" fontId="10" fillId="0" borderId="2" xfId="0" applyFont="1" applyFill="1" applyBorder="1" applyAlignment="1" applyProtection="1">
      <alignment vertical="top"/>
    </xf>
    <xf numFmtId="0" fontId="8" fillId="0" borderId="9" xfId="0" applyFont="1" applyFill="1" applyBorder="1" applyProtection="1"/>
    <xf numFmtId="169" fontId="1" fillId="5" borderId="9" xfId="0" applyNumberFormat="1" applyFont="1" applyFill="1" applyBorder="1" applyAlignment="1" applyProtection="1">
      <alignment shrinkToFit="1"/>
      <protection locked="0"/>
    </xf>
    <xf numFmtId="0" fontId="1" fillId="5" borderId="9" xfId="0" applyFont="1" applyFill="1" applyBorder="1" applyAlignment="1" applyProtection="1">
      <alignment shrinkToFit="1"/>
      <protection locked="0"/>
    </xf>
    <xf numFmtId="0" fontId="10" fillId="0" borderId="9" xfId="0" applyFont="1" applyFill="1" applyBorder="1" applyAlignment="1" applyProtection="1">
      <alignment horizontal="left" vertical="center"/>
    </xf>
    <xf numFmtId="0" fontId="27" fillId="0" borderId="12" xfId="0" applyFont="1" applyFill="1" applyBorder="1" applyAlignment="1" applyProtection="1">
      <alignment horizontal="left"/>
    </xf>
    <xf numFmtId="3" fontId="12" fillId="2" borderId="9" xfId="12" applyNumberFormat="1" applyFont="1" applyFill="1" applyBorder="1" applyAlignment="1" applyProtection="1">
      <alignment horizontal="center" vertical="center" wrapText="1"/>
    </xf>
    <xf numFmtId="9" fontId="15" fillId="2" borderId="9" xfId="13" applyFont="1" applyFill="1" applyBorder="1" applyAlignment="1" applyProtection="1">
      <alignment horizontal="center" vertical="center" wrapText="1"/>
    </xf>
    <xf numFmtId="3" fontId="24" fillId="0" borderId="12" xfId="12" applyNumberFormat="1" applyFont="1" applyFill="1" applyBorder="1" applyAlignment="1" applyProtection="1">
      <alignment horizontal="center" vertical="center" wrapText="1"/>
    </xf>
    <xf numFmtId="9" fontId="23" fillId="0" borderId="12" xfId="13" applyFont="1" applyFill="1" applyBorder="1" applyAlignment="1" applyProtection="1">
      <alignment horizontal="center" vertical="center" wrapText="1"/>
    </xf>
    <xf numFmtId="168" fontId="23" fillId="0" borderId="12" xfId="0" applyNumberFormat="1" applyFont="1" applyFill="1" applyBorder="1" applyAlignment="1" applyProtection="1">
      <alignment horizontal="right" vertical="center" wrapText="1"/>
    </xf>
    <xf numFmtId="0" fontId="1" fillId="5" borderId="10" xfId="0" applyFont="1" applyFill="1" applyBorder="1" applyAlignment="1" applyProtection="1">
      <alignment horizontal="left"/>
      <protection locked="0"/>
    </xf>
    <xf numFmtId="169" fontId="12" fillId="0" borderId="9" xfId="0" applyNumberFormat="1" applyFont="1" applyFill="1" applyBorder="1" applyAlignment="1" applyProtection="1">
      <alignment horizontal="left" vertical="center" wrapText="1"/>
      <protection locked="0"/>
    </xf>
    <xf numFmtId="1" fontId="12" fillId="0" borderId="9" xfId="0" applyNumberFormat="1" applyFont="1" applyFill="1" applyBorder="1" applyAlignment="1" applyProtection="1">
      <alignment horizontal="left" vertical="center" wrapText="1"/>
      <protection locked="0"/>
    </xf>
    <xf numFmtId="0" fontId="8" fillId="8" borderId="9" xfId="0" applyFont="1" applyFill="1" applyBorder="1" applyAlignment="1" applyProtection="1">
      <alignment horizontal="center" vertical="center" wrapText="1"/>
    </xf>
    <xf numFmtId="0" fontId="8" fillId="5" borderId="10" xfId="0" applyFont="1" applyFill="1" applyBorder="1" applyAlignment="1" applyProtection="1">
      <alignment vertical="center"/>
      <protection locked="0"/>
    </xf>
    <xf numFmtId="0" fontId="15" fillId="0" borderId="10" xfId="0" applyFont="1" applyFill="1" applyBorder="1" applyAlignment="1" applyProtection="1">
      <alignment vertical="center" shrinkToFit="1"/>
    </xf>
    <xf numFmtId="0" fontId="1" fillId="5" borderId="15" xfId="0" applyFont="1" applyFill="1" applyBorder="1" applyAlignment="1" applyProtection="1">
      <alignment shrinkToFit="1"/>
      <protection locked="0"/>
    </xf>
    <xf numFmtId="0" fontId="12" fillId="8" borderId="9" xfId="0" applyFont="1" applyFill="1" applyBorder="1" applyAlignment="1" applyProtection="1">
      <alignment horizontal="center" vertical="center" wrapText="1"/>
    </xf>
    <xf numFmtId="0" fontId="3" fillId="0" borderId="0" xfId="0" applyFont="1" applyProtection="1"/>
    <xf numFmtId="0" fontId="3" fillId="0" borderId="0" xfId="0" applyFont="1" applyAlignment="1" applyProtection="1">
      <alignment horizontal="center" vertical="center" wrapText="1"/>
    </xf>
    <xf numFmtId="0" fontId="12" fillId="0" borderId="10" xfId="1" applyFont="1" applyFill="1" applyBorder="1" applyAlignment="1" applyProtection="1">
      <alignment vertical="center"/>
    </xf>
    <xf numFmtId="0" fontId="12" fillId="0" borderId="12" xfId="1" applyFont="1" applyFill="1" applyBorder="1" applyAlignment="1" applyProtection="1">
      <alignment vertical="center"/>
    </xf>
    <xf numFmtId="0" fontId="8" fillId="0" borderId="12" xfId="0" applyFont="1" applyFill="1" applyBorder="1" applyProtection="1"/>
    <xf numFmtId="168" fontId="15" fillId="0" borderId="12" xfId="0" applyNumberFormat="1" applyFont="1" applyFill="1" applyBorder="1" applyAlignment="1" applyProtection="1">
      <alignment horizontal="right" vertical="center" wrapText="1"/>
    </xf>
    <xf numFmtId="0" fontId="24" fillId="0" borderId="10" xfId="1" applyFont="1" applyFill="1" applyBorder="1" applyAlignment="1" applyProtection="1">
      <alignment vertical="center"/>
    </xf>
    <xf numFmtId="0" fontId="24" fillId="0" borderId="12" xfId="1" applyFont="1" applyFill="1" applyBorder="1" applyAlignment="1" applyProtection="1">
      <alignment vertical="center"/>
    </xf>
    <xf numFmtId="0" fontId="24" fillId="0" borderId="11" xfId="1" applyFont="1" applyFill="1" applyBorder="1" applyAlignment="1" applyProtection="1">
      <alignment vertical="center"/>
    </xf>
    <xf numFmtId="168" fontId="23" fillId="3" borderId="9" xfId="0" applyNumberFormat="1" applyFont="1" applyFill="1" applyBorder="1" applyAlignment="1" applyProtection="1">
      <alignment horizontal="right" vertical="center" wrapText="1"/>
    </xf>
    <xf numFmtId="168" fontId="23" fillId="9" borderId="9" xfId="0" applyNumberFormat="1" applyFont="1" applyFill="1" applyBorder="1" applyAlignment="1" applyProtection="1">
      <alignment horizontal="right" vertical="center" wrapText="1"/>
    </xf>
    <xf numFmtId="168" fontId="23" fillId="0" borderId="0" xfId="0" applyNumberFormat="1" applyFont="1" applyFill="1" applyBorder="1" applyAlignment="1" applyProtection="1">
      <alignment horizontal="right" vertical="center" wrapText="1"/>
    </xf>
    <xf numFmtId="0" fontId="1" fillId="0" borderId="0" xfId="0" applyFont="1" applyFill="1" applyBorder="1" applyProtection="1"/>
    <xf numFmtId="9" fontId="1" fillId="0" borderId="0" xfId="13" applyFont="1" applyProtection="1"/>
    <xf numFmtId="10" fontId="1" fillId="0" borderId="0" xfId="13" applyNumberFormat="1" applyFont="1" applyProtection="1"/>
    <xf numFmtId="0" fontId="10" fillId="0" borderId="10" xfId="0" applyFont="1" applyFill="1" applyBorder="1" applyAlignment="1" applyProtection="1">
      <alignment horizontal="left" vertical="center"/>
    </xf>
    <xf numFmtId="0" fontId="10" fillId="0" borderId="12" xfId="0" applyFont="1" applyFill="1" applyBorder="1" applyAlignment="1" applyProtection="1">
      <alignment horizontal="left" vertical="center"/>
    </xf>
    <xf numFmtId="0" fontId="10" fillId="0" borderId="11" xfId="0" applyFont="1" applyBorder="1" applyAlignment="1" applyProtection="1">
      <alignment horizontal="left" vertical="center"/>
    </xf>
    <xf numFmtId="0" fontId="15" fillId="8" borderId="9" xfId="2"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1" fillId="5" borderId="11" xfId="0" applyFont="1" applyFill="1" applyBorder="1" applyProtection="1">
      <protection locked="0"/>
    </xf>
    <xf numFmtId="9" fontId="15" fillId="5" borderId="9" xfId="13" applyFont="1" applyFill="1" applyBorder="1" applyAlignment="1" applyProtection="1">
      <alignment horizontal="center" vertical="center" wrapText="1"/>
      <protection locked="0"/>
    </xf>
    <xf numFmtId="9" fontId="15" fillId="0" borderId="9" xfId="13" applyFont="1" applyFill="1" applyBorder="1" applyAlignment="1" applyProtection="1">
      <alignment horizontal="center" vertical="center" wrapText="1"/>
    </xf>
    <xf numFmtId="10" fontId="15" fillId="0" borderId="9" xfId="13" applyNumberFormat="1" applyFont="1" applyFill="1" applyBorder="1" applyAlignment="1" applyProtection="1">
      <alignment horizontal="center" vertical="center" wrapText="1"/>
    </xf>
    <xf numFmtId="0" fontId="8" fillId="8" borderId="9" xfId="0" applyFont="1" applyFill="1" applyBorder="1" applyAlignment="1" applyProtection="1">
      <alignment horizontal="center" vertical="center" wrapText="1"/>
    </xf>
    <xf numFmtId="0" fontId="18" fillId="7" borderId="10" xfId="1" applyFont="1" applyFill="1" applyBorder="1" applyAlignment="1" applyProtection="1">
      <alignment horizontal="center" vertical="center"/>
    </xf>
    <xf numFmtId="0" fontId="18" fillId="7" borderId="12" xfId="1" applyFont="1" applyFill="1" applyBorder="1" applyAlignment="1" applyProtection="1">
      <alignment horizontal="center" vertical="center"/>
    </xf>
    <xf numFmtId="0" fontId="18" fillId="7" borderId="11" xfId="1" applyFont="1" applyFill="1" applyBorder="1" applyAlignment="1" applyProtection="1">
      <alignment horizontal="center" vertical="center"/>
    </xf>
    <xf numFmtId="0" fontId="8" fillId="0" borderId="10" xfId="0" applyFont="1" applyBorder="1" applyAlignment="1" applyProtection="1">
      <alignment horizontal="left" vertical="top" wrapText="1"/>
    </xf>
    <xf numFmtId="0" fontId="8" fillId="0" borderId="12" xfId="0" applyFont="1" applyBorder="1" applyAlignment="1" applyProtection="1">
      <alignment horizontal="left" vertical="top" wrapText="1"/>
    </xf>
    <xf numFmtId="0" fontId="8" fillId="0" borderId="11" xfId="0" applyFont="1" applyBorder="1" applyAlignment="1" applyProtection="1">
      <alignment horizontal="left" vertical="top" wrapText="1"/>
    </xf>
    <xf numFmtId="0" fontId="9" fillId="0" borderId="13" xfId="0" applyFont="1" applyBorder="1" applyAlignment="1" applyProtection="1">
      <alignment horizontal="left" vertical="center" wrapText="1"/>
    </xf>
    <xf numFmtId="0" fontId="9" fillId="0" borderId="14" xfId="0" applyFont="1" applyBorder="1" applyAlignment="1" applyProtection="1">
      <alignment horizontal="left" vertical="center" wrapText="1"/>
    </xf>
    <xf numFmtId="0" fontId="9" fillId="0" borderId="15" xfId="0" applyFont="1" applyBorder="1" applyAlignment="1" applyProtection="1">
      <alignment horizontal="left" vertical="center" wrapText="1"/>
    </xf>
    <xf numFmtId="0" fontId="8" fillId="8" borderId="10" xfId="0" applyFont="1" applyFill="1" applyBorder="1" applyAlignment="1" applyProtection="1">
      <alignment horizontal="center" vertical="center"/>
    </xf>
    <xf numFmtId="0" fontId="8" fillId="8" borderId="12" xfId="0" applyFont="1" applyFill="1" applyBorder="1" applyAlignment="1" applyProtection="1">
      <alignment horizontal="center" vertical="center"/>
    </xf>
    <xf numFmtId="0" fontId="8" fillId="8" borderId="11" xfId="0" applyFont="1" applyFill="1" applyBorder="1" applyAlignment="1" applyProtection="1">
      <alignment horizontal="center" vertical="center"/>
    </xf>
    <xf numFmtId="0" fontId="12" fillId="0" borderId="10" xfId="1" applyFont="1" applyFill="1" applyBorder="1" applyAlignment="1" applyProtection="1">
      <alignment horizontal="left" vertical="center" wrapText="1"/>
    </xf>
    <xf numFmtId="0" fontId="12" fillId="0" borderId="11" xfId="1" applyFont="1" applyFill="1" applyBorder="1" applyAlignment="1" applyProtection="1">
      <alignment horizontal="left" vertical="center" wrapText="1"/>
    </xf>
    <xf numFmtId="0" fontId="8" fillId="8" borderId="10" xfId="0" applyFont="1" applyFill="1" applyBorder="1" applyAlignment="1" applyProtection="1">
      <alignment horizontal="center" vertical="center" wrapText="1"/>
    </xf>
    <xf numFmtId="0" fontId="8" fillId="8" borderId="11" xfId="0" applyFont="1" applyFill="1" applyBorder="1" applyAlignment="1" applyProtection="1">
      <alignment horizontal="center" vertical="center" wrapText="1"/>
    </xf>
    <xf numFmtId="0" fontId="24" fillId="0" borderId="10" xfId="1" applyFont="1" applyFill="1" applyBorder="1" applyAlignment="1" applyProtection="1">
      <alignment horizontal="center" vertical="center"/>
    </xf>
    <xf numFmtId="0" fontId="24" fillId="0" borderId="12" xfId="1" applyFont="1" applyFill="1" applyBorder="1" applyAlignment="1" applyProtection="1">
      <alignment horizontal="center" vertical="center"/>
    </xf>
    <xf numFmtId="0" fontId="8" fillId="8" borderId="9" xfId="0" applyFont="1" applyFill="1" applyBorder="1" applyAlignment="1" applyProtection="1">
      <alignment horizontal="center" vertical="center" wrapText="1"/>
    </xf>
    <xf numFmtId="0" fontId="12" fillId="0" borderId="12" xfId="1" applyFont="1" applyFill="1" applyBorder="1" applyAlignment="1" applyProtection="1">
      <alignment horizontal="left" vertical="center"/>
    </xf>
    <xf numFmtId="0" fontId="12" fillId="0" borderId="11" xfId="1" applyFont="1" applyFill="1" applyBorder="1" applyAlignment="1" applyProtection="1">
      <alignment horizontal="left" vertical="center"/>
    </xf>
    <xf numFmtId="0" fontId="12" fillId="0" borderId="10" xfId="1" applyFont="1" applyFill="1" applyBorder="1" applyAlignment="1" applyProtection="1">
      <alignment horizontal="left" vertical="center"/>
    </xf>
    <xf numFmtId="0" fontId="1" fillId="0" borderId="9" xfId="0" applyFont="1" applyFill="1" applyBorder="1" applyAlignment="1" applyProtection="1">
      <alignment horizontal="left"/>
    </xf>
    <xf numFmtId="0" fontId="8" fillId="0" borderId="6"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8" fillId="0" borderId="8" xfId="0" applyFont="1" applyBorder="1" applyAlignment="1" applyProtection="1">
      <alignment horizontal="left" vertical="top" wrapText="1"/>
    </xf>
    <xf numFmtId="0" fontId="7" fillId="0" borderId="13" xfId="1" applyFont="1" applyFill="1" applyBorder="1" applyAlignment="1" applyProtection="1">
      <alignment horizontal="left" vertical="center" wrapText="1"/>
    </xf>
    <xf numFmtId="0" fontId="7" fillId="0" borderId="14" xfId="1" applyFont="1" applyFill="1" applyBorder="1" applyAlignment="1" applyProtection="1">
      <alignment horizontal="left" vertical="center" wrapText="1"/>
    </xf>
    <xf numFmtId="0" fontId="7" fillId="0" borderId="15" xfId="1" applyFont="1" applyFill="1" applyBorder="1" applyAlignment="1" applyProtection="1">
      <alignment horizontal="left" vertical="center" wrapText="1"/>
    </xf>
    <xf numFmtId="0" fontId="7" fillId="0" borderId="13" xfId="1" applyFont="1" applyFill="1" applyBorder="1" applyAlignment="1" applyProtection="1">
      <alignment horizontal="center" vertical="center"/>
    </xf>
    <xf numFmtId="0" fontId="7" fillId="0" borderId="14" xfId="1" applyFont="1" applyFill="1" applyBorder="1" applyAlignment="1" applyProtection="1">
      <alignment horizontal="center" vertical="center"/>
    </xf>
    <xf numFmtId="0" fontId="7" fillId="0" borderId="15" xfId="1" applyFont="1" applyFill="1" applyBorder="1" applyAlignment="1" applyProtection="1">
      <alignment horizontal="center" vertical="center"/>
    </xf>
    <xf numFmtId="0" fontId="7" fillId="0" borderId="13" xfId="1" applyFont="1" applyFill="1" applyBorder="1" applyAlignment="1" applyProtection="1">
      <alignment horizontal="left" vertical="center"/>
    </xf>
    <xf numFmtId="0" fontId="7" fillId="0" borderId="14" xfId="1" applyFont="1" applyFill="1" applyBorder="1" applyAlignment="1" applyProtection="1">
      <alignment horizontal="left" vertical="center"/>
    </xf>
    <xf numFmtId="0" fontId="7" fillId="0" borderId="15" xfId="1" applyFont="1" applyFill="1" applyBorder="1" applyAlignment="1" applyProtection="1">
      <alignment horizontal="left"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9" fillId="0" borderId="10" xfId="0" applyNumberFormat="1" applyFont="1" applyBorder="1" applyAlignment="1" applyProtection="1">
      <alignment horizontal="left" vertical="top" wrapText="1"/>
    </xf>
    <xf numFmtId="0" fontId="9" fillId="0" borderId="12" xfId="0" applyNumberFormat="1" applyFont="1" applyBorder="1" applyAlignment="1" applyProtection="1">
      <alignment horizontal="left" vertical="top" wrapText="1"/>
    </xf>
    <xf numFmtId="0" fontId="9" fillId="0" borderId="11" xfId="0" applyNumberFormat="1" applyFont="1" applyBorder="1" applyAlignment="1" applyProtection="1">
      <alignment horizontal="left" vertical="top" wrapText="1"/>
    </xf>
    <xf numFmtId="0" fontId="9" fillId="0" borderId="10" xfId="0" applyFont="1" applyBorder="1" applyAlignment="1" applyProtection="1">
      <alignment horizontal="left" vertical="top" wrapText="1"/>
    </xf>
    <xf numFmtId="0" fontId="9" fillId="0" borderId="12" xfId="0" applyFont="1" applyBorder="1" applyAlignment="1" applyProtection="1">
      <alignment horizontal="left" vertical="top" wrapText="1"/>
    </xf>
    <xf numFmtId="0" fontId="9" fillId="0" borderId="11" xfId="0" applyFont="1" applyBorder="1" applyAlignment="1" applyProtection="1">
      <alignment horizontal="left" vertical="top" wrapText="1"/>
    </xf>
    <xf numFmtId="0" fontId="24" fillId="3" borderId="10" xfId="1" applyFont="1" applyFill="1" applyBorder="1" applyAlignment="1" applyProtection="1">
      <alignment horizontal="center" vertical="center"/>
    </xf>
    <xf numFmtId="0" fontId="24" fillId="3" borderId="12" xfId="1" applyFont="1" applyFill="1" applyBorder="1" applyAlignment="1" applyProtection="1">
      <alignment horizontal="center" vertical="center"/>
    </xf>
    <xf numFmtId="0" fontId="7" fillId="0" borderId="13" xfId="0" applyFont="1" applyBorder="1" applyAlignment="1" applyProtection="1">
      <alignment horizontal="left" vertical="center" wrapText="1"/>
    </xf>
    <xf numFmtId="0" fontId="7" fillId="0" borderId="14" xfId="0" applyFont="1" applyBorder="1" applyAlignment="1" applyProtection="1">
      <alignment horizontal="left" vertical="center" wrapText="1"/>
    </xf>
    <xf numFmtId="0" fontId="7" fillId="0" borderId="15"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15" fillId="8" borderId="10" xfId="2" applyFont="1" applyFill="1" applyBorder="1" applyAlignment="1" applyProtection="1">
      <alignment horizontal="center" vertical="center" wrapText="1"/>
    </xf>
    <xf numFmtId="0" fontId="15" fillId="8" borderId="12" xfId="2" applyFont="1" applyFill="1" applyBorder="1" applyAlignment="1" applyProtection="1">
      <alignment horizontal="center" vertical="center" wrapText="1"/>
    </xf>
    <xf numFmtId="0" fontId="15" fillId="8" borderId="11" xfId="2" applyFont="1" applyFill="1" applyBorder="1" applyAlignment="1" applyProtection="1">
      <alignment horizontal="center" vertical="center" wrapText="1"/>
    </xf>
    <xf numFmtId="168" fontId="15" fillId="5" borderId="13" xfId="0" applyNumberFormat="1" applyFont="1" applyFill="1" applyBorder="1" applyAlignment="1" applyProtection="1">
      <alignment horizontal="right" vertical="center" wrapText="1"/>
      <protection locked="0"/>
    </xf>
    <xf numFmtId="168" fontId="15" fillId="5" borderId="14" xfId="0" applyNumberFormat="1" applyFont="1" applyFill="1" applyBorder="1" applyAlignment="1" applyProtection="1">
      <alignment horizontal="right" vertical="center" wrapText="1"/>
      <protection locked="0"/>
    </xf>
    <xf numFmtId="168" fontId="15" fillId="5" borderId="15" xfId="0" applyNumberFormat="1" applyFont="1" applyFill="1" applyBorder="1" applyAlignment="1" applyProtection="1">
      <alignment horizontal="right" vertical="center" wrapText="1"/>
      <protection locked="0"/>
    </xf>
    <xf numFmtId="168" fontId="15" fillId="0" borderId="13" xfId="0" applyNumberFormat="1" applyFont="1" applyBorder="1" applyAlignment="1" applyProtection="1">
      <alignment horizontal="right" vertical="center" wrapText="1"/>
    </xf>
    <xf numFmtId="168" fontId="15" fillId="0" borderId="14" xfId="0" applyNumberFormat="1" applyFont="1" applyBorder="1" applyAlignment="1" applyProtection="1">
      <alignment horizontal="right" vertical="center" wrapText="1"/>
    </xf>
    <xf numFmtId="168" fontId="15" fillId="0" borderId="15" xfId="0" applyNumberFormat="1" applyFont="1" applyBorder="1" applyAlignment="1" applyProtection="1">
      <alignment horizontal="right" vertical="center" wrapText="1"/>
    </xf>
    <xf numFmtId="0" fontId="22" fillId="0" borderId="9" xfId="0" applyFont="1" applyBorder="1" applyAlignment="1">
      <alignment horizontal="center" vertical="center" wrapText="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0" borderId="9" xfId="0" applyNumberFormat="1" applyFont="1" applyBorder="1" applyAlignment="1">
      <alignment horizontal="right" vertical="center" wrapText="1"/>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0" xfId="0" applyNumberFormat="1" applyFont="1" applyBorder="1" applyAlignment="1">
      <alignment horizontal="right" vertical="center" wrapText="1"/>
    </xf>
    <xf numFmtId="0" fontId="9" fillId="0" borderId="12" xfId="0" applyNumberFormat="1" applyFont="1" applyBorder="1" applyAlignment="1">
      <alignment horizontal="right" vertical="center" wrapText="1"/>
    </xf>
    <xf numFmtId="0" fontId="9" fillId="0" borderId="11" xfId="0" applyNumberFormat="1" applyFont="1" applyBorder="1" applyAlignment="1">
      <alignment horizontal="right"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172" fontId="9" fillId="0" borderId="1" xfId="0" applyNumberFormat="1" applyFont="1" applyBorder="1" applyAlignment="1">
      <alignment horizontal="center" vertical="center"/>
    </xf>
    <xf numFmtId="172" fontId="9" fillId="0" borderId="2" xfId="0" applyNumberFormat="1" applyFont="1" applyBorder="1" applyAlignment="1">
      <alignment horizontal="center" vertical="center"/>
    </xf>
    <xf numFmtId="172" fontId="9" fillId="0" borderId="3" xfId="0" applyNumberFormat="1" applyFont="1" applyBorder="1" applyAlignment="1">
      <alignment horizontal="center" vertical="center"/>
    </xf>
    <xf numFmtId="172" fontId="9" fillId="0" borderId="6" xfId="0" applyNumberFormat="1" applyFont="1" applyBorder="1" applyAlignment="1">
      <alignment horizontal="center" vertical="center"/>
    </xf>
    <xf numFmtId="172" fontId="9" fillId="0" borderId="7" xfId="0" applyNumberFormat="1" applyFont="1" applyBorder="1" applyAlignment="1">
      <alignment horizontal="center" vertical="center"/>
    </xf>
    <xf numFmtId="172" fontId="9" fillId="0" borderId="8" xfId="0" applyNumberFormat="1" applyFont="1" applyBorder="1" applyAlignment="1">
      <alignment horizontal="center" vertical="center"/>
    </xf>
    <xf numFmtId="0" fontId="9" fillId="5" borderId="9" xfId="0" applyFont="1" applyFill="1" applyBorder="1" applyAlignment="1" applyProtection="1">
      <alignment horizontal="justify" vertical="center" wrapText="1"/>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8" fillId="4" borderId="10" xfId="8" applyFont="1" applyFill="1" applyBorder="1" applyAlignment="1">
      <alignment horizontal="center" vertical="center" wrapText="1"/>
    </xf>
    <xf numFmtId="0" fontId="18" fillId="4" borderId="12" xfId="8" applyFont="1" applyFill="1" applyBorder="1" applyAlignment="1">
      <alignment horizontal="center" vertical="center" wrapText="1"/>
    </xf>
    <xf numFmtId="0" fontId="18"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xf>
    <xf numFmtId="0" fontId="8" fillId="0" borderId="10" xfId="0" applyFont="1" applyFill="1" applyBorder="1" applyAlignment="1" applyProtection="1">
      <alignment horizontal="left" vertical="center"/>
      <protection locked="0"/>
    </xf>
    <xf numFmtId="0" fontId="8" fillId="0" borderId="11" xfId="0" applyFont="1" applyFill="1" applyBorder="1" applyAlignment="1" applyProtection="1">
      <alignment horizontal="left" vertical="center"/>
      <protection locked="0"/>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3219450</xdr:colOff>
      <xdr:row>1</xdr:row>
      <xdr:rowOff>133350</xdr:rowOff>
    </xdr:from>
    <xdr:to>
      <xdr:col>4</xdr:col>
      <xdr:colOff>4524375</xdr:colOff>
      <xdr:row>5</xdr:row>
      <xdr:rowOff>26761</xdr:rowOff>
    </xdr:to>
    <xdr:pic>
      <xdr:nvPicPr>
        <xdr:cNvPr id="2" name="Imagen 1"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9775" y="514350"/>
          <a:ext cx="1304925" cy="655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263337</xdr:colOff>
      <xdr:row>1</xdr:row>
      <xdr:rowOff>142876</xdr:rowOff>
    </xdr:from>
    <xdr:to>
      <xdr:col>1</xdr:col>
      <xdr:colOff>894522</xdr:colOff>
      <xdr:row>4</xdr:row>
      <xdr:rowOff>171451</xdr:rowOff>
    </xdr:to>
    <xdr:pic>
      <xdr:nvPicPr>
        <xdr:cNvPr id="3" name="Imagen 2"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576" y="242267"/>
          <a:ext cx="631185" cy="575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960783</xdr:colOff>
      <xdr:row>1</xdr:row>
      <xdr:rowOff>66675</xdr:rowOff>
    </xdr:from>
    <xdr:to>
      <xdr:col>7</xdr:col>
      <xdr:colOff>0</xdr:colOff>
      <xdr:row>5</xdr:row>
      <xdr:rowOff>114300</xdr:rowOff>
    </xdr:to>
    <xdr:sp macro="" textlink="">
      <xdr:nvSpPr>
        <xdr:cNvPr id="4" name="Text Box 1"/>
        <xdr:cNvSpPr txBox="1">
          <a:spLocks noChangeArrowheads="1"/>
        </xdr:cNvSpPr>
      </xdr:nvSpPr>
      <xdr:spPr bwMode="auto">
        <a:xfrm>
          <a:off x="1085022" y="166066"/>
          <a:ext cx="7383703" cy="7764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6</xdr:col>
      <xdr:colOff>1181099</xdr:colOff>
      <xdr:row>1</xdr:row>
      <xdr:rowOff>112059</xdr:rowOff>
    </xdr:from>
    <xdr:to>
      <xdr:col>7</xdr:col>
      <xdr:colOff>1019174</xdr:colOff>
      <xdr:row>4</xdr:row>
      <xdr:rowOff>174252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074" y="207309"/>
          <a:ext cx="1019175"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3219450</xdr:colOff>
      <xdr:row>1</xdr:row>
      <xdr:rowOff>133350</xdr:rowOff>
    </xdr:from>
    <xdr:to>
      <xdr:col>4</xdr:col>
      <xdr:colOff>4524375</xdr:colOff>
      <xdr:row>5</xdr:row>
      <xdr:rowOff>26761</xdr:rowOff>
    </xdr:to>
    <xdr:pic>
      <xdr:nvPicPr>
        <xdr:cNvPr id="2" name="Imagen 1"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228600"/>
          <a:ext cx="0" cy="617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263337</xdr:colOff>
      <xdr:row>1</xdr:row>
      <xdr:rowOff>142876</xdr:rowOff>
    </xdr:from>
    <xdr:to>
      <xdr:col>1</xdr:col>
      <xdr:colOff>894522</xdr:colOff>
      <xdr:row>4</xdr:row>
      <xdr:rowOff>171451</xdr:rowOff>
    </xdr:to>
    <xdr:pic>
      <xdr:nvPicPr>
        <xdr:cNvPr id="3" name="Imagen 2"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162" y="238126"/>
          <a:ext cx="6311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960783</xdr:colOff>
      <xdr:row>1</xdr:row>
      <xdr:rowOff>66675</xdr:rowOff>
    </xdr:from>
    <xdr:to>
      <xdr:col>7</xdr:col>
      <xdr:colOff>0</xdr:colOff>
      <xdr:row>5</xdr:row>
      <xdr:rowOff>114300</xdr:rowOff>
    </xdr:to>
    <xdr:sp macro="" textlink="">
      <xdr:nvSpPr>
        <xdr:cNvPr id="4" name="Text Box 1"/>
        <xdr:cNvSpPr txBox="1">
          <a:spLocks noChangeArrowheads="1"/>
        </xdr:cNvSpPr>
      </xdr:nvSpPr>
      <xdr:spPr bwMode="auto">
        <a:xfrm>
          <a:off x="1084608" y="161925"/>
          <a:ext cx="7516467" cy="7715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6</xdr:col>
      <xdr:colOff>1181099</xdr:colOff>
      <xdr:row>1</xdr:row>
      <xdr:rowOff>112059</xdr:rowOff>
    </xdr:from>
    <xdr:to>
      <xdr:col>7</xdr:col>
      <xdr:colOff>1019174</xdr:colOff>
      <xdr:row>4</xdr:row>
      <xdr:rowOff>174252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074" y="207309"/>
          <a:ext cx="1019175"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3219450</xdr:colOff>
      <xdr:row>1</xdr:row>
      <xdr:rowOff>133350</xdr:rowOff>
    </xdr:from>
    <xdr:to>
      <xdr:col>4</xdr:col>
      <xdr:colOff>4524375</xdr:colOff>
      <xdr:row>5</xdr:row>
      <xdr:rowOff>26761</xdr:rowOff>
    </xdr:to>
    <xdr:pic>
      <xdr:nvPicPr>
        <xdr:cNvPr id="2" name="Imagen 1"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228600"/>
          <a:ext cx="0" cy="617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263337</xdr:colOff>
      <xdr:row>1</xdr:row>
      <xdr:rowOff>142876</xdr:rowOff>
    </xdr:from>
    <xdr:to>
      <xdr:col>1</xdr:col>
      <xdr:colOff>894522</xdr:colOff>
      <xdr:row>4</xdr:row>
      <xdr:rowOff>171451</xdr:rowOff>
    </xdr:to>
    <xdr:pic>
      <xdr:nvPicPr>
        <xdr:cNvPr id="3" name="Imagen 2"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162" y="238126"/>
          <a:ext cx="6311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960783</xdr:colOff>
      <xdr:row>1</xdr:row>
      <xdr:rowOff>66675</xdr:rowOff>
    </xdr:from>
    <xdr:to>
      <xdr:col>7</xdr:col>
      <xdr:colOff>0</xdr:colOff>
      <xdr:row>5</xdr:row>
      <xdr:rowOff>114300</xdr:rowOff>
    </xdr:to>
    <xdr:sp macro="" textlink="">
      <xdr:nvSpPr>
        <xdr:cNvPr id="4" name="Text Box 1"/>
        <xdr:cNvSpPr txBox="1">
          <a:spLocks noChangeArrowheads="1"/>
        </xdr:cNvSpPr>
      </xdr:nvSpPr>
      <xdr:spPr bwMode="auto">
        <a:xfrm>
          <a:off x="1084608" y="161925"/>
          <a:ext cx="7516467" cy="7715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6</xdr:col>
      <xdr:colOff>1181099</xdr:colOff>
      <xdr:row>1</xdr:row>
      <xdr:rowOff>112059</xdr:rowOff>
    </xdr:from>
    <xdr:to>
      <xdr:col>7</xdr:col>
      <xdr:colOff>1019174</xdr:colOff>
      <xdr:row>4</xdr:row>
      <xdr:rowOff>174252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074" y="207309"/>
          <a:ext cx="1019175"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3219450</xdr:colOff>
      <xdr:row>1</xdr:row>
      <xdr:rowOff>133350</xdr:rowOff>
    </xdr:from>
    <xdr:to>
      <xdr:col>4</xdr:col>
      <xdr:colOff>4524375</xdr:colOff>
      <xdr:row>5</xdr:row>
      <xdr:rowOff>26761</xdr:rowOff>
    </xdr:to>
    <xdr:pic>
      <xdr:nvPicPr>
        <xdr:cNvPr id="2" name="Imagen 1"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228600"/>
          <a:ext cx="0" cy="617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263337</xdr:colOff>
      <xdr:row>1</xdr:row>
      <xdr:rowOff>142876</xdr:rowOff>
    </xdr:from>
    <xdr:to>
      <xdr:col>1</xdr:col>
      <xdr:colOff>894522</xdr:colOff>
      <xdr:row>4</xdr:row>
      <xdr:rowOff>171451</xdr:rowOff>
    </xdr:to>
    <xdr:pic>
      <xdr:nvPicPr>
        <xdr:cNvPr id="3" name="Imagen 2"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162" y="238126"/>
          <a:ext cx="6311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960783</xdr:colOff>
      <xdr:row>1</xdr:row>
      <xdr:rowOff>66675</xdr:rowOff>
    </xdr:from>
    <xdr:to>
      <xdr:col>7</xdr:col>
      <xdr:colOff>0</xdr:colOff>
      <xdr:row>5</xdr:row>
      <xdr:rowOff>114300</xdr:rowOff>
    </xdr:to>
    <xdr:sp macro="" textlink="">
      <xdr:nvSpPr>
        <xdr:cNvPr id="4" name="Text Box 1"/>
        <xdr:cNvSpPr txBox="1">
          <a:spLocks noChangeArrowheads="1"/>
        </xdr:cNvSpPr>
      </xdr:nvSpPr>
      <xdr:spPr bwMode="auto">
        <a:xfrm>
          <a:off x="1084608" y="161925"/>
          <a:ext cx="7516467" cy="7715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6</xdr:col>
      <xdr:colOff>1181099</xdr:colOff>
      <xdr:row>1</xdr:row>
      <xdr:rowOff>112059</xdr:rowOff>
    </xdr:from>
    <xdr:to>
      <xdr:col>7</xdr:col>
      <xdr:colOff>1019174</xdr:colOff>
      <xdr:row>4</xdr:row>
      <xdr:rowOff>174252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074" y="207309"/>
          <a:ext cx="1019175"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3219450</xdr:colOff>
      <xdr:row>2</xdr:row>
      <xdr:rowOff>133350</xdr:rowOff>
    </xdr:from>
    <xdr:to>
      <xdr:col>3</xdr:col>
      <xdr:colOff>4524375</xdr:colOff>
      <xdr:row>6</xdr:row>
      <xdr:rowOff>26761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9775" y="514350"/>
          <a:ext cx="1304925" cy="655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438151</xdr:colOff>
      <xdr:row>2</xdr:row>
      <xdr:rowOff>171451</xdr:rowOff>
    </xdr:from>
    <xdr:to>
      <xdr:col>2</xdr:col>
      <xdr:colOff>285751</xdr:colOff>
      <xdr:row>6</xdr:row>
      <xdr:rowOff>19051</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0151" y="552451"/>
          <a:ext cx="6096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523875</xdr:colOff>
      <xdr:row>2</xdr:row>
      <xdr:rowOff>66675</xdr:rowOff>
    </xdr:from>
    <xdr:to>
      <xdr:col>3</xdr:col>
      <xdr:colOff>3171825</xdr:colOff>
      <xdr:row>6</xdr:row>
      <xdr:rowOff>114300</xdr:rowOff>
    </xdr:to>
    <xdr:sp macro="" textlink="">
      <xdr:nvSpPr>
        <xdr:cNvPr id="7" name="Text Box 1"/>
        <xdr:cNvSpPr txBox="1">
          <a:spLocks noChangeArrowheads="1"/>
        </xdr:cNvSpPr>
      </xdr:nvSpPr>
      <xdr:spPr bwMode="auto">
        <a:xfrm>
          <a:off x="2047875" y="447675"/>
          <a:ext cx="3724275" cy="809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4"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11" name="Imagen 10"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1"/>
  <sheetViews>
    <sheetView showGridLines="0" tabSelected="1" zoomScaleNormal="100" zoomScaleSheetLayoutView="115" workbookViewId="0">
      <selection activeCell="B15" sqref="B15:H15"/>
    </sheetView>
  </sheetViews>
  <sheetFormatPr baseColWidth="10" defaultRowHeight="14.25"/>
  <cols>
    <col min="1" max="1" width="1.85546875" style="62" customWidth="1"/>
    <col min="2" max="2" width="14.85546875" style="63" customWidth="1"/>
    <col min="3" max="3" width="53.85546875" style="63" customWidth="1"/>
    <col min="4" max="4" width="13.42578125" style="62" customWidth="1"/>
    <col min="5" max="5" width="12.5703125" style="62" customWidth="1"/>
    <col min="6" max="6" width="14.7109375" style="62" customWidth="1"/>
    <col min="7" max="7" width="17.7109375" style="62" customWidth="1"/>
    <col min="8" max="8" width="20.7109375" style="62" customWidth="1"/>
    <col min="9" max="9" width="19.85546875" style="62" customWidth="1"/>
    <col min="10" max="16384" width="11.42578125" style="62"/>
  </cols>
  <sheetData>
    <row r="1" spans="2:14" ht="7.5" customHeight="1"/>
    <row r="2" spans="2:14">
      <c r="B2" s="91"/>
      <c r="C2" s="92"/>
      <c r="D2" s="92"/>
      <c r="E2" s="92"/>
      <c r="F2" s="92"/>
      <c r="G2" s="92"/>
      <c r="H2" s="93"/>
    </row>
    <row r="3" spans="2:14">
      <c r="B3" s="94"/>
      <c r="C3" s="95"/>
      <c r="D3" s="95"/>
      <c r="E3" s="95"/>
      <c r="F3" s="95"/>
      <c r="G3" s="95"/>
      <c r="H3" s="96"/>
    </row>
    <row r="4" spans="2:14">
      <c r="B4" s="94"/>
      <c r="C4" s="95"/>
      <c r="D4" s="95"/>
      <c r="E4" s="95"/>
      <c r="F4" s="95"/>
      <c r="G4" s="95"/>
      <c r="H4" s="96"/>
    </row>
    <row r="5" spans="2:14">
      <c r="B5" s="94"/>
      <c r="C5" s="95"/>
      <c r="D5" s="95"/>
      <c r="E5" s="95"/>
      <c r="F5" s="95"/>
      <c r="G5" s="95"/>
      <c r="H5" s="96"/>
    </row>
    <row r="6" spans="2:14">
      <c r="B6" s="97"/>
      <c r="C6" s="98"/>
      <c r="D6" s="98"/>
      <c r="E6" s="98"/>
      <c r="F6" s="98"/>
      <c r="G6" s="98"/>
      <c r="H6" s="99"/>
    </row>
    <row r="7" spans="2:14" ht="4.5" customHeight="1"/>
    <row r="8" spans="2:14">
      <c r="B8" s="180" t="str">
        <f>+"SOLICITUD DE COTIZACIÓN - INTERVENTIRÍA DIA 2015 - "&amp;UPPER(C18)</f>
        <v>SOLICITUD DE COTIZACIÓN - INTERVENTIRÍA DIA 2015 - ZONA 1</v>
      </c>
      <c r="C8" s="181"/>
      <c r="D8" s="181"/>
      <c r="E8" s="181"/>
      <c r="F8" s="181"/>
      <c r="G8" s="181"/>
      <c r="H8" s="182"/>
    </row>
    <row r="9" spans="2:14" ht="4.5" customHeight="1"/>
    <row r="10" spans="2:14" ht="14.25" customHeight="1">
      <c r="B10" s="64" t="s">
        <v>21</v>
      </c>
      <c r="C10" s="115"/>
      <c r="D10" s="65" t="s">
        <v>90</v>
      </c>
      <c r="E10" s="111"/>
      <c r="F10" s="140"/>
      <c r="G10" s="116" t="s">
        <v>20</v>
      </c>
      <c r="H10" s="102"/>
    </row>
    <row r="11" spans="2:14" ht="14.25" customHeight="1">
      <c r="B11" s="64" t="s">
        <v>91</v>
      </c>
      <c r="C11" s="115"/>
      <c r="D11" s="65" t="s">
        <v>19</v>
      </c>
      <c r="E11" s="111"/>
      <c r="F11" s="140"/>
      <c r="G11" s="116" t="s">
        <v>94</v>
      </c>
      <c r="H11" s="117"/>
    </row>
    <row r="12" spans="2:14" ht="14.25" customHeight="1">
      <c r="B12" s="64" t="s">
        <v>18</v>
      </c>
      <c r="C12" s="115"/>
      <c r="D12" s="65" t="s">
        <v>93</v>
      </c>
      <c r="E12" s="111"/>
      <c r="F12" s="140"/>
      <c r="G12" s="116" t="s">
        <v>92</v>
      </c>
      <c r="H12" s="103"/>
    </row>
    <row r="13" spans="2:14" ht="3.75" customHeight="1"/>
    <row r="14" spans="2:14">
      <c r="B14" s="183" t="s">
        <v>65</v>
      </c>
      <c r="C14" s="184"/>
      <c r="D14" s="184"/>
      <c r="E14" s="184"/>
      <c r="F14" s="184"/>
      <c r="G14" s="184"/>
      <c r="H14" s="185"/>
    </row>
    <row r="15" spans="2:14" ht="75" customHeight="1">
      <c r="B15" s="186" t="s">
        <v>217</v>
      </c>
      <c r="C15" s="187"/>
      <c r="D15" s="187"/>
      <c r="E15" s="187"/>
      <c r="F15" s="187"/>
      <c r="G15" s="187"/>
      <c r="H15" s="188"/>
    </row>
    <row r="16" spans="2:14" ht="209.25" customHeight="1">
      <c r="B16" s="189" t="s">
        <v>222</v>
      </c>
      <c r="C16" s="190"/>
      <c r="D16" s="190"/>
      <c r="E16" s="190"/>
      <c r="F16" s="190"/>
      <c r="G16" s="190"/>
      <c r="H16" s="191"/>
      <c r="N16" s="66"/>
    </row>
    <row r="17" spans="2:15" ht="5.25" customHeight="1">
      <c r="B17" s="67"/>
      <c r="C17" s="67"/>
      <c r="D17" s="68"/>
      <c r="E17" s="68"/>
      <c r="F17" s="68"/>
      <c r="G17" s="68"/>
      <c r="H17" s="68"/>
      <c r="I17" s="68"/>
      <c r="O17" s="69"/>
    </row>
    <row r="18" spans="2:15" s="71" customFormat="1" ht="12">
      <c r="B18" s="101" t="s">
        <v>129</v>
      </c>
      <c r="C18" s="101" t="s">
        <v>128</v>
      </c>
      <c r="G18" s="72" t="s">
        <v>175</v>
      </c>
      <c r="H18" s="73">
        <v>10</v>
      </c>
    </row>
    <row r="19" spans="2:15" s="71" customFormat="1" ht="4.5" customHeight="1">
      <c r="B19" s="70"/>
      <c r="C19" s="70"/>
      <c r="D19" s="74"/>
    </row>
    <row r="20" spans="2:15" s="71" customFormat="1" ht="15.75" customHeight="1">
      <c r="B20" s="154" t="str">
        <f>+"PERSONAL - "&amp;UPPER($C$18)</f>
        <v>PERSONAL - ZONA 1</v>
      </c>
      <c r="C20" s="155"/>
      <c r="D20" s="155"/>
      <c r="E20" s="155"/>
      <c r="F20" s="155"/>
      <c r="G20" s="155"/>
      <c r="H20" s="156"/>
    </row>
    <row r="21" spans="2:15" s="71" customFormat="1" ht="48">
      <c r="B21" s="163" t="s">
        <v>179</v>
      </c>
      <c r="C21" s="163"/>
      <c r="D21" s="163"/>
      <c r="E21" s="114" t="s">
        <v>180</v>
      </c>
      <c r="F21" s="114" t="s">
        <v>181</v>
      </c>
      <c r="G21" s="114" t="s">
        <v>205</v>
      </c>
      <c r="H21" s="114" t="s">
        <v>206</v>
      </c>
    </row>
    <row r="22" spans="2:15" s="71" customFormat="1">
      <c r="B22" s="167" t="s">
        <v>183</v>
      </c>
      <c r="C22" s="167"/>
      <c r="D22" s="167"/>
      <c r="E22" s="106">
        <v>1</v>
      </c>
      <c r="F22" s="107">
        <v>1</v>
      </c>
      <c r="G22" s="77"/>
      <c r="H22" s="78">
        <f>ROUND(E22*F22*G22*$H$18,0)</f>
        <v>0</v>
      </c>
    </row>
    <row r="23" spans="2:15" s="71" customFormat="1">
      <c r="B23" s="167" t="s">
        <v>184</v>
      </c>
      <c r="C23" s="167"/>
      <c r="D23" s="167"/>
      <c r="E23" s="106">
        <v>1</v>
      </c>
      <c r="F23" s="107">
        <v>1</v>
      </c>
      <c r="G23" s="77"/>
      <c r="H23" s="78">
        <f t="shared" ref="H23:H34" si="0">ROUND(E23*F23*G23*$H$18,0)</f>
        <v>0</v>
      </c>
    </row>
    <row r="24" spans="2:15" s="71" customFormat="1">
      <c r="B24" s="167" t="s">
        <v>185</v>
      </c>
      <c r="C24" s="167"/>
      <c r="D24" s="167"/>
      <c r="E24" s="106">
        <v>1</v>
      </c>
      <c r="F24" s="107">
        <v>1</v>
      </c>
      <c r="G24" s="77"/>
      <c r="H24" s="78">
        <f t="shared" si="0"/>
        <v>0</v>
      </c>
    </row>
    <row r="25" spans="2:15" s="71" customFormat="1">
      <c r="B25" s="167" t="s">
        <v>186</v>
      </c>
      <c r="C25" s="167"/>
      <c r="D25" s="167"/>
      <c r="E25" s="106">
        <v>1</v>
      </c>
      <c r="F25" s="107">
        <v>1</v>
      </c>
      <c r="G25" s="77"/>
      <c r="H25" s="78">
        <f t="shared" si="0"/>
        <v>0</v>
      </c>
    </row>
    <row r="26" spans="2:15" s="71" customFormat="1">
      <c r="B26" s="167" t="s">
        <v>187</v>
      </c>
      <c r="C26" s="167"/>
      <c r="D26" s="167"/>
      <c r="E26" s="106">
        <v>1</v>
      </c>
      <c r="F26" s="107">
        <v>1</v>
      </c>
      <c r="G26" s="77"/>
      <c r="H26" s="78">
        <f t="shared" si="0"/>
        <v>0</v>
      </c>
    </row>
    <row r="27" spans="2:15" s="71" customFormat="1">
      <c r="B27" s="167" t="s">
        <v>188</v>
      </c>
      <c r="C27" s="167"/>
      <c r="D27" s="167"/>
      <c r="E27" s="106">
        <v>2</v>
      </c>
      <c r="F27" s="107">
        <v>1</v>
      </c>
      <c r="G27" s="77"/>
      <c r="H27" s="78">
        <f t="shared" si="0"/>
        <v>0</v>
      </c>
    </row>
    <row r="28" spans="2:15" s="71" customFormat="1">
      <c r="B28" s="167" t="s">
        <v>189</v>
      </c>
      <c r="C28" s="167"/>
      <c r="D28" s="167"/>
      <c r="E28" s="106">
        <v>2</v>
      </c>
      <c r="F28" s="107">
        <v>1</v>
      </c>
      <c r="G28" s="77"/>
      <c r="H28" s="78">
        <f t="shared" si="0"/>
        <v>0</v>
      </c>
    </row>
    <row r="29" spans="2:15" s="71" customFormat="1">
      <c r="B29" s="167" t="s">
        <v>182</v>
      </c>
      <c r="C29" s="167"/>
      <c r="D29" s="167"/>
      <c r="E29" s="106">
        <v>3</v>
      </c>
      <c r="F29" s="107">
        <v>1</v>
      </c>
      <c r="G29" s="77"/>
      <c r="H29" s="78">
        <f t="shared" si="0"/>
        <v>0</v>
      </c>
    </row>
    <row r="30" spans="2:15" s="71" customFormat="1">
      <c r="B30" s="167" t="s">
        <v>190</v>
      </c>
      <c r="C30" s="167"/>
      <c r="D30" s="167"/>
      <c r="E30" s="106">
        <v>1</v>
      </c>
      <c r="F30" s="107">
        <v>1</v>
      </c>
      <c r="G30" s="77"/>
      <c r="H30" s="78">
        <f t="shared" si="0"/>
        <v>0</v>
      </c>
    </row>
    <row r="31" spans="2:15" s="71" customFormat="1">
      <c r="B31" s="167" t="s">
        <v>191</v>
      </c>
      <c r="C31" s="167"/>
      <c r="D31" s="167"/>
      <c r="E31" s="106">
        <v>1</v>
      </c>
      <c r="F31" s="107">
        <v>1</v>
      </c>
      <c r="G31" s="77"/>
      <c r="H31" s="78">
        <f t="shared" si="0"/>
        <v>0</v>
      </c>
    </row>
    <row r="32" spans="2:15" s="71" customFormat="1">
      <c r="B32" s="167" t="s">
        <v>192</v>
      </c>
      <c r="C32" s="167"/>
      <c r="D32" s="167"/>
      <c r="E32" s="106">
        <v>1</v>
      </c>
      <c r="F32" s="107">
        <v>1</v>
      </c>
      <c r="G32" s="77"/>
      <c r="H32" s="78">
        <f t="shared" si="0"/>
        <v>0</v>
      </c>
    </row>
    <row r="33" spans="2:8" s="71" customFormat="1">
      <c r="B33" s="167" t="s">
        <v>193</v>
      </c>
      <c r="C33" s="167"/>
      <c r="D33" s="167"/>
      <c r="E33" s="106">
        <v>3</v>
      </c>
      <c r="F33" s="107">
        <v>1</v>
      </c>
      <c r="G33" s="77"/>
      <c r="H33" s="78">
        <f t="shared" si="0"/>
        <v>0</v>
      </c>
    </row>
    <row r="34" spans="2:8" s="71" customFormat="1">
      <c r="B34" s="167" t="s">
        <v>194</v>
      </c>
      <c r="C34" s="167"/>
      <c r="D34" s="167"/>
      <c r="E34" s="106">
        <v>1</v>
      </c>
      <c r="F34" s="107">
        <v>1</v>
      </c>
      <c r="G34" s="77"/>
      <c r="H34" s="78">
        <f t="shared" si="0"/>
        <v>0</v>
      </c>
    </row>
    <row r="35" spans="2:8" s="71" customFormat="1" ht="15.75" customHeight="1">
      <c r="B35" s="104" t="str">
        <f>+"TOTAL  "&amp;B20</f>
        <v>TOTAL  PERSONAL - ZONA 1</v>
      </c>
      <c r="C35" s="105"/>
      <c r="D35" s="105"/>
      <c r="E35" s="108"/>
      <c r="F35" s="109"/>
      <c r="G35" s="110"/>
      <c r="H35" s="128">
        <f>SUM(H22:H34)</f>
        <v>0</v>
      </c>
    </row>
    <row r="36" spans="2:8" s="71" customFormat="1" ht="6.75" customHeight="1">
      <c r="B36" s="70"/>
      <c r="C36" s="70"/>
      <c r="D36" s="74"/>
    </row>
    <row r="37" spans="2:8" s="71" customFormat="1" ht="12">
      <c r="B37" s="154" t="str">
        <f>+"VISITAS A UNIDADES DE OBSERVACIÓN - "&amp;UPPER(C18)</f>
        <v>VISITAS A UNIDADES DE OBSERVACIÓN - ZONA 1</v>
      </c>
      <c r="C37" s="155"/>
      <c r="D37" s="155"/>
      <c r="E37" s="155"/>
      <c r="F37" s="155"/>
      <c r="G37" s="155"/>
      <c r="H37" s="156"/>
    </row>
    <row r="38" spans="2:8" s="75" customFormat="1" ht="51" customHeight="1">
      <c r="B38" s="159" t="s">
        <v>224</v>
      </c>
      <c r="C38" s="160"/>
      <c r="D38" s="114" t="s">
        <v>133</v>
      </c>
      <c r="E38" s="118" t="s">
        <v>134</v>
      </c>
      <c r="F38" s="114" t="s">
        <v>131</v>
      </c>
      <c r="G38" s="114" t="s">
        <v>225</v>
      </c>
      <c r="H38" s="114" t="s">
        <v>132</v>
      </c>
    </row>
    <row r="39" spans="2:8" s="71" customFormat="1" ht="15.75" customHeight="1">
      <c r="B39" s="157" t="s">
        <v>218</v>
      </c>
      <c r="C39" s="158"/>
      <c r="D39" s="76">
        <v>10</v>
      </c>
      <c r="E39" s="76">
        <v>255</v>
      </c>
      <c r="F39" s="76">
        <f>+E39*D39</f>
        <v>2550</v>
      </c>
      <c r="G39" s="203"/>
      <c r="H39" s="206">
        <f>+SUM(F39:F41)*G39</f>
        <v>0</v>
      </c>
    </row>
    <row r="40" spans="2:8" s="71" customFormat="1" ht="12">
      <c r="B40" s="157" t="s">
        <v>223</v>
      </c>
      <c r="C40" s="158"/>
      <c r="D40" s="76">
        <v>8</v>
      </c>
      <c r="E40" s="76">
        <v>32</v>
      </c>
      <c r="F40" s="76">
        <f t="shared" ref="F40:F45" si="1">+E40*D40</f>
        <v>256</v>
      </c>
      <c r="G40" s="204"/>
      <c r="H40" s="207"/>
    </row>
    <row r="41" spans="2:8" s="71" customFormat="1" ht="12">
      <c r="B41" s="157" t="s">
        <v>196</v>
      </c>
      <c r="C41" s="158"/>
      <c r="D41" s="76">
        <v>10</v>
      </c>
      <c r="E41" s="76">
        <v>1</v>
      </c>
      <c r="F41" s="76">
        <f t="shared" si="1"/>
        <v>10</v>
      </c>
      <c r="G41" s="205"/>
      <c r="H41" s="208"/>
    </row>
    <row r="42" spans="2:8" s="71" customFormat="1" ht="12">
      <c r="B42" s="157" t="s">
        <v>219</v>
      </c>
      <c r="C42" s="158"/>
      <c r="D42" s="76">
        <v>6</v>
      </c>
      <c r="E42" s="76">
        <v>4</v>
      </c>
      <c r="F42" s="76">
        <f>+E42*D42</f>
        <v>24</v>
      </c>
      <c r="G42" s="203"/>
      <c r="H42" s="206">
        <f>+SUM(F42:F45)*G42</f>
        <v>0</v>
      </c>
    </row>
    <row r="43" spans="2:8" s="71" customFormat="1" ht="15.75" customHeight="1">
      <c r="B43" s="157" t="s">
        <v>220</v>
      </c>
      <c r="C43" s="158"/>
      <c r="D43" s="76">
        <v>3</v>
      </c>
      <c r="E43" s="76">
        <v>2</v>
      </c>
      <c r="F43" s="76">
        <f t="shared" si="1"/>
        <v>6</v>
      </c>
      <c r="G43" s="204"/>
      <c r="H43" s="207"/>
    </row>
    <row r="44" spans="2:8" s="71" customFormat="1" ht="12">
      <c r="B44" s="157" t="s">
        <v>216</v>
      </c>
      <c r="C44" s="158"/>
      <c r="D44" s="76">
        <v>2</v>
      </c>
      <c r="E44" s="76">
        <v>2</v>
      </c>
      <c r="F44" s="76">
        <f t="shared" si="1"/>
        <v>4</v>
      </c>
      <c r="G44" s="204"/>
      <c r="H44" s="207"/>
    </row>
    <row r="45" spans="2:8" s="71" customFormat="1" ht="12">
      <c r="B45" s="157" t="s">
        <v>221</v>
      </c>
      <c r="C45" s="158"/>
      <c r="D45" s="76">
        <v>10</v>
      </c>
      <c r="E45" s="76">
        <v>6</v>
      </c>
      <c r="F45" s="76">
        <f t="shared" si="1"/>
        <v>60</v>
      </c>
      <c r="G45" s="205"/>
      <c r="H45" s="208"/>
    </row>
    <row r="46" spans="2:8" ht="4.5" customHeight="1"/>
    <row r="47" spans="2:8" s="71" customFormat="1" ht="15.75" customHeight="1">
      <c r="B47" s="134" t="str">
        <f>+"TOTAL  "&amp;B37</f>
        <v>TOTAL  VISITAS A UNIDADES DE OBSERVACIÓN - ZONA 1</v>
      </c>
      <c r="C47" s="135"/>
      <c r="D47" s="136"/>
      <c r="E47" s="79">
        <f>SUM(E39:E45)</f>
        <v>302</v>
      </c>
      <c r="F47" s="79">
        <f>SUM(F39:F45)</f>
        <v>2910</v>
      </c>
      <c r="G47" s="80"/>
      <c r="H47" s="128">
        <f>SUM(H39:H45)</f>
        <v>0</v>
      </c>
    </row>
    <row r="48" spans="2:8" s="70" customFormat="1" ht="6.75" customHeight="1">
      <c r="B48" s="82"/>
      <c r="C48" s="82"/>
      <c r="D48" s="83"/>
      <c r="E48" s="84"/>
      <c r="F48" s="84"/>
      <c r="G48" s="85"/>
      <c r="H48" s="85"/>
    </row>
    <row r="49" spans="2:8" s="71" customFormat="1" ht="12">
      <c r="B49" s="154" t="str">
        <f>+"PLAN DE MUESTREO A PRODUCTOS - "&amp;UPPER(C18)</f>
        <v>PLAN DE MUESTREO A PRODUCTOS - ZONA 1</v>
      </c>
      <c r="C49" s="155"/>
      <c r="D49" s="155"/>
      <c r="E49" s="155"/>
      <c r="F49" s="155"/>
      <c r="G49" s="155"/>
      <c r="H49" s="156"/>
    </row>
    <row r="50" spans="2:8" s="75" customFormat="1" ht="36">
      <c r="B50" s="163" t="s">
        <v>170</v>
      </c>
      <c r="C50" s="163"/>
      <c r="D50" s="163"/>
      <c r="E50" s="163"/>
      <c r="F50" s="114" t="s">
        <v>195</v>
      </c>
      <c r="G50" s="114" t="s">
        <v>130</v>
      </c>
      <c r="H50" s="114" t="s">
        <v>132</v>
      </c>
    </row>
    <row r="51" spans="2:8" s="120" customFormat="1" ht="16.5" customHeight="1">
      <c r="B51" s="145" t="s">
        <v>135</v>
      </c>
      <c r="C51" s="146"/>
      <c r="D51" s="146"/>
      <c r="E51" s="146"/>
      <c r="F51" s="146"/>
      <c r="G51" s="146"/>
      <c r="H51" s="147"/>
    </row>
    <row r="52" spans="2:8" s="71" customFormat="1" ht="12">
      <c r="B52" s="171" t="s">
        <v>197</v>
      </c>
      <c r="C52" s="164" t="s">
        <v>136</v>
      </c>
      <c r="D52" s="164"/>
      <c r="E52" s="165"/>
      <c r="F52" s="86">
        <f>3+3+3+(10/2)</f>
        <v>14</v>
      </c>
      <c r="G52" s="77"/>
      <c r="H52" s="78">
        <f t="shared" ref="H52:H60" si="2">+G52*F52</f>
        <v>0</v>
      </c>
    </row>
    <row r="53" spans="2:8" s="71" customFormat="1" ht="12">
      <c r="B53" s="172"/>
      <c r="C53" s="164" t="s">
        <v>137</v>
      </c>
      <c r="D53" s="164"/>
      <c r="E53" s="165"/>
      <c r="F53" s="86">
        <f>+$F$52</f>
        <v>14</v>
      </c>
      <c r="G53" s="77"/>
      <c r="H53" s="78">
        <f t="shared" si="2"/>
        <v>0</v>
      </c>
    </row>
    <row r="54" spans="2:8" s="71" customFormat="1" ht="12">
      <c r="B54" s="172"/>
      <c r="C54" s="164" t="s">
        <v>138</v>
      </c>
      <c r="D54" s="164"/>
      <c r="E54" s="165"/>
      <c r="F54" s="86">
        <f t="shared" ref="F54:F60" si="3">+$F$52</f>
        <v>14</v>
      </c>
      <c r="G54" s="77"/>
      <c r="H54" s="78">
        <f t="shared" si="2"/>
        <v>0</v>
      </c>
    </row>
    <row r="55" spans="2:8" s="71" customFormat="1" ht="12">
      <c r="B55" s="172"/>
      <c r="C55" s="164" t="s">
        <v>139</v>
      </c>
      <c r="D55" s="164"/>
      <c r="E55" s="165"/>
      <c r="F55" s="86">
        <f t="shared" si="3"/>
        <v>14</v>
      </c>
      <c r="G55" s="77"/>
      <c r="H55" s="78">
        <f t="shared" si="2"/>
        <v>0</v>
      </c>
    </row>
    <row r="56" spans="2:8" s="71" customFormat="1" ht="12">
      <c r="B56" s="172"/>
      <c r="C56" s="164" t="s">
        <v>140</v>
      </c>
      <c r="D56" s="164"/>
      <c r="E56" s="165"/>
      <c r="F56" s="86">
        <f t="shared" si="3"/>
        <v>14</v>
      </c>
      <c r="G56" s="77"/>
      <c r="H56" s="78">
        <f t="shared" si="2"/>
        <v>0</v>
      </c>
    </row>
    <row r="57" spans="2:8" s="71" customFormat="1" ht="12">
      <c r="B57" s="172"/>
      <c r="C57" s="164" t="s">
        <v>141</v>
      </c>
      <c r="D57" s="164"/>
      <c r="E57" s="165"/>
      <c r="F57" s="86">
        <f t="shared" si="3"/>
        <v>14</v>
      </c>
      <c r="G57" s="77"/>
      <c r="H57" s="78">
        <f t="shared" si="2"/>
        <v>0</v>
      </c>
    </row>
    <row r="58" spans="2:8" s="71" customFormat="1" ht="12">
      <c r="B58" s="172"/>
      <c r="C58" s="164" t="s">
        <v>142</v>
      </c>
      <c r="D58" s="164"/>
      <c r="E58" s="165"/>
      <c r="F58" s="86">
        <f t="shared" si="3"/>
        <v>14</v>
      </c>
      <c r="G58" s="77"/>
      <c r="H58" s="78">
        <f t="shared" si="2"/>
        <v>0</v>
      </c>
    </row>
    <row r="59" spans="2:8" s="71" customFormat="1" ht="12">
      <c r="B59" s="172"/>
      <c r="C59" s="164" t="s">
        <v>143</v>
      </c>
      <c r="D59" s="164"/>
      <c r="E59" s="165"/>
      <c r="F59" s="86">
        <f t="shared" si="3"/>
        <v>14</v>
      </c>
      <c r="G59" s="77"/>
      <c r="H59" s="78">
        <f t="shared" si="2"/>
        <v>0</v>
      </c>
    </row>
    <row r="60" spans="2:8" s="71" customFormat="1" ht="12">
      <c r="B60" s="172"/>
      <c r="C60" s="164" t="s">
        <v>144</v>
      </c>
      <c r="D60" s="164"/>
      <c r="E60" s="165"/>
      <c r="F60" s="86">
        <f t="shared" si="3"/>
        <v>14</v>
      </c>
      <c r="G60" s="77"/>
      <c r="H60" s="78">
        <f t="shared" si="2"/>
        <v>0</v>
      </c>
    </row>
    <row r="61" spans="2:8" s="71" customFormat="1" ht="12">
      <c r="B61" s="173"/>
      <c r="C61" s="121" t="str">
        <f>+"SUBTOTAL "&amp;B51&amp;" "&amp;B52</f>
        <v>SUBTOTAL ANÁLISIS PARA PRODUCTOS SOLIDOS-GALLETAS 
FISICOQUÍMICOS</v>
      </c>
      <c r="D61" s="122"/>
      <c r="E61" s="122"/>
      <c r="F61" s="123"/>
      <c r="G61" s="124"/>
      <c r="H61" s="129">
        <f>SUM(H52:H60)</f>
        <v>0</v>
      </c>
    </row>
    <row r="62" spans="2:8" s="71" customFormat="1" ht="15" customHeight="1">
      <c r="B62" s="174" t="s">
        <v>198</v>
      </c>
      <c r="C62" s="164" t="s">
        <v>145</v>
      </c>
      <c r="D62" s="164"/>
      <c r="E62" s="165"/>
      <c r="F62" s="86">
        <f>+$F$52</f>
        <v>14</v>
      </c>
      <c r="G62" s="77"/>
      <c r="H62" s="78">
        <f t="shared" ref="H62:H68" si="4">+G62*F62</f>
        <v>0</v>
      </c>
    </row>
    <row r="63" spans="2:8" s="71" customFormat="1" ht="12">
      <c r="B63" s="175"/>
      <c r="C63" s="164" t="s">
        <v>146</v>
      </c>
      <c r="D63" s="164"/>
      <c r="E63" s="165"/>
      <c r="F63" s="86">
        <f>+$F$52</f>
        <v>14</v>
      </c>
      <c r="G63" s="77"/>
      <c r="H63" s="78">
        <f t="shared" si="4"/>
        <v>0</v>
      </c>
    </row>
    <row r="64" spans="2:8" s="71" customFormat="1" ht="12">
      <c r="B64" s="175"/>
      <c r="C64" s="164" t="s">
        <v>147</v>
      </c>
      <c r="D64" s="164"/>
      <c r="E64" s="165"/>
      <c r="F64" s="86">
        <f>+$F$52</f>
        <v>14</v>
      </c>
      <c r="G64" s="77"/>
      <c r="H64" s="78">
        <f t="shared" si="4"/>
        <v>0</v>
      </c>
    </row>
    <row r="65" spans="2:8" s="71" customFormat="1" ht="12">
      <c r="B65" s="175"/>
      <c r="C65" s="164" t="s">
        <v>148</v>
      </c>
      <c r="D65" s="164"/>
      <c r="E65" s="165"/>
      <c r="F65" s="86">
        <f>+$F$52</f>
        <v>14</v>
      </c>
      <c r="G65" s="77"/>
      <c r="H65" s="78">
        <f t="shared" si="4"/>
        <v>0</v>
      </c>
    </row>
    <row r="66" spans="2:8" s="71" customFormat="1" ht="12">
      <c r="B66" s="175"/>
      <c r="C66" s="164" t="s">
        <v>176</v>
      </c>
      <c r="D66" s="164"/>
      <c r="E66" s="165"/>
      <c r="F66" s="86">
        <f>+ROUND((F52*60%),0)</f>
        <v>8</v>
      </c>
      <c r="G66" s="77"/>
      <c r="H66" s="78">
        <f t="shared" si="4"/>
        <v>0</v>
      </c>
    </row>
    <row r="67" spans="2:8" s="71" customFormat="1" ht="12">
      <c r="B67" s="175"/>
      <c r="C67" s="164" t="s">
        <v>149</v>
      </c>
      <c r="D67" s="164"/>
      <c r="E67" s="165"/>
      <c r="F67" s="86">
        <f>+$F$52</f>
        <v>14</v>
      </c>
      <c r="G67" s="77"/>
      <c r="H67" s="78">
        <f t="shared" si="4"/>
        <v>0</v>
      </c>
    </row>
    <row r="68" spans="2:8" s="71" customFormat="1" ht="12">
      <c r="B68" s="175"/>
      <c r="C68" s="164" t="s">
        <v>150</v>
      </c>
      <c r="D68" s="164"/>
      <c r="E68" s="165"/>
      <c r="F68" s="86">
        <f>+$F$52</f>
        <v>14</v>
      </c>
      <c r="G68" s="77"/>
      <c r="H68" s="78">
        <f t="shared" si="4"/>
        <v>0</v>
      </c>
    </row>
    <row r="69" spans="2:8" s="71" customFormat="1" ht="12">
      <c r="B69" s="176"/>
      <c r="C69" s="121" t="str">
        <f>+"SUBTOTAL "&amp;B51&amp;" "&amp;B62</f>
        <v>SUBTOTAL ANÁLISIS PARA PRODUCTOS SOLIDOS-GALLETAS MICROBIOLÓGICOS</v>
      </c>
      <c r="D69" s="122"/>
      <c r="E69" s="122"/>
      <c r="F69" s="123"/>
      <c r="G69" s="124"/>
      <c r="H69" s="81">
        <f>SUM(H62:H68)</f>
        <v>0</v>
      </c>
    </row>
    <row r="70" spans="2:8" s="71" customFormat="1" ht="12">
      <c r="B70" s="161" t="s">
        <v>172</v>
      </c>
      <c r="C70" s="162"/>
      <c r="D70" s="162"/>
      <c r="E70" s="162"/>
      <c r="F70" s="162"/>
      <c r="G70" s="162"/>
      <c r="H70" s="129">
        <f>+H69+H61</f>
        <v>0</v>
      </c>
    </row>
    <row r="71" spans="2:8" s="119" customFormat="1" ht="16.5" customHeight="1">
      <c r="B71" s="145" t="s">
        <v>151</v>
      </c>
      <c r="C71" s="146"/>
      <c r="D71" s="146"/>
      <c r="E71" s="146"/>
      <c r="F71" s="146"/>
      <c r="G71" s="146"/>
      <c r="H71" s="147"/>
    </row>
    <row r="72" spans="2:8" s="71" customFormat="1" ht="15" customHeight="1">
      <c r="B72" s="177" t="s">
        <v>199</v>
      </c>
      <c r="C72" s="166" t="s">
        <v>152</v>
      </c>
      <c r="D72" s="164"/>
      <c r="E72" s="165"/>
      <c r="F72" s="86">
        <f>30+11+50+11+(10/2)</f>
        <v>107</v>
      </c>
      <c r="G72" s="77"/>
      <c r="H72" s="78">
        <f t="shared" ref="H72:H88" si="5">+G72*F72</f>
        <v>0</v>
      </c>
    </row>
    <row r="73" spans="2:8" s="71" customFormat="1" ht="12">
      <c r="B73" s="178"/>
      <c r="C73" s="166" t="s">
        <v>153</v>
      </c>
      <c r="D73" s="164"/>
      <c r="E73" s="165"/>
      <c r="F73" s="86">
        <f>+$F$72</f>
        <v>107</v>
      </c>
      <c r="G73" s="77"/>
      <c r="H73" s="78">
        <f t="shared" si="5"/>
        <v>0</v>
      </c>
    </row>
    <row r="74" spans="2:8" s="71" customFormat="1" ht="12">
      <c r="B74" s="178"/>
      <c r="C74" s="166" t="s">
        <v>154</v>
      </c>
      <c r="D74" s="164"/>
      <c r="E74" s="165"/>
      <c r="F74" s="86">
        <f>+$F$72</f>
        <v>107</v>
      </c>
      <c r="G74" s="77"/>
      <c r="H74" s="78">
        <f t="shared" si="5"/>
        <v>0</v>
      </c>
    </row>
    <row r="75" spans="2:8" s="71" customFormat="1" ht="13.5">
      <c r="B75" s="178"/>
      <c r="C75" s="166" t="s">
        <v>177</v>
      </c>
      <c r="D75" s="164"/>
      <c r="E75" s="165"/>
      <c r="F75" s="86">
        <f>+ROUND((F72*20%),0)</f>
        <v>21</v>
      </c>
      <c r="G75" s="77"/>
      <c r="H75" s="78">
        <f t="shared" si="5"/>
        <v>0</v>
      </c>
    </row>
    <row r="76" spans="2:8" s="71" customFormat="1" ht="13.5">
      <c r="B76" s="178"/>
      <c r="C76" s="166" t="s">
        <v>178</v>
      </c>
      <c r="D76" s="164"/>
      <c r="E76" s="165"/>
      <c r="F76" s="86">
        <f>+ROUND((F72*40%),0)</f>
        <v>43</v>
      </c>
      <c r="G76" s="77"/>
      <c r="H76" s="78">
        <f t="shared" si="5"/>
        <v>0</v>
      </c>
    </row>
    <row r="77" spans="2:8" s="71" customFormat="1" ht="12">
      <c r="B77" s="178"/>
      <c r="C77" s="166" t="s">
        <v>155</v>
      </c>
      <c r="D77" s="164"/>
      <c r="E77" s="165"/>
      <c r="F77" s="86">
        <f t="shared" ref="F77:F88" si="6">+$F$72</f>
        <v>107</v>
      </c>
      <c r="G77" s="77"/>
      <c r="H77" s="78">
        <f t="shared" si="5"/>
        <v>0</v>
      </c>
    </row>
    <row r="78" spans="2:8" s="71" customFormat="1" ht="12">
      <c r="B78" s="178"/>
      <c r="C78" s="166" t="s">
        <v>156</v>
      </c>
      <c r="D78" s="164"/>
      <c r="E78" s="165"/>
      <c r="F78" s="86">
        <f t="shared" si="6"/>
        <v>107</v>
      </c>
      <c r="G78" s="77"/>
      <c r="H78" s="78">
        <f t="shared" si="5"/>
        <v>0</v>
      </c>
    </row>
    <row r="79" spans="2:8" s="71" customFormat="1" ht="12">
      <c r="B79" s="178"/>
      <c r="C79" s="166" t="s">
        <v>157</v>
      </c>
      <c r="D79" s="164"/>
      <c r="E79" s="165"/>
      <c r="F79" s="86">
        <f t="shared" si="6"/>
        <v>107</v>
      </c>
      <c r="G79" s="77"/>
      <c r="H79" s="78">
        <f t="shared" si="5"/>
        <v>0</v>
      </c>
    </row>
    <row r="80" spans="2:8" s="71" customFormat="1" ht="12">
      <c r="B80" s="178"/>
      <c r="C80" s="166" t="s">
        <v>158</v>
      </c>
      <c r="D80" s="164"/>
      <c r="E80" s="165"/>
      <c r="F80" s="86">
        <f t="shared" si="6"/>
        <v>107</v>
      </c>
      <c r="G80" s="77"/>
      <c r="H80" s="78">
        <f t="shared" si="5"/>
        <v>0</v>
      </c>
    </row>
    <row r="81" spans="2:8" s="71" customFormat="1" ht="12">
      <c r="B81" s="178"/>
      <c r="C81" s="166" t="s">
        <v>159</v>
      </c>
      <c r="D81" s="164"/>
      <c r="E81" s="165"/>
      <c r="F81" s="86">
        <f t="shared" si="6"/>
        <v>107</v>
      </c>
      <c r="G81" s="77"/>
      <c r="H81" s="78">
        <f t="shared" si="5"/>
        <v>0</v>
      </c>
    </row>
    <row r="82" spans="2:8" s="71" customFormat="1" ht="12">
      <c r="B82" s="178"/>
      <c r="C82" s="166" t="s">
        <v>160</v>
      </c>
      <c r="D82" s="164"/>
      <c r="E82" s="165"/>
      <c r="F82" s="86">
        <f t="shared" si="6"/>
        <v>107</v>
      </c>
      <c r="G82" s="77"/>
      <c r="H82" s="78">
        <f t="shared" si="5"/>
        <v>0</v>
      </c>
    </row>
    <row r="83" spans="2:8" s="71" customFormat="1" ht="12">
      <c r="B83" s="178"/>
      <c r="C83" s="166" t="s">
        <v>161</v>
      </c>
      <c r="D83" s="164"/>
      <c r="E83" s="165"/>
      <c r="F83" s="86">
        <f t="shared" si="6"/>
        <v>107</v>
      </c>
      <c r="G83" s="77"/>
      <c r="H83" s="78">
        <f t="shared" si="5"/>
        <v>0</v>
      </c>
    </row>
    <row r="84" spans="2:8" s="71" customFormat="1" ht="12">
      <c r="B84" s="178"/>
      <c r="C84" s="166" t="s">
        <v>162</v>
      </c>
      <c r="D84" s="164"/>
      <c r="E84" s="165"/>
      <c r="F84" s="86">
        <f t="shared" si="6"/>
        <v>107</v>
      </c>
      <c r="G84" s="77"/>
      <c r="H84" s="78">
        <f t="shared" si="5"/>
        <v>0</v>
      </c>
    </row>
    <row r="85" spans="2:8" s="71" customFormat="1" ht="12">
      <c r="B85" s="178"/>
      <c r="C85" s="166" t="s">
        <v>163</v>
      </c>
      <c r="D85" s="164"/>
      <c r="E85" s="165"/>
      <c r="F85" s="86">
        <f t="shared" si="6"/>
        <v>107</v>
      </c>
      <c r="G85" s="77"/>
      <c r="H85" s="78">
        <f t="shared" si="5"/>
        <v>0</v>
      </c>
    </row>
    <row r="86" spans="2:8" s="71" customFormat="1" ht="12">
      <c r="B86" s="178"/>
      <c r="C86" s="166" t="s">
        <v>138</v>
      </c>
      <c r="D86" s="164"/>
      <c r="E86" s="165"/>
      <c r="F86" s="86">
        <f t="shared" si="6"/>
        <v>107</v>
      </c>
      <c r="G86" s="77"/>
      <c r="H86" s="78">
        <f t="shared" si="5"/>
        <v>0</v>
      </c>
    </row>
    <row r="87" spans="2:8" s="71" customFormat="1" ht="12">
      <c r="B87" s="178"/>
      <c r="C87" s="166" t="s">
        <v>164</v>
      </c>
      <c r="D87" s="164"/>
      <c r="E87" s="165"/>
      <c r="F87" s="86">
        <f t="shared" si="6"/>
        <v>107</v>
      </c>
      <c r="G87" s="77"/>
      <c r="H87" s="78">
        <f t="shared" si="5"/>
        <v>0</v>
      </c>
    </row>
    <row r="88" spans="2:8" s="71" customFormat="1" ht="12">
      <c r="B88" s="178"/>
      <c r="C88" s="166" t="s">
        <v>140</v>
      </c>
      <c r="D88" s="164"/>
      <c r="E88" s="165"/>
      <c r="F88" s="86">
        <f t="shared" si="6"/>
        <v>107</v>
      </c>
      <c r="G88" s="77"/>
      <c r="H88" s="78">
        <f t="shared" si="5"/>
        <v>0</v>
      </c>
    </row>
    <row r="89" spans="2:8" s="71" customFormat="1" ht="12">
      <c r="B89" s="179"/>
      <c r="C89" s="121" t="str">
        <f>+"SUBTOTAL "&amp;B71&amp;" "&amp;B72</f>
        <v>SUBTOTAL ANÁLISIS PARA PRODUCTOS LÁCTEOS FISICOQUÍMICOS</v>
      </c>
      <c r="D89" s="122"/>
      <c r="E89" s="122"/>
      <c r="F89" s="123"/>
      <c r="G89" s="124"/>
      <c r="H89" s="129">
        <f>SUM(H72:H88)</f>
        <v>0</v>
      </c>
    </row>
    <row r="90" spans="2:8" s="71" customFormat="1" ht="12">
      <c r="B90" s="177" t="s">
        <v>198</v>
      </c>
      <c r="C90" s="166" t="s">
        <v>171</v>
      </c>
      <c r="D90" s="164"/>
      <c r="E90" s="165"/>
      <c r="F90" s="86">
        <f>+$F$72</f>
        <v>107</v>
      </c>
      <c r="G90" s="77"/>
      <c r="H90" s="78">
        <f t="shared" ref="H90" si="7">+G90*F90</f>
        <v>0</v>
      </c>
    </row>
    <row r="91" spans="2:8" s="71" customFormat="1" ht="12">
      <c r="B91" s="179"/>
      <c r="C91" s="121" t="str">
        <f>+"SUBTOTAL "&amp;B71&amp;" "&amp;B90</f>
        <v>SUBTOTAL ANÁLISIS PARA PRODUCTOS LÁCTEOS MICROBIOLÓGICOS</v>
      </c>
      <c r="D91" s="122"/>
      <c r="E91" s="122"/>
      <c r="F91" s="123"/>
      <c r="G91" s="124"/>
      <c r="H91" s="129">
        <f>+H90</f>
        <v>0</v>
      </c>
    </row>
    <row r="92" spans="2:8" s="71" customFormat="1" ht="12">
      <c r="B92" s="161" t="s">
        <v>173</v>
      </c>
      <c r="C92" s="162"/>
      <c r="D92" s="162"/>
      <c r="E92" s="162"/>
      <c r="F92" s="162"/>
      <c r="G92" s="162"/>
      <c r="H92" s="128">
        <f>+H91+H89</f>
        <v>0</v>
      </c>
    </row>
    <row r="93" spans="2:8" s="119" customFormat="1" ht="16.5" customHeight="1">
      <c r="B93" s="145" t="s">
        <v>165</v>
      </c>
      <c r="C93" s="146"/>
      <c r="D93" s="146"/>
      <c r="E93" s="146"/>
      <c r="F93" s="146"/>
      <c r="G93" s="146"/>
      <c r="H93" s="147"/>
    </row>
    <row r="94" spans="2:8" s="71" customFormat="1" ht="12">
      <c r="B94" s="151" t="s">
        <v>200</v>
      </c>
      <c r="C94" s="166" t="s">
        <v>166</v>
      </c>
      <c r="D94" s="164"/>
      <c r="E94" s="165"/>
      <c r="F94" s="86">
        <f>1+1+1</f>
        <v>3</v>
      </c>
      <c r="G94" s="77"/>
      <c r="H94" s="78">
        <f t="shared" ref="H94:H95" si="8">+G94*F94</f>
        <v>0</v>
      </c>
    </row>
    <row r="95" spans="2:8" s="71" customFormat="1" ht="12">
      <c r="B95" s="152"/>
      <c r="C95" s="166" t="s">
        <v>167</v>
      </c>
      <c r="D95" s="164"/>
      <c r="E95" s="165"/>
      <c r="F95" s="86">
        <f>+$F$94</f>
        <v>3</v>
      </c>
      <c r="G95" s="77"/>
      <c r="H95" s="78">
        <f t="shared" si="8"/>
        <v>0</v>
      </c>
    </row>
    <row r="96" spans="2:8" s="71" customFormat="1" ht="12">
      <c r="B96" s="153"/>
      <c r="C96" s="121" t="str">
        <f>+"SUBTOTAL "&amp;B93&amp;" "&amp;B94</f>
        <v>SUBTOTAL ANÁLISIS DE EMPAQUES PRIMARIO DE PRODUCTO EMPAQUE GALLETAS</v>
      </c>
      <c r="D96" s="122"/>
      <c r="E96" s="122"/>
      <c r="F96" s="123"/>
      <c r="G96" s="124"/>
      <c r="H96" s="81">
        <f>+SUM(H94:H95)</f>
        <v>0</v>
      </c>
    </row>
    <row r="97" spans="2:9" s="71" customFormat="1" ht="12">
      <c r="B97" s="151" t="s">
        <v>201</v>
      </c>
      <c r="C97" s="166" t="s">
        <v>168</v>
      </c>
      <c r="D97" s="164"/>
      <c r="E97" s="165"/>
      <c r="F97" s="86">
        <f>+$F$94</f>
        <v>3</v>
      </c>
      <c r="G97" s="77"/>
      <c r="H97" s="78">
        <f t="shared" ref="H97:H98" si="9">+G97*F97</f>
        <v>0</v>
      </c>
    </row>
    <row r="98" spans="2:9" s="71" customFormat="1" ht="12">
      <c r="B98" s="152"/>
      <c r="C98" s="166" t="s">
        <v>169</v>
      </c>
      <c r="D98" s="164"/>
      <c r="E98" s="165"/>
      <c r="F98" s="86">
        <f>+$F$94</f>
        <v>3</v>
      </c>
      <c r="G98" s="77"/>
      <c r="H98" s="78">
        <f t="shared" si="9"/>
        <v>0</v>
      </c>
    </row>
    <row r="99" spans="2:9" s="71" customFormat="1" ht="12">
      <c r="B99" s="153"/>
      <c r="C99" s="121" t="str">
        <f>+"SUBTOTAL "&amp;B93&amp;" "&amp;B97</f>
        <v>SUBTOTAL ANÁLISIS DE EMPAQUES PRIMARIO DE PRODUCTO EMPAQUE LÁCTEOS (RÍGIDO Y FLEXIBLE)</v>
      </c>
      <c r="D99" s="122"/>
      <c r="E99" s="122"/>
      <c r="F99" s="123"/>
      <c r="G99" s="124"/>
      <c r="H99" s="81">
        <f>+SUM(H97:H98)</f>
        <v>0</v>
      </c>
    </row>
    <row r="100" spans="2:9" s="71" customFormat="1" ht="12">
      <c r="B100" s="161" t="s">
        <v>174</v>
      </c>
      <c r="C100" s="162"/>
      <c r="D100" s="162"/>
      <c r="E100" s="162"/>
      <c r="F100" s="162"/>
      <c r="G100" s="162"/>
      <c r="H100" s="129">
        <f>+H99+H96</f>
        <v>0</v>
      </c>
    </row>
    <row r="101" spans="2:9" s="71" customFormat="1" ht="12">
      <c r="B101" s="125" t="str">
        <f>+"TOTAL  "&amp;B49</f>
        <v>TOTAL  PLAN DE MUESTREO A PRODUCTOS - ZONA 1</v>
      </c>
      <c r="C101" s="126"/>
      <c r="D101" s="126"/>
      <c r="E101" s="126"/>
      <c r="F101" s="126"/>
      <c r="G101" s="127"/>
      <c r="H101" s="87">
        <f>+H70+H92+H100</f>
        <v>0</v>
      </c>
      <c r="I101" s="71">
        <f>+F52+F72+F94</f>
        <v>124</v>
      </c>
    </row>
    <row r="102" spans="2:9" ht="6.75" customHeight="1">
      <c r="B102" s="62"/>
      <c r="C102" s="62"/>
    </row>
    <row r="103" spans="2:9" ht="14.25" customHeight="1">
      <c r="B103" s="161" t="str">
        <f>+"SUBTOTAL 1 - "&amp;" PERSONAL + VISITAS A UNIDADES DE OBSERVACIÓN + PLAN DE MUESTREO - "&amp;UPPER($C$18)</f>
        <v>SUBTOTAL 1 -  PERSONAL + VISITAS A UNIDADES DE OBSERVACIÓN + PLAN DE MUESTREO - ZONA 1</v>
      </c>
      <c r="C103" s="162"/>
      <c r="D103" s="162"/>
      <c r="E103" s="162"/>
      <c r="F103" s="162"/>
      <c r="G103" s="162"/>
      <c r="H103" s="128">
        <f>+H35+H101+H47</f>
        <v>0</v>
      </c>
    </row>
    <row r="104" spans="2:9" ht="6.75" customHeight="1">
      <c r="B104" s="62"/>
      <c r="C104" s="62"/>
    </row>
    <row r="105" spans="2:9">
      <c r="B105" s="137"/>
      <c r="C105" s="200" t="s">
        <v>226</v>
      </c>
      <c r="D105" s="201"/>
      <c r="E105" s="201"/>
      <c r="F105" s="202"/>
      <c r="G105" s="137" t="s">
        <v>17</v>
      </c>
      <c r="H105" s="137" t="s">
        <v>207</v>
      </c>
    </row>
    <row r="106" spans="2:9">
      <c r="B106" s="194" t="s">
        <v>211</v>
      </c>
      <c r="C106" s="197" t="s">
        <v>208</v>
      </c>
      <c r="D106" s="198"/>
      <c r="E106" s="198"/>
      <c r="F106" s="199"/>
      <c r="G106" s="141"/>
      <c r="H106" s="78">
        <f>+G106*$H$103</f>
        <v>0</v>
      </c>
    </row>
    <row r="107" spans="2:9">
      <c r="B107" s="195"/>
      <c r="C107" s="197" t="s">
        <v>209</v>
      </c>
      <c r="D107" s="198"/>
      <c r="E107" s="198"/>
      <c r="F107" s="199"/>
      <c r="G107" s="141"/>
      <c r="H107" s="78">
        <f>+G107*$H$103</f>
        <v>0</v>
      </c>
    </row>
    <row r="108" spans="2:9">
      <c r="B108" s="196"/>
      <c r="C108" s="197" t="s">
        <v>210</v>
      </c>
      <c r="D108" s="198"/>
      <c r="E108" s="198"/>
      <c r="F108" s="198"/>
      <c r="G108" s="199"/>
      <c r="H108" s="128">
        <f>SUM(H106:H107)</f>
        <v>0</v>
      </c>
    </row>
    <row r="109" spans="2:9" ht="6.75" customHeight="1">
      <c r="B109" s="62"/>
      <c r="C109" s="62"/>
    </row>
    <row r="110" spans="2:9">
      <c r="B110" s="161" t="str">
        <f>+"SUBTOTAL 2 - "&amp;" + ADMINISTRACIÓN Y UTILIDAD - "&amp;UPPER($C$18)</f>
        <v>SUBTOTAL 2 -  + ADMINISTRACIÓN Y UTILIDAD - ZONA 1</v>
      </c>
      <c r="C110" s="162"/>
      <c r="D110" s="162"/>
      <c r="E110" s="162"/>
      <c r="F110" s="162"/>
      <c r="G110" s="162"/>
      <c r="H110" s="128">
        <f>+H103+H108</f>
        <v>0</v>
      </c>
    </row>
    <row r="111" spans="2:9" ht="6.75" customHeight="1">
      <c r="B111" s="62"/>
      <c r="C111" s="62"/>
    </row>
    <row r="112" spans="2:9">
      <c r="B112" s="137"/>
      <c r="C112" s="200" t="s">
        <v>213</v>
      </c>
      <c r="D112" s="201"/>
      <c r="E112" s="201"/>
      <c r="F112" s="202"/>
      <c r="G112" s="137" t="s">
        <v>17</v>
      </c>
      <c r="H112" s="137" t="s">
        <v>207</v>
      </c>
    </row>
    <row r="113" spans="2:9">
      <c r="B113" s="194" t="s">
        <v>213</v>
      </c>
      <c r="C113" s="197" t="s">
        <v>214</v>
      </c>
      <c r="D113" s="198"/>
      <c r="E113" s="198"/>
      <c r="F113" s="199"/>
      <c r="G113" s="142">
        <v>0.16</v>
      </c>
      <c r="H113" s="78">
        <f>+G113*$H$110</f>
        <v>0</v>
      </c>
      <c r="I113" s="132" t="e">
        <f>+H113/H110</f>
        <v>#DIV/0!</v>
      </c>
    </row>
    <row r="114" spans="2:9">
      <c r="B114" s="195"/>
      <c r="C114" s="197" t="s">
        <v>215</v>
      </c>
      <c r="D114" s="198"/>
      <c r="E114" s="198"/>
      <c r="F114" s="199"/>
      <c r="G114" s="143">
        <v>6.8999999999999999E-3</v>
      </c>
      <c r="H114" s="78">
        <f>+G114*$H$110</f>
        <v>0</v>
      </c>
      <c r="I114" s="133" t="e">
        <f>+H114/H110</f>
        <v>#DIV/0!</v>
      </c>
    </row>
    <row r="115" spans="2:9">
      <c r="B115" s="196"/>
      <c r="C115" s="197" t="s">
        <v>210</v>
      </c>
      <c r="D115" s="198"/>
      <c r="E115" s="198"/>
      <c r="F115" s="198"/>
      <c r="G115" s="199"/>
      <c r="H115" s="128">
        <f>SUM(H113:H114)</f>
        <v>0</v>
      </c>
    </row>
    <row r="116" spans="2:9" s="131" customFormat="1" ht="6.75" customHeight="1">
      <c r="B116" s="138"/>
      <c r="C116" s="139"/>
      <c r="D116" s="139"/>
      <c r="E116" s="139"/>
      <c r="F116" s="139"/>
      <c r="G116" s="139"/>
      <c r="H116" s="130"/>
    </row>
    <row r="117" spans="2:9" s="131" customFormat="1">
      <c r="B117" s="192" t="str">
        <f>+"TOTAL COTIZACIÓN  - "&amp;UPPER($C$18)</f>
        <v>TOTAL COTIZACIÓN  - ZONA 1</v>
      </c>
      <c r="C117" s="193"/>
      <c r="D117" s="193"/>
      <c r="E117" s="193"/>
      <c r="F117" s="193"/>
      <c r="G117" s="193"/>
      <c r="H117" s="128">
        <f>+H115+H110</f>
        <v>0</v>
      </c>
    </row>
    <row r="118" spans="2:9" s="131" customFormat="1" ht="6.75" customHeight="1">
      <c r="B118" s="138"/>
      <c r="C118" s="139"/>
      <c r="D118" s="139"/>
      <c r="E118" s="139"/>
      <c r="F118" s="139"/>
      <c r="G118" s="139"/>
      <c r="H118" s="130"/>
    </row>
    <row r="119" spans="2:9" ht="14.25" customHeight="1">
      <c r="B119" s="90" t="s">
        <v>66</v>
      </c>
      <c r="C119" s="100"/>
      <c r="D119" s="88"/>
      <c r="E119" s="88"/>
      <c r="F119" s="88"/>
      <c r="G119" s="88"/>
      <c r="H119" s="89"/>
    </row>
    <row r="120" spans="2:9" ht="48.75" customHeight="1">
      <c r="B120" s="168" t="s">
        <v>68</v>
      </c>
      <c r="C120" s="169"/>
      <c r="D120" s="169"/>
      <c r="E120" s="169"/>
      <c r="F120" s="169"/>
      <c r="G120" s="169"/>
      <c r="H120" s="170"/>
    </row>
    <row r="121" spans="2:9" ht="51.75" customHeight="1">
      <c r="B121" s="148" t="s">
        <v>67</v>
      </c>
      <c r="C121" s="149"/>
      <c r="D121" s="149"/>
      <c r="E121" s="149"/>
      <c r="F121" s="149"/>
      <c r="G121" s="149"/>
      <c r="H121" s="150"/>
    </row>
  </sheetData>
  <sheetProtection algorithmName="SHA-512" hashValue="SEu5xFJZOtB2FcQsWUjQEmn3gfuyQPF0FPud3ef7FIHfYEAnKfzQM70aKaR5Mum3jNW2+GajesnzlH26SsMmGQ==" saltValue="VFW6djasOoGtt7OzRm/97g==" spinCount="100000" sheet="1" objects="1" scenarios="1"/>
  <mergeCells count="99">
    <mergeCell ref="G39:G41"/>
    <mergeCell ref="H39:H41"/>
    <mergeCell ref="G42:G45"/>
    <mergeCell ref="H42:H45"/>
    <mergeCell ref="B113:B115"/>
    <mergeCell ref="C113:F113"/>
    <mergeCell ref="C114:F114"/>
    <mergeCell ref="C115:G115"/>
    <mergeCell ref="C105:F105"/>
    <mergeCell ref="C94:E94"/>
    <mergeCell ref="C95:E95"/>
    <mergeCell ref="C97:E97"/>
    <mergeCell ref="C98:E98"/>
    <mergeCell ref="B103:G103"/>
    <mergeCell ref="C90:E90"/>
    <mergeCell ref="B94:B96"/>
    <mergeCell ref="B117:G117"/>
    <mergeCell ref="B106:B108"/>
    <mergeCell ref="C108:G108"/>
    <mergeCell ref="B110:G110"/>
    <mergeCell ref="C112:F112"/>
    <mergeCell ref="C106:F106"/>
    <mergeCell ref="C107:F107"/>
    <mergeCell ref="B90:B91"/>
    <mergeCell ref="C72:E72"/>
    <mergeCell ref="C73:E73"/>
    <mergeCell ref="C74:E74"/>
    <mergeCell ref="C75:E75"/>
    <mergeCell ref="C76:E76"/>
    <mergeCell ref="C77:E77"/>
    <mergeCell ref="C78:E78"/>
    <mergeCell ref="C79:E79"/>
    <mergeCell ref="C80:E80"/>
    <mergeCell ref="C81:E81"/>
    <mergeCell ref="C87:E87"/>
    <mergeCell ref="C88:E88"/>
    <mergeCell ref="C86:E86"/>
    <mergeCell ref="B92:G92"/>
    <mergeCell ref="B33:D33"/>
    <mergeCell ref="B34:D34"/>
    <mergeCell ref="B8:H8"/>
    <mergeCell ref="B14:H14"/>
    <mergeCell ref="B15:H15"/>
    <mergeCell ref="B16:H16"/>
    <mergeCell ref="B27:D27"/>
    <mergeCell ref="B28:D28"/>
    <mergeCell ref="B29:D29"/>
    <mergeCell ref="B30:D30"/>
    <mergeCell ref="B31:D31"/>
    <mergeCell ref="B20:H20"/>
    <mergeCell ref="B23:D23"/>
    <mergeCell ref="B24:D24"/>
    <mergeCell ref="B25:D25"/>
    <mergeCell ref="B26:D26"/>
    <mergeCell ref="B120:H120"/>
    <mergeCell ref="B21:D21"/>
    <mergeCell ref="B22:D22"/>
    <mergeCell ref="C59:E59"/>
    <mergeCell ref="C60:E60"/>
    <mergeCell ref="B52:B61"/>
    <mergeCell ref="C62:E62"/>
    <mergeCell ref="C63:E63"/>
    <mergeCell ref="B62:B69"/>
    <mergeCell ref="B71:H71"/>
    <mergeCell ref="B70:G70"/>
    <mergeCell ref="B72:B89"/>
    <mergeCell ref="B32:D32"/>
    <mergeCell ref="C84:E84"/>
    <mergeCell ref="C85:E85"/>
    <mergeCell ref="C64:E64"/>
    <mergeCell ref="C65:E65"/>
    <mergeCell ref="C82:E82"/>
    <mergeCell ref="C83:E83"/>
    <mergeCell ref="C66:E66"/>
    <mergeCell ref="C67:E67"/>
    <mergeCell ref="C68:E68"/>
    <mergeCell ref="C57:E57"/>
    <mergeCell ref="C58:E58"/>
    <mergeCell ref="C52:E52"/>
    <mergeCell ref="C53:E53"/>
    <mergeCell ref="C54:E54"/>
    <mergeCell ref="C55:E55"/>
    <mergeCell ref="C56:E56"/>
    <mergeCell ref="B93:H93"/>
    <mergeCell ref="B121:H121"/>
    <mergeCell ref="B97:B99"/>
    <mergeCell ref="B49:H49"/>
    <mergeCell ref="B37:H37"/>
    <mergeCell ref="B39:C39"/>
    <mergeCell ref="B40:C40"/>
    <mergeCell ref="B41:C41"/>
    <mergeCell ref="B43:C43"/>
    <mergeCell ref="B44:C44"/>
    <mergeCell ref="B45:C45"/>
    <mergeCell ref="B42:C42"/>
    <mergeCell ref="B38:C38"/>
    <mergeCell ref="B51:H51"/>
    <mergeCell ref="B100:G100"/>
    <mergeCell ref="B50:E50"/>
  </mergeCells>
  <conditionalFormatting sqref="O17 B36:C36 B19:C19 N16 B16:C17 G18">
    <cfRule type="duplicateValues" dxfId="3" priority="39"/>
  </conditionalFormatting>
  <printOptions horizontalCentered="1"/>
  <pageMargins left="0.23622047244094491" right="0.23622047244094491" top="0.74803149606299213" bottom="0.74803149606299213" header="0.31496062992125984" footer="0.31496062992125984"/>
  <pageSetup paperSize="9" scale="64" orientation="portrait" r:id="rId1"/>
  <rowBreaks count="1" manualBreakCount="1">
    <brk id="48" min="1" max="9" man="1"/>
  </rowBreaks>
  <colBreaks count="1" manualBreakCount="1">
    <brk id="8" min="1" max="9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1"/>
  <sheetViews>
    <sheetView showGridLines="0" zoomScaleNormal="100" zoomScaleSheetLayoutView="115" workbookViewId="0">
      <selection activeCell="G113" sqref="G113"/>
    </sheetView>
  </sheetViews>
  <sheetFormatPr baseColWidth="10" defaultRowHeight="14.25"/>
  <cols>
    <col min="1" max="1" width="1.85546875" style="62" customWidth="1"/>
    <col min="2" max="2" width="14.85546875" style="63" customWidth="1"/>
    <col min="3" max="3" width="53.85546875" style="63" customWidth="1"/>
    <col min="4" max="4" width="13.42578125" style="62" customWidth="1"/>
    <col min="5" max="5" width="12.5703125" style="62" customWidth="1"/>
    <col min="6" max="6" width="14.7109375" style="62" customWidth="1"/>
    <col min="7" max="7" width="17.7109375" style="62" customWidth="1"/>
    <col min="8" max="8" width="20.7109375" style="62" customWidth="1"/>
    <col min="9" max="9" width="19.85546875" style="62" customWidth="1"/>
    <col min="10" max="16384" width="11.42578125" style="62"/>
  </cols>
  <sheetData>
    <row r="1" spans="2:14" ht="7.5" customHeight="1"/>
    <row r="2" spans="2:14">
      <c r="B2" s="91"/>
      <c r="C2" s="92"/>
      <c r="D2" s="92"/>
      <c r="E2" s="92"/>
      <c r="F2" s="92"/>
      <c r="G2" s="92"/>
      <c r="H2" s="93"/>
    </row>
    <row r="3" spans="2:14">
      <c r="B3" s="94"/>
      <c r="C3" s="95"/>
      <c r="D3" s="95"/>
      <c r="E3" s="95"/>
      <c r="F3" s="95"/>
      <c r="G3" s="95"/>
      <c r="H3" s="96"/>
    </row>
    <row r="4" spans="2:14">
      <c r="B4" s="94"/>
      <c r="C4" s="95"/>
      <c r="D4" s="95"/>
      <c r="E4" s="95"/>
      <c r="F4" s="95"/>
      <c r="G4" s="95"/>
      <c r="H4" s="96"/>
    </row>
    <row r="5" spans="2:14">
      <c r="B5" s="94"/>
      <c r="C5" s="95"/>
      <c r="D5" s="95"/>
      <c r="E5" s="95"/>
      <c r="F5" s="95"/>
      <c r="G5" s="95"/>
      <c r="H5" s="96"/>
    </row>
    <row r="6" spans="2:14">
      <c r="B6" s="97"/>
      <c r="C6" s="98"/>
      <c r="D6" s="98"/>
      <c r="E6" s="98"/>
      <c r="F6" s="98"/>
      <c r="G6" s="98"/>
      <c r="H6" s="99"/>
    </row>
    <row r="7" spans="2:14" ht="4.5" customHeight="1"/>
    <row r="8" spans="2:14">
      <c r="B8" s="180" t="str">
        <f>+"SOLICITUD DE COTIZACIÓN - INTERVENTIRÍA DIA 2015 - "&amp;UPPER(C18)</f>
        <v>SOLICITUD DE COTIZACIÓN - INTERVENTIRÍA DIA 2015 - ZONA 2</v>
      </c>
      <c r="C8" s="181"/>
      <c r="D8" s="181"/>
      <c r="E8" s="181"/>
      <c r="F8" s="181"/>
      <c r="G8" s="181"/>
      <c r="H8" s="182"/>
    </row>
    <row r="9" spans="2:14" ht="4.5" customHeight="1"/>
    <row r="10" spans="2:14" ht="14.25" customHeight="1">
      <c r="B10" s="64" t="s">
        <v>21</v>
      </c>
      <c r="C10" s="115" t="str">
        <f>+IF('SDC ZONA 1 - MACRO (1 y 2)'!C10="","",'SDC ZONA 1 - MACRO (1 y 2)'!C10)</f>
        <v/>
      </c>
      <c r="D10" s="65" t="s">
        <v>90</v>
      </c>
      <c r="E10" s="111" t="str">
        <f>+IF('SDC ZONA 1 - MACRO (1 y 2)'!E10="","",'SDC ZONA 1 - MACRO (1 y 2)'!E10)</f>
        <v/>
      </c>
      <c r="F10" s="140"/>
      <c r="G10" s="116" t="s">
        <v>20</v>
      </c>
      <c r="H10" s="102" t="str">
        <f>+IF('SDC ZONA 1 - MACRO (1 y 2)'!H10="","",'SDC ZONA 1 - MACRO (1 y 2)'!H10)</f>
        <v/>
      </c>
    </row>
    <row r="11" spans="2:14" ht="14.25" customHeight="1">
      <c r="B11" s="64" t="s">
        <v>91</v>
      </c>
      <c r="C11" s="115" t="str">
        <f>+IF('SDC ZONA 1 - MACRO (1 y 2)'!C11="","",'SDC ZONA 1 - MACRO (1 y 2)'!C11)</f>
        <v/>
      </c>
      <c r="D11" s="65" t="s">
        <v>19</v>
      </c>
      <c r="E11" s="111" t="str">
        <f>+IF('SDC ZONA 1 - MACRO (1 y 2)'!E11="","",'SDC ZONA 1 - MACRO (1 y 2)'!E11)</f>
        <v/>
      </c>
      <c r="F11" s="140"/>
      <c r="G11" s="116" t="s">
        <v>94</v>
      </c>
      <c r="H11" s="117" t="str">
        <f>+IF('SDC ZONA 1 - MACRO (1 y 2)'!H11="","",'SDC ZONA 1 - MACRO (1 y 2)'!H11)</f>
        <v/>
      </c>
    </row>
    <row r="12" spans="2:14" ht="14.25" customHeight="1">
      <c r="B12" s="64" t="s">
        <v>18</v>
      </c>
      <c r="C12" s="115" t="str">
        <f>+IF('SDC ZONA 1 - MACRO (1 y 2)'!C12="","",'SDC ZONA 1 - MACRO (1 y 2)'!C12)</f>
        <v/>
      </c>
      <c r="D12" s="65" t="s">
        <v>93</v>
      </c>
      <c r="E12" s="111" t="str">
        <f>+IF('SDC ZONA 1 - MACRO (1 y 2)'!E12="","",'SDC ZONA 1 - MACRO (1 y 2)'!E12)</f>
        <v/>
      </c>
      <c r="F12" s="140"/>
      <c r="G12" s="116" t="s">
        <v>92</v>
      </c>
      <c r="H12" s="103" t="str">
        <f>+IF('SDC ZONA 1 - MACRO (1 y 2)'!H12="","",'SDC ZONA 1 - MACRO (1 y 2)'!H12)</f>
        <v/>
      </c>
    </row>
    <row r="13" spans="2:14" ht="3.75" customHeight="1"/>
    <row r="14" spans="2:14">
      <c r="B14" s="183" t="s">
        <v>65</v>
      </c>
      <c r="C14" s="184"/>
      <c r="D14" s="184"/>
      <c r="E14" s="184"/>
      <c r="F14" s="184"/>
      <c r="G14" s="184"/>
      <c r="H14" s="185"/>
    </row>
    <row r="15" spans="2:14" ht="75" customHeight="1">
      <c r="B15" s="186" t="s">
        <v>217</v>
      </c>
      <c r="C15" s="187"/>
      <c r="D15" s="187"/>
      <c r="E15" s="187"/>
      <c r="F15" s="187"/>
      <c r="G15" s="187"/>
      <c r="H15" s="188"/>
    </row>
    <row r="16" spans="2:14" ht="216" customHeight="1">
      <c r="B16" s="189" t="s">
        <v>228</v>
      </c>
      <c r="C16" s="190"/>
      <c r="D16" s="190"/>
      <c r="E16" s="190"/>
      <c r="F16" s="190"/>
      <c r="G16" s="190"/>
      <c r="H16" s="191"/>
      <c r="N16" s="66"/>
    </row>
    <row r="17" spans="2:15" ht="5.25" customHeight="1">
      <c r="B17" s="67"/>
      <c r="C17" s="67"/>
      <c r="D17" s="68"/>
      <c r="E17" s="68"/>
      <c r="F17" s="68"/>
      <c r="G17" s="68"/>
      <c r="H17" s="68"/>
      <c r="I17" s="68"/>
      <c r="O17" s="69"/>
    </row>
    <row r="18" spans="2:15" s="71" customFormat="1" ht="12">
      <c r="B18" s="101" t="s">
        <v>129</v>
      </c>
      <c r="C18" s="101" t="s">
        <v>202</v>
      </c>
      <c r="G18" s="72" t="s">
        <v>175</v>
      </c>
      <c r="H18" s="73">
        <v>10</v>
      </c>
    </row>
    <row r="19" spans="2:15" s="71" customFormat="1" ht="4.5" customHeight="1">
      <c r="B19" s="70"/>
      <c r="C19" s="70"/>
      <c r="D19" s="74"/>
    </row>
    <row r="20" spans="2:15" s="71" customFormat="1" ht="15.75" customHeight="1">
      <c r="B20" s="154" t="str">
        <f>+"PERSONAL - "&amp;UPPER($C$18)</f>
        <v>PERSONAL - ZONA 2</v>
      </c>
      <c r="C20" s="155"/>
      <c r="D20" s="155"/>
      <c r="E20" s="155"/>
      <c r="F20" s="155"/>
      <c r="G20" s="155"/>
      <c r="H20" s="156"/>
    </row>
    <row r="21" spans="2:15" s="71" customFormat="1" ht="48">
      <c r="B21" s="163" t="s">
        <v>179</v>
      </c>
      <c r="C21" s="163"/>
      <c r="D21" s="163"/>
      <c r="E21" s="144" t="s">
        <v>180</v>
      </c>
      <c r="F21" s="144" t="s">
        <v>181</v>
      </c>
      <c r="G21" s="144" t="s">
        <v>205</v>
      </c>
      <c r="H21" s="144" t="s">
        <v>206</v>
      </c>
    </row>
    <row r="22" spans="2:15" s="71" customFormat="1">
      <c r="B22" s="167" t="s">
        <v>183</v>
      </c>
      <c r="C22" s="167"/>
      <c r="D22" s="167"/>
      <c r="E22" s="106">
        <v>1</v>
      </c>
      <c r="F22" s="107">
        <v>1</v>
      </c>
      <c r="G22" s="77"/>
      <c r="H22" s="78">
        <f>ROUND(E22*F22*G22*$H$18,0)</f>
        <v>0</v>
      </c>
    </row>
    <row r="23" spans="2:15" s="71" customFormat="1">
      <c r="B23" s="167" t="s">
        <v>184</v>
      </c>
      <c r="C23" s="167"/>
      <c r="D23" s="167"/>
      <c r="E23" s="106">
        <v>1</v>
      </c>
      <c r="F23" s="107">
        <v>1</v>
      </c>
      <c r="G23" s="77"/>
      <c r="H23" s="78">
        <f t="shared" ref="H23:H34" si="0">ROUND(E23*F23*G23*$H$18,0)</f>
        <v>0</v>
      </c>
    </row>
    <row r="24" spans="2:15" s="71" customFormat="1">
      <c r="B24" s="167" t="s">
        <v>185</v>
      </c>
      <c r="C24" s="167"/>
      <c r="D24" s="167"/>
      <c r="E24" s="106">
        <v>1</v>
      </c>
      <c r="F24" s="107">
        <v>1</v>
      </c>
      <c r="G24" s="77"/>
      <c r="H24" s="78">
        <f t="shared" si="0"/>
        <v>0</v>
      </c>
    </row>
    <row r="25" spans="2:15" s="71" customFormat="1">
      <c r="B25" s="167" t="s">
        <v>186</v>
      </c>
      <c r="C25" s="167"/>
      <c r="D25" s="167"/>
      <c r="E25" s="106">
        <v>1</v>
      </c>
      <c r="F25" s="107">
        <v>1</v>
      </c>
      <c r="G25" s="77"/>
      <c r="H25" s="78">
        <f t="shared" si="0"/>
        <v>0</v>
      </c>
    </row>
    <row r="26" spans="2:15" s="71" customFormat="1">
      <c r="B26" s="167" t="s">
        <v>187</v>
      </c>
      <c r="C26" s="167"/>
      <c r="D26" s="167"/>
      <c r="E26" s="106">
        <v>1</v>
      </c>
      <c r="F26" s="107">
        <v>1</v>
      </c>
      <c r="G26" s="77"/>
      <c r="H26" s="78">
        <f t="shared" si="0"/>
        <v>0</v>
      </c>
    </row>
    <row r="27" spans="2:15" s="71" customFormat="1">
      <c r="B27" s="167" t="s">
        <v>188</v>
      </c>
      <c r="C27" s="167"/>
      <c r="D27" s="167"/>
      <c r="E27" s="106">
        <v>2</v>
      </c>
      <c r="F27" s="107">
        <v>1</v>
      </c>
      <c r="G27" s="77"/>
      <c r="H27" s="78">
        <f t="shared" si="0"/>
        <v>0</v>
      </c>
    </row>
    <row r="28" spans="2:15" s="71" customFormat="1">
      <c r="B28" s="167" t="s">
        <v>189</v>
      </c>
      <c r="C28" s="167"/>
      <c r="D28" s="167"/>
      <c r="E28" s="106">
        <v>2</v>
      </c>
      <c r="F28" s="107">
        <v>1</v>
      </c>
      <c r="G28" s="77"/>
      <c r="H28" s="78">
        <f t="shared" si="0"/>
        <v>0</v>
      </c>
    </row>
    <row r="29" spans="2:15" s="71" customFormat="1">
      <c r="B29" s="167" t="s">
        <v>182</v>
      </c>
      <c r="C29" s="167"/>
      <c r="D29" s="167"/>
      <c r="E29" s="106">
        <v>3</v>
      </c>
      <c r="F29" s="107">
        <v>1</v>
      </c>
      <c r="G29" s="77"/>
      <c r="H29" s="78">
        <f t="shared" si="0"/>
        <v>0</v>
      </c>
    </row>
    <row r="30" spans="2:15" s="71" customFormat="1">
      <c r="B30" s="167" t="s">
        <v>190</v>
      </c>
      <c r="C30" s="167"/>
      <c r="D30" s="167"/>
      <c r="E30" s="106">
        <v>1</v>
      </c>
      <c r="F30" s="107">
        <v>1</v>
      </c>
      <c r="G30" s="77"/>
      <c r="H30" s="78">
        <f t="shared" si="0"/>
        <v>0</v>
      </c>
    </row>
    <row r="31" spans="2:15" s="71" customFormat="1">
      <c r="B31" s="167" t="s">
        <v>191</v>
      </c>
      <c r="C31" s="167"/>
      <c r="D31" s="167"/>
      <c r="E31" s="106">
        <v>1</v>
      </c>
      <c r="F31" s="107">
        <v>1</v>
      </c>
      <c r="G31" s="77"/>
      <c r="H31" s="78">
        <f t="shared" si="0"/>
        <v>0</v>
      </c>
    </row>
    <row r="32" spans="2:15" s="71" customFormat="1">
      <c r="B32" s="167" t="s">
        <v>192</v>
      </c>
      <c r="C32" s="167"/>
      <c r="D32" s="167"/>
      <c r="E32" s="106">
        <v>1</v>
      </c>
      <c r="F32" s="107">
        <v>1</v>
      </c>
      <c r="G32" s="77"/>
      <c r="H32" s="78">
        <f t="shared" si="0"/>
        <v>0</v>
      </c>
    </row>
    <row r="33" spans="2:8" s="71" customFormat="1">
      <c r="B33" s="167" t="s">
        <v>193</v>
      </c>
      <c r="C33" s="167"/>
      <c r="D33" s="167"/>
      <c r="E33" s="106">
        <v>3</v>
      </c>
      <c r="F33" s="107">
        <v>1</v>
      </c>
      <c r="G33" s="77"/>
      <c r="H33" s="78">
        <f t="shared" si="0"/>
        <v>0</v>
      </c>
    </row>
    <row r="34" spans="2:8" s="71" customFormat="1">
      <c r="B34" s="167" t="s">
        <v>194</v>
      </c>
      <c r="C34" s="167"/>
      <c r="D34" s="167"/>
      <c r="E34" s="106">
        <v>1</v>
      </c>
      <c r="F34" s="107">
        <v>1</v>
      </c>
      <c r="G34" s="77"/>
      <c r="H34" s="78">
        <f t="shared" si="0"/>
        <v>0</v>
      </c>
    </row>
    <row r="35" spans="2:8" s="71" customFormat="1" ht="15.75" customHeight="1">
      <c r="B35" s="104" t="str">
        <f>+"TOTAL  "&amp;B20</f>
        <v>TOTAL  PERSONAL - ZONA 2</v>
      </c>
      <c r="C35" s="105"/>
      <c r="D35" s="105"/>
      <c r="E35" s="108"/>
      <c r="F35" s="109"/>
      <c r="G35" s="110"/>
      <c r="H35" s="128">
        <f>SUM(H22:H34)</f>
        <v>0</v>
      </c>
    </row>
    <row r="36" spans="2:8" s="71" customFormat="1" ht="6.75" customHeight="1">
      <c r="B36" s="70"/>
      <c r="C36" s="70"/>
      <c r="D36" s="74"/>
    </row>
    <row r="37" spans="2:8" s="71" customFormat="1" ht="12">
      <c r="B37" s="154" t="str">
        <f>+"VISITAS A UNIDADES DE OBSERVACIÓN - "&amp;UPPER(C18)</f>
        <v>VISITAS A UNIDADES DE OBSERVACIÓN - ZONA 2</v>
      </c>
      <c r="C37" s="155"/>
      <c r="D37" s="155"/>
      <c r="E37" s="155"/>
      <c r="F37" s="155"/>
      <c r="G37" s="155"/>
      <c r="H37" s="156"/>
    </row>
    <row r="38" spans="2:8" s="75" customFormat="1" ht="51" customHeight="1">
      <c r="B38" s="159" t="s">
        <v>224</v>
      </c>
      <c r="C38" s="160"/>
      <c r="D38" s="144" t="s">
        <v>133</v>
      </c>
      <c r="E38" s="118" t="s">
        <v>134</v>
      </c>
      <c r="F38" s="144" t="s">
        <v>131</v>
      </c>
      <c r="G38" s="144" t="s">
        <v>225</v>
      </c>
      <c r="H38" s="144" t="s">
        <v>132</v>
      </c>
    </row>
    <row r="39" spans="2:8" s="71" customFormat="1" ht="15.75" customHeight="1">
      <c r="B39" s="157" t="s">
        <v>218</v>
      </c>
      <c r="C39" s="158"/>
      <c r="D39" s="76">
        <v>10</v>
      </c>
      <c r="E39" s="76">
        <v>238</v>
      </c>
      <c r="F39" s="76">
        <v>2380</v>
      </c>
      <c r="G39" s="203"/>
      <c r="H39" s="206">
        <f>+SUM(F39:F41)*G39</f>
        <v>0</v>
      </c>
    </row>
    <row r="40" spans="2:8" s="71" customFormat="1" ht="12">
      <c r="B40" s="157" t="s">
        <v>227</v>
      </c>
      <c r="C40" s="158"/>
      <c r="D40" s="76">
        <v>8</v>
      </c>
      <c r="E40" s="76">
        <v>31</v>
      </c>
      <c r="F40" s="76">
        <v>242</v>
      </c>
      <c r="G40" s="204"/>
      <c r="H40" s="207"/>
    </row>
    <row r="41" spans="2:8" s="71" customFormat="1" ht="12">
      <c r="B41" s="157" t="s">
        <v>196</v>
      </c>
      <c r="C41" s="158"/>
      <c r="D41" s="76">
        <v>10</v>
      </c>
      <c r="E41" s="76">
        <v>1</v>
      </c>
      <c r="F41" s="76">
        <v>10</v>
      </c>
      <c r="G41" s="205"/>
      <c r="H41" s="208"/>
    </row>
    <row r="42" spans="2:8" s="71" customFormat="1" ht="12">
      <c r="B42" s="157" t="s">
        <v>219</v>
      </c>
      <c r="C42" s="158"/>
      <c r="D42" s="76">
        <v>5</v>
      </c>
      <c r="E42" s="76">
        <v>4</v>
      </c>
      <c r="F42" s="76">
        <v>20</v>
      </c>
      <c r="G42" s="203"/>
      <c r="H42" s="206">
        <f>+SUM(F42:F45)*G42</f>
        <v>0</v>
      </c>
    </row>
    <row r="43" spans="2:8" s="71" customFormat="1" ht="15.75" customHeight="1">
      <c r="B43" s="157" t="s">
        <v>220</v>
      </c>
      <c r="C43" s="158"/>
      <c r="D43" s="76">
        <v>3</v>
      </c>
      <c r="E43" s="76">
        <v>2</v>
      </c>
      <c r="F43" s="76">
        <v>6</v>
      </c>
      <c r="G43" s="204"/>
      <c r="H43" s="207"/>
    </row>
    <row r="44" spans="2:8" s="71" customFormat="1" ht="12">
      <c r="B44" s="157" t="s">
        <v>216</v>
      </c>
      <c r="C44" s="158"/>
      <c r="D44" s="76">
        <v>2</v>
      </c>
      <c r="E44" s="76">
        <v>2</v>
      </c>
      <c r="F44" s="76">
        <v>4</v>
      </c>
      <c r="G44" s="204"/>
      <c r="H44" s="207"/>
    </row>
    <row r="45" spans="2:8" s="71" customFormat="1" ht="12">
      <c r="B45" s="157" t="s">
        <v>221</v>
      </c>
      <c r="C45" s="158"/>
      <c r="D45" s="76">
        <v>10</v>
      </c>
      <c r="E45" s="76">
        <v>5</v>
      </c>
      <c r="F45" s="76">
        <v>50</v>
      </c>
      <c r="G45" s="205"/>
      <c r="H45" s="208"/>
    </row>
    <row r="46" spans="2:8" ht="4.5" customHeight="1"/>
    <row r="47" spans="2:8" s="71" customFormat="1" ht="15.75" customHeight="1">
      <c r="B47" s="134" t="str">
        <f>+"TOTAL  "&amp;B37</f>
        <v>TOTAL  VISITAS A UNIDADES DE OBSERVACIÓN - ZONA 2</v>
      </c>
      <c r="C47" s="135"/>
      <c r="D47" s="136"/>
      <c r="E47" s="79">
        <f>SUM(E39:E45)</f>
        <v>283</v>
      </c>
      <c r="F47" s="79">
        <f>SUM(F39:F45)</f>
        <v>2712</v>
      </c>
      <c r="G47" s="80"/>
      <c r="H47" s="128">
        <f>SUM(H39:H45)</f>
        <v>0</v>
      </c>
    </row>
    <row r="48" spans="2:8" s="70" customFormat="1" ht="6.75" customHeight="1">
      <c r="B48" s="82"/>
      <c r="C48" s="82"/>
      <c r="D48" s="83"/>
      <c r="E48" s="84"/>
      <c r="F48" s="84"/>
      <c r="G48" s="85"/>
      <c r="H48" s="85"/>
    </row>
    <row r="49" spans="2:8" s="71" customFormat="1" ht="12">
      <c r="B49" s="154" t="str">
        <f>+"PLAN DE MUESTREO A PRODUCTOS - "&amp;UPPER(C18)</f>
        <v>PLAN DE MUESTREO A PRODUCTOS - ZONA 2</v>
      </c>
      <c r="C49" s="155"/>
      <c r="D49" s="155"/>
      <c r="E49" s="155"/>
      <c r="F49" s="155"/>
      <c r="G49" s="155"/>
      <c r="H49" s="156"/>
    </row>
    <row r="50" spans="2:8" s="75" customFormat="1" ht="36">
      <c r="B50" s="163" t="s">
        <v>170</v>
      </c>
      <c r="C50" s="163"/>
      <c r="D50" s="163"/>
      <c r="E50" s="163"/>
      <c r="F50" s="144" t="s">
        <v>195</v>
      </c>
      <c r="G50" s="144" t="s">
        <v>130</v>
      </c>
      <c r="H50" s="144" t="s">
        <v>132</v>
      </c>
    </row>
    <row r="51" spans="2:8" s="120" customFormat="1" ht="16.5" customHeight="1">
      <c r="B51" s="145" t="s">
        <v>135</v>
      </c>
      <c r="C51" s="146"/>
      <c r="D51" s="146"/>
      <c r="E51" s="146"/>
      <c r="F51" s="146"/>
      <c r="G51" s="146"/>
      <c r="H51" s="147"/>
    </row>
    <row r="52" spans="2:8" s="71" customFormat="1" ht="12">
      <c r="B52" s="171" t="s">
        <v>197</v>
      </c>
      <c r="C52" s="164" t="s">
        <v>136</v>
      </c>
      <c r="D52" s="164"/>
      <c r="E52" s="165"/>
      <c r="F52" s="86">
        <f>3+3+3+(10/2)</f>
        <v>14</v>
      </c>
      <c r="G52" s="77"/>
      <c r="H52" s="78">
        <f t="shared" ref="H52:H60" si="1">+G52*F52</f>
        <v>0</v>
      </c>
    </row>
    <row r="53" spans="2:8" s="71" customFormat="1" ht="12">
      <c r="B53" s="172"/>
      <c r="C53" s="164" t="s">
        <v>137</v>
      </c>
      <c r="D53" s="164"/>
      <c r="E53" s="165"/>
      <c r="F53" s="86">
        <f>+$F$52</f>
        <v>14</v>
      </c>
      <c r="G53" s="77"/>
      <c r="H53" s="78">
        <f t="shared" si="1"/>
        <v>0</v>
      </c>
    </row>
    <row r="54" spans="2:8" s="71" customFormat="1" ht="12">
      <c r="B54" s="172"/>
      <c r="C54" s="164" t="s">
        <v>138</v>
      </c>
      <c r="D54" s="164"/>
      <c r="E54" s="165"/>
      <c r="F54" s="86">
        <f t="shared" ref="F54:F60" si="2">+$F$52</f>
        <v>14</v>
      </c>
      <c r="G54" s="77"/>
      <c r="H54" s="78">
        <f t="shared" si="1"/>
        <v>0</v>
      </c>
    </row>
    <row r="55" spans="2:8" s="71" customFormat="1" ht="12">
      <c r="B55" s="172"/>
      <c r="C55" s="164" t="s">
        <v>139</v>
      </c>
      <c r="D55" s="164"/>
      <c r="E55" s="165"/>
      <c r="F55" s="86">
        <f t="shared" si="2"/>
        <v>14</v>
      </c>
      <c r="G55" s="77"/>
      <c r="H55" s="78">
        <f t="shared" si="1"/>
        <v>0</v>
      </c>
    </row>
    <row r="56" spans="2:8" s="71" customFormat="1" ht="12">
      <c r="B56" s="172"/>
      <c r="C56" s="164" t="s">
        <v>140</v>
      </c>
      <c r="D56" s="164"/>
      <c r="E56" s="165"/>
      <c r="F56" s="86">
        <f t="shared" si="2"/>
        <v>14</v>
      </c>
      <c r="G56" s="77"/>
      <c r="H56" s="78">
        <f t="shared" si="1"/>
        <v>0</v>
      </c>
    </row>
    <row r="57" spans="2:8" s="71" customFormat="1" ht="12">
      <c r="B57" s="172"/>
      <c r="C57" s="164" t="s">
        <v>141</v>
      </c>
      <c r="D57" s="164"/>
      <c r="E57" s="165"/>
      <c r="F57" s="86">
        <f t="shared" si="2"/>
        <v>14</v>
      </c>
      <c r="G57" s="77"/>
      <c r="H57" s="78">
        <f t="shared" si="1"/>
        <v>0</v>
      </c>
    </row>
    <row r="58" spans="2:8" s="71" customFormat="1" ht="12">
      <c r="B58" s="172"/>
      <c r="C58" s="164" t="s">
        <v>142</v>
      </c>
      <c r="D58" s="164"/>
      <c r="E58" s="165"/>
      <c r="F58" s="86">
        <f t="shared" si="2"/>
        <v>14</v>
      </c>
      <c r="G58" s="77"/>
      <c r="H58" s="78">
        <f t="shared" si="1"/>
        <v>0</v>
      </c>
    </row>
    <row r="59" spans="2:8" s="71" customFormat="1" ht="12">
      <c r="B59" s="172"/>
      <c r="C59" s="164" t="s">
        <v>143</v>
      </c>
      <c r="D59" s="164"/>
      <c r="E59" s="165"/>
      <c r="F59" s="86">
        <f t="shared" si="2"/>
        <v>14</v>
      </c>
      <c r="G59" s="77"/>
      <c r="H59" s="78">
        <f t="shared" si="1"/>
        <v>0</v>
      </c>
    </row>
    <row r="60" spans="2:8" s="71" customFormat="1" ht="12">
      <c r="B60" s="172"/>
      <c r="C60" s="164" t="s">
        <v>144</v>
      </c>
      <c r="D60" s="164"/>
      <c r="E60" s="165"/>
      <c r="F60" s="86">
        <f t="shared" si="2"/>
        <v>14</v>
      </c>
      <c r="G60" s="77"/>
      <c r="H60" s="78">
        <f t="shared" si="1"/>
        <v>0</v>
      </c>
    </row>
    <row r="61" spans="2:8" s="71" customFormat="1" ht="12">
      <c r="B61" s="173"/>
      <c r="C61" s="121" t="str">
        <f>+"SUBTOTAL "&amp;B51&amp;" "&amp;B52</f>
        <v>SUBTOTAL ANÁLISIS PARA PRODUCTOS SOLIDOS-GALLETAS 
FISICOQUÍMICOS</v>
      </c>
      <c r="D61" s="122"/>
      <c r="E61" s="122"/>
      <c r="F61" s="123"/>
      <c r="G61" s="124"/>
      <c r="H61" s="129">
        <f>SUM(H52:H60)</f>
        <v>0</v>
      </c>
    </row>
    <row r="62" spans="2:8" s="71" customFormat="1" ht="15" customHeight="1">
      <c r="B62" s="174" t="s">
        <v>198</v>
      </c>
      <c r="C62" s="164" t="s">
        <v>145</v>
      </c>
      <c r="D62" s="164"/>
      <c r="E62" s="165"/>
      <c r="F62" s="86">
        <f>+$F$52</f>
        <v>14</v>
      </c>
      <c r="G62" s="77"/>
      <c r="H62" s="78">
        <f t="shared" ref="H62:H68" si="3">+G62*F62</f>
        <v>0</v>
      </c>
    </row>
    <row r="63" spans="2:8" s="71" customFormat="1" ht="12">
      <c r="B63" s="175"/>
      <c r="C63" s="164" t="s">
        <v>146</v>
      </c>
      <c r="D63" s="164"/>
      <c r="E63" s="165"/>
      <c r="F63" s="86">
        <f>+$F$52</f>
        <v>14</v>
      </c>
      <c r="G63" s="77"/>
      <c r="H63" s="78">
        <f t="shared" si="3"/>
        <v>0</v>
      </c>
    </row>
    <row r="64" spans="2:8" s="71" customFormat="1" ht="12">
      <c r="B64" s="175"/>
      <c r="C64" s="164" t="s">
        <v>147</v>
      </c>
      <c r="D64" s="164"/>
      <c r="E64" s="165"/>
      <c r="F64" s="86">
        <f>+$F$52</f>
        <v>14</v>
      </c>
      <c r="G64" s="77"/>
      <c r="H64" s="78">
        <f t="shared" si="3"/>
        <v>0</v>
      </c>
    </row>
    <row r="65" spans="2:8" s="71" customFormat="1" ht="12">
      <c r="B65" s="175"/>
      <c r="C65" s="164" t="s">
        <v>148</v>
      </c>
      <c r="D65" s="164"/>
      <c r="E65" s="165"/>
      <c r="F65" s="86">
        <f>+$F$52</f>
        <v>14</v>
      </c>
      <c r="G65" s="77"/>
      <c r="H65" s="78">
        <f t="shared" si="3"/>
        <v>0</v>
      </c>
    </row>
    <row r="66" spans="2:8" s="71" customFormat="1" ht="12">
      <c r="B66" s="175"/>
      <c r="C66" s="164" t="s">
        <v>176</v>
      </c>
      <c r="D66" s="164"/>
      <c r="E66" s="165"/>
      <c r="F66" s="86">
        <f>+ROUND((F52*60%),0)</f>
        <v>8</v>
      </c>
      <c r="G66" s="77"/>
      <c r="H66" s="78">
        <f t="shared" si="3"/>
        <v>0</v>
      </c>
    </row>
    <row r="67" spans="2:8" s="71" customFormat="1" ht="12">
      <c r="B67" s="175"/>
      <c r="C67" s="164" t="s">
        <v>149</v>
      </c>
      <c r="D67" s="164"/>
      <c r="E67" s="165"/>
      <c r="F67" s="86">
        <f>+$F$52</f>
        <v>14</v>
      </c>
      <c r="G67" s="77"/>
      <c r="H67" s="78">
        <f t="shared" si="3"/>
        <v>0</v>
      </c>
    </row>
    <row r="68" spans="2:8" s="71" customFormat="1" ht="12">
      <c r="B68" s="175"/>
      <c r="C68" s="164" t="s">
        <v>150</v>
      </c>
      <c r="D68" s="164"/>
      <c r="E68" s="165"/>
      <c r="F68" s="86">
        <f>+$F$52</f>
        <v>14</v>
      </c>
      <c r="G68" s="77"/>
      <c r="H68" s="78">
        <f t="shared" si="3"/>
        <v>0</v>
      </c>
    </row>
    <row r="69" spans="2:8" s="71" customFormat="1" ht="12">
      <c r="B69" s="176"/>
      <c r="C69" s="121" t="str">
        <f>+"SUBTOTAL "&amp;B51&amp;" "&amp;B62</f>
        <v>SUBTOTAL ANÁLISIS PARA PRODUCTOS SOLIDOS-GALLETAS MICROBIOLÓGICOS</v>
      </c>
      <c r="D69" s="122"/>
      <c r="E69" s="122"/>
      <c r="F69" s="123"/>
      <c r="G69" s="124"/>
      <c r="H69" s="81">
        <f>SUM(H62:H68)</f>
        <v>0</v>
      </c>
    </row>
    <row r="70" spans="2:8" s="71" customFormat="1" ht="12">
      <c r="B70" s="161" t="s">
        <v>172</v>
      </c>
      <c r="C70" s="162"/>
      <c r="D70" s="162"/>
      <c r="E70" s="162"/>
      <c r="F70" s="162"/>
      <c r="G70" s="162"/>
      <c r="H70" s="129">
        <f>+H69+H61</f>
        <v>0</v>
      </c>
    </row>
    <row r="71" spans="2:8" s="119" customFormat="1" ht="16.5" customHeight="1">
      <c r="B71" s="145" t="s">
        <v>151</v>
      </c>
      <c r="C71" s="146"/>
      <c r="D71" s="146"/>
      <c r="E71" s="146"/>
      <c r="F71" s="146"/>
      <c r="G71" s="146"/>
      <c r="H71" s="147"/>
    </row>
    <row r="72" spans="2:8" s="71" customFormat="1" ht="15" customHeight="1">
      <c r="B72" s="177" t="s">
        <v>199</v>
      </c>
      <c r="C72" s="166" t="s">
        <v>152</v>
      </c>
      <c r="D72" s="164"/>
      <c r="E72" s="165"/>
      <c r="F72" s="86">
        <f>20+11+40+11+(10/2)</f>
        <v>87</v>
      </c>
      <c r="G72" s="77"/>
      <c r="H72" s="78">
        <f t="shared" ref="H72:H88" si="4">+G72*F72</f>
        <v>0</v>
      </c>
    </row>
    <row r="73" spans="2:8" s="71" customFormat="1" ht="12">
      <c r="B73" s="178"/>
      <c r="C73" s="166" t="s">
        <v>153</v>
      </c>
      <c r="D73" s="164"/>
      <c r="E73" s="165"/>
      <c r="F73" s="86">
        <f>+$F$72</f>
        <v>87</v>
      </c>
      <c r="G73" s="77"/>
      <c r="H73" s="78">
        <f t="shared" si="4"/>
        <v>0</v>
      </c>
    </row>
    <row r="74" spans="2:8" s="71" customFormat="1" ht="12">
      <c r="B74" s="178"/>
      <c r="C74" s="166" t="s">
        <v>154</v>
      </c>
      <c r="D74" s="164"/>
      <c r="E74" s="165"/>
      <c r="F74" s="86">
        <f>+$F$72</f>
        <v>87</v>
      </c>
      <c r="G74" s="77"/>
      <c r="H74" s="78">
        <f t="shared" si="4"/>
        <v>0</v>
      </c>
    </row>
    <row r="75" spans="2:8" s="71" customFormat="1" ht="13.5">
      <c r="B75" s="178"/>
      <c r="C75" s="166" t="s">
        <v>177</v>
      </c>
      <c r="D75" s="164"/>
      <c r="E75" s="165"/>
      <c r="F75" s="86">
        <f>+ROUND((F72*20%),0)</f>
        <v>17</v>
      </c>
      <c r="G75" s="77"/>
      <c r="H75" s="78">
        <f t="shared" si="4"/>
        <v>0</v>
      </c>
    </row>
    <row r="76" spans="2:8" s="71" customFormat="1" ht="13.5">
      <c r="B76" s="178"/>
      <c r="C76" s="166" t="s">
        <v>178</v>
      </c>
      <c r="D76" s="164"/>
      <c r="E76" s="165"/>
      <c r="F76" s="86">
        <f>+ROUND((F72*40%),0)</f>
        <v>35</v>
      </c>
      <c r="G76" s="77"/>
      <c r="H76" s="78">
        <f t="shared" si="4"/>
        <v>0</v>
      </c>
    </row>
    <row r="77" spans="2:8" s="71" customFormat="1" ht="12">
      <c r="B77" s="178"/>
      <c r="C77" s="166" t="s">
        <v>155</v>
      </c>
      <c r="D77" s="164"/>
      <c r="E77" s="165"/>
      <c r="F77" s="86">
        <f t="shared" ref="F77:F88" si="5">+$F$72</f>
        <v>87</v>
      </c>
      <c r="G77" s="77"/>
      <c r="H77" s="78">
        <f t="shared" si="4"/>
        <v>0</v>
      </c>
    </row>
    <row r="78" spans="2:8" s="71" customFormat="1" ht="12">
      <c r="B78" s="178"/>
      <c r="C78" s="166" t="s">
        <v>156</v>
      </c>
      <c r="D78" s="164"/>
      <c r="E78" s="165"/>
      <c r="F78" s="86">
        <f t="shared" si="5"/>
        <v>87</v>
      </c>
      <c r="G78" s="77"/>
      <c r="H78" s="78">
        <f t="shared" si="4"/>
        <v>0</v>
      </c>
    </row>
    <row r="79" spans="2:8" s="71" customFormat="1" ht="12">
      <c r="B79" s="178"/>
      <c r="C79" s="166" t="s">
        <v>157</v>
      </c>
      <c r="D79" s="164"/>
      <c r="E79" s="165"/>
      <c r="F79" s="86">
        <f t="shared" si="5"/>
        <v>87</v>
      </c>
      <c r="G79" s="77"/>
      <c r="H79" s="78">
        <f t="shared" si="4"/>
        <v>0</v>
      </c>
    </row>
    <row r="80" spans="2:8" s="71" customFormat="1" ht="12">
      <c r="B80" s="178"/>
      <c r="C80" s="166" t="s">
        <v>158</v>
      </c>
      <c r="D80" s="164"/>
      <c r="E80" s="165"/>
      <c r="F80" s="86">
        <f t="shared" si="5"/>
        <v>87</v>
      </c>
      <c r="G80" s="77"/>
      <c r="H80" s="78">
        <f t="shared" si="4"/>
        <v>0</v>
      </c>
    </row>
    <row r="81" spans="2:8" s="71" customFormat="1" ht="12">
      <c r="B81" s="178"/>
      <c r="C81" s="166" t="s">
        <v>159</v>
      </c>
      <c r="D81" s="164"/>
      <c r="E81" s="165"/>
      <c r="F81" s="86">
        <f t="shared" si="5"/>
        <v>87</v>
      </c>
      <c r="G81" s="77"/>
      <c r="H81" s="78">
        <f t="shared" si="4"/>
        <v>0</v>
      </c>
    </row>
    <row r="82" spans="2:8" s="71" customFormat="1" ht="12">
      <c r="B82" s="178"/>
      <c r="C82" s="166" t="s">
        <v>160</v>
      </c>
      <c r="D82" s="164"/>
      <c r="E82" s="165"/>
      <c r="F82" s="86">
        <f t="shared" si="5"/>
        <v>87</v>
      </c>
      <c r="G82" s="77"/>
      <c r="H82" s="78">
        <f t="shared" si="4"/>
        <v>0</v>
      </c>
    </row>
    <row r="83" spans="2:8" s="71" customFormat="1" ht="12">
      <c r="B83" s="178"/>
      <c r="C83" s="166" t="s">
        <v>161</v>
      </c>
      <c r="D83" s="164"/>
      <c r="E83" s="165"/>
      <c r="F83" s="86">
        <f t="shared" si="5"/>
        <v>87</v>
      </c>
      <c r="G83" s="77"/>
      <c r="H83" s="78">
        <f t="shared" si="4"/>
        <v>0</v>
      </c>
    </row>
    <row r="84" spans="2:8" s="71" customFormat="1" ht="12">
      <c r="B84" s="178"/>
      <c r="C84" s="166" t="s">
        <v>162</v>
      </c>
      <c r="D84" s="164"/>
      <c r="E84" s="165"/>
      <c r="F84" s="86">
        <f t="shared" si="5"/>
        <v>87</v>
      </c>
      <c r="G84" s="77"/>
      <c r="H84" s="78">
        <f t="shared" si="4"/>
        <v>0</v>
      </c>
    </row>
    <row r="85" spans="2:8" s="71" customFormat="1" ht="12">
      <c r="B85" s="178"/>
      <c r="C85" s="166" t="s">
        <v>163</v>
      </c>
      <c r="D85" s="164"/>
      <c r="E85" s="165"/>
      <c r="F85" s="86">
        <f t="shared" si="5"/>
        <v>87</v>
      </c>
      <c r="G85" s="77"/>
      <c r="H85" s="78">
        <f t="shared" si="4"/>
        <v>0</v>
      </c>
    </row>
    <row r="86" spans="2:8" s="71" customFormat="1" ht="12">
      <c r="B86" s="178"/>
      <c r="C86" s="166" t="s">
        <v>138</v>
      </c>
      <c r="D86" s="164"/>
      <c r="E86" s="165"/>
      <c r="F86" s="86">
        <f t="shared" si="5"/>
        <v>87</v>
      </c>
      <c r="G86" s="77"/>
      <c r="H86" s="78">
        <f t="shared" si="4"/>
        <v>0</v>
      </c>
    </row>
    <row r="87" spans="2:8" s="71" customFormat="1" ht="12">
      <c r="B87" s="178"/>
      <c r="C87" s="166" t="s">
        <v>164</v>
      </c>
      <c r="D87" s="164"/>
      <c r="E87" s="165"/>
      <c r="F87" s="86">
        <f t="shared" si="5"/>
        <v>87</v>
      </c>
      <c r="G87" s="77"/>
      <c r="H87" s="78">
        <f t="shared" si="4"/>
        <v>0</v>
      </c>
    </row>
    <row r="88" spans="2:8" s="71" customFormat="1" ht="12">
      <c r="B88" s="178"/>
      <c r="C88" s="166" t="s">
        <v>140</v>
      </c>
      <c r="D88" s="164"/>
      <c r="E88" s="165"/>
      <c r="F88" s="86">
        <f t="shared" si="5"/>
        <v>87</v>
      </c>
      <c r="G88" s="77"/>
      <c r="H88" s="78">
        <f t="shared" si="4"/>
        <v>0</v>
      </c>
    </row>
    <row r="89" spans="2:8" s="71" customFormat="1" ht="12">
      <c r="B89" s="179"/>
      <c r="C89" s="121" t="str">
        <f>+"SUBTOTAL "&amp;B71&amp;" "&amp;B72</f>
        <v>SUBTOTAL ANÁLISIS PARA PRODUCTOS LÁCTEOS FISICOQUÍMICOS</v>
      </c>
      <c r="D89" s="122"/>
      <c r="E89" s="122"/>
      <c r="F89" s="123"/>
      <c r="G89" s="124"/>
      <c r="H89" s="129">
        <f>SUM(H72:H88)</f>
        <v>0</v>
      </c>
    </row>
    <row r="90" spans="2:8" s="71" customFormat="1" ht="12">
      <c r="B90" s="177" t="s">
        <v>198</v>
      </c>
      <c r="C90" s="166" t="s">
        <v>171</v>
      </c>
      <c r="D90" s="164"/>
      <c r="E90" s="165"/>
      <c r="F90" s="86">
        <f>+$F$72</f>
        <v>87</v>
      </c>
      <c r="G90" s="77"/>
      <c r="H90" s="78">
        <f t="shared" ref="H90" si="6">+G90*F90</f>
        <v>0</v>
      </c>
    </row>
    <row r="91" spans="2:8" s="71" customFormat="1" ht="12">
      <c r="B91" s="179"/>
      <c r="C91" s="121" t="str">
        <f>+"SUBTOTAL "&amp;B71&amp;" "&amp;B90</f>
        <v>SUBTOTAL ANÁLISIS PARA PRODUCTOS LÁCTEOS MICROBIOLÓGICOS</v>
      </c>
      <c r="D91" s="122"/>
      <c r="E91" s="122"/>
      <c r="F91" s="123"/>
      <c r="G91" s="124"/>
      <c r="H91" s="129">
        <f>+H90</f>
        <v>0</v>
      </c>
    </row>
    <row r="92" spans="2:8" s="71" customFormat="1" ht="12">
      <c r="B92" s="161" t="s">
        <v>173</v>
      </c>
      <c r="C92" s="162"/>
      <c r="D92" s="162"/>
      <c r="E92" s="162"/>
      <c r="F92" s="162"/>
      <c r="G92" s="162"/>
      <c r="H92" s="128">
        <f>+H91+H89</f>
        <v>0</v>
      </c>
    </row>
    <row r="93" spans="2:8" s="119" customFormat="1" ht="16.5" customHeight="1">
      <c r="B93" s="145" t="s">
        <v>165</v>
      </c>
      <c r="C93" s="146"/>
      <c r="D93" s="146"/>
      <c r="E93" s="146"/>
      <c r="F93" s="146"/>
      <c r="G93" s="146"/>
      <c r="H93" s="147"/>
    </row>
    <row r="94" spans="2:8" s="71" customFormat="1" ht="12">
      <c r="B94" s="151" t="s">
        <v>200</v>
      </c>
      <c r="C94" s="166" t="s">
        <v>166</v>
      </c>
      <c r="D94" s="164"/>
      <c r="E94" s="165"/>
      <c r="F94" s="86">
        <f>1+1+1</f>
        <v>3</v>
      </c>
      <c r="G94" s="77"/>
      <c r="H94" s="78">
        <f t="shared" ref="H94:H95" si="7">+G94*F94</f>
        <v>0</v>
      </c>
    </row>
    <row r="95" spans="2:8" s="71" customFormat="1" ht="12">
      <c r="B95" s="152"/>
      <c r="C95" s="166" t="s">
        <v>167</v>
      </c>
      <c r="D95" s="164"/>
      <c r="E95" s="165"/>
      <c r="F95" s="86">
        <f>+$F$94</f>
        <v>3</v>
      </c>
      <c r="G95" s="77"/>
      <c r="H95" s="78">
        <f t="shared" si="7"/>
        <v>0</v>
      </c>
    </row>
    <row r="96" spans="2:8" s="71" customFormat="1" ht="12">
      <c r="B96" s="153"/>
      <c r="C96" s="121" t="str">
        <f>+"SUBTOTAL "&amp;B93&amp;" "&amp;B94</f>
        <v>SUBTOTAL ANÁLISIS DE EMPAQUES PRIMARIO DE PRODUCTO EMPAQUE GALLETAS</v>
      </c>
      <c r="D96" s="122"/>
      <c r="E96" s="122"/>
      <c r="F96" s="123"/>
      <c r="G96" s="124"/>
      <c r="H96" s="81">
        <f>+SUM(H94:H95)</f>
        <v>0</v>
      </c>
    </row>
    <row r="97" spans="2:9" s="71" customFormat="1" ht="12">
      <c r="B97" s="151" t="s">
        <v>201</v>
      </c>
      <c r="C97" s="166" t="s">
        <v>168</v>
      </c>
      <c r="D97" s="164"/>
      <c r="E97" s="165"/>
      <c r="F97" s="86">
        <f>+$F$94</f>
        <v>3</v>
      </c>
      <c r="G97" s="77"/>
      <c r="H97" s="78">
        <f t="shared" ref="H97:H98" si="8">+G97*F97</f>
        <v>0</v>
      </c>
    </row>
    <row r="98" spans="2:9" s="71" customFormat="1" ht="12">
      <c r="B98" s="152"/>
      <c r="C98" s="166" t="s">
        <v>169</v>
      </c>
      <c r="D98" s="164"/>
      <c r="E98" s="165"/>
      <c r="F98" s="86">
        <f>+$F$94</f>
        <v>3</v>
      </c>
      <c r="G98" s="77"/>
      <c r="H98" s="78">
        <f t="shared" si="8"/>
        <v>0</v>
      </c>
    </row>
    <row r="99" spans="2:9" s="71" customFormat="1" ht="12">
      <c r="B99" s="153"/>
      <c r="C99" s="121" t="str">
        <f>+"SUBTOTAL "&amp;B93&amp;" "&amp;B97</f>
        <v>SUBTOTAL ANÁLISIS DE EMPAQUES PRIMARIO DE PRODUCTO EMPAQUE LÁCTEOS (RÍGIDO Y FLEXIBLE)</v>
      </c>
      <c r="D99" s="122"/>
      <c r="E99" s="122"/>
      <c r="F99" s="123"/>
      <c r="G99" s="124"/>
      <c r="H99" s="81">
        <f>+SUM(H97:H98)</f>
        <v>0</v>
      </c>
    </row>
    <row r="100" spans="2:9" s="71" customFormat="1" ht="12">
      <c r="B100" s="161" t="s">
        <v>174</v>
      </c>
      <c r="C100" s="162"/>
      <c r="D100" s="162"/>
      <c r="E100" s="162"/>
      <c r="F100" s="162"/>
      <c r="G100" s="162"/>
      <c r="H100" s="129">
        <f>+H99+H96</f>
        <v>0</v>
      </c>
    </row>
    <row r="101" spans="2:9" s="71" customFormat="1" ht="12">
      <c r="B101" s="125" t="str">
        <f>+"TOTAL  "&amp;B49</f>
        <v>TOTAL  PLAN DE MUESTREO A PRODUCTOS - ZONA 2</v>
      </c>
      <c r="C101" s="126"/>
      <c r="D101" s="126"/>
      <c r="E101" s="126"/>
      <c r="F101" s="126"/>
      <c r="G101" s="127"/>
      <c r="H101" s="87">
        <f>+H70+H92+H100</f>
        <v>0</v>
      </c>
      <c r="I101" s="71">
        <f>+F52+F72+F94</f>
        <v>104</v>
      </c>
    </row>
    <row r="102" spans="2:9" ht="6.75" customHeight="1">
      <c r="B102" s="62"/>
      <c r="C102" s="62"/>
    </row>
    <row r="103" spans="2:9" ht="14.25" customHeight="1">
      <c r="B103" s="161" t="str">
        <f>+"SUBTOTAL 1 - "&amp;" PERSONAL + VISITAS A UNIDADES DE OBSERVACIÓN + PLAN DE MUESTREO - "&amp;UPPER($C$18)</f>
        <v>SUBTOTAL 1 -  PERSONAL + VISITAS A UNIDADES DE OBSERVACIÓN + PLAN DE MUESTREO - ZONA 2</v>
      </c>
      <c r="C103" s="162"/>
      <c r="D103" s="162"/>
      <c r="E103" s="162"/>
      <c r="F103" s="162"/>
      <c r="G103" s="162"/>
      <c r="H103" s="128">
        <f>+H35+H101+H47</f>
        <v>0</v>
      </c>
    </row>
    <row r="104" spans="2:9" ht="6.75" customHeight="1">
      <c r="B104" s="62"/>
      <c r="C104" s="62"/>
    </row>
    <row r="105" spans="2:9">
      <c r="B105" s="137"/>
      <c r="C105" s="200" t="s">
        <v>226</v>
      </c>
      <c r="D105" s="201"/>
      <c r="E105" s="201"/>
      <c r="F105" s="202"/>
      <c r="G105" s="137" t="s">
        <v>17</v>
      </c>
      <c r="H105" s="137" t="s">
        <v>207</v>
      </c>
    </row>
    <row r="106" spans="2:9">
      <c r="B106" s="194" t="s">
        <v>212</v>
      </c>
      <c r="C106" s="197" t="s">
        <v>208</v>
      </c>
      <c r="D106" s="198"/>
      <c r="E106" s="198"/>
      <c r="F106" s="199"/>
      <c r="G106" s="141"/>
      <c r="H106" s="78">
        <f>+G106*$H$103</f>
        <v>0</v>
      </c>
    </row>
    <row r="107" spans="2:9">
      <c r="B107" s="195"/>
      <c r="C107" s="197" t="s">
        <v>209</v>
      </c>
      <c r="D107" s="198"/>
      <c r="E107" s="198"/>
      <c r="F107" s="199"/>
      <c r="G107" s="141"/>
      <c r="H107" s="78">
        <f>+G107*$H$103</f>
        <v>0</v>
      </c>
    </row>
    <row r="108" spans="2:9">
      <c r="B108" s="196"/>
      <c r="C108" s="197" t="s">
        <v>210</v>
      </c>
      <c r="D108" s="198"/>
      <c r="E108" s="198"/>
      <c r="F108" s="198"/>
      <c r="G108" s="199"/>
      <c r="H108" s="128">
        <f>SUM(H106:H107)</f>
        <v>0</v>
      </c>
    </row>
    <row r="109" spans="2:9" ht="6.75" customHeight="1">
      <c r="B109" s="62"/>
      <c r="C109" s="62"/>
    </row>
    <row r="110" spans="2:9">
      <c r="B110" s="161" t="str">
        <f>+"SUBTOTAL 2 - "&amp;" + ADMINISTRACIÓN Y UTILIDAD - "&amp;UPPER($C$18)</f>
        <v>SUBTOTAL 2 -  + ADMINISTRACIÓN Y UTILIDAD - ZONA 2</v>
      </c>
      <c r="C110" s="162"/>
      <c r="D110" s="162"/>
      <c r="E110" s="162"/>
      <c r="F110" s="162"/>
      <c r="G110" s="162"/>
      <c r="H110" s="128">
        <f>+H103+H108</f>
        <v>0</v>
      </c>
    </row>
    <row r="111" spans="2:9" ht="6.75" customHeight="1">
      <c r="B111" s="62"/>
      <c r="C111" s="62"/>
    </row>
    <row r="112" spans="2:9">
      <c r="B112" s="137"/>
      <c r="C112" s="200" t="s">
        <v>213</v>
      </c>
      <c r="D112" s="201"/>
      <c r="E112" s="201"/>
      <c r="F112" s="202"/>
      <c r="G112" s="137" t="s">
        <v>17</v>
      </c>
      <c r="H112" s="137" t="s">
        <v>207</v>
      </c>
    </row>
    <row r="113" spans="2:9">
      <c r="B113" s="194" t="s">
        <v>213</v>
      </c>
      <c r="C113" s="197" t="s">
        <v>214</v>
      </c>
      <c r="D113" s="198"/>
      <c r="E113" s="198"/>
      <c r="F113" s="199"/>
      <c r="G113" s="142">
        <v>0.16</v>
      </c>
      <c r="H113" s="78">
        <f>+G113*$H$110</f>
        <v>0</v>
      </c>
      <c r="I113" s="132" t="e">
        <f>+H113/H110</f>
        <v>#DIV/0!</v>
      </c>
    </row>
    <row r="114" spans="2:9">
      <c r="B114" s="195"/>
      <c r="C114" s="197" t="s">
        <v>215</v>
      </c>
      <c r="D114" s="198"/>
      <c r="E114" s="198"/>
      <c r="F114" s="199"/>
      <c r="G114" s="143">
        <v>6.8999999999999999E-3</v>
      </c>
      <c r="H114" s="78">
        <f>+G114*$H$110</f>
        <v>0</v>
      </c>
      <c r="I114" s="133" t="e">
        <f>+H114/H110</f>
        <v>#DIV/0!</v>
      </c>
    </row>
    <row r="115" spans="2:9">
      <c r="B115" s="196"/>
      <c r="C115" s="197" t="s">
        <v>210</v>
      </c>
      <c r="D115" s="198"/>
      <c r="E115" s="198"/>
      <c r="F115" s="198"/>
      <c r="G115" s="199"/>
      <c r="H115" s="128">
        <f>SUM(H113:H114)</f>
        <v>0</v>
      </c>
    </row>
    <row r="116" spans="2:9" s="131" customFormat="1" ht="6.75" customHeight="1">
      <c r="B116" s="138"/>
      <c r="C116" s="139"/>
      <c r="D116" s="139"/>
      <c r="E116" s="139"/>
      <c r="F116" s="139"/>
      <c r="G116" s="139"/>
      <c r="H116" s="130"/>
    </row>
    <row r="117" spans="2:9" s="131" customFormat="1">
      <c r="B117" s="192" t="str">
        <f>+"TOTAL COTIZACIÓN  - "&amp;UPPER($C$18)</f>
        <v>TOTAL COTIZACIÓN  - ZONA 2</v>
      </c>
      <c r="C117" s="193"/>
      <c r="D117" s="193"/>
      <c r="E117" s="193"/>
      <c r="F117" s="193"/>
      <c r="G117" s="193"/>
      <c r="H117" s="128">
        <f>+H115+H110</f>
        <v>0</v>
      </c>
    </row>
    <row r="118" spans="2:9" s="131" customFormat="1" ht="6.75" customHeight="1">
      <c r="B118" s="138"/>
      <c r="C118" s="139"/>
      <c r="D118" s="139"/>
      <c r="E118" s="139"/>
      <c r="F118" s="139"/>
      <c r="G118" s="139"/>
      <c r="H118" s="130"/>
    </row>
    <row r="119" spans="2:9" ht="14.25" customHeight="1">
      <c r="B119" s="90" t="s">
        <v>66</v>
      </c>
      <c r="C119" s="100"/>
      <c r="D119" s="88"/>
      <c r="E119" s="88"/>
      <c r="F119" s="88"/>
      <c r="G119" s="88"/>
      <c r="H119" s="89"/>
    </row>
    <row r="120" spans="2:9" ht="48.75" customHeight="1">
      <c r="B120" s="168" t="s">
        <v>68</v>
      </c>
      <c r="C120" s="169"/>
      <c r="D120" s="169"/>
      <c r="E120" s="169"/>
      <c r="F120" s="169"/>
      <c r="G120" s="169"/>
      <c r="H120" s="170"/>
    </row>
    <row r="121" spans="2:9" ht="51.75" customHeight="1">
      <c r="B121" s="148" t="s">
        <v>67</v>
      </c>
      <c r="C121" s="149"/>
      <c r="D121" s="149"/>
      <c r="E121" s="149"/>
      <c r="F121" s="149"/>
      <c r="G121" s="149"/>
      <c r="H121" s="150"/>
    </row>
  </sheetData>
  <sheetProtection algorithmName="SHA-512" hashValue="RMBdFOvUGJuyqWEwT2uJoirDYEghOjj6nzPAxfT3avfprMX/Kj5z/eU7HMp7BLF0V9hI2IcDsJcuwCN901wSIw==" saltValue="Vv24BEAZ4PxlmR5w1QO8hg==" spinCount="100000" sheet="1" objects="1" scenarios="1"/>
  <mergeCells count="99">
    <mergeCell ref="B117:G117"/>
    <mergeCell ref="B120:H120"/>
    <mergeCell ref="B121:H121"/>
    <mergeCell ref="B110:G110"/>
    <mergeCell ref="C112:F112"/>
    <mergeCell ref="B113:B115"/>
    <mergeCell ref="C113:F113"/>
    <mergeCell ref="C114:F114"/>
    <mergeCell ref="C115:G115"/>
    <mergeCell ref="B100:G100"/>
    <mergeCell ref="B103:G103"/>
    <mergeCell ref="C105:F105"/>
    <mergeCell ref="B106:B108"/>
    <mergeCell ref="C106:F106"/>
    <mergeCell ref="C107:F107"/>
    <mergeCell ref="C108:G108"/>
    <mergeCell ref="B92:G92"/>
    <mergeCell ref="B93:H93"/>
    <mergeCell ref="B94:B96"/>
    <mergeCell ref="C94:E94"/>
    <mergeCell ref="C95:E95"/>
    <mergeCell ref="B97:B99"/>
    <mergeCell ref="C97:E97"/>
    <mergeCell ref="C98:E98"/>
    <mergeCell ref="C84:E84"/>
    <mergeCell ref="C85:E85"/>
    <mergeCell ref="C86:E86"/>
    <mergeCell ref="C87:E87"/>
    <mergeCell ref="C88:E88"/>
    <mergeCell ref="B90:B91"/>
    <mergeCell ref="C90:E90"/>
    <mergeCell ref="C78:E78"/>
    <mergeCell ref="C79:E79"/>
    <mergeCell ref="C80:E80"/>
    <mergeCell ref="C81:E81"/>
    <mergeCell ref="C82:E82"/>
    <mergeCell ref="C83:E83"/>
    <mergeCell ref="C68:E68"/>
    <mergeCell ref="B70:G70"/>
    <mergeCell ref="B71:H71"/>
    <mergeCell ref="B72:B89"/>
    <mergeCell ref="C72:E72"/>
    <mergeCell ref="C73:E73"/>
    <mergeCell ref="C74:E74"/>
    <mergeCell ref="C75:E75"/>
    <mergeCell ref="C76:E76"/>
    <mergeCell ref="C77:E77"/>
    <mergeCell ref="C58:E58"/>
    <mergeCell ref="C59:E59"/>
    <mergeCell ref="C60:E60"/>
    <mergeCell ref="B62:B69"/>
    <mergeCell ref="C62:E62"/>
    <mergeCell ref="C63:E63"/>
    <mergeCell ref="C64:E64"/>
    <mergeCell ref="C65:E65"/>
    <mergeCell ref="C66:E66"/>
    <mergeCell ref="C67:E67"/>
    <mergeCell ref="B49:H49"/>
    <mergeCell ref="B50:E50"/>
    <mergeCell ref="B51:H51"/>
    <mergeCell ref="B52:B61"/>
    <mergeCell ref="C52:E52"/>
    <mergeCell ref="C53:E53"/>
    <mergeCell ref="C54:E54"/>
    <mergeCell ref="C55:E55"/>
    <mergeCell ref="C56:E56"/>
    <mergeCell ref="C57:E57"/>
    <mergeCell ref="B42:C42"/>
    <mergeCell ref="G42:G45"/>
    <mergeCell ref="H42:H45"/>
    <mergeCell ref="B43:C43"/>
    <mergeCell ref="B44:C44"/>
    <mergeCell ref="B45:C45"/>
    <mergeCell ref="B34:D34"/>
    <mergeCell ref="B37:H37"/>
    <mergeCell ref="B38:C38"/>
    <mergeCell ref="B39:C39"/>
    <mergeCell ref="G39:G41"/>
    <mergeCell ref="H39:H41"/>
    <mergeCell ref="B40:C40"/>
    <mergeCell ref="B41:C41"/>
    <mergeCell ref="B28:D28"/>
    <mergeCell ref="B29:D29"/>
    <mergeCell ref="B30:D30"/>
    <mergeCell ref="B31:D31"/>
    <mergeCell ref="B32:D32"/>
    <mergeCell ref="B33:D33"/>
    <mergeCell ref="B22:D22"/>
    <mergeCell ref="B23:D23"/>
    <mergeCell ref="B24:D24"/>
    <mergeCell ref="B25:D25"/>
    <mergeCell ref="B26:D26"/>
    <mergeCell ref="B27:D27"/>
    <mergeCell ref="B8:H8"/>
    <mergeCell ref="B14:H14"/>
    <mergeCell ref="B15:H15"/>
    <mergeCell ref="B16:H16"/>
    <mergeCell ref="B20:H20"/>
    <mergeCell ref="B21:D21"/>
  </mergeCells>
  <conditionalFormatting sqref="O17 B36:C36 B19:C19 N16 B16:C17 G18">
    <cfRule type="duplicateValues" dxfId="2" priority="1"/>
  </conditionalFormatting>
  <printOptions horizontalCentered="1"/>
  <pageMargins left="0.23622047244094491" right="0.23622047244094491" top="0.74803149606299213" bottom="0.74803149606299213" header="0.31496062992125984" footer="0.31496062992125984"/>
  <pageSetup paperSize="9" scale="64" orientation="portrait" r:id="rId1"/>
  <rowBreaks count="1" manualBreakCount="1">
    <brk id="48" min="1" max="9" man="1"/>
  </rowBreaks>
  <colBreaks count="1" manualBreakCount="1">
    <brk id="8" min="1" max="9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1"/>
  <sheetViews>
    <sheetView showGridLines="0" zoomScaleNormal="100" zoomScaleSheetLayoutView="115" workbookViewId="0">
      <selection activeCell="G113" sqref="G113"/>
    </sheetView>
  </sheetViews>
  <sheetFormatPr baseColWidth="10" defaultRowHeight="14.25"/>
  <cols>
    <col min="1" max="1" width="1.85546875" style="62" customWidth="1"/>
    <col min="2" max="2" width="14.85546875" style="63" customWidth="1"/>
    <col min="3" max="3" width="53.85546875" style="63" customWidth="1"/>
    <col min="4" max="4" width="13.42578125" style="62" customWidth="1"/>
    <col min="5" max="5" width="12.5703125" style="62" customWidth="1"/>
    <col min="6" max="6" width="14.7109375" style="62" customWidth="1"/>
    <col min="7" max="7" width="17.7109375" style="62" customWidth="1"/>
    <col min="8" max="8" width="20.7109375" style="62" customWidth="1"/>
    <col min="9" max="9" width="19.85546875" style="62" customWidth="1"/>
    <col min="10" max="16384" width="11.42578125" style="62"/>
  </cols>
  <sheetData>
    <row r="1" spans="2:14" ht="7.5" customHeight="1"/>
    <row r="2" spans="2:14">
      <c r="B2" s="91"/>
      <c r="C2" s="92"/>
      <c r="D2" s="92"/>
      <c r="E2" s="92"/>
      <c r="F2" s="92"/>
      <c r="G2" s="92"/>
      <c r="H2" s="93"/>
    </row>
    <row r="3" spans="2:14">
      <c r="B3" s="94"/>
      <c r="C3" s="95"/>
      <c r="D3" s="95"/>
      <c r="E3" s="95"/>
      <c r="F3" s="95"/>
      <c r="G3" s="95"/>
      <c r="H3" s="96"/>
    </row>
    <row r="4" spans="2:14">
      <c r="B4" s="94"/>
      <c r="C4" s="95"/>
      <c r="D4" s="95"/>
      <c r="E4" s="95"/>
      <c r="F4" s="95"/>
      <c r="G4" s="95"/>
      <c r="H4" s="96"/>
    </row>
    <row r="5" spans="2:14">
      <c r="B5" s="94"/>
      <c r="C5" s="95"/>
      <c r="D5" s="95"/>
      <c r="E5" s="95"/>
      <c r="F5" s="95"/>
      <c r="G5" s="95"/>
      <c r="H5" s="96"/>
    </row>
    <row r="6" spans="2:14">
      <c r="B6" s="97"/>
      <c r="C6" s="98"/>
      <c r="D6" s="98"/>
      <c r="E6" s="98"/>
      <c r="F6" s="98"/>
      <c r="G6" s="98"/>
      <c r="H6" s="99"/>
    </row>
    <row r="7" spans="2:14" ht="4.5" customHeight="1"/>
    <row r="8" spans="2:14">
      <c r="B8" s="180" t="str">
        <f>+"SOLICITUD DE COTIZACIÓN - INTERVENTIRÍA DIA 2015 - "&amp;UPPER(C18)</f>
        <v>SOLICITUD DE COTIZACIÓN - INTERVENTIRÍA DIA 2015 - ZONA 3</v>
      </c>
      <c r="C8" s="181"/>
      <c r="D8" s="181"/>
      <c r="E8" s="181"/>
      <c r="F8" s="181"/>
      <c r="G8" s="181"/>
      <c r="H8" s="182"/>
    </row>
    <row r="9" spans="2:14" ht="4.5" customHeight="1"/>
    <row r="10" spans="2:14" ht="14.25" customHeight="1">
      <c r="B10" s="64" t="s">
        <v>21</v>
      </c>
      <c r="C10" s="115" t="str">
        <f>+IF('SDC ZONA 1 - MACRO (1 y 2)'!C10="","",'SDC ZONA 1 - MACRO (1 y 2)'!C10)</f>
        <v/>
      </c>
      <c r="D10" s="65" t="s">
        <v>90</v>
      </c>
      <c r="E10" s="111" t="str">
        <f>+IF('SDC ZONA 1 - MACRO (1 y 2)'!E10="","",'SDC ZONA 1 - MACRO (1 y 2)'!E10)</f>
        <v/>
      </c>
      <c r="F10" s="140"/>
      <c r="G10" s="116" t="s">
        <v>20</v>
      </c>
      <c r="H10" s="102" t="str">
        <f>+IF('SDC ZONA 1 - MACRO (1 y 2)'!H10="","",'SDC ZONA 1 - MACRO (1 y 2)'!H10)</f>
        <v/>
      </c>
    </row>
    <row r="11" spans="2:14" ht="14.25" customHeight="1">
      <c r="B11" s="64" t="s">
        <v>91</v>
      </c>
      <c r="C11" s="115" t="str">
        <f>+IF('SDC ZONA 1 - MACRO (1 y 2)'!C11="","",'SDC ZONA 1 - MACRO (1 y 2)'!C11)</f>
        <v/>
      </c>
      <c r="D11" s="65" t="s">
        <v>19</v>
      </c>
      <c r="E11" s="111" t="str">
        <f>+IF('SDC ZONA 1 - MACRO (1 y 2)'!E11="","",'SDC ZONA 1 - MACRO (1 y 2)'!E11)</f>
        <v/>
      </c>
      <c r="F11" s="140"/>
      <c r="G11" s="116" t="s">
        <v>94</v>
      </c>
      <c r="H11" s="117" t="str">
        <f>+IF('SDC ZONA 1 - MACRO (1 y 2)'!H11="","",'SDC ZONA 1 - MACRO (1 y 2)'!H11)</f>
        <v/>
      </c>
    </row>
    <row r="12" spans="2:14" ht="14.25" customHeight="1">
      <c r="B12" s="64" t="s">
        <v>18</v>
      </c>
      <c r="C12" s="115" t="str">
        <f>+IF('SDC ZONA 1 - MACRO (1 y 2)'!C12="","",'SDC ZONA 1 - MACRO (1 y 2)'!C12)</f>
        <v/>
      </c>
      <c r="D12" s="65" t="s">
        <v>93</v>
      </c>
      <c r="E12" s="111" t="str">
        <f>+IF('SDC ZONA 1 - MACRO (1 y 2)'!E12="","",'SDC ZONA 1 - MACRO (1 y 2)'!E12)</f>
        <v/>
      </c>
      <c r="F12" s="140"/>
      <c r="G12" s="116" t="s">
        <v>92</v>
      </c>
      <c r="H12" s="103" t="str">
        <f>+IF('SDC ZONA 1 - MACRO (1 y 2)'!H12="","",'SDC ZONA 1 - MACRO (1 y 2)'!H12)</f>
        <v/>
      </c>
    </row>
    <row r="13" spans="2:14" ht="3.75" customHeight="1"/>
    <row r="14" spans="2:14">
      <c r="B14" s="183" t="s">
        <v>65</v>
      </c>
      <c r="C14" s="184"/>
      <c r="D14" s="184"/>
      <c r="E14" s="184"/>
      <c r="F14" s="184"/>
      <c r="G14" s="184"/>
      <c r="H14" s="185"/>
    </row>
    <row r="15" spans="2:14" ht="75" customHeight="1">
      <c r="B15" s="186" t="s">
        <v>217</v>
      </c>
      <c r="C15" s="187"/>
      <c r="D15" s="187"/>
      <c r="E15" s="187"/>
      <c r="F15" s="187"/>
      <c r="G15" s="187"/>
      <c r="H15" s="188"/>
    </row>
    <row r="16" spans="2:14" ht="209.25" customHeight="1">
      <c r="B16" s="189" t="s">
        <v>222</v>
      </c>
      <c r="C16" s="190"/>
      <c r="D16" s="190"/>
      <c r="E16" s="190"/>
      <c r="F16" s="190"/>
      <c r="G16" s="190"/>
      <c r="H16" s="191"/>
      <c r="N16" s="66"/>
    </row>
    <row r="17" spans="2:15" ht="5.25" customHeight="1">
      <c r="B17" s="67"/>
      <c r="C17" s="67"/>
      <c r="D17" s="68"/>
      <c r="E17" s="68"/>
      <c r="F17" s="68"/>
      <c r="G17" s="68"/>
      <c r="H17" s="68"/>
      <c r="I17" s="68"/>
      <c r="O17" s="69"/>
    </row>
    <row r="18" spans="2:15" s="71" customFormat="1" ht="12">
      <c r="B18" s="101" t="s">
        <v>129</v>
      </c>
      <c r="C18" s="101" t="s">
        <v>203</v>
      </c>
      <c r="G18" s="72" t="s">
        <v>175</v>
      </c>
      <c r="H18" s="73">
        <v>10</v>
      </c>
    </row>
    <row r="19" spans="2:15" s="71" customFormat="1" ht="4.5" customHeight="1">
      <c r="B19" s="70"/>
      <c r="C19" s="70"/>
      <c r="D19" s="74"/>
    </row>
    <row r="20" spans="2:15" s="71" customFormat="1" ht="15.75" customHeight="1">
      <c r="B20" s="154" t="str">
        <f>+"PERSONAL - "&amp;UPPER($C$18)</f>
        <v>PERSONAL - ZONA 3</v>
      </c>
      <c r="C20" s="155"/>
      <c r="D20" s="155"/>
      <c r="E20" s="155"/>
      <c r="F20" s="155"/>
      <c r="G20" s="155"/>
      <c r="H20" s="156"/>
    </row>
    <row r="21" spans="2:15" s="71" customFormat="1" ht="48">
      <c r="B21" s="163" t="s">
        <v>179</v>
      </c>
      <c r="C21" s="163"/>
      <c r="D21" s="163"/>
      <c r="E21" s="144" t="s">
        <v>180</v>
      </c>
      <c r="F21" s="144" t="s">
        <v>181</v>
      </c>
      <c r="G21" s="144" t="s">
        <v>205</v>
      </c>
      <c r="H21" s="144" t="s">
        <v>206</v>
      </c>
    </row>
    <row r="22" spans="2:15" s="71" customFormat="1">
      <c r="B22" s="167" t="s">
        <v>183</v>
      </c>
      <c r="C22" s="167"/>
      <c r="D22" s="167"/>
      <c r="E22" s="106">
        <v>1</v>
      </c>
      <c r="F22" s="107">
        <v>1</v>
      </c>
      <c r="G22" s="77"/>
      <c r="H22" s="78">
        <f>ROUND(E22*F22*G22*$H$18,0)</f>
        <v>0</v>
      </c>
    </row>
    <row r="23" spans="2:15" s="71" customFormat="1">
      <c r="B23" s="167" t="s">
        <v>184</v>
      </c>
      <c r="C23" s="167"/>
      <c r="D23" s="167"/>
      <c r="E23" s="106">
        <v>1</v>
      </c>
      <c r="F23" s="107">
        <v>1</v>
      </c>
      <c r="G23" s="77"/>
      <c r="H23" s="78">
        <f t="shared" ref="H23:H34" si="0">ROUND(E23*F23*G23*$H$18,0)</f>
        <v>0</v>
      </c>
    </row>
    <row r="24" spans="2:15" s="71" customFormat="1">
      <c r="B24" s="167" t="s">
        <v>185</v>
      </c>
      <c r="C24" s="167"/>
      <c r="D24" s="167"/>
      <c r="E24" s="106">
        <v>1</v>
      </c>
      <c r="F24" s="107">
        <v>1</v>
      </c>
      <c r="G24" s="77"/>
      <c r="H24" s="78">
        <f t="shared" si="0"/>
        <v>0</v>
      </c>
    </row>
    <row r="25" spans="2:15" s="71" customFormat="1">
      <c r="B25" s="167" t="s">
        <v>186</v>
      </c>
      <c r="C25" s="167"/>
      <c r="D25" s="167"/>
      <c r="E25" s="106">
        <v>1</v>
      </c>
      <c r="F25" s="107">
        <v>1</v>
      </c>
      <c r="G25" s="77"/>
      <c r="H25" s="78">
        <f t="shared" si="0"/>
        <v>0</v>
      </c>
    </row>
    <row r="26" spans="2:15" s="71" customFormat="1">
      <c r="B26" s="167" t="s">
        <v>187</v>
      </c>
      <c r="C26" s="167"/>
      <c r="D26" s="167"/>
      <c r="E26" s="106">
        <v>1</v>
      </c>
      <c r="F26" s="107">
        <v>1</v>
      </c>
      <c r="G26" s="77"/>
      <c r="H26" s="78">
        <f t="shared" si="0"/>
        <v>0</v>
      </c>
    </row>
    <row r="27" spans="2:15" s="71" customFormat="1">
      <c r="B27" s="167" t="s">
        <v>188</v>
      </c>
      <c r="C27" s="167"/>
      <c r="D27" s="167"/>
      <c r="E27" s="106">
        <v>2</v>
      </c>
      <c r="F27" s="107">
        <v>1</v>
      </c>
      <c r="G27" s="77"/>
      <c r="H27" s="78">
        <f t="shared" si="0"/>
        <v>0</v>
      </c>
    </row>
    <row r="28" spans="2:15" s="71" customFormat="1">
      <c r="B28" s="167" t="s">
        <v>189</v>
      </c>
      <c r="C28" s="167"/>
      <c r="D28" s="167"/>
      <c r="E28" s="106">
        <v>2</v>
      </c>
      <c r="F28" s="107">
        <v>1</v>
      </c>
      <c r="G28" s="77"/>
      <c r="H28" s="78">
        <f t="shared" si="0"/>
        <v>0</v>
      </c>
    </row>
    <row r="29" spans="2:15" s="71" customFormat="1">
      <c r="B29" s="167" t="s">
        <v>182</v>
      </c>
      <c r="C29" s="167"/>
      <c r="D29" s="167"/>
      <c r="E29" s="106">
        <v>5</v>
      </c>
      <c r="F29" s="107">
        <v>1</v>
      </c>
      <c r="G29" s="77"/>
      <c r="H29" s="78">
        <f t="shared" si="0"/>
        <v>0</v>
      </c>
    </row>
    <row r="30" spans="2:15" s="71" customFormat="1">
      <c r="B30" s="167" t="s">
        <v>190</v>
      </c>
      <c r="C30" s="167"/>
      <c r="D30" s="167"/>
      <c r="E30" s="106">
        <v>1</v>
      </c>
      <c r="F30" s="107">
        <v>1</v>
      </c>
      <c r="G30" s="77"/>
      <c r="H30" s="78">
        <f t="shared" si="0"/>
        <v>0</v>
      </c>
    </row>
    <row r="31" spans="2:15" s="71" customFormat="1">
      <c r="B31" s="167" t="s">
        <v>191</v>
      </c>
      <c r="C31" s="167"/>
      <c r="D31" s="167"/>
      <c r="E31" s="106">
        <v>1</v>
      </c>
      <c r="F31" s="107">
        <v>1</v>
      </c>
      <c r="G31" s="77"/>
      <c r="H31" s="78">
        <f t="shared" si="0"/>
        <v>0</v>
      </c>
    </row>
    <row r="32" spans="2:15" s="71" customFormat="1">
      <c r="B32" s="167" t="s">
        <v>192</v>
      </c>
      <c r="C32" s="167"/>
      <c r="D32" s="167"/>
      <c r="E32" s="106">
        <v>1</v>
      </c>
      <c r="F32" s="107">
        <v>1</v>
      </c>
      <c r="G32" s="77"/>
      <c r="H32" s="78">
        <f t="shared" si="0"/>
        <v>0</v>
      </c>
    </row>
    <row r="33" spans="2:8" s="71" customFormat="1">
      <c r="B33" s="167" t="s">
        <v>193</v>
      </c>
      <c r="C33" s="167"/>
      <c r="D33" s="167"/>
      <c r="E33" s="106">
        <v>3</v>
      </c>
      <c r="F33" s="107">
        <v>1</v>
      </c>
      <c r="G33" s="77"/>
      <c r="H33" s="78">
        <f t="shared" si="0"/>
        <v>0</v>
      </c>
    </row>
    <row r="34" spans="2:8" s="71" customFormat="1">
      <c r="B34" s="167" t="s">
        <v>194</v>
      </c>
      <c r="C34" s="167"/>
      <c r="D34" s="167"/>
      <c r="E34" s="106">
        <v>1</v>
      </c>
      <c r="F34" s="107">
        <v>1</v>
      </c>
      <c r="G34" s="77"/>
      <c r="H34" s="78">
        <f t="shared" si="0"/>
        <v>0</v>
      </c>
    </row>
    <row r="35" spans="2:8" s="71" customFormat="1" ht="15.75" customHeight="1">
      <c r="B35" s="104" t="str">
        <f>+"TOTAL  "&amp;B20</f>
        <v>TOTAL  PERSONAL - ZONA 3</v>
      </c>
      <c r="C35" s="105"/>
      <c r="D35" s="105"/>
      <c r="E35" s="108"/>
      <c r="F35" s="109"/>
      <c r="G35" s="110"/>
      <c r="H35" s="128">
        <f>SUM(H22:H34)</f>
        <v>0</v>
      </c>
    </row>
    <row r="36" spans="2:8" s="71" customFormat="1" ht="6.75" customHeight="1">
      <c r="B36" s="70"/>
      <c r="C36" s="70"/>
      <c r="D36" s="74"/>
    </row>
    <row r="37" spans="2:8" s="71" customFormat="1" ht="12">
      <c r="B37" s="154" t="str">
        <f>+"VISITAS A UNIDADES DE OBSERVACIÓN - "&amp;UPPER(C18)</f>
        <v>VISITAS A UNIDADES DE OBSERVACIÓN - ZONA 3</v>
      </c>
      <c r="C37" s="155"/>
      <c r="D37" s="155"/>
      <c r="E37" s="155"/>
      <c r="F37" s="155"/>
      <c r="G37" s="155"/>
      <c r="H37" s="156"/>
    </row>
    <row r="38" spans="2:8" s="75" customFormat="1" ht="51" customHeight="1">
      <c r="B38" s="159" t="s">
        <v>224</v>
      </c>
      <c r="C38" s="160"/>
      <c r="D38" s="144" t="s">
        <v>133</v>
      </c>
      <c r="E38" s="118" t="s">
        <v>134</v>
      </c>
      <c r="F38" s="144" t="s">
        <v>131</v>
      </c>
      <c r="G38" s="144" t="s">
        <v>225</v>
      </c>
      <c r="H38" s="144" t="s">
        <v>132</v>
      </c>
    </row>
    <row r="39" spans="2:8" s="71" customFormat="1" ht="15.75" customHeight="1">
      <c r="B39" s="157" t="s">
        <v>218</v>
      </c>
      <c r="C39" s="158"/>
      <c r="D39" s="76">
        <v>10</v>
      </c>
      <c r="E39" s="76">
        <v>187</v>
      </c>
      <c r="F39" s="76">
        <v>1870</v>
      </c>
      <c r="G39" s="203"/>
      <c r="H39" s="206">
        <f>+SUM(F39:F41)*G39</f>
        <v>0</v>
      </c>
    </row>
    <row r="40" spans="2:8" s="71" customFormat="1" ht="12">
      <c r="B40" s="157" t="s">
        <v>223</v>
      </c>
      <c r="C40" s="158"/>
      <c r="D40" s="76">
        <v>8</v>
      </c>
      <c r="E40" s="76">
        <v>24</v>
      </c>
      <c r="F40" s="76">
        <v>192</v>
      </c>
      <c r="G40" s="204"/>
      <c r="H40" s="207"/>
    </row>
    <row r="41" spans="2:8" s="71" customFormat="1" ht="12">
      <c r="B41" s="157" t="s">
        <v>196</v>
      </c>
      <c r="C41" s="158"/>
      <c r="D41" s="76">
        <v>10</v>
      </c>
      <c r="E41" s="76">
        <v>1</v>
      </c>
      <c r="F41" s="76">
        <v>10</v>
      </c>
      <c r="G41" s="205"/>
      <c r="H41" s="208"/>
    </row>
    <row r="42" spans="2:8" s="71" customFormat="1" ht="12">
      <c r="B42" s="157" t="s">
        <v>219</v>
      </c>
      <c r="C42" s="158"/>
      <c r="D42" s="76">
        <v>7</v>
      </c>
      <c r="E42" s="76">
        <v>4</v>
      </c>
      <c r="F42" s="76">
        <v>28</v>
      </c>
      <c r="G42" s="203"/>
      <c r="H42" s="206">
        <f>+SUM(F42:F45)*G42</f>
        <v>0</v>
      </c>
    </row>
    <row r="43" spans="2:8" s="71" customFormat="1" ht="15.75" customHeight="1">
      <c r="B43" s="157" t="s">
        <v>220</v>
      </c>
      <c r="C43" s="158"/>
      <c r="D43" s="76">
        <v>3</v>
      </c>
      <c r="E43" s="76">
        <v>2</v>
      </c>
      <c r="F43" s="76">
        <v>6</v>
      </c>
      <c r="G43" s="204"/>
      <c r="H43" s="207"/>
    </row>
    <row r="44" spans="2:8" s="71" customFormat="1" ht="12">
      <c r="B44" s="157" t="s">
        <v>216</v>
      </c>
      <c r="C44" s="158"/>
      <c r="D44" s="76">
        <v>2</v>
      </c>
      <c r="E44" s="76">
        <v>2</v>
      </c>
      <c r="F44" s="76">
        <v>4</v>
      </c>
      <c r="G44" s="204"/>
      <c r="H44" s="207"/>
    </row>
    <row r="45" spans="2:8" s="71" customFormat="1" ht="12">
      <c r="B45" s="157" t="s">
        <v>221</v>
      </c>
      <c r="C45" s="158"/>
      <c r="D45" s="76">
        <v>10</v>
      </c>
      <c r="E45" s="76">
        <v>11</v>
      </c>
      <c r="F45" s="76">
        <v>110</v>
      </c>
      <c r="G45" s="205"/>
      <c r="H45" s="208"/>
    </row>
    <row r="46" spans="2:8" ht="4.5" customHeight="1"/>
    <row r="47" spans="2:8" s="71" customFormat="1" ht="15.75" customHeight="1">
      <c r="B47" s="134" t="str">
        <f>+"TOTAL  "&amp;B37</f>
        <v>TOTAL  VISITAS A UNIDADES DE OBSERVACIÓN - ZONA 3</v>
      </c>
      <c r="C47" s="135"/>
      <c r="D47" s="136"/>
      <c r="E47" s="79">
        <f>SUM(E39:E45)</f>
        <v>231</v>
      </c>
      <c r="F47" s="79">
        <f>SUM(F39:F45)</f>
        <v>2220</v>
      </c>
      <c r="G47" s="80"/>
      <c r="H47" s="128">
        <f>SUM(H39:H45)</f>
        <v>0</v>
      </c>
    </row>
    <row r="48" spans="2:8" s="70" customFormat="1" ht="6.75" customHeight="1">
      <c r="B48" s="82"/>
      <c r="C48" s="82"/>
      <c r="D48" s="83"/>
      <c r="E48" s="84"/>
      <c r="F48" s="84"/>
      <c r="G48" s="85"/>
      <c r="H48" s="85"/>
    </row>
    <row r="49" spans="2:8" s="71" customFormat="1" ht="12">
      <c r="B49" s="154" t="str">
        <f>+"PLAN DE MUESTREO A PRODUCTOS - "&amp;UPPER(C18)</f>
        <v>PLAN DE MUESTREO A PRODUCTOS - ZONA 3</v>
      </c>
      <c r="C49" s="155"/>
      <c r="D49" s="155"/>
      <c r="E49" s="155"/>
      <c r="F49" s="155"/>
      <c r="G49" s="155"/>
      <c r="H49" s="156"/>
    </row>
    <row r="50" spans="2:8" s="75" customFormat="1" ht="36">
      <c r="B50" s="163" t="s">
        <v>170</v>
      </c>
      <c r="C50" s="163"/>
      <c r="D50" s="163"/>
      <c r="E50" s="163"/>
      <c r="F50" s="144" t="s">
        <v>195</v>
      </c>
      <c r="G50" s="144" t="s">
        <v>130</v>
      </c>
      <c r="H50" s="144" t="s">
        <v>132</v>
      </c>
    </row>
    <row r="51" spans="2:8" s="120" customFormat="1" ht="16.5" customHeight="1">
      <c r="B51" s="145" t="s">
        <v>135</v>
      </c>
      <c r="C51" s="146"/>
      <c r="D51" s="146"/>
      <c r="E51" s="146"/>
      <c r="F51" s="146"/>
      <c r="G51" s="146"/>
      <c r="H51" s="147"/>
    </row>
    <row r="52" spans="2:8" s="71" customFormat="1" ht="12">
      <c r="B52" s="171" t="s">
        <v>197</v>
      </c>
      <c r="C52" s="164" t="s">
        <v>136</v>
      </c>
      <c r="D52" s="164"/>
      <c r="E52" s="165"/>
      <c r="F52" s="86">
        <f>3+3+3+(10/2)</f>
        <v>14</v>
      </c>
      <c r="G52" s="77"/>
      <c r="H52" s="78">
        <f t="shared" ref="H52:H60" si="1">+G52*F52</f>
        <v>0</v>
      </c>
    </row>
    <row r="53" spans="2:8" s="71" customFormat="1" ht="12">
      <c r="B53" s="172"/>
      <c r="C53" s="164" t="s">
        <v>137</v>
      </c>
      <c r="D53" s="164"/>
      <c r="E53" s="165"/>
      <c r="F53" s="86">
        <f>+$F$52</f>
        <v>14</v>
      </c>
      <c r="G53" s="77"/>
      <c r="H53" s="78">
        <f t="shared" si="1"/>
        <v>0</v>
      </c>
    </row>
    <row r="54" spans="2:8" s="71" customFormat="1" ht="12">
      <c r="B54" s="172"/>
      <c r="C54" s="164" t="s">
        <v>138</v>
      </c>
      <c r="D54" s="164"/>
      <c r="E54" s="165"/>
      <c r="F54" s="86">
        <f t="shared" ref="F54:F60" si="2">+$F$52</f>
        <v>14</v>
      </c>
      <c r="G54" s="77"/>
      <c r="H54" s="78">
        <f t="shared" si="1"/>
        <v>0</v>
      </c>
    </row>
    <row r="55" spans="2:8" s="71" customFormat="1" ht="12">
      <c r="B55" s="172"/>
      <c r="C55" s="164" t="s">
        <v>139</v>
      </c>
      <c r="D55" s="164"/>
      <c r="E55" s="165"/>
      <c r="F55" s="86">
        <f t="shared" si="2"/>
        <v>14</v>
      </c>
      <c r="G55" s="77"/>
      <c r="H55" s="78">
        <f t="shared" si="1"/>
        <v>0</v>
      </c>
    </row>
    <row r="56" spans="2:8" s="71" customFormat="1" ht="12">
      <c r="B56" s="172"/>
      <c r="C56" s="164" t="s">
        <v>140</v>
      </c>
      <c r="D56" s="164"/>
      <c r="E56" s="165"/>
      <c r="F56" s="86">
        <f t="shared" si="2"/>
        <v>14</v>
      </c>
      <c r="G56" s="77"/>
      <c r="H56" s="78">
        <f t="shared" si="1"/>
        <v>0</v>
      </c>
    </row>
    <row r="57" spans="2:8" s="71" customFormat="1" ht="12">
      <c r="B57" s="172"/>
      <c r="C57" s="164" t="s">
        <v>141</v>
      </c>
      <c r="D57" s="164"/>
      <c r="E57" s="165"/>
      <c r="F57" s="86">
        <f t="shared" si="2"/>
        <v>14</v>
      </c>
      <c r="G57" s="77"/>
      <c r="H57" s="78">
        <f t="shared" si="1"/>
        <v>0</v>
      </c>
    </row>
    <row r="58" spans="2:8" s="71" customFormat="1" ht="12">
      <c r="B58" s="172"/>
      <c r="C58" s="164" t="s">
        <v>142</v>
      </c>
      <c r="D58" s="164"/>
      <c r="E58" s="165"/>
      <c r="F58" s="86">
        <f t="shared" si="2"/>
        <v>14</v>
      </c>
      <c r="G58" s="77"/>
      <c r="H58" s="78">
        <f t="shared" si="1"/>
        <v>0</v>
      </c>
    </row>
    <row r="59" spans="2:8" s="71" customFormat="1" ht="12">
      <c r="B59" s="172"/>
      <c r="C59" s="164" t="s">
        <v>143</v>
      </c>
      <c r="D59" s="164"/>
      <c r="E59" s="165"/>
      <c r="F59" s="86">
        <f t="shared" si="2"/>
        <v>14</v>
      </c>
      <c r="G59" s="77"/>
      <c r="H59" s="78">
        <f t="shared" si="1"/>
        <v>0</v>
      </c>
    </row>
    <row r="60" spans="2:8" s="71" customFormat="1" ht="12">
      <c r="B60" s="172"/>
      <c r="C60" s="164" t="s">
        <v>144</v>
      </c>
      <c r="D60" s="164"/>
      <c r="E60" s="165"/>
      <c r="F60" s="86">
        <f t="shared" si="2"/>
        <v>14</v>
      </c>
      <c r="G60" s="77"/>
      <c r="H60" s="78">
        <f t="shared" si="1"/>
        <v>0</v>
      </c>
    </row>
    <row r="61" spans="2:8" s="71" customFormat="1" ht="12">
      <c r="B61" s="173"/>
      <c r="C61" s="121" t="str">
        <f>+"SUBTOTAL "&amp;B51&amp;" "&amp;B52</f>
        <v>SUBTOTAL ANÁLISIS PARA PRODUCTOS SOLIDOS-GALLETAS 
FISICOQUÍMICOS</v>
      </c>
      <c r="D61" s="122"/>
      <c r="E61" s="122"/>
      <c r="F61" s="123"/>
      <c r="G61" s="124"/>
      <c r="H61" s="129">
        <f>SUM(H52:H60)</f>
        <v>0</v>
      </c>
    </row>
    <row r="62" spans="2:8" s="71" customFormat="1" ht="15" customHeight="1">
      <c r="B62" s="174" t="s">
        <v>198</v>
      </c>
      <c r="C62" s="164" t="s">
        <v>145</v>
      </c>
      <c r="D62" s="164"/>
      <c r="E62" s="165"/>
      <c r="F62" s="86">
        <f>+$F$52</f>
        <v>14</v>
      </c>
      <c r="G62" s="77"/>
      <c r="H62" s="78">
        <f t="shared" ref="H62:H68" si="3">+G62*F62</f>
        <v>0</v>
      </c>
    </row>
    <row r="63" spans="2:8" s="71" customFormat="1" ht="12">
      <c r="B63" s="175"/>
      <c r="C63" s="164" t="s">
        <v>146</v>
      </c>
      <c r="D63" s="164"/>
      <c r="E63" s="165"/>
      <c r="F63" s="86">
        <f>+$F$52</f>
        <v>14</v>
      </c>
      <c r="G63" s="77"/>
      <c r="H63" s="78">
        <f t="shared" si="3"/>
        <v>0</v>
      </c>
    </row>
    <row r="64" spans="2:8" s="71" customFormat="1" ht="12">
      <c r="B64" s="175"/>
      <c r="C64" s="164" t="s">
        <v>147</v>
      </c>
      <c r="D64" s="164"/>
      <c r="E64" s="165"/>
      <c r="F64" s="86">
        <f>+$F$52</f>
        <v>14</v>
      </c>
      <c r="G64" s="77"/>
      <c r="H64" s="78">
        <f t="shared" si="3"/>
        <v>0</v>
      </c>
    </row>
    <row r="65" spans="2:8" s="71" customFormat="1" ht="12">
      <c r="B65" s="175"/>
      <c r="C65" s="164" t="s">
        <v>148</v>
      </c>
      <c r="D65" s="164"/>
      <c r="E65" s="165"/>
      <c r="F65" s="86">
        <f>+$F$52</f>
        <v>14</v>
      </c>
      <c r="G65" s="77"/>
      <c r="H65" s="78">
        <f t="shared" si="3"/>
        <v>0</v>
      </c>
    </row>
    <row r="66" spans="2:8" s="71" customFormat="1" ht="12">
      <c r="B66" s="175"/>
      <c r="C66" s="164" t="s">
        <v>176</v>
      </c>
      <c r="D66" s="164"/>
      <c r="E66" s="165"/>
      <c r="F66" s="86">
        <f>+ROUND((F52*60%),0)</f>
        <v>8</v>
      </c>
      <c r="G66" s="77"/>
      <c r="H66" s="78">
        <f t="shared" si="3"/>
        <v>0</v>
      </c>
    </row>
    <row r="67" spans="2:8" s="71" customFormat="1" ht="12">
      <c r="B67" s="175"/>
      <c r="C67" s="164" t="s">
        <v>149</v>
      </c>
      <c r="D67" s="164"/>
      <c r="E67" s="165"/>
      <c r="F67" s="86">
        <f>+$F$52</f>
        <v>14</v>
      </c>
      <c r="G67" s="77"/>
      <c r="H67" s="78">
        <f t="shared" si="3"/>
        <v>0</v>
      </c>
    </row>
    <row r="68" spans="2:8" s="71" customFormat="1" ht="12">
      <c r="B68" s="175"/>
      <c r="C68" s="164" t="s">
        <v>150</v>
      </c>
      <c r="D68" s="164"/>
      <c r="E68" s="165"/>
      <c r="F68" s="86">
        <f>+$F$52</f>
        <v>14</v>
      </c>
      <c r="G68" s="77"/>
      <c r="H68" s="78">
        <f t="shared" si="3"/>
        <v>0</v>
      </c>
    </row>
    <row r="69" spans="2:8" s="71" customFormat="1" ht="12">
      <c r="B69" s="176"/>
      <c r="C69" s="121" t="str">
        <f>+"SUBTOTAL "&amp;B51&amp;" "&amp;B62</f>
        <v>SUBTOTAL ANÁLISIS PARA PRODUCTOS SOLIDOS-GALLETAS MICROBIOLÓGICOS</v>
      </c>
      <c r="D69" s="122"/>
      <c r="E69" s="122"/>
      <c r="F69" s="123"/>
      <c r="G69" s="124"/>
      <c r="H69" s="81">
        <f>SUM(H62:H68)</f>
        <v>0</v>
      </c>
    </row>
    <row r="70" spans="2:8" s="71" customFormat="1" ht="12">
      <c r="B70" s="161" t="s">
        <v>172</v>
      </c>
      <c r="C70" s="162"/>
      <c r="D70" s="162"/>
      <c r="E70" s="162"/>
      <c r="F70" s="162"/>
      <c r="G70" s="162"/>
      <c r="H70" s="129">
        <f>+H69+H61</f>
        <v>0</v>
      </c>
    </row>
    <row r="71" spans="2:8" s="119" customFormat="1" ht="16.5" customHeight="1">
      <c r="B71" s="145" t="s">
        <v>151</v>
      </c>
      <c r="C71" s="146"/>
      <c r="D71" s="146"/>
      <c r="E71" s="146"/>
      <c r="F71" s="146"/>
      <c r="G71" s="146"/>
      <c r="H71" s="147"/>
    </row>
    <row r="72" spans="2:8" s="71" customFormat="1" ht="15" customHeight="1">
      <c r="B72" s="177" t="s">
        <v>199</v>
      </c>
      <c r="C72" s="166" t="s">
        <v>152</v>
      </c>
      <c r="D72" s="164"/>
      <c r="E72" s="165"/>
      <c r="F72" s="86">
        <f>50+11+40+11+(10/2)</f>
        <v>117</v>
      </c>
      <c r="G72" s="77"/>
      <c r="H72" s="78">
        <f t="shared" ref="H72:H88" si="4">+G72*F72</f>
        <v>0</v>
      </c>
    </row>
    <row r="73" spans="2:8" s="71" customFormat="1" ht="12">
      <c r="B73" s="178"/>
      <c r="C73" s="166" t="s">
        <v>153</v>
      </c>
      <c r="D73" s="164"/>
      <c r="E73" s="165"/>
      <c r="F73" s="86">
        <f>+$F$72</f>
        <v>117</v>
      </c>
      <c r="G73" s="77"/>
      <c r="H73" s="78">
        <f t="shared" si="4"/>
        <v>0</v>
      </c>
    </row>
    <row r="74" spans="2:8" s="71" customFormat="1" ht="12">
      <c r="B74" s="178"/>
      <c r="C74" s="166" t="s">
        <v>154</v>
      </c>
      <c r="D74" s="164"/>
      <c r="E74" s="165"/>
      <c r="F74" s="86">
        <f>+$F$72</f>
        <v>117</v>
      </c>
      <c r="G74" s="77"/>
      <c r="H74" s="78">
        <f t="shared" si="4"/>
        <v>0</v>
      </c>
    </row>
    <row r="75" spans="2:8" s="71" customFormat="1" ht="13.5">
      <c r="B75" s="178"/>
      <c r="C75" s="166" t="s">
        <v>177</v>
      </c>
      <c r="D75" s="164"/>
      <c r="E75" s="165"/>
      <c r="F75" s="86">
        <f>+ROUND((F72*20%),0)</f>
        <v>23</v>
      </c>
      <c r="G75" s="77"/>
      <c r="H75" s="78">
        <f t="shared" si="4"/>
        <v>0</v>
      </c>
    </row>
    <row r="76" spans="2:8" s="71" customFormat="1" ht="13.5">
      <c r="B76" s="178"/>
      <c r="C76" s="166" t="s">
        <v>178</v>
      </c>
      <c r="D76" s="164"/>
      <c r="E76" s="165"/>
      <c r="F76" s="86">
        <f>+ROUND((F72*40%),0)</f>
        <v>47</v>
      </c>
      <c r="G76" s="77"/>
      <c r="H76" s="78">
        <f t="shared" si="4"/>
        <v>0</v>
      </c>
    </row>
    <row r="77" spans="2:8" s="71" customFormat="1" ht="12">
      <c r="B77" s="178"/>
      <c r="C77" s="166" t="s">
        <v>155</v>
      </c>
      <c r="D77" s="164"/>
      <c r="E77" s="165"/>
      <c r="F77" s="86">
        <f t="shared" ref="F77:F88" si="5">+$F$72</f>
        <v>117</v>
      </c>
      <c r="G77" s="77"/>
      <c r="H77" s="78">
        <f t="shared" si="4"/>
        <v>0</v>
      </c>
    </row>
    <row r="78" spans="2:8" s="71" customFormat="1" ht="12">
      <c r="B78" s="178"/>
      <c r="C78" s="166" t="s">
        <v>156</v>
      </c>
      <c r="D78" s="164"/>
      <c r="E78" s="165"/>
      <c r="F78" s="86">
        <f t="shared" si="5"/>
        <v>117</v>
      </c>
      <c r="G78" s="77"/>
      <c r="H78" s="78">
        <f t="shared" si="4"/>
        <v>0</v>
      </c>
    </row>
    <row r="79" spans="2:8" s="71" customFormat="1" ht="12">
      <c r="B79" s="178"/>
      <c r="C79" s="166" t="s">
        <v>157</v>
      </c>
      <c r="D79" s="164"/>
      <c r="E79" s="165"/>
      <c r="F79" s="86">
        <f t="shared" si="5"/>
        <v>117</v>
      </c>
      <c r="G79" s="77"/>
      <c r="H79" s="78">
        <f t="shared" si="4"/>
        <v>0</v>
      </c>
    </row>
    <row r="80" spans="2:8" s="71" customFormat="1" ht="12">
      <c r="B80" s="178"/>
      <c r="C80" s="166" t="s">
        <v>158</v>
      </c>
      <c r="D80" s="164"/>
      <c r="E80" s="165"/>
      <c r="F80" s="86">
        <f t="shared" si="5"/>
        <v>117</v>
      </c>
      <c r="G80" s="77"/>
      <c r="H80" s="78">
        <f t="shared" si="4"/>
        <v>0</v>
      </c>
    </row>
    <row r="81" spans="2:8" s="71" customFormat="1" ht="12">
      <c r="B81" s="178"/>
      <c r="C81" s="166" t="s">
        <v>159</v>
      </c>
      <c r="D81" s="164"/>
      <c r="E81" s="165"/>
      <c r="F81" s="86">
        <f t="shared" si="5"/>
        <v>117</v>
      </c>
      <c r="G81" s="77"/>
      <c r="H81" s="78">
        <f t="shared" si="4"/>
        <v>0</v>
      </c>
    </row>
    <row r="82" spans="2:8" s="71" customFormat="1" ht="12">
      <c r="B82" s="178"/>
      <c r="C82" s="166" t="s">
        <v>160</v>
      </c>
      <c r="D82" s="164"/>
      <c r="E82" s="165"/>
      <c r="F82" s="86">
        <f t="shared" si="5"/>
        <v>117</v>
      </c>
      <c r="G82" s="77"/>
      <c r="H82" s="78">
        <f t="shared" si="4"/>
        <v>0</v>
      </c>
    </row>
    <row r="83" spans="2:8" s="71" customFormat="1" ht="12">
      <c r="B83" s="178"/>
      <c r="C83" s="166" t="s">
        <v>161</v>
      </c>
      <c r="D83" s="164"/>
      <c r="E83" s="165"/>
      <c r="F83" s="86">
        <f t="shared" si="5"/>
        <v>117</v>
      </c>
      <c r="G83" s="77"/>
      <c r="H83" s="78">
        <f t="shared" si="4"/>
        <v>0</v>
      </c>
    </row>
    <row r="84" spans="2:8" s="71" customFormat="1" ht="12">
      <c r="B84" s="178"/>
      <c r="C84" s="166" t="s">
        <v>162</v>
      </c>
      <c r="D84" s="164"/>
      <c r="E84" s="165"/>
      <c r="F84" s="86">
        <f t="shared" si="5"/>
        <v>117</v>
      </c>
      <c r="G84" s="77"/>
      <c r="H84" s="78">
        <f t="shared" si="4"/>
        <v>0</v>
      </c>
    </row>
    <row r="85" spans="2:8" s="71" customFormat="1" ht="12">
      <c r="B85" s="178"/>
      <c r="C85" s="166" t="s">
        <v>163</v>
      </c>
      <c r="D85" s="164"/>
      <c r="E85" s="165"/>
      <c r="F85" s="86">
        <f t="shared" si="5"/>
        <v>117</v>
      </c>
      <c r="G85" s="77"/>
      <c r="H85" s="78">
        <f t="shared" si="4"/>
        <v>0</v>
      </c>
    </row>
    <row r="86" spans="2:8" s="71" customFormat="1" ht="12">
      <c r="B86" s="178"/>
      <c r="C86" s="166" t="s">
        <v>138</v>
      </c>
      <c r="D86" s="164"/>
      <c r="E86" s="165"/>
      <c r="F86" s="86">
        <f t="shared" si="5"/>
        <v>117</v>
      </c>
      <c r="G86" s="77"/>
      <c r="H86" s="78">
        <f t="shared" si="4"/>
        <v>0</v>
      </c>
    </row>
    <row r="87" spans="2:8" s="71" customFormat="1" ht="12">
      <c r="B87" s="178"/>
      <c r="C87" s="166" t="s">
        <v>164</v>
      </c>
      <c r="D87" s="164"/>
      <c r="E87" s="165"/>
      <c r="F87" s="86">
        <f t="shared" si="5"/>
        <v>117</v>
      </c>
      <c r="G87" s="77"/>
      <c r="H87" s="78">
        <f t="shared" si="4"/>
        <v>0</v>
      </c>
    </row>
    <row r="88" spans="2:8" s="71" customFormat="1" ht="12">
      <c r="B88" s="178"/>
      <c r="C88" s="166" t="s">
        <v>140</v>
      </c>
      <c r="D88" s="164"/>
      <c r="E88" s="165"/>
      <c r="F88" s="86">
        <f t="shared" si="5"/>
        <v>117</v>
      </c>
      <c r="G88" s="77"/>
      <c r="H88" s="78">
        <f t="shared" si="4"/>
        <v>0</v>
      </c>
    </row>
    <row r="89" spans="2:8" s="71" customFormat="1" ht="12">
      <c r="B89" s="179"/>
      <c r="C89" s="121" t="str">
        <f>+"SUBTOTAL "&amp;B71&amp;" "&amp;B72</f>
        <v>SUBTOTAL ANÁLISIS PARA PRODUCTOS LÁCTEOS FISICOQUÍMICOS</v>
      </c>
      <c r="D89" s="122"/>
      <c r="E89" s="122"/>
      <c r="F89" s="123"/>
      <c r="G89" s="124"/>
      <c r="H89" s="129">
        <f>SUM(H72:H88)</f>
        <v>0</v>
      </c>
    </row>
    <row r="90" spans="2:8" s="71" customFormat="1" ht="12">
      <c r="B90" s="177" t="s">
        <v>198</v>
      </c>
      <c r="C90" s="166" t="s">
        <v>171</v>
      </c>
      <c r="D90" s="164"/>
      <c r="E90" s="165"/>
      <c r="F90" s="86">
        <f>+$F$72</f>
        <v>117</v>
      </c>
      <c r="G90" s="77"/>
      <c r="H90" s="78">
        <f t="shared" ref="H90" si="6">+G90*F90</f>
        <v>0</v>
      </c>
    </row>
    <row r="91" spans="2:8" s="71" customFormat="1" ht="12">
      <c r="B91" s="179"/>
      <c r="C91" s="121" t="str">
        <f>+"SUBTOTAL "&amp;B71&amp;" "&amp;B90</f>
        <v>SUBTOTAL ANÁLISIS PARA PRODUCTOS LÁCTEOS MICROBIOLÓGICOS</v>
      </c>
      <c r="D91" s="122"/>
      <c r="E91" s="122"/>
      <c r="F91" s="123"/>
      <c r="G91" s="124"/>
      <c r="H91" s="129">
        <f>+H90</f>
        <v>0</v>
      </c>
    </row>
    <row r="92" spans="2:8" s="71" customFormat="1" ht="12">
      <c r="B92" s="161" t="s">
        <v>173</v>
      </c>
      <c r="C92" s="162"/>
      <c r="D92" s="162"/>
      <c r="E92" s="162"/>
      <c r="F92" s="162"/>
      <c r="G92" s="162"/>
      <c r="H92" s="128">
        <f>+H91+H89</f>
        <v>0</v>
      </c>
    </row>
    <row r="93" spans="2:8" s="119" customFormat="1" ht="16.5" customHeight="1">
      <c r="B93" s="145" t="s">
        <v>165</v>
      </c>
      <c r="C93" s="146"/>
      <c r="D93" s="146"/>
      <c r="E93" s="146"/>
      <c r="F93" s="146"/>
      <c r="G93" s="146"/>
      <c r="H93" s="147"/>
    </row>
    <row r="94" spans="2:8" s="71" customFormat="1" ht="12">
      <c r="B94" s="151" t="s">
        <v>200</v>
      </c>
      <c r="C94" s="166" t="s">
        <v>166</v>
      </c>
      <c r="D94" s="164"/>
      <c r="E94" s="165"/>
      <c r="F94" s="86">
        <f>1+1+1</f>
        <v>3</v>
      </c>
      <c r="G94" s="77"/>
      <c r="H94" s="78">
        <f t="shared" ref="H94:H95" si="7">+G94*F94</f>
        <v>0</v>
      </c>
    </row>
    <row r="95" spans="2:8" s="71" customFormat="1" ht="12">
      <c r="B95" s="152"/>
      <c r="C95" s="166" t="s">
        <v>167</v>
      </c>
      <c r="D95" s="164"/>
      <c r="E95" s="165"/>
      <c r="F95" s="86">
        <f>+$F$94</f>
        <v>3</v>
      </c>
      <c r="G95" s="77"/>
      <c r="H95" s="78">
        <f t="shared" si="7"/>
        <v>0</v>
      </c>
    </row>
    <row r="96" spans="2:8" s="71" customFormat="1" ht="12">
      <c r="B96" s="153"/>
      <c r="C96" s="121" t="str">
        <f>+"SUBTOTAL "&amp;B93&amp;" "&amp;B94</f>
        <v>SUBTOTAL ANÁLISIS DE EMPAQUES PRIMARIO DE PRODUCTO EMPAQUE GALLETAS</v>
      </c>
      <c r="D96" s="122"/>
      <c r="E96" s="122"/>
      <c r="F96" s="123"/>
      <c r="G96" s="124"/>
      <c r="H96" s="81">
        <f>+SUM(H94:H95)</f>
        <v>0</v>
      </c>
    </row>
    <row r="97" spans="2:9" s="71" customFormat="1" ht="12">
      <c r="B97" s="151" t="s">
        <v>201</v>
      </c>
      <c r="C97" s="166" t="s">
        <v>168</v>
      </c>
      <c r="D97" s="164"/>
      <c r="E97" s="165"/>
      <c r="F97" s="86">
        <f>+$F$94</f>
        <v>3</v>
      </c>
      <c r="G97" s="77"/>
      <c r="H97" s="78">
        <f t="shared" ref="H97:H98" si="8">+G97*F97</f>
        <v>0</v>
      </c>
    </row>
    <row r="98" spans="2:9" s="71" customFormat="1" ht="12">
      <c r="B98" s="152"/>
      <c r="C98" s="166" t="s">
        <v>169</v>
      </c>
      <c r="D98" s="164"/>
      <c r="E98" s="165"/>
      <c r="F98" s="86">
        <f>+$F$94</f>
        <v>3</v>
      </c>
      <c r="G98" s="77"/>
      <c r="H98" s="78">
        <f t="shared" si="8"/>
        <v>0</v>
      </c>
    </row>
    <row r="99" spans="2:9" s="71" customFormat="1" ht="12">
      <c r="B99" s="153"/>
      <c r="C99" s="121" t="str">
        <f>+"SUBTOTAL "&amp;B93&amp;" "&amp;B97</f>
        <v>SUBTOTAL ANÁLISIS DE EMPAQUES PRIMARIO DE PRODUCTO EMPAQUE LÁCTEOS (RÍGIDO Y FLEXIBLE)</v>
      </c>
      <c r="D99" s="122"/>
      <c r="E99" s="122"/>
      <c r="F99" s="123"/>
      <c r="G99" s="124"/>
      <c r="H99" s="81">
        <f>+SUM(H97:H98)</f>
        <v>0</v>
      </c>
    </row>
    <row r="100" spans="2:9" s="71" customFormat="1" ht="12">
      <c r="B100" s="161" t="s">
        <v>174</v>
      </c>
      <c r="C100" s="162"/>
      <c r="D100" s="162"/>
      <c r="E100" s="162"/>
      <c r="F100" s="162"/>
      <c r="G100" s="162"/>
      <c r="H100" s="129">
        <f>+H99+H96</f>
        <v>0</v>
      </c>
    </row>
    <row r="101" spans="2:9" s="71" customFormat="1" ht="12">
      <c r="B101" s="125" t="str">
        <f>+"TOTAL  "&amp;B49</f>
        <v>TOTAL  PLAN DE MUESTREO A PRODUCTOS - ZONA 3</v>
      </c>
      <c r="C101" s="126"/>
      <c r="D101" s="126"/>
      <c r="E101" s="126"/>
      <c r="F101" s="126"/>
      <c r="G101" s="127"/>
      <c r="H101" s="87">
        <f>+H70+H92+H100</f>
        <v>0</v>
      </c>
      <c r="I101" s="71">
        <f>+F52+F72+F94</f>
        <v>134</v>
      </c>
    </row>
    <row r="102" spans="2:9" ht="6.75" customHeight="1">
      <c r="B102" s="62"/>
      <c r="C102" s="62"/>
    </row>
    <row r="103" spans="2:9" ht="14.25" customHeight="1">
      <c r="B103" s="161" t="str">
        <f>+"SUBTOTAL 1 - "&amp;" PERSONAL + VISITAS A UNIDADES DE OBSERVACIÓN + PLAN DE MUESTREO - "&amp;UPPER($C$18)</f>
        <v>SUBTOTAL 1 -  PERSONAL + VISITAS A UNIDADES DE OBSERVACIÓN + PLAN DE MUESTREO - ZONA 3</v>
      </c>
      <c r="C103" s="162"/>
      <c r="D103" s="162"/>
      <c r="E103" s="162"/>
      <c r="F103" s="162"/>
      <c r="G103" s="162"/>
      <c r="H103" s="128">
        <f>+H35+H101+H47</f>
        <v>0</v>
      </c>
    </row>
    <row r="104" spans="2:9" ht="6.75" customHeight="1">
      <c r="B104" s="62"/>
      <c r="C104" s="62"/>
    </row>
    <row r="105" spans="2:9">
      <c r="B105" s="137"/>
      <c r="C105" s="200" t="s">
        <v>226</v>
      </c>
      <c r="D105" s="201"/>
      <c r="E105" s="201"/>
      <c r="F105" s="202"/>
      <c r="G105" s="137" t="s">
        <v>17</v>
      </c>
      <c r="H105" s="137" t="s">
        <v>207</v>
      </c>
    </row>
    <row r="106" spans="2:9">
      <c r="B106" s="194" t="s">
        <v>211</v>
      </c>
      <c r="C106" s="197" t="s">
        <v>208</v>
      </c>
      <c r="D106" s="198"/>
      <c r="E106" s="198"/>
      <c r="F106" s="199"/>
      <c r="G106" s="141"/>
      <c r="H106" s="78">
        <f>+G106*$H$103</f>
        <v>0</v>
      </c>
    </row>
    <row r="107" spans="2:9">
      <c r="B107" s="195"/>
      <c r="C107" s="197" t="s">
        <v>209</v>
      </c>
      <c r="D107" s="198"/>
      <c r="E107" s="198"/>
      <c r="F107" s="199"/>
      <c r="G107" s="141"/>
      <c r="H107" s="78">
        <f>+G107*$H$103</f>
        <v>0</v>
      </c>
    </row>
    <row r="108" spans="2:9">
      <c r="B108" s="196"/>
      <c r="C108" s="197" t="s">
        <v>210</v>
      </c>
      <c r="D108" s="198"/>
      <c r="E108" s="198"/>
      <c r="F108" s="198"/>
      <c r="G108" s="199"/>
      <c r="H108" s="128">
        <f>SUM(H106:H107)</f>
        <v>0</v>
      </c>
    </row>
    <row r="109" spans="2:9" ht="6.75" customHeight="1">
      <c r="B109" s="62"/>
      <c r="C109" s="62"/>
    </row>
    <row r="110" spans="2:9">
      <c r="B110" s="161" t="str">
        <f>+"SUBTOTAL 2 - "&amp;" + ADMINISTRACIÓN Y UTILIDAD - "&amp;UPPER($C$18)</f>
        <v>SUBTOTAL 2 -  + ADMINISTRACIÓN Y UTILIDAD - ZONA 3</v>
      </c>
      <c r="C110" s="162"/>
      <c r="D110" s="162"/>
      <c r="E110" s="162"/>
      <c r="F110" s="162"/>
      <c r="G110" s="162"/>
      <c r="H110" s="128">
        <f>+H103+H108</f>
        <v>0</v>
      </c>
    </row>
    <row r="111" spans="2:9" ht="6.75" customHeight="1">
      <c r="B111" s="62"/>
      <c r="C111" s="62"/>
    </row>
    <row r="112" spans="2:9">
      <c r="B112" s="137"/>
      <c r="C112" s="200" t="s">
        <v>213</v>
      </c>
      <c r="D112" s="201"/>
      <c r="E112" s="201"/>
      <c r="F112" s="202"/>
      <c r="G112" s="137" t="s">
        <v>17</v>
      </c>
      <c r="H112" s="137" t="s">
        <v>207</v>
      </c>
    </row>
    <row r="113" spans="2:9">
      <c r="B113" s="194" t="s">
        <v>213</v>
      </c>
      <c r="C113" s="197" t="s">
        <v>214</v>
      </c>
      <c r="D113" s="198"/>
      <c r="E113" s="198"/>
      <c r="F113" s="199"/>
      <c r="G113" s="142">
        <v>0.16</v>
      </c>
      <c r="H113" s="78">
        <f>+G113*$H$110</f>
        <v>0</v>
      </c>
      <c r="I113" s="132" t="e">
        <f>+H113/H110</f>
        <v>#DIV/0!</v>
      </c>
    </row>
    <row r="114" spans="2:9">
      <c r="B114" s="195"/>
      <c r="C114" s="197" t="s">
        <v>215</v>
      </c>
      <c r="D114" s="198"/>
      <c r="E114" s="198"/>
      <c r="F114" s="199"/>
      <c r="G114" s="143">
        <v>6.8999999999999999E-3</v>
      </c>
      <c r="H114" s="78">
        <f>+G114*$H$110</f>
        <v>0</v>
      </c>
      <c r="I114" s="133" t="e">
        <f>+H114/H110</f>
        <v>#DIV/0!</v>
      </c>
    </row>
    <row r="115" spans="2:9">
      <c r="B115" s="196"/>
      <c r="C115" s="197" t="s">
        <v>210</v>
      </c>
      <c r="D115" s="198"/>
      <c r="E115" s="198"/>
      <c r="F115" s="198"/>
      <c r="G115" s="199"/>
      <c r="H115" s="128">
        <f>SUM(H113:H114)</f>
        <v>0</v>
      </c>
    </row>
    <row r="116" spans="2:9" s="131" customFormat="1" ht="6.75" customHeight="1">
      <c r="B116" s="138"/>
      <c r="C116" s="139"/>
      <c r="D116" s="139"/>
      <c r="E116" s="139"/>
      <c r="F116" s="139"/>
      <c r="G116" s="139"/>
      <c r="H116" s="130"/>
    </row>
    <row r="117" spans="2:9" s="131" customFormat="1">
      <c r="B117" s="192" t="str">
        <f>+"TOTAL COTIZACIÓN  - "&amp;UPPER($C$18)</f>
        <v>TOTAL COTIZACIÓN  - ZONA 3</v>
      </c>
      <c r="C117" s="193"/>
      <c r="D117" s="193"/>
      <c r="E117" s="193"/>
      <c r="F117" s="193"/>
      <c r="G117" s="193"/>
      <c r="H117" s="128">
        <f>+H115+H110</f>
        <v>0</v>
      </c>
    </row>
    <row r="118" spans="2:9" s="131" customFormat="1" ht="6.75" customHeight="1">
      <c r="B118" s="138"/>
      <c r="C118" s="139"/>
      <c r="D118" s="139"/>
      <c r="E118" s="139"/>
      <c r="F118" s="139"/>
      <c r="G118" s="139"/>
      <c r="H118" s="130"/>
    </row>
    <row r="119" spans="2:9" ht="14.25" customHeight="1">
      <c r="B119" s="90" t="s">
        <v>66</v>
      </c>
      <c r="C119" s="100"/>
      <c r="D119" s="88"/>
      <c r="E119" s="88"/>
      <c r="F119" s="88"/>
      <c r="G119" s="88"/>
      <c r="H119" s="89"/>
    </row>
    <row r="120" spans="2:9" ht="48.75" customHeight="1">
      <c r="B120" s="168" t="s">
        <v>68</v>
      </c>
      <c r="C120" s="169"/>
      <c r="D120" s="169"/>
      <c r="E120" s="169"/>
      <c r="F120" s="169"/>
      <c r="G120" s="169"/>
      <c r="H120" s="170"/>
    </row>
    <row r="121" spans="2:9" ht="51.75" customHeight="1">
      <c r="B121" s="148" t="s">
        <v>67</v>
      </c>
      <c r="C121" s="149"/>
      <c r="D121" s="149"/>
      <c r="E121" s="149"/>
      <c r="F121" s="149"/>
      <c r="G121" s="149"/>
      <c r="H121" s="150"/>
    </row>
  </sheetData>
  <sheetProtection algorithmName="SHA-512" hashValue="8LZpuA3sMIvsZ5GP78p8RTJKrvqtPFoaYiyKRI/FRIc4QozKYrolSlA3JNnukyylnkJnLQJSHzn9LV1c4ffb8g==" saltValue="5PDO4Apy8NUIeTudP3FQ5A==" spinCount="100000" sheet="1" objects="1" scenarios="1"/>
  <mergeCells count="99">
    <mergeCell ref="B117:G117"/>
    <mergeCell ref="B120:H120"/>
    <mergeCell ref="B121:H121"/>
    <mergeCell ref="B110:G110"/>
    <mergeCell ref="C112:F112"/>
    <mergeCell ref="B113:B115"/>
    <mergeCell ref="C113:F113"/>
    <mergeCell ref="C114:F114"/>
    <mergeCell ref="C115:G115"/>
    <mergeCell ref="B100:G100"/>
    <mergeCell ref="B103:G103"/>
    <mergeCell ref="C105:F105"/>
    <mergeCell ref="B106:B108"/>
    <mergeCell ref="C106:F106"/>
    <mergeCell ref="C107:F107"/>
    <mergeCell ref="C108:G108"/>
    <mergeCell ref="B92:G92"/>
    <mergeCell ref="B93:H93"/>
    <mergeCell ref="B94:B96"/>
    <mergeCell ref="C94:E94"/>
    <mergeCell ref="C95:E95"/>
    <mergeCell ref="B97:B99"/>
    <mergeCell ref="C97:E97"/>
    <mergeCell ref="C98:E98"/>
    <mergeCell ref="C84:E84"/>
    <mergeCell ref="C85:E85"/>
    <mergeCell ref="C86:E86"/>
    <mergeCell ref="C87:E87"/>
    <mergeCell ref="C88:E88"/>
    <mergeCell ref="B90:B91"/>
    <mergeCell ref="C90:E90"/>
    <mergeCell ref="C78:E78"/>
    <mergeCell ref="C79:E79"/>
    <mergeCell ref="C80:E80"/>
    <mergeCell ref="C81:E81"/>
    <mergeCell ref="C82:E82"/>
    <mergeCell ref="C83:E83"/>
    <mergeCell ref="C68:E68"/>
    <mergeCell ref="B70:G70"/>
    <mergeCell ref="B71:H71"/>
    <mergeCell ref="B72:B89"/>
    <mergeCell ref="C72:E72"/>
    <mergeCell ref="C73:E73"/>
    <mergeCell ref="C74:E74"/>
    <mergeCell ref="C75:E75"/>
    <mergeCell ref="C76:E76"/>
    <mergeCell ref="C77:E77"/>
    <mergeCell ref="C58:E58"/>
    <mergeCell ref="C59:E59"/>
    <mergeCell ref="C60:E60"/>
    <mergeCell ref="B62:B69"/>
    <mergeCell ref="C62:E62"/>
    <mergeCell ref="C63:E63"/>
    <mergeCell ref="C64:E64"/>
    <mergeCell ref="C65:E65"/>
    <mergeCell ref="C66:E66"/>
    <mergeCell ref="C67:E67"/>
    <mergeCell ref="B49:H49"/>
    <mergeCell ref="B50:E50"/>
    <mergeCell ref="B51:H51"/>
    <mergeCell ref="B52:B61"/>
    <mergeCell ref="C52:E52"/>
    <mergeCell ref="C53:E53"/>
    <mergeCell ref="C54:E54"/>
    <mergeCell ref="C55:E55"/>
    <mergeCell ref="C56:E56"/>
    <mergeCell ref="C57:E57"/>
    <mergeCell ref="B42:C42"/>
    <mergeCell ref="G42:G45"/>
    <mergeCell ref="H42:H45"/>
    <mergeCell ref="B43:C43"/>
    <mergeCell ref="B44:C44"/>
    <mergeCell ref="B45:C45"/>
    <mergeCell ref="B34:D34"/>
    <mergeCell ref="B37:H37"/>
    <mergeCell ref="B38:C38"/>
    <mergeCell ref="B39:C39"/>
    <mergeCell ref="G39:G41"/>
    <mergeCell ref="H39:H41"/>
    <mergeCell ref="B40:C40"/>
    <mergeCell ref="B41:C41"/>
    <mergeCell ref="B28:D28"/>
    <mergeCell ref="B29:D29"/>
    <mergeCell ref="B30:D30"/>
    <mergeCell ref="B31:D31"/>
    <mergeCell ref="B32:D32"/>
    <mergeCell ref="B33:D33"/>
    <mergeCell ref="B22:D22"/>
    <mergeCell ref="B23:D23"/>
    <mergeCell ref="B24:D24"/>
    <mergeCell ref="B25:D25"/>
    <mergeCell ref="B26:D26"/>
    <mergeCell ref="B27:D27"/>
    <mergeCell ref="B8:H8"/>
    <mergeCell ref="B14:H14"/>
    <mergeCell ref="B15:H15"/>
    <mergeCell ref="B16:H16"/>
    <mergeCell ref="B20:H20"/>
    <mergeCell ref="B21:D21"/>
  </mergeCells>
  <conditionalFormatting sqref="O17 B36:C36 B19:C19 N16 B16:C17 G18">
    <cfRule type="duplicateValues" dxfId="1" priority="1"/>
  </conditionalFormatting>
  <printOptions horizontalCentered="1"/>
  <pageMargins left="0.23622047244094491" right="0.23622047244094491" top="0.74803149606299213" bottom="0.74803149606299213" header="0.31496062992125984" footer="0.31496062992125984"/>
  <pageSetup paperSize="9" scale="64" orientation="portrait" r:id="rId1"/>
  <rowBreaks count="1" manualBreakCount="1">
    <brk id="48" min="1" max="9" man="1"/>
  </rowBreaks>
  <colBreaks count="1" manualBreakCount="1">
    <brk id="8" min="1" max="9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1"/>
  <sheetViews>
    <sheetView showGridLines="0" zoomScaleNormal="100" zoomScaleSheetLayoutView="115" workbookViewId="0">
      <selection activeCell="C107" sqref="C107:F107"/>
    </sheetView>
  </sheetViews>
  <sheetFormatPr baseColWidth="10" defaultRowHeight="14.25"/>
  <cols>
    <col min="1" max="1" width="1.85546875" style="62" customWidth="1"/>
    <col min="2" max="2" width="14.85546875" style="63" customWidth="1"/>
    <col min="3" max="3" width="53.85546875" style="63" customWidth="1"/>
    <col min="4" max="4" width="13.42578125" style="62" customWidth="1"/>
    <col min="5" max="5" width="12.5703125" style="62" customWidth="1"/>
    <col min="6" max="6" width="14.7109375" style="62" customWidth="1"/>
    <col min="7" max="7" width="17.7109375" style="62" customWidth="1"/>
    <col min="8" max="8" width="20.7109375" style="62" customWidth="1"/>
    <col min="9" max="9" width="19.85546875" style="62" customWidth="1"/>
    <col min="10" max="16384" width="11.42578125" style="62"/>
  </cols>
  <sheetData>
    <row r="1" spans="2:14" ht="7.5" customHeight="1"/>
    <row r="2" spans="2:14">
      <c r="B2" s="91"/>
      <c r="C2" s="92"/>
      <c r="D2" s="92"/>
      <c r="E2" s="92"/>
      <c r="F2" s="92"/>
      <c r="G2" s="92"/>
      <c r="H2" s="93"/>
    </row>
    <row r="3" spans="2:14">
      <c r="B3" s="94"/>
      <c r="C3" s="95"/>
      <c r="D3" s="95"/>
      <c r="E3" s="95"/>
      <c r="F3" s="95"/>
      <c r="G3" s="95"/>
      <c r="H3" s="96"/>
    </row>
    <row r="4" spans="2:14">
      <c r="B4" s="94"/>
      <c r="C4" s="95"/>
      <c r="D4" s="95"/>
      <c r="E4" s="95"/>
      <c r="F4" s="95"/>
      <c r="G4" s="95"/>
      <c r="H4" s="96"/>
    </row>
    <row r="5" spans="2:14">
      <c r="B5" s="94"/>
      <c r="C5" s="95"/>
      <c r="D5" s="95"/>
      <c r="E5" s="95"/>
      <c r="F5" s="95"/>
      <c r="G5" s="95"/>
      <c r="H5" s="96"/>
    </row>
    <row r="6" spans="2:14">
      <c r="B6" s="97"/>
      <c r="C6" s="98"/>
      <c r="D6" s="98"/>
      <c r="E6" s="98"/>
      <c r="F6" s="98"/>
      <c r="G6" s="98"/>
      <c r="H6" s="99"/>
    </row>
    <row r="7" spans="2:14" ht="4.5" customHeight="1"/>
    <row r="8" spans="2:14">
      <c r="B8" s="180" t="str">
        <f>+"SOLICITUD DE COTIZACIÓN - INTERVENTIRÍA DIA 2015 - "&amp;UPPER(C18)</f>
        <v>SOLICITUD DE COTIZACIÓN - INTERVENTIRÍA DIA 2015 - ZONA 4</v>
      </c>
      <c r="C8" s="181"/>
      <c r="D8" s="181"/>
      <c r="E8" s="181"/>
      <c r="F8" s="181"/>
      <c r="G8" s="181"/>
      <c r="H8" s="182"/>
    </row>
    <row r="9" spans="2:14" ht="4.5" customHeight="1"/>
    <row r="10" spans="2:14" ht="14.25" customHeight="1">
      <c r="B10" s="64" t="s">
        <v>21</v>
      </c>
      <c r="C10" s="115" t="str">
        <f>+IF('SDC ZONA 1 - MACRO (1 y 2)'!C10="","",'SDC ZONA 1 - MACRO (1 y 2)'!C10)</f>
        <v/>
      </c>
      <c r="D10" s="65" t="s">
        <v>90</v>
      </c>
      <c r="E10" s="111" t="str">
        <f>+IF('SDC ZONA 1 - MACRO (1 y 2)'!E10="","",'SDC ZONA 1 - MACRO (1 y 2)'!E10)</f>
        <v/>
      </c>
      <c r="F10" s="140"/>
      <c r="G10" s="116" t="s">
        <v>20</v>
      </c>
      <c r="H10" s="102" t="str">
        <f>+IF('SDC ZONA 1 - MACRO (1 y 2)'!H10="","",'SDC ZONA 1 - MACRO (1 y 2)'!H10)</f>
        <v/>
      </c>
    </row>
    <row r="11" spans="2:14" ht="14.25" customHeight="1">
      <c r="B11" s="64" t="s">
        <v>91</v>
      </c>
      <c r="C11" s="115" t="str">
        <f>+IF('SDC ZONA 1 - MACRO (1 y 2)'!C11="","",'SDC ZONA 1 - MACRO (1 y 2)'!C11)</f>
        <v/>
      </c>
      <c r="D11" s="65" t="s">
        <v>19</v>
      </c>
      <c r="E11" s="111" t="str">
        <f>+IF('SDC ZONA 1 - MACRO (1 y 2)'!E11="","",'SDC ZONA 1 - MACRO (1 y 2)'!E11)</f>
        <v/>
      </c>
      <c r="F11" s="140"/>
      <c r="G11" s="116" t="s">
        <v>94</v>
      </c>
      <c r="H11" s="117" t="str">
        <f>+IF('SDC ZONA 1 - MACRO (1 y 2)'!H11="","",'SDC ZONA 1 - MACRO (1 y 2)'!H11)</f>
        <v/>
      </c>
    </row>
    <row r="12" spans="2:14" ht="14.25" customHeight="1">
      <c r="B12" s="64" t="s">
        <v>18</v>
      </c>
      <c r="C12" s="115" t="str">
        <f>+IF('SDC ZONA 1 - MACRO (1 y 2)'!C12="","",'SDC ZONA 1 - MACRO (1 y 2)'!C12)</f>
        <v/>
      </c>
      <c r="D12" s="65" t="s">
        <v>93</v>
      </c>
      <c r="E12" s="111" t="str">
        <f>+IF('SDC ZONA 1 - MACRO (1 y 2)'!E12="","",'SDC ZONA 1 - MACRO (1 y 2)'!E12)</f>
        <v/>
      </c>
      <c r="F12" s="140"/>
      <c r="G12" s="116" t="s">
        <v>92</v>
      </c>
      <c r="H12" s="103" t="str">
        <f>+IF('SDC ZONA 1 - MACRO (1 y 2)'!H12="","",'SDC ZONA 1 - MACRO (1 y 2)'!H12)</f>
        <v/>
      </c>
    </row>
    <row r="13" spans="2:14" ht="3.75" customHeight="1"/>
    <row r="14" spans="2:14">
      <c r="B14" s="183" t="s">
        <v>65</v>
      </c>
      <c r="C14" s="184"/>
      <c r="D14" s="184"/>
      <c r="E14" s="184"/>
      <c r="F14" s="184"/>
      <c r="G14" s="184"/>
      <c r="H14" s="185"/>
    </row>
    <row r="15" spans="2:14" ht="75" customHeight="1">
      <c r="B15" s="186" t="s">
        <v>217</v>
      </c>
      <c r="C15" s="187"/>
      <c r="D15" s="187"/>
      <c r="E15" s="187"/>
      <c r="F15" s="187"/>
      <c r="G15" s="187"/>
      <c r="H15" s="188"/>
    </row>
    <row r="16" spans="2:14" ht="219" customHeight="1">
      <c r="B16" s="189" t="s">
        <v>229</v>
      </c>
      <c r="C16" s="190"/>
      <c r="D16" s="190"/>
      <c r="E16" s="190"/>
      <c r="F16" s="190"/>
      <c r="G16" s="190"/>
      <c r="H16" s="191"/>
      <c r="N16" s="66"/>
    </row>
    <row r="17" spans="2:15" ht="5.25" customHeight="1">
      <c r="B17" s="67"/>
      <c r="C17" s="67"/>
      <c r="D17" s="68"/>
      <c r="E17" s="68"/>
      <c r="F17" s="68"/>
      <c r="G17" s="68"/>
      <c r="H17" s="68"/>
      <c r="I17" s="68"/>
      <c r="O17" s="69"/>
    </row>
    <row r="18" spans="2:15" s="71" customFormat="1" ht="12">
      <c r="B18" s="101" t="s">
        <v>129</v>
      </c>
      <c r="C18" s="101" t="s">
        <v>204</v>
      </c>
      <c r="G18" s="72" t="s">
        <v>175</v>
      </c>
      <c r="H18" s="73">
        <v>10</v>
      </c>
    </row>
    <row r="19" spans="2:15" s="71" customFormat="1" ht="4.5" customHeight="1">
      <c r="B19" s="70"/>
      <c r="C19" s="70"/>
      <c r="D19" s="74"/>
    </row>
    <row r="20" spans="2:15" s="71" customFormat="1" ht="15.75" customHeight="1">
      <c r="B20" s="154" t="str">
        <f>+"PERSONAL - "&amp;UPPER($C$18)</f>
        <v>PERSONAL - ZONA 4</v>
      </c>
      <c r="C20" s="155"/>
      <c r="D20" s="155"/>
      <c r="E20" s="155"/>
      <c r="F20" s="155"/>
      <c r="G20" s="155"/>
      <c r="H20" s="156"/>
    </row>
    <row r="21" spans="2:15" s="71" customFormat="1" ht="48">
      <c r="B21" s="163" t="s">
        <v>179</v>
      </c>
      <c r="C21" s="163"/>
      <c r="D21" s="163"/>
      <c r="E21" s="144" t="s">
        <v>180</v>
      </c>
      <c r="F21" s="144" t="s">
        <v>181</v>
      </c>
      <c r="G21" s="144" t="s">
        <v>205</v>
      </c>
      <c r="H21" s="144" t="s">
        <v>206</v>
      </c>
    </row>
    <row r="22" spans="2:15" s="71" customFormat="1">
      <c r="B22" s="167" t="s">
        <v>183</v>
      </c>
      <c r="C22" s="167"/>
      <c r="D22" s="167"/>
      <c r="E22" s="106">
        <v>1</v>
      </c>
      <c r="F22" s="107">
        <v>1</v>
      </c>
      <c r="G22" s="77"/>
      <c r="H22" s="78">
        <f>ROUND(E22*F22*G22*$H$18,0)</f>
        <v>0</v>
      </c>
    </row>
    <row r="23" spans="2:15" s="71" customFormat="1">
      <c r="B23" s="167" t="s">
        <v>184</v>
      </c>
      <c r="C23" s="167"/>
      <c r="D23" s="167"/>
      <c r="E23" s="106">
        <v>1</v>
      </c>
      <c r="F23" s="107">
        <v>1</v>
      </c>
      <c r="G23" s="77"/>
      <c r="H23" s="78">
        <f t="shared" ref="H23:H34" si="0">ROUND(E23*F23*G23*$H$18,0)</f>
        <v>0</v>
      </c>
    </row>
    <row r="24" spans="2:15" s="71" customFormat="1">
      <c r="B24" s="167" t="s">
        <v>185</v>
      </c>
      <c r="C24" s="167"/>
      <c r="D24" s="167"/>
      <c r="E24" s="106">
        <v>1</v>
      </c>
      <c r="F24" s="107">
        <v>1</v>
      </c>
      <c r="G24" s="77"/>
      <c r="H24" s="78">
        <f t="shared" si="0"/>
        <v>0</v>
      </c>
    </row>
    <row r="25" spans="2:15" s="71" customFormat="1">
      <c r="B25" s="167" t="s">
        <v>186</v>
      </c>
      <c r="C25" s="167"/>
      <c r="D25" s="167"/>
      <c r="E25" s="106">
        <v>1</v>
      </c>
      <c r="F25" s="107">
        <v>1</v>
      </c>
      <c r="G25" s="77"/>
      <c r="H25" s="78">
        <f t="shared" si="0"/>
        <v>0</v>
      </c>
    </row>
    <row r="26" spans="2:15" s="71" customFormat="1">
      <c r="B26" s="167" t="s">
        <v>187</v>
      </c>
      <c r="C26" s="167"/>
      <c r="D26" s="167"/>
      <c r="E26" s="106">
        <v>1</v>
      </c>
      <c r="F26" s="107">
        <v>1</v>
      </c>
      <c r="G26" s="77"/>
      <c r="H26" s="78">
        <f t="shared" si="0"/>
        <v>0</v>
      </c>
    </row>
    <row r="27" spans="2:15" s="71" customFormat="1">
      <c r="B27" s="167" t="s">
        <v>188</v>
      </c>
      <c r="C27" s="167"/>
      <c r="D27" s="167"/>
      <c r="E27" s="106">
        <v>2</v>
      </c>
      <c r="F27" s="107">
        <v>1</v>
      </c>
      <c r="G27" s="77"/>
      <c r="H27" s="78">
        <f t="shared" si="0"/>
        <v>0</v>
      </c>
    </row>
    <row r="28" spans="2:15" s="71" customFormat="1">
      <c r="B28" s="167" t="s">
        <v>189</v>
      </c>
      <c r="C28" s="167"/>
      <c r="D28" s="167"/>
      <c r="E28" s="106">
        <v>2</v>
      </c>
      <c r="F28" s="107">
        <v>1</v>
      </c>
      <c r="G28" s="77"/>
      <c r="H28" s="78">
        <f t="shared" si="0"/>
        <v>0</v>
      </c>
    </row>
    <row r="29" spans="2:15" s="71" customFormat="1">
      <c r="B29" s="167" t="s">
        <v>182</v>
      </c>
      <c r="C29" s="167"/>
      <c r="D29" s="167"/>
      <c r="E29" s="106">
        <v>4</v>
      </c>
      <c r="F29" s="107">
        <v>1</v>
      </c>
      <c r="G29" s="77"/>
      <c r="H29" s="78">
        <f t="shared" si="0"/>
        <v>0</v>
      </c>
    </row>
    <row r="30" spans="2:15" s="71" customFormat="1">
      <c r="B30" s="167" t="s">
        <v>190</v>
      </c>
      <c r="C30" s="167"/>
      <c r="D30" s="167"/>
      <c r="E30" s="106">
        <v>1</v>
      </c>
      <c r="F30" s="107">
        <v>1</v>
      </c>
      <c r="G30" s="77"/>
      <c r="H30" s="78">
        <f t="shared" si="0"/>
        <v>0</v>
      </c>
    </row>
    <row r="31" spans="2:15" s="71" customFormat="1">
      <c r="B31" s="167" t="s">
        <v>191</v>
      </c>
      <c r="C31" s="167"/>
      <c r="D31" s="167"/>
      <c r="E31" s="106">
        <v>1</v>
      </c>
      <c r="F31" s="107">
        <v>1</v>
      </c>
      <c r="G31" s="77"/>
      <c r="H31" s="78">
        <f t="shared" si="0"/>
        <v>0</v>
      </c>
    </row>
    <row r="32" spans="2:15" s="71" customFormat="1">
      <c r="B32" s="167" t="s">
        <v>192</v>
      </c>
      <c r="C32" s="167"/>
      <c r="D32" s="167"/>
      <c r="E32" s="106">
        <v>1</v>
      </c>
      <c r="F32" s="107">
        <v>1</v>
      </c>
      <c r="G32" s="77"/>
      <c r="H32" s="78">
        <f t="shared" si="0"/>
        <v>0</v>
      </c>
    </row>
    <row r="33" spans="2:8" s="71" customFormat="1">
      <c r="B33" s="167" t="s">
        <v>193</v>
      </c>
      <c r="C33" s="167"/>
      <c r="D33" s="167"/>
      <c r="E33" s="106">
        <v>3</v>
      </c>
      <c r="F33" s="107">
        <v>1</v>
      </c>
      <c r="G33" s="77"/>
      <c r="H33" s="78">
        <f t="shared" si="0"/>
        <v>0</v>
      </c>
    </row>
    <row r="34" spans="2:8" s="71" customFormat="1">
      <c r="B34" s="167" t="s">
        <v>194</v>
      </c>
      <c r="C34" s="167"/>
      <c r="D34" s="167"/>
      <c r="E34" s="106">
        <v>1</v>
      </c>
      <c r="F34" s="107">
        <v>1</v>
      </c>
      <c r="G34" s="77"/>
      <c r="H34" s="78">
        <f t="shared" si="0"/>
        <v>0</v>
      </c>
    </row>
    <row r="35" spans="2:8" s="71" customFormat="1" ht="15.75" customHeight="1">
      <c r="B35" s="104" t="str">
        <f>+"TOTAL  "&amp;B20</f>
        <v>TOTAL  PERSONAL - ZONA 4</v>
      </c>
      <c r="C35" s="105"/>
      <c r="D35" s="105"/>
      <c r="E35" s="108"/>
      <c r="F35" s="109"/>
      <c r="G35" s="110"/>
      <c r="H35" s="128">
        <f>SUM(H22:H34)</f>
        <v>0</v>
      </c>
    </row>
    <row r="36" spans="2:8" s="71" customFormat="1" ht="6.75" customHeight="1">
      <c r="B36" s="70"/>
      <c r="C36" s="70"/>
      <c r="D36" s="74"/>
    </row>
    <row r="37" spans="2:8" s="71" customFormat="1" ht="12">
      <c r="B37" s="154" t="str">
        <f>+"VISITAS A UNIDADES DE OBSERVACIÓN - "&amp;UPPER(C18)</f>
        <v>VISITAS A UNIDADES DE OBSERVACIÓN - ZONA 4</v>
      </c>
      <c r="C37" s="155"/>
      <c r="D37" s="155"/>
      <c r="E37" s="155"/>
      <c r="F37" s="155"/>
      <c r="G37" s="155"/>
      <c r="H37" s="156"/>
    </row>
    <row r="38" spans="2:8" s="75" customFormat="1" ht="51" customHeight="1">
      <c r="B38" s="159" t="s">
        <v>224</v>
      </c>
      <c r="C38" s="160"/>
      <c r="D38" s="144" t="s">
        <v>133</v>
      </c>
      <c r="E38" s="118" t="s">
        <v>134</v>
      </c>
      <c r="F38" s="144" t="s">
        <v>131</v>
      </c>
      <c r="G38" s="144" t="s">
        <v>225</v>
      </c>
      <c r="H38" s="144" t="s">
        <v>132</v>
      </c>
    </row>
    <row r="39" spans="2:8" s="71" customFormat="1" ht="15.75" customHeight="1">
      <c r="B39" s="157" t="s">
        <v>218</v>
      </c>
      <c r="C39" s="158"/>
      <c r="D39" s="76">
        <v>10</v>
      </c>
      <c r="E39" s="76">
        <v>122</v>
      </c>
      <c r="F39" s="76">
        <v>1220</v>
      </c>
      <c r="G39" s="203"/>
      <c r="H39" s="206">
        <f>+SUM(F39:F41)*G39</f>
        <v>0</v>
      </c>
    </row>
    <row r="40" spans="2:8" s="71" customFormat="1" ht="12">
      <c r="B40" s="157" t="s">
        <v>227</v>
      </c>
      <c r="C40" s="158"/>
      <c r="D40" s="76">
        <v>8</v>
      </c>
      <c r="E40" s="76">
        <v>16</v>
      </c>
      <c r="F40" s="76">
        <v>122</v>
      </c>
      <c r="G40" s="204"/>
      <c r="H40" s="207"/>
    </row>
    <row r="41" spans="2:8" s="71" customFormat="1" ht="12">
      <c r="B41" s="157" t="s">
        <v>196</v>
      </c>
      <c r="C41" s="158"/>
      <c r="D41" s="76">
        <v>10</v>
      </c>
      <c r="E41" s="76">
        <v>1</v>
      </c>
      <c r="F41" s="76">
        <v>10</v>
      </c>
      <c r="G41" s="205"/>
      <c r="H41" s="208"/>
    </row>
    <row r="42" spans="2:8" s="71" customFormat="1" ht="12">
      <c r="B42" s="157" t="s">
        <v>219</v>
      </c>
      <c r="C42" s="158"/>
      <c r="D42" s="76">
        <v>6</v>
      </c>
      <c r="E42" s="76">
        <v>4</v>
      </c>
      <c r="F42" s="76">
        <v>24</v>
      </c>
      <c r="G42" s="203"/>
      <c r="H42" s="206">
        <f>+SUM(F42:F45)*G42</f>
        <v>0</v>
      </c>
    </row>
    <row r="43" spans="2:8" s="71" customFormat="1" ht="15.75" customHeight="1">
      <c r="B43" s="157" t="s">
        <v>220</v>
      </c>
      <c r="C43" s="158"/>
      <c r="D43" s="76">
        <v>3</v>
      </c>
      <c r="E43" s="76">
        <v>2</v>
      </c>
      <c r="F43" s="76">
        <v>6</v>
      </c>
      <c r="G43" s="204"/>
      <c r="H43" s="207"/>
    </row>
    <row r="44" spans="2:8" s="71" customFormat="1" ht="12">
      <c r="B44" s="157" t="s">
        <v>216</v>
      </c>
      <c r="C44" s="158"/>
      <c r="D44" s="76">
        <v>2</v>
      </c>
      <c r="E44" s="76">
        <v>2</v>
      </c>
      <c r="F44" s="76">
        <v>4</v>
      </c>
      <c r="G44" s="204"/>
      <c r="H44" s="207"/>
    </row>
    <row r="45" spans="2:8" s="71" customFormat="1" ht="12">
      <c r="B45" s="157" t="s">
        <v>221</v>
      </c>
      <c r="C45" s="158"/>
      <c r="D45" s="76">
        <v>10</v>
      </c>
      <c r="E45" s="76">
        <v>10</v>
      </c>
      <c r="F45" s="76">
        <v>100</v>
      </c>
      <c r="G45" s="205"/>
      <c r="H45" s="208"/>
    </row>
    <row r="46" spans="2:8" ht="4.5" customHeight="1"/>
    <row r="47" spans="2:8" s="71" customFormat="1" ht="15.75" customHeight="1">
      <c r="B47" s="134" t="str">
        <f>+"TOTAL  "&amp;B37</f>
        <v>TOTAL  VISITAS A UNIDADES DE OBSERVACIÓN - ZONA 4</v>
      </c>
      <c r="C47" s="135"/>
      <c r="D47" s="136"/>
      <c r="E47" s="79">
        <f>SUM(E39:E45)</f>
        <v>157</v>
      </c>
      <c r="F47" s="79">
        <f>SUM(F39:F45)</f>
        <v>1486</v>
      </c>
      <c r="G47" s="80"/>
      <c r="H47" s="128">
        <f>SUM(H39:H45)</f>
        <v>0</v>
      </c>
    </row>
    <row r="48" spans="2:8" s="70" customFormat="1" ht="6.75" customHeight="1">
      <c r="B48" s="82"/>
      <c r="C48" s="82"/>
      <c r="D48" s="83"/>
      <c r="E48" s="84"/>
      <c r="F48" s="84"/>
      <c r="G48" s="85"/>
      <c r="H48" s="85"/>
    </row>
    <row r="49" spans="2:8" s="71" customFormat="1" ht="12">
      <c r="B49" s="154" t="str">
        <f>+"PLAN DE MUESTREO A PRODUCTOS - "&amp;UPPER(C18)</f>
        <v>PLAN DE MUESTREO A PRODUCTOS - ZONA 4</v>
      </c>
      <c r="C49" s="155"/>
      <c r="D49" s="155"/>
      <c r="E49" s="155"/>
      <c r="F49" s="155"/>
      <c r="G49" s="155"/>
      <c r="H49" s="156"/>
    </row>
    <row r="50" spans="2:8" s="75" customFormat="1" ht="36">
      <c r="B50" s="163" t="s">
        <v>170</v>
      </c>
      <c r="C50" s="163"/>
      <c r="D50" s="163"/>
      <c r="E50" s="163"/>
      <c r="F50" s="144" t="s">
        <v>195</v>
      </c>
      <c r="G50" s="144" t="s">
        <v>130</v>
      </c>
      <c r="H50" s="144" t="s">
        <v>132</v>
      </c>
    </row>
    <row r="51" spans="2:8" s="120" customFormat="1" ht="16.5" customHeight="1">
      <c r="B51" s="145" t="s">
        <v>135</v>
      </c>
      <c r="C51" s="146"/>
      <c r="D51" s="146"/>
      <c r="E51" s="146"/>
      <c r="F51" s="146"/>
      <c r="G51" s="146"/>
      <c r="H51" s="147"/>
    </row>
    <row r="52" spans="2:8" s="71" customFormat="1" ht="12">
      <c r="B52" s="171" t="s">
        <v>197</v>
      </c>
      <c r="C52" s="164" t="s">
        <v>136</v>
      </c>
      <c r="D52" s="164"/>
      <c r="E52" s="165"/>
      <c r="F52" s="86">
        <f>3+3+3+(10/2)</f>
        <v>14</v>
      </c>
      <c r="G52" s="77"/>
      <c r="H52" s="78">
        <f t="shared" ref="H52:H60" si="1">+G52*F52</f>
        <v>0</v>
      </c>
    </row>
    <row r="53" spans="2:8" s="71" customFormat="1" ht="12">
      <c r="B53" s="172"/>
      <c r="C53" s="164" t="s">
        <v>137</v>
      </c>
      <c r="D53" s="164"/>
      <c r="E53" s="165"/>
      <c r="F53" s="86">
        <f>+$F$52</f>
        <v>14</v>
      </c>
      <c r="G53" s="77"/>
      <c r="H53" s="78">
        <f t="shared" si="1"/>
        <v>0</v>
      </c>
    </row>
    <row r="54" spans="2:8" s="71" customFormat="1" ht="12">
      <c r="B54" s="172"/>
      <c r="C54" s="164" t="s">
        <v>138</v>
      </c>
      <c r="D54" s="164"/>
      <c r="E54" s="165"/>
      <c r="F54" s="86">
        <f t="shared" ref="F54:F60" si="2">+$F$52</f>
        <v>14</v>
      </c>
      <c r="G54" s="77"/>
      <c r="H54" s="78">
        <f t="shared" si="1"/>
        <v>0</v>
      </c>
    </row>
    <row r="55" spans="2:8" s="71" customFormat="1" ht="12">
      <c r="B55" s="172"/>
      <c r="C55" s="164" t="s">
        <v>139</v>
      </c>
      <c r="D55" s="164"/>
      <c r="E55" s="165"/>
      <c r="F55" s="86">
        <f t="shared" si="2"/>
        <v>14</v>
      </c>
      <c r="G55" s="77"/>
      <c r="H55" s="78">
        <f t="shared" si="1"/>
        <v>0</v>
      </c>
    </row>
    <row r="56" spans="2:8" s="71" customFormat="1" ht="12">
      <c r="B56" s="172"/>
      <c r="C56" s="164" t="s">
        <v>140</v>
      </c>
      <c r="D56" s="164"/>
      <c r="E56" s="165"/>
      <c r="F56" s="86">
        <f t="shared" si="2"/>
        <v>14</v>
      </c>
      <c r="G56" s="77"/>
      <c r="H56" s="78">
        <f t="shared" si="1"/>
        <v>0</v>
      </c>
    </row>
    <row r="57" spans="2:8" s="71" customFormat="1" ht="12">
      <c r="B57" s="172"/>
      <c r="C57" s="164" t="s">
        <v>141</v>
      </c>
      <c r="D57" s="164"/>
      <c r="E57" s="165"/>
      <c r="F57" s="86">
        <f t="shared" si="2"/>
        <v>14</v>
      </c>
      <c r="G57" s="77"/>
      <c r="H57" s="78">
        <f t="shared" si="1"/>
        <v>0</v>
      </c>
    </row>
    <row r="58" spans="2:8" s="71" customFormat="1" ht="12">
      <c r="B58" s="172"/>
      <c r="C58" s="164" t="s">
        <v>142</v>
      </c>
      <c r="D58" s="164"/>
      <c r="E58" s="165"/>
      <c r="F58" s="86">
        <f t="shared" si="2"/>
        <v>14</v>
      </c>
      <c r="G58" s="77"/>
      <c r="H58" s="78">
        <f t="shared" si="1"/>
        <v>0</v>
      </c>
    </row>
    <row r="59" spans="2:8" s="71" customFormat="1" ht="12">
      <c r="B59" s="172"/>
      <c r="C59" s="164" t="s">
        <v>143</v>
      </c>
      <c r="D59" s="164"/>
      <c r="E59" s="165"/>
      <c r="F59" s="86">
        <f t="shared" si="2"/>
        <v>14</v>
      </c>
      <c r="G59" s="77"/>
      <c r="H59" s="78">
        <f t="shared" si="1"/>
        <v>0</v>
      </c>
    </row>
    <row r="60" spans="2:8" s="71" customFormat="1" ht="12">
      <c r="B60" s="172"/>
      <c r="C60" s="164" t="s">
        <v>144</v>
      </c>
      <c r="D60" s="164"/>
      <c r="E60" s="165"/>
      <c r="F60" s="86">
        <f t="shared" si="2"/>
        <v>14</v>
      </c>
      <c r="G60" s="77"/>
      <c r="H60" s="78">
        <f t="shared" si="1"/>
        <v>0</v>
      </c>
    </row>
    <row r="61" spans="2:8" s="71" customFormat="1" ht="12">
      <c r="B61" s="173"/>
      <c r="C61" s="121" t="str">
        <f>+"SUBTOTAL "&amp;B51&amp;" "&amp;B52</f>
        <v>SUBTOTAL ANÁLISIS PARA PRODUCTOS SOLIDOS-GALLETAS 
FISICOQUÍMICOS</v>
      </c>
      <c r="D61" s="122"/>
      <c r="E61" s="122"/>
      <c r="F61" s="123"/>
      <c r="G61" s="124"/>
      <c r="H61" s="129">
        <f>SUM(H52:H60)</f>
        <v>0</v>
      </c>
    </row>
    <row r="62" spans="2:8" s="71" customFormat="1" ht="15" customHeight="1">
      <c r="B62" s="174" t="s">
        <v>198</v>
      </c>
      <c r="C62" s="164" t="s">
        <v>145</v>
      </c>
      <c r="D62" s="164"/>
      <c r="E62" s="165"/>
      <c r="F62" s="86">
        <f>+$F$52</f>
        <v>14</v>
      </c>
      <c r="G62" s="77"/>
      <c r="H62" s="78">
        <f t="shared" ref="H62:H68" si="3">+G62*F62</f>
        <v>0</v>
      </c>
    </row>
    <row r="63" spans="2:8" s="71" customFormat="1" ht="12">
      <c r="B63" s="175"/>
      <c r="C63" s="164" t="s">
        <v>146</v>
      </c>
      <c r="D63" s="164"/>
      <c r="E63" s="165"/>
      <c r="F63" s="86">
        <f>+$F$52</f>
        <v>14</v>
      </c>
      <c r="G63" s="77"/>
      <c r="H63" s="78">
        <f t="shared" si="3"/>
        <v>0</v>
      </c>
    </row>
    <row r="64" spans="2:8" s="71" customFormat="1" ht="12">
      <c r="B64" s="175"/>
      <c r="C64" s="164" t="s">
        <v>147</v>
      </c>
      <c r="D64" s="164"/>
      <c r="E64" s="165"/>
      <c r="F64" s="86">
        <f>+$F$52</f>
        <v>14</v>
      </c>
      <c r="G64" s="77"/>
      <c r="H64" s="78">
        <f t="shared" si="3"/>
        <v>0</v>
      </c>
    </row>
    <row r="65" spans="2:8" s="71" customFormat="1" ht="12">
      <c r="B65" s="175"/>
      <c r="C65" s="164" t="s">
        <v>148</v>
      </c>
      <c r="D65" s="164"/>
      <c r="E65" s="165"/>
      <c r="F65" s="86">
        <f>+$F$52</f>
        <v>14</v>
      </c>
      <c r="G65" s="77"/>
      <c r="H65" s="78">
        <f t="shared" si="3"/>
        <v>0</v>
      </c>
    </row>
    <row r="66" spans="2:8" s="71" customFormat="1" ht="12">
      <c r="B66" s="175"/>
      <c r="C66" s="164" t="s">
        <v>176</v>
      </c>
      <c r="D66" s="164"/>
      <c r="E66" s="165"/>
      <c r="F66" s="86">
        <f>+ROUND((F52*60%),0)</f>
        <v>8</v>
      </c>
      <c r="G66" s="77"/>
      <c r="H66" s="78">
        <f t="shared" si="3"/>
        <v>0</v>
      </c>
    </row>
    <row r="67" spans="2:8" s="71" customFormat="1" ht="12">
      <c r="B67" s="175"/>
      <c r="C67" s="164" t="s">
        <v>149</v>
      </c>
      <c r="D67" s="164"/>
      <c r="E67" s="165"/>
      <c r="F67" s="86">
        <f>+$F$52</f>
        <v>14</v>
      </c>
      <c r="G67" s="77"/>
      <c r="H67" s="78">
        <f t="shared" si="3"/>
        <v>0</v>
      </c>
    </row>
    <row r="68" spans="2:8" s="71" customFormat="1" ht="12">
      <c r="B68" s="175"/>
      <c r="C68" s="164" t="s">
        <v>150</v>
      </c>
      <c r="D68" s="164"/>
      <c r="E68" s="165"/>
      <c r="F68" s="86">
        <f>+$F$52</f>
        <v>14</v>
      </c>
      <c r="G68" s="77"/>
      <c r="H68" s="78">
        <f t="shared" si="3"/>
        <v>0</v>
      </c>
    </row>
    <row r="69" spans="2:8" s="71" customFormat="1" ht="12">
      <c r="B69" s="176"/>
      <c r="C69" s="121" t="str">
        <f>+"SUBTOTAL "&amp;B51&amp;" "&amp;B62</f>
        <v>SUBTOTAL ANÁLISIS PARA PRODUCTOS SOLIDOS-GALLETAS MICROBIOLÓGICOS</v>
      </c>
      <c r="D69" s="122"/>
      <c r="E69" s="122"/>
      <c r="F69" s="123"/>
      <c r="G69" s="124"/>
      <c r="H69" s="81">
        <f>SUM(H62:H68)</f>
        <v>0</v>
      </c>
    </row>
    <row r="70" spans="2:8" s="71" customFormat="1" ht="12">
      <c r="B70" s="161" t="s">
        <v>172</v>
      </c>
      <c r="C70" s="162"/>
      <c r="D70" s="162"/>
      <c r="E70" s="162"/>
      <c r="F70" s="162"/>
      <c r="G70" s="162"/>
      <c r="H70" s="129">
        <f>+H69+H61</f>
        <v>0</v>
      </c>
    </row>
    <row r="71" spans="2:8" s="119" customFormat="1" ht="16.5" customHeight="1">
      <c r="B71" s="145" t="s">
        <v>151</v>
      </c>
      <c r="C71" s="146"/>
      <c r="D71" s="146"/>
      <c r="E71" s="146"/>
      <c r="F71" s="146"/>
      <c r="G71" s="146"/>
      <c r="H71" s="147"/>
    </row>
    <row r="72" spans="2:8" s="71" customFormat="1" ht="15" customHeight="1">
      <c r="B72" s="177" t="s">
        <v>199</v>
      </c>
      <c r="C72" s="166" t="s">
        <v>152</v>
      </c>
      <c r="D72" s="164"/>
      <c r="E72" s="165"/>
      <c r="F72" s="86">
        <f>40+11+40+11+(10/2)</f>
        <v>107</v>
      </c>
      <c r="G72" s="77"/>
      <c r="H72" s="78">
        <f t="shared" ref="H72:H88" si="4">+G72*F72</f>
        <v>0</v>
      </c>
    </row>
    <row r="73" spans="2:8" s="71" customFormat="1" ht="12">
      <c r="B73" s="178"/>
      <c r="C73" s="166" t="s">
        <v>153</v>
      </c>
      <c r="D73" s="164"/>
      <c r="E73" s="165"/>
      <c r="F73" s="86">
        <f>+$F$72</f>
        <v>107</v>
      </c>
      <c r="G73" s="77"/>
      <c r="H73" s="78">
        <f t="shared" si="4"/>
        <v>0</v>
      </c>
    </row>
    <row r="74" spans="2:8" s="71" customFormat="1" ht="12">
      <c r="B74" s="178"/>
      <c r="C74" s="166" t="s">
        <v>154</v>
      </c>
      <c r="D74" s="164"/>
      <c r="E74" s="165"/>
      <c r="F74" s="86">
        <f>+$F$72</f>
        <v>107</v>
      </c>
      <c r="G74" s="77"/>
      <c r="H74" s="78">
        <f t="shared" si="4"/>
        <v>0</v>
      </c>
    </row>
    <row r="75" spans="2:8" s="71" customFormat="1" ht="13.5">
      <c r="B75" s="178"/>
      <c r="C75" s="166" t="s">
        <v>177</v>
      </c>
      <c r="D75" s="164"/>
      <c r="E75" s="165"/>
      <c r="F75" s="86">
        <f>+ROUND((F72*20%),0)</f>
        <v>21</v>
      </c>
      <c r="G75" s="77"/>
      <c r="H75" s="78">
        <f t="shared" si="4"/>
        <v>0</v>
      </c>
    </row>
    <row r="76" spans="2:8" s="71" customFormat="1" ht="13.5">
      <c r="B76" s="178"/>
      <c r="C76" s="166" t="s">
        <v>178</v>
      </c>
      <c r="D76" s="164"/>
      <c r="E76" s="165"/>
      <c r="F76" s="86">
        <f>+ROUND((F72*40%),0)</f>
        <v>43</v>
      </c>
      <c r="G76" s="77"/>
      <c r="H76" s="78">
        <f t="shared" si="4"/>
        <v>0</v>
      </c>
    </row>
    <row r="77" spans="2:8" s="71" customFormat="1" ht="12">
      <c r="B77" s="178"/>
      <c r="C77" s="166" t="s">
        <v>155</v>
      </c>
      <c r="D77" s="164"/>
      <c r="E77" s="165"/>
      <c r="F77" s="86">
        <f t="shared" ref="F77:F88" si="5">+$F$72</f>
        <v>107</v>
      </c>
      <c r="G77" s="77"/>
      <c r="H77" s="78">
        <f t="shared" si="4"/>
        <v>0</v>
      </c>
    </row>
    <row r="78" spans="2:8" s="71" customFormat="1" ht="12">
      <c r="B78" s="178"/>
      <c r="C78" s="166" t="s">
        <v>156</v>
      </c>
      <c r="D78" s="164"/>
      <c r="E78" s="165"/>
      <c r="F78" s="86">
        <f t="shared" si="5"/>
        <v>107</v>
      </c>
      <c r="G78" s="77"/>
      <c r="H78" s="78">
        <f t="shared" si="4"/>
        <v>0</v>
      </c>
    </row>
    <row r="79" spans="2:8" s="71" customFormat="1" ht="12">
      <c r="B79" s="178"/>
      <c r="C79" s="166" t="s">
        <v>157</v>
      </c>
      <c r="D79" s="164"/>
      <c r="E79" s="165"/>
      <c r="F79" s="86">
        <f t="shared" si="5"/>
        <v>107</v>
      </c>
      <c r="G79" s="77"/>
      <c r="H79" s="78">
        <f t="shared" si="4"/>
        <v>0</v>
      </c>
    </row>
    <row r="80" spans="2:8" s="71" customFormat="1" ht="12">
      <c r="B80" s="178"/>
      <c r="C80" s="166" t="s">
        <v>158</v>
      </c>
      <c r="D80" s="164"/>
      <c r="E80" s="165"/>
      <c r="F80" s="86">
        <f t="shared" si="5"/>
        <v>107</v>
      </c>
      <c r="G80" s="77"/>
      <c r="H80" s="78">
        <f t="shared" si="4"/>
        <v>0</v>
      </c>
    </row>
    <row r="81" spans="2:8" s="71" customFormat="1" ht="12">
      <c r="B81" s="178"/>
      <c r="C81" s="166" t="s">
        <v>159</v>
      </c>
      <c r="D81" s="164"/>
      <c r="E81" s="165"/>
      <c r="F81" s="86">
        <f t="shared" si="5"/>
        <v>107</v>
      </c>
      <c r="G81" s="77"/>
      <c r="H81" s="78">
        <f t="shared" si="4"/>
        <v>0</v>
      </c>
    </row>
    <row r="82" spans="2:8" s="71" customFormat="1" ht="12">
      <c r="B82" s="178"/>
      <c r="C82" s="166" t="s">
        <v>160</v>
      </c>
      <c r="D82" s="164"/>
      <c r="E82" s="165"/>
      <c r="F82" s="86">
        <f t="shared" si="5"/>
        <v>107</v>
      </c>
      <c r="G82" s="77"/>
      <c r="H82" s="78">
        <f t="shared" si="4"/>
        <v>0</v>
      </c>
    </row>
    <row r="83" spans="2:8" s="71" customFormat="1" ht="12">
      <c r="B83" s="178"/>
      <c r="C83" s="166" t="s">
        <v>161</v>
      </c>
      <c r="D83" s="164"/>
      <c r="E83" s="165"/>
      <c r="F83" s="86">
        <f t="shared" si="5"/>
        <v>107</v>
      </c>
      <c r="G83" s="77"/>
      <c r="H83" s="78">
        <f t="shared" si="4"/>
        <v>0</v>
      </c>
    </row>
    <row r="84" spans="2:8" s="71" customFormat="1" ht="12">
      <c r="B84" s="178"/>
      <c r="C84" s="166" t="s">
        <v>162</v>
      </c>
      <c r="D84" s="164"/>
      <c r="E84" s="165"/>
      <c r="F84" s="86">
        <f t="shared" si="5"/>
        <v>107</v>
      </c>
      <c r="G84" s="77"/>
      <c r="H84" s="78">
        <f t="shared" si="4"/>
        <v>0</v>
      </c>
    </row>
    <row r="85" spans="2:8" s="71" customFormat="1" ht="12">
      <c r="B85" s="178"/>
      <c r="C85" s="166" t="s">
        <v>163</v>
      </c>
      <c r="D85" s="164"/>
      <c r="E85" s="165"/>
      <c r="F85" s="86">
        <f t="shared" si="5"/>
        <v>107</v>
      </c>
      <c r="G85" s="77"/>
      <c r="H85" s="78">
        <f t="shared" si="4"/>
        <v>0</v>
      </c>
    </row>
    <row r="86" spans="2:8" s="71" customFormat="1" ht="12">
      <c r="B86" s="178"/>
      <c r="C86" s="166" t="s">
        <v>138</v>
      </c>
      <c r="D86" s="164"/>
      <c r="E86" s="165"/>
      <c r="F86" s="86">
        <f t="shared" si="5"/>
        <v>107</v>
      </c>
      <c r="G86" s="77"/>
      <c r="H86" s="78">
        <f t="shared" si="4"/>
        <v>0</v>
      </c>
    </row>
    <row r="87" spans="2:8" s="71" customFormat="1" ht="12">
      <c r="B87" s="178"/>
      <c r="C87" s="166" t="s">
        <v>164</v>
      </c>
      <c r="D87" s="164"/>
      <c r="E87" s="165"/>
      <c r="F87" s="86">
        <f t="shared" si="5"/>
        <v>107</v>
      </c>
      <c r="G87" s="77"/>
      <c r="H87" s="78">
        <f t="shared" si="4"/>
        <v>0</v>
      </c>
    </row>
    <row r="88" spans="2:8" s="71" customFormat="1" ht="12">
      <c r="B88" s="178"/>
      <c r="C88" s="166" t="s">
        <v>140</v>
      </c>
      <c r="D88" s="164"/>
      <c r="E88" s="165"/>
      <c r="F88" s="86">
        <f t="shared" si="5"/>
        <v>107</v>
      </c>
      <c r="G88" s="77"/>
      <c r="H88" s="78">
        <f t="shared" si="4"/>
        <v>0</v>
      </c>
    </row>
    <row r="89" spans="2:8" s="71" customFormat="1" ht="12">
      <c r="B89" s="179"/>
      <c r="C89" s="121" t="str">
        <f>+"SUBTOTAL "&amp;B71&amp;" "&amp;B72</f>
        <v>SUBTOTAL ANÁLISIS PARA PRODUCTOS LÁCTEOS FISICOQUÍMICOS</v>
      </c>
      <c r="D89" s="122"/>
      <c r="E89" s="122"/>
      <c r="F89" s="123"/>
      <c r="G89" s="124"/>
      <c r="H89" s="129">
        <f>SUM(H72:H88)</f>
        <v>0</v>
      </c>
    </row>
    <row r="90" spans="2:8" s="71" customFormat="1" ht="12">
      <c r="B90" s="177" t="s">
        <v>198</v>
      </c>
      <c r="C90" s="166" t="s">
        <v>171</v>
      </c>
      <c r="D90" s="164"/>
      <c r="E90" s="165"/>
      <c r="F90" s="86">
        <f>+$F$72</f>
        <v>107</v>
      </c>
      <c r="G90" s="77"/>
      <c r="H90" s="78">
        <f t="shared" ref="H90" si="6">+G90*F90</f>
        <v>0</v>
      </c>
    </row>
    <row r="91" spans="2:8" s="71" customFormat="1" ht="12">
      <c r="B91" s="179"/>
      <c r="C91" s="121" t="str">
        <f>+"SUBTOTAL "&amp;B71&amp;" "&amp;B90</f>
        <v>SUBTOTAL ANÁLISIS PARA PRODUCTOS LÁCTEOS MICROBIOLÓGICOS</v>
      </c>
      <c r="D91" s="122"/>
      <c r="E91" s="122"/>
      <c r="F91" s="123"/>
      <c r="G91" s="124"/>
      <c r="H91" s="129">
        <f>+H90</f>
        <v>0</v>
      </c>
    </row>
    <row r="92" spans="2:8" s="71" customFormat="1" ht="12">
      <c r="B92" s="161" t="s">
        <v>173</v>
      </c>
      <c r="C92" s="162"/>
      <c r="D92" s="162"/>
      <c r="E92" s="162"/>
      <c r="F92" s="162"/>
      <c r="G92" s="162"/>
      <c r="H92" s="128">
        <f>+H91+H89</f>
        <v>0</v>
      </c>
    </row>
    <row r="93" spans="2:8" s="119" customFormat="1" ht="16.5" customHeight="1">
      <c r="B93" s="145" t="s">
        <v>165</v>
      </c>
      <c r="C93" s="146"/>
      <c r="D93" s="146"/>
      <c r="E93" s="146"/>
      <c r="F93" s="146"/>
      <c r="G93" s="146"/>
      <c r="H93" s="147"/>
    </row>
    <row r="94" spans="2:8" s="71" customFormat="1" ht="12">
      <c r="B94" s="151" t="s">
        <v>200</v>
      </c>
      <c r="C94" s="166" t="s">
        <v>166</v>
      </c>
      <c r="D94" s="164"/>
      <c r="E94" s="165"/>
      <c r="F94" s="86">
        <f>1+1+1</f>
        <v>3</v>
      </c>
      <c r="G94" s="77"/>
      <c r="H94" s="78">
        <f t="shared" ref="H94:H95" si="7">+G94*F94</f>
        <v>0</v>
      </c>
    </row>
    <row r="95" spans="2:8" s="71" customFormat="1" ht="12">
      <c r="B95" s="152"/>
      <c r="C95" s="166" t="s">
        <v>167</v>
      </c>
      <c r="D95" s="164"/>
      <c r="E95" s="165"/>
      <c r="F95" s="86">
        <f>+$F$94</f>
        <v>3</v>
      </c>
      <c r="G95" s="77"/>
      <c r="H95" s="78">
        <f t="shared" si="7"/>
        <v>0</v>
      </c>
    </row>
    <row r="96" spans="2:8" s="71" customFormat="1" ht="12">
      <c r="B96" s="153"/>
      <c r="C96" s="121" t="str">
        <f>+"SUBTOTAL "&amp;B93&amp;" "&amp;B94</f>
        <v>SUBTOTAL ANÁLISIS DE EMPAQUES PRIMARIO DE PRODUCTO EMPAQUE GALLETAS</v>
      </c>
      <c r="D96" s="122"/>
      <c r="E96" s="122"/>
      <c r="F96" s="123"/>
      <c r="G96" s="124"/>
      <c r="H96" s="81">
        <f>+SUM(H94:H95)</f>
        <v>0</v>
      </c>
    </row>
    <row r="97" spans="2:9" s="71" customFormat="1" ht="12">
      <c r="B97" s="151" t="s">
        <v>201</v>
      </c>
      <c r="C97" s="166" t="s">
        <v>168</v>
      </c>
      <c r="D97" s="164"/>
      <c r="E97" s="165"/>
      <c r="F97" s="86">
        <f>+$F$94</f>
        <v>3</v>
      </c>
      <c r="G97" s="77"/>
      <c r="H97" s="78">
        <f t="shared" ref="H97:H98" si="8">+G97*F97</f>
        <v>0</v>
      </c>
    </row>
    <row r="98" spans="2:9" s="71" customFormat="1" ht="12">
      <c r="B98" s="152"/>
      <c r="C98" s="166" t="s">
        <v>169</v>
      </c>
      <c r="D98" s="164"/>
      <c r="E98" s="165"/>
      <c r="F98" s="86">
        <f>+$F$94</f>
        <v>3</v>
      </c>
      <c r="G98" s="77"/>
      <c r="H98" s="78">
        <f t="shared" si="8"/>
        <v>0</v>
      </c>
    </row>
    <row r="99" spans="2:9" s="71" customFormat="1" ht="12">
      <c r="B99" s="153"/>
      <c r="C99" s="121" t="str">
        <f>+"SUBTOTAL "&amp;B93&amp;" "&amp;B97</f>
        <v>SUBTOTAL ANÁLISIS DE EMPAQUES PRIMARIO DE PRODUCTO EMPAQUE LÁCTEOS (RÍGIDO Y FLEXIBLE)</v>
      </c>
      <c r="D99" s="122"/>
      <c r="E99" s="122"/>
      <c r="F99" s="123"/>
      <c r="G99" s="124"/>
      <c r="H99" s="81">
        <f>+SUM(H97:H98)</f>
        <v>0</v>
      </c>
    </row>
    <row r="100" spans="2:9" s="71" customFormat="1" ht="12">
      <c r="B100" s="161" t="s">
        <v>174</v>
      </c>
      <c r="C100" s="162"/>
      <c r="D100" s="162"/>
      <c r="E100" s="162"/>
      <c r="F100" s="162"/>
      <c r="G100" s="162"/>
      <c r="H100" s="129">
        <f>+H99+H96</f>
        <v>0</v>
      </c>
    </row>
    <row r="101" spans="2:9" s="71" customFormat="1" ht="12">
      <c r="B101" s="125" t="str">
        <f>+"TOTAL  "&amp;B49</f>
        <v>TOTAL  PLAN DE MUESTREO A PRODUCTOS - ZONA 4</v>
      </c>
      <c r="C101" s="126"/>
      <c r="D101" s="126"/>
      <c r="E101" s="126"/>
      <c r="F101" s="126"/>
      <c r="G101" s="127"/>
      <c r="H101" s="87">
        <f>+H70+H92+H100</f>
        <v>0</v>
      </c>
      <c r="I101" s="71">
        <f>+F52+F72+F94</f>
        <v>124</v>
      </c>
    </row>
    <row r="102" spans="2:9" ht="6.75" customHeight="1">
      <c r="B102" s="62"/>
      <c r="C102" s="62"/>
    </row>
    <row r="103" spans="2:9" ht="14.25" customHeight="1">
      <c r="B103" s="161" t="str">
        <f>+"SUBTOTAL 1 - "&amp;" PERSONAL + VISITAS A UNIDADES DE OBSERVACIÓN + PLAN DE MUESTREO - "&amp;UPPER($C$18)</f>
        <v>SUBTOTAL 1 -  PERSONAL + VISITAS A UNIDADES DE OBSERVACIÓN + PLAN DE MUESTREO - ZONA 4</v>
      </c>
      <c r="C103" s="162"/>
      <c r="D103" s="162"/>
      <c r="E103" s="162"/>
      <c r="F103" s="162"/>
      <c r="G103" s="162"/>
      <c r="H103" s="128">
        <f>+H35+H101+H47</f>
        <v>0</v>
      </c>
    </row>
    <row r="104" spans="2:9" ht="6.75" customHeight="1">
      <c r="B104" s="62"/>
      <c r="C104" s="62"/>
    </row>
    <row r="105" spans="2:9">
      <c r="B105" s="137"/>
      <c r="C105" s="200" t="s">
        <v>226</v>
      </c>
      <c r="D105" s="201"/>
      <c r="E105" s="201"/>
      <c r="F105" s="202"/>
      <c r="G105" s="137" t="s">
        <v>17</v>
      </c>
      <c r="H105" s="137" t="s">
        <v>207</v>
      </c>
    </row>
    <row r="106" spans="2:9">
      <c r="B106" s="194" t="s">
        <v>212</v>
      </c>
      <c r="C106" s="197" t="s">
        <v>208</v>
      </c>
      <c r="D106" s="198"/>
      <c r="E106" s="198"/>
      <c r="F106" s="199"/>
      <c r="G106" s="141"/>
      <c r="H106" s="78">
        <f>+G106*$H$103</f>
        <v>0</v>
      </c>
    </row>
    <row r="107" spans="2:9">
      <c r="B107" s="195"/>
      <c r="C107" s="197" t="s">
        <v>209</v>
      </c>
      <c r="D107" s="198"/>
      <c r="E107" s="198"/>
      <c r="F107" s="199"/>
      <c r="G107" s="141"/>
      <c r="H107" s="78">
        <f>+G107*$H$103</f>
        <v>0</v>
      </c>
    </row>
    <row r="108" spans="2:9">
      <c r="B108" s="196"/>
      <c r="C108" s="197" t="s">
        <v>210</v>
      </c>
      <c r="D108" s="198"/>
      <c r="E108" s="198"/>
      <c r="F108" s="198"/>
      <c r="G108" s="199"/>
      <c r="H108" s="128">
        <f>SUM(H106:H107)</f>
        <v>0</v>
      </c>
    </row>
    <row r="109" spans="2:9" ht="6.75" customHeight="1">
      <c r="B109" s="62"/>
      <c r="C109" s="62"/>
    </row>
    <row r="110" spans="2:9">
      <c r="B110" s="161" t="str">
        <f>+"SUBTOTAL 2 - "&amp;" + ADMINISTRACIÓN Y UTILIDAD - "&amp;UPPER($C$18)</f>
        <v>SUBTOTAL 2 -  + ADMINISTRACIÓN Y UTILIDAD - ZONA 4</v>
      </c>
      <c r="C110" s="162"/>
      <c r="D110" s="162"/>
      <c r="E110" s="162"/>
      <c r="F110" s="162"/>
      <c r="G110" s="162"/>
      <c r="H110" s="128">
        <f>+H103+H108</f>
        <v>0</v>
      </c>
    </row>
    <row r="111" spans="2:9" ht="6.75" customHeight="1">
      <c r="B111" s="62"/>
      <c r="C111" s="62"/>
    </row>
    <row r="112" spans="2:9">
      <c r="B112" s="137"/>
      <c r="C112" s="200" t="s">
        <v>213</v>
      </c>
      <c r="D112" s="201"/>
      <c r="E112" s="201"/>
      <c r="F112" s="202"/>
      <c r="G112" s="137" t="s">
        <v>17</v>
      </c>
      <c r="H112" s="137" t="s">
        <v>207</v>
      </c>
    </row>
    <row r="113" spans="2:9">
      <c r="B113" s="194" t="s">
        <v>213</v>
      </c>
      <c r="C113" s="197" t="s">
        <v>214</v>
      </c>
      <c r="D113" s="198"/>
      <c r="E113" s="198"/>
      <c r="F113" s="199"/>
      <c r="G113" s="142">
        <v>0.16</v>
      </c>
      <c r="H113" s="78">
        <f>+G113*$H$110</f>
        <v>0</v>
      </c>
      <c r="I113" s="132" t="e">
        <f>+H113/H110</f>
        <v>#DIV/0!</v>
      </c>
    </row>
    <row r="114" spans="2:9">
      <c r="B114" s="195"/>
      <c r="C114" s="197" t="s">
        <v>215</v>
      </c>
      <c r="D114" s="198"/>
      <c r="E114" s="198"/>
      <c r="F114" s="199"/>
      <c r="G114" s="143">
        <v>6.8999999999999999E-3</v>
      </c>
      <c r="H114" s="78">
        <f>+G114*$H$110</f>
        <v>0</v>
      </c>
      <c r="I114" s="133" t="e">
        <f>+H114/H110</f>
        <v>#DIV/0!</v>
      </c>
    </row>
    <row r="115" spans="2:9">
      <c r="B115" s="196"/>
      <c r="C115" s="197" t="s">
        <v>210</v>
      </c>
      <c r="D115" s="198"/>
      <c r="E115" s="198"/>
      <c r="F115" s="198"/>
      <c r="G115" s="199"/>
      <c r="H115" s="128">
        <f>SUM(H113:H114)</f>
        <v>0</v>
      </c>
    </row>
    <row r="116" spans="2:9" s="131" customFormat="1" ht="6.75" customHeight="1">
      <c r="B116" s="138"/>
      <c r="C116" s="139"/>
      <c r="D116" s="139"/>
      <c r="E116" s="139"/>
      <c r="F116" s="139"/>
      <c r="G116" s="139"/>
      <c r="H116" s="130"/>
    </row>
    <row r="117" spans="2:9" s="131" customFormat="1">
      <c r="B117" s="192" t="str">
        <f>+"TOTAL COTIZACIÓN  - "&amp;UPPER($C$18)</f>
        <v>TOTAL COTIZACIÓN  - ZONA 4</v>
      </c>
      <c r="C117" s="193"/>
      <c r="D117" s="193"/>
      <c r="E117" s="193"/>
      <c r="F117" s="193"/>
      <c r="G117" s="193"/>
      <c r="H117" s="128">
        <f>+H115+H110</f>
        <v>0</v>
      </c>
    </row>
    <row r="118" spans="2:9" s="131" customFormat="1" ht="6.75" customHeight="1">
      <c r="B118" s="138"/>
      <c r="C118" s="139"/>
      <c r="D118" s="139"/>
      <c r="E118" s="139"/>
      <c r="F118" s="139"/>
      <c r="G118" s="139"/>
      <c r="H118" s="130"/>
    </row>
    <row r="119" spans="2:9" ht="14.25" customHeight="1">
      <c r="B119" s="90" t="s">
        <v>66</v>
      </c>
      <c r="C119" s="100"/>
      <c r="D119" s="88"/>
      <c r="E119" s="88"/>
      <c r="F119" s="88"/>
      <c r="G119" s="88"/>
      <c r="H119" s="89"/>
    </row>
    <row r="120" spans="2:9" ht="48.75" customHeight="1">
      <c r="B120" s="168" t="s">
        <v>68</v>
      </c>
      <c r="C120" s="169"/>
      <c r="D120" s="169"/>
      <c r="E120" s="169"/>
      <c r="F120" s="169"/>
      <c r="G120" s="169"/>
      <c r="H120" s="170"/>
    </row>
    <row r="121" spans="2:9" ht="51.75" customHeight="1">
      <c r="B121" s="148" t="s">
        <v>67</v>
      </c>
      <c r="C121" s="149"/>
      <c r="D121" s="149"/>
      <c r="E121" s="149"/>
      <c r="F121" s="149"/>
      <c r="G121" s="149"/>
      <c r="H121" s="150"/>
    </row>
  </sheetData>
  <sheetProtection algorithmName="SHA-512" hashValue="KRBZt4Uz8ZRmpBUMGzVHWwElzZhUXL8uKtd2TYNYA5crNV8qiupFK/oVteN0l7ziwo4e7fvOc1cjKWs4RWKqaA==" saltValue="dCGObEmvVkmoQniGuZ19LQ==" spinCount="100000" sheet="1" objects="1" scenarios="1"/>
  <mergeCells count="99">
    <mergeCell ref="B117:G117"/>
    <mergeCell ref="B120:H120"/>
    <mergeCell ref="B121:H121"/>
    <mergeCell ref="B110:G110"/>
    <mergeCell ref="C112:F112"/>
    <mergeCell ref="B113:B115"/>
    <mergeCell ref="C113:F113"/>
    <mergeCell ref="C114:F114"/>
    <mergeCell ref="C115:G115"/>
    <mergeCell ref="B100:G100"/>
    <mergeCell ref="B103:G103"/>
    <mergeCell ref="C105:F105"/>
    <mergeCell ref="B106:B108"/>
    <mergeCell ref="C106:F106"/>
    <mergeCell ref="C107:F107"/>
    <mergeCell ref="C108:G108"/>
    <mergeCell ref="B92:G92"/>
    <mergeCell ref="B93:H93"/>
    <mergeCell ref="B94:B96"/>
    <mergeCell ref="C94:E94"/>
    <mergeCell ref="C95:E95"/>
    <mergeCell ref="B97:B99"/>
    <mergeCell ref="C97:E97"/>
    <mergeCell ref="C98:E98"/>
    <mergeCell ref="C84:E84"/>
    <mergeCell ref="C85:E85"/>
    <mergeCell ref="C86:E86"/>
    <mergeCell ref="C87:E87"/>
    <mergeCell ref="C88:E88"/>
    <mergeCell ref="B90:B91"/>
    <mergeCell ref="C90:E90"/>
    <mergeCell ref="C78:E78"/>
    <mergeCell ref="C79:E79"/>
    <mergeCell ref="C80:E80"/>
    <mergeCell ref="C81:E81"/>
    <mergeCell ref="C82:E82"/>
    <mergeCell ref="C83:E83"/>
    <mergeCell ref="C68:E68"/>
    <mergeCell ref="B70:G70"/>
    <mergeCell ref="B71:H71"/>
    <mergeCell ref="B72:B89"/>
    <mergeCell ref="C72:E72"/>
    <mergeCell ref="C73:E73"/>
    <mergeCell ref="C74:E74"/>
    <mergeCell ref="C75:E75"/>
    <mergeCell ref="C76:E76"/>
    <mergeCell ref="C77:E77"/>
    <mergeCell ref="C58:E58"/>
    <mergeCell ref="C59:E59"/>
    <mergeCell ref="C60:E60"/>
    <mergeCell ref="B62:B69"/>
    <mergeCell ref="C62:E62"/>
    <mergeCell ref="C63:E63"/>
    <mergeCell ref="C64:E64"/>
    <mergeCell ref="C65:E65"/>
    <mergeCell ref="C66:E66"/>
    <mergeCell ref="C67:E67"/>
    <mergeCell ref="B49:H49"/>
    <mergeCell ref="B50:E50"/>
    <mergeCell ref="B51:H51"/>
    <mergeCell ref="B52:B61"/>
    <mergeCell ref="C52:E52"/>
    <mergeCell ref="C53:E53"/>
    <mergeCell ref="C54:E54"/>
    <mergeCell ref="C55:E55"/>
    <mergeCell ref="C56:E56"/>
    <mergeCell ref="C57:E57"/>
    <mergeCell ref="B42:C42"/>
    <mergeCell ref="G42:G45"/>
    <mergeCell ref="H42:H45"/>
    <mergeCell ref="B43:C43"/>
    <mergeCell ref="B44:C44"/>
    <mergeCell ref="B45:C45"/>
    <mergeCell ref="B34:D34"/>
    <mergeCell ref="B37:H37"/>
    <mergeCell ref="B38:C38"/>
    <mergeCell ref="B39:C39"/>
    <mergeCell ref="G39:G41"/>
    <mergeCell ref="H39:H41"/>
    <mergeCell ref="B40:C40"/>
    <mergeCell ref="B41:C41"/>
    <mergeCell ref="B28:D28"/>
    <mergeCell ref="B29:D29"/>
    <mergeCell ref="B30:D30"/>
    <mergeCell ref="B31:D31"/>
    <mergeCell ref="B32:D32"/>
    <mergeCell ref="B33:D33"/>
    <mergeCell ref="B22:D22"/>
    <mergeCell ref="B23:D23"/>
    <mergeCell ref="B24:D24"/>
    <mergeCell ref="B25:D25"/>
    <mergeCell ref="B26:D26"/>
    <mergeCell ref="B27:D27"/>
    <mergeCell ref="B8:H8"/>
    <mergeCell ref="B14:H14"/>
    <mergeCell ref="B15:H15"/>
    <mergeCell ref="B16:H16"/>
    <mergeCell ref="B20:H20"/>
    <mergeCell ref="B21:D21"/>
  </mergeCells>
  <conditionalFormatting sqref="O17 B36:C36 B19:C19 N16 B16:C17 G18">
    <cfRule type="duplicateValues" dxfId="0" priority="1"/>
  </conditionalFormatting>
  <printOptions horizontalCentered="1"/>
  <pageMargins left="0.23622047244094491" right="0.23622047244094491" top="0.74803149606299213" bottom="0.74803149606299213" header="0.31496062992125984" footer="0.31496062992125984"/>
  <pageSetup paperSize="9" scale="64" orientation="portrait" r:id="rId1"/>
  <rowBreaks count="1" manualBreakCount="1">
    <brk id="48" min="1" max="9" man="1"/>
  </rowBreaks>
  <colBreaks count="1" manualBreakCount="1">
    <brk id="8" min="1" max="9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7"/>
  <sheetViews>
    <sheetView showGridLines="0" zoomScaleNormal="100" workbookViewId="0">
      <selection activeCell="B20" sqref="B20"/>
    </sheetView>
  </sheetViews>
  <sheetFormatPr baseColWidth="10" defaultRowHeight="15"/>
  <cols>
    <col min="3" max="3" width="16.140625" customWidth="1"/>
    <col min="4" max="4" width="70.7109375" customWidth="1"/>
  </cols>
  <sheetData>
    <row r="3" spans="2:4">
      <c r="B3" s="52"/>
      <c r="C3" s="53"/>
      <c r="D3" s="54"/>
    </row>
    <row r="4" spans="2:4">
      <c r="B4" s="55"/>
      <c r="C4" s="51"/>
      <c r="D4" s="56"/>
    </row>
    <row r="5" spans="2:4">
      <c r="B5" s="55"/>
      <c r="C5" s="51"/>
      <c r="D5" s="56"/>
    </row>
    <row r="6" spans="2:4">
      <c r="B6" s="55"/>
      <c r="C6" s="51"/>
      <c r="D6" s="56"/>
    </row>
    <row r="7" spans="2:4">
      <c r="B7" s="57"/>
      <c r="C7" s="58"/>
      <c r="D7" s="59"/>
    </row>
    <row r="9" spans="2:4" ht="16.5">
      <c r="B9" s="60" t="s">
        <v>113</v>
      </c>
      <c r="C9" s="60" t="s">
        <v>114</v>
      </c>
      <c r="D9" s="60" t="s">
        <v>115</v>
      </c>
    </row>
    <row r="10" spans="2:4" ht="16.5">
      <c r="B10" s="209">
        <v>1</v>
      </c>
      <c r="C10" s="209" t="s">
        <v>116</v>
      </c>
      <c r="D10" s="61" t="s">
        <v>117</v>
      </c>
    </row>
    <row r="11" spans="2:4" ht="16.5">
      <c r="B11" s="209"/>
      <c r="C11" s="209"/>
      <c r="D11" s="61" t="s">
        <v>118</v>
      </c>
    </row>
    <row r="12" spans="2:4" ht="16.5">
      <c r="B12" s="209">
        <v>2</v>
      </c>
      <c r="C12" s="209" t="s">
        <v>119</v>
      </c>
      <c r="D12" s="61" t="s">
        <v>120</v>
      </c>
    </row>
    <row r="13" spans="2:4" ht="16.5">
      <c r="B13" s="209"/>
      <c r="C13" s="209"/>
      <c r="D13" s="61" t="s">
        <v>121</v>
      </c>
    </row>
    <row r="14" spans="2:4" ht="16.5">
      <c r="B14" s="209">
        <v>3</v>
      </c>
      <c r="C14" s="209" t="s">
        <v>122</v>
      </c>
      <c r="D14" s="61" t="s">
        <v>123</v>
      </c>
    </row>
    <row r="15" spans="2:4" ht="16.5">
      <c r="B15" s="209"/>
      <c r="C15" s="209"/>
      <c r="D15" s="61" t="s">
        <v>124</v>
      </c>
    </row>
    <row r="16" spans="2:4" ht="16.5">
      <c r="B16" s="209">
        <v>4</v>
      </c>
      <c r="C16" s="209" t="s">
        <v>125</v>
      </c>
      <c r="D16" s="61" t="s">
        <v>126</v>
      </c>
    </row>
    <row r="17" spans="2:4" ht="16.5">
      <c r="B17" s="209"/>
      <c r="C17" s="209"/>
      <c r="D17" s="61" t="s">
        <v>127</v>
      </c>
    </row>
  </sheetData>
  <mergeCells count="8">
    <mergeCell ref="B16:B17"/>
    <mergeCell ref="C16:C17"/>
    <mergeCell ref="B10:B11"/>
    <mergeCell ref="C10:C11"/>
    <mergeCell ref="B12:B13"/>
    <mergeCell ref="C12:C13"/>
    <mergeCell ref="B14:B15"/>
    <mergeCell ref="C14:C15"/>
  </mergeCells>
  <printOptions horizontalCentered="1"/>
  <pageMargins left="0.70866141732283472" right="0.70866141732283472" top="0.74803149606299213" bottom="0.74803149606299213" header="0.31496062992125984" footer="0.31496062992125984"/>
  <pageSetup paperSize="9" scale="115"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2" sqref="B12:AO12"/>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20" width="2.7109375" style="14" customWidth="1"/>
    <col min="21" max="26" width="2.42578125" style="14" customWidth="1"/>
    <col min="27" max="30" width="3.140625" style="14" customWidth="1"/>
    <col min="31" max="36" width="2.85546875" style="14" customWidth="1"/>
    <col min="37" max="38" width="3.85546875" style="14" customWidth="1"/>
    <col min="39" max="39" width="3.140625" style="14" customWidth="1"/>
    <col min="40" max="40" width="3.42578125" style="14" customWidth="1"/>
    <col min="41" max="41" width="3.8554687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210" t="s">
        <v>29</v>
      </c>
      <c r="C8" s="210"/>
      <c r="D8" s="210"/>
      <c r="E8" s="210"/>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row>
    <row r="9" spans="2:41" ht="6.75" customHeight="1"/>
    <row r="10" spans="2:41" ht="16.5" customHeight="1">
      <c r="B10" s="212" t="s">
        <v>30</v>
      </c>
      <c r="C10" s="213"/>
      <c r="D10" s="213"/>
      <c r="E10" s="214"/>
      <c r="F10" s="218"/>
      <c r="G10" s="219"/>
      <c r="H10" s="219"/>
      <c r="I10" s="219"/>
      <c r="J10" s="219"/>
      <c r="K10" s="219"/>
      <c r="L10" s="220"/>
      <c r="M10" s="224" t="s">
        <v>31</v>
      </c>
      <c r="N10" s="225"/>
      <c r="O10" s="225"/>
      <c r="P10" s="225"/>
      <c r="Q10" s="225"/>
      <c r="R10" s="225"/>
      <c r="S10" s="225"/>
      <c r="T10" s="226"/>
      <c r="U10" s="230"/>
      <c r="V10" s="231"/>
      <c r="W10" s="231"/>
      <c r="X10" s="231"/>
      <c r="Y10" s="231"/>
      <c r="Z10" s="231"/>
      <c r="AA10" s="231"/>
      <c r="AB10" s="231"/>
      <c r="AC10" s="232"/>
      <c r="AD10" s="212" t="s">
        <v>32</v>
      </c>
      <c r="AE10" s="213"/>
      <c r="AF10" s="213"/>
      <c r="AG10" s="213"/>
      <c r="AH10" s="213"/>
      <c r="AI10" s="213"/>
      <c r="AJ10" s="214"/>
      <c r="AK10" s="236"/>
      <c r="AL10" s="237"/>
      <c r="AM10" s="237"/>
      <c r="AN10" s="237"/>
      <c r="AO10" s="238"/>
    </row>
    <row r="11" spans="2:41" ht="16.5" customHeight="1">
      <c r="B11" s="215"/>
      <c r="C11" s="216"/>
      <c r="D11" s="216"/>
      <c r="E11" s="217"/>
      <c r="F11" s="221"/>
      <c r="G11" s="222"/>
      <c r="H11" s="222"/>
      <c r="I11" s="222"/>
      <c r="J11" s="222"/>
      <c r="K11" s="222"/>
      <c r="L11" s="223"/>
      <c r="M11" s="227"/>
      <c r="N11" s="228"/>
      <c r="O11" s="228"/>
      <c r="P11" s="228"/>
      <c r="Q11" s="228"/>
      <c r="R11" s="228"/>
      <c r="S11" s="228"/>
      <c r="T11" s="229"/>
      <c r="U11" s="233"/>
      <c r="V11" s="234"/>
      <c r="W11" s="234"/>
      <c r="X11" s="234"/>
      <c r="Y11" s="234"/>
      <c r="Z11" s="234"/>
      <c r="AA11" s="234"/>
      <c r="AB11" s="234"/>
      <c r="AC11" s="235"/>
      <c r="AD11" s="239" t="s">
        <v>80</v>
      </c>
      <c r="AE11" s="239"/>
      <c r="AF11" s="239"/>
      <c r="AG11" s="239"/>
      <c r="AH11" s="239"/>
      <c r="AI11" s="239"/>
      <c r="AJ11" s="239"/>
      <c r="AK11" s="236"/>
      <c r="AL11" s="237"/>
      <c r="AM11" s="237"/>
      <c r="AN11" s="237"/>
      <c r="AO11" s="238"/>
    </row>
    <row r="12" spans="2:41" ht="16.5" customHeight="1">
      <c r="B12" s="240" t="s">
        <v>33</v>
      </c>
      <c r="C12" s="240"/>
      <c r="D12" s="240"/>
      <c r="E12" s="240"/>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row>
    <row r="13" spans="2:41" ht="16.5" customHeight="1">
      <c r="B13" s="240" t="s">
        <v>12</v>
      </c>
      <c r="C13" s="240"/>
      <c r="D13" s="240"/>
      <c r="E13" s="240"/>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row>
    <row r="14" spans="2:41" ht="16.5" customHeight="1">
      <c r="B14" s="224" t="s">
        <v>34</v>
      </c>
      <c r="C14" s="225"/>
      <c r="D14" s="225"/>
      <c r="E14" s="226"/>
      <c r="F14" s="242" t="s">
        <v>35</v>
      </c>
      <c r="G14" s="243"/>
      <c r="H14" s="243"/>
      <c r="I14" s="243"/>
      <c r="J14" s="243"/>
      <c r="K14" s="244"/>
      <c r="L14" s="244"/>
      <c r="M14" s="244"/>
      <c r="N14" s="244"/>
      <c r="O14" s="244"/>
      <c r="P14" s="244"/>
      <c r="Q14" s="244"/>
      <c r="R14" s="244"/>
      <c r="S14" s="244"/>
      <c r="T14" s="245"/>
      <c r="U14" s="242" t="s">
        <v>61</v>
      </c>
      <c r="V14" s="243"/>
      <c r="W14" s="243"/>
      <c r="X14" s="243"/>
      <c r="Y14" s="243"/>
      <c r="Z14" s="243"/>
      <c r="AA14" s="243"/>
      <c r="AB14" s="243"/>
      <c r="AC14" s="243"/>
      <c r="AD14" s="243"/>
      <c r="AE14" s="243"/>
      <c r="AF14" s="243"/>
      <c r="AG14" s="243"/>
      <c r="AH14" s="243"/>
      <c r="AI14" s="243"/>
      <c r="AJ14" s="246"/>
      <c r="AK14" s="247" t="s">
        <v>36</v>
      </c>
      <c r="AL14" s="248"/>
      <c r="AM14" s="248"/>
      <c r="AN14" s="248"/>
      <c r="AO14" s="249"/>
    </row>
    <row r="15" spans="2:41" ht="16.5" customHeight="1">
      <c r="B15" s="227"/>
      <c r="C15" s="228"/>
      <c r="D15" s="228"/>
      <c r="E15" s="229"/>
      <c r="F15" s="250"/>
      <c r="G15" s="251"/>
      <c r="H15" s="251"/>
      <c r="I15" s="251"/>
      <c r="J15" s="251"/>
      <c r="K15" s="251"/>
      <c r="L15" s="251"/>
      <c r="M15" s="251"/>
      <c r="N15" s="251"/>
      <c r="O15" s="251"/>
      <c r="P15" s="251"/>
      <c r="Q15" s="251"/>
      <c r="R15" s="251"/>
      <c r="S15" s="251"/>
      <c r="T15" s="252"/>
      <c r="U15" s="250"/>
      <c r="V15" s="251"/>
      <c r="W15" s="251"/>
      <c r="X15" s="251"/>
      <c r="Y15" s="251"/>
      <c r="Z15" s="251"/>
      <c r="AA15" s="251"/>
      <c r="AB15" s="251"/>
      <c r="AC15" s="251"/>
      <c r="AD15" s="251"/>
      <c r="AE15" s="251"/>
      <c r="AF15" s="251"/>
      <c r="AG15" s="251"/>
      <c r="AH15" s="251"/>
      <c r="AI15" s="251"/>
      <c r="AJ15" s="252"/>
      <c r="AK15" s="250"/>
      <c r="AL15" s="251"/>
      <c r="AM15" s="251"/>
      <c r="AN15" s="251"/>
      <c r="AO15" s="252"/>
    </row>
    <row r="16" spans="2:41" ht="16.5" customHeight="1">
      <c r="B16" s="224" t="s">
        <v>81</v>
      </c>
      <c r="C16" s="225"/>
      <c r="D16" s="225"/>
      <c r="E16" s="226"/>
      <c r="F16" s="239" t="s">
        <v>37</v>
      </c>
      <c r="G16" s="239"/>
      <c r="H16" s="239"/>
      <c r="I16" s="239"/>
      <c r="J16" s="239"/>
      <c r="K16" s="253"/>
      <c r="L16" s="253"/>
      <c r="M16" s="253"/>
      <c r="N16" s="253"/>
      <c r="O16" s="253"/>
      <c r="P16" s="253"/>
      <c r="Q16" s="253"/>
      <c r="R16" s="253"/>
      <c r="S16" s="253"/>
      <c r="T16" s="253"/>
      <c r="U16" s="242" t="s">
        <v>13</v>
      </c>
      <c r="V16" s="243"/>
      <c r="W16" s="243"/>
      <c r="X16" s="243"/>
      <c r="Y16" s="243"/>
      <c r="Z16" s="243"/>
      <c r="AA16" s="243"/>
      <c r="AB16" s="243"/>
      <c r="AC16" s="243"/>
      <c r="AD16" s="243"/>
      <c r="AE16" s="243"/>
      <c r="AF16" s="243"/>
      <c r="AG16" s="243"/>
      <c r="AH16" s="243"/>
      <c r="AI16" s="243"/>
      <c r="AJ16" s="246"/>
      <c r="AK16" s="242" t="s">
        <v>14</v>
      </c>
      <c r="AL16" s="243"/>
      <c r="AM16" s="243"/>
      <c r="AN16" s="243"/>
      <c r="AO16" s="246"/>
    </row>
    <row r="17" spans="2:41" ht="16.5" customHeight="1">
      <c r="B17" s="227"/>
      <c r="C17" s="228"/>
      <c r="D17" s="228"/>
      <c r="E17" s="229"/>
      <c r="F17" s="254"/>
      <c r="G17" s="254"/>
      <c r="H17" s="254"/>
      <c r="I17" s="254"/>
      <c r="J17" s="254"/>
      <c r="K17" s="254"/>
      <c r="L17" s="254"/>
      <c r="M17" s="254"/>
      <c r="N17" s="254"/>
      <c r="O17" s="254"/>
      <c r="P17" s="254"/>
      <c r="Q17" s="254"/>
      <c r="R17" s="254"/>
      <c r="S17" s="254"/>
      <c r="T17" s="254"/>
      <c r="U17" s="250"/>
      <c r="V17" s="251"/>
      <c r="W17" s="251"/>
      <c r="X17" s="251"/>
      <c r="Y17" s="251"/>
      <c r="Z17" s="251"/>
      <c r="AA17" s="251"/>
      <c r="AB17" s="251"/>
      <c r="AC17" s="251"/>
      <c r="AD17" s="251"/>
      <c r="AE17" s="251"/>
      <c r="AF17" s="251"/>
      <c r="AG17" s="251"/>
      <c r="AH17" s="251"/>
      <c r="AI17" s="251"/>
      <c r="AJ17" s="252"/>
      <c r="AK17" s="250"/>
      <c r="AL17" s="251"/>
      <c r="AM17" s="251"/>
      <c r="AN17" s="251"/>
      <c r="AO17" s="252"/>
    </row>
    <row r="18" spans="2:41" s="8" customFormat="1" ht="16.5" customHeight="1">
      <c r="B18" s="242" t="s">
        <v>38</v>
      </c>
      <c r="C18" s="243"/>
      <c r="D18" s="243"/>
      <c r="E18" s="243"/>
      <c r="F18" s="244"/>
      <c r="G18" s="244"/>
      <c r="H18" s="244"/>
      <c r="I18" s="244"/>
      <c r="J18" s="244"/>
      <c r="K18" s="244"/>
      <c r="L18" s="244"/>
      <c r="M18" s="244"/>
      <c r="N18" s="244"/>
      <c r="O18" s="244"/>
      <c r="P18" s="244"/>
      <c r="Q18" s="244"/>
      <c r="R18" s="244"/>
      <c r="S18" s="244"/>
      <c r="T18" s="245"/>
      <c r="U18" s="242" t="s">
        <v>39</v>
      </c>
      <c r="V18" s="243"/>
      <c r="W18" s="243"/>
      <c r="X18" s="243"/>
      <c r="Y18" s="243"/>
      <c r="Z18" s="243"/>
      <c r="AA18" s="243"/>
      <c r="AB18" s="243"/>
      <c r="AC18" s="246"/>
      <c r="AD18" s="242" t="s">
        <v>40</v>
      </c>
      <c r="AE18" s="243"/>
      <c r="AF18" s="243"/>
      <c r="AG18" s="243"/>
      <c r="AH18" s="243"/>
      <c r="AI18" s="243"/>
      <c r="AJ18" s="246"/>
      <c r="AK18" s="242" t="s">
        <v>30</v>
      </c>
      <c r="AL18" s="243"/>
      <c r="AM18" s="243"/>
      <c r="AN18" s="243"/>
      <c r="AO18" s="246"/>
    </row>
    <row r="19" spans="2:41" ht="16.5" customHeight="1">
      <c r="B19" s="250"/>
      <c r="C19" s="251"/>
      <c r="D19" s="251"/>
      <c r="E19" s="251"/>
      <c r="F19" s="251"/>
      <c r="G19" s="251"/>
      <c r="H19" s="251"/>
      <c r="I19" s="251"/>
      <c r="J19" s="251"/>
      <c r="K19" s="251"/>
      <c r="L19" s="251"/>
      <c r="M19" s="251"/>
      <c r="N19" s="251"/>
      <c r="O19" s="251"/>
      <c r="P19" s="251"/>
      <c r="Q19" s="251"/>
      <c r="R19" s="251"/>
      <c r="S19" s="251"/>
      <c r="T19" s="252"/>
      <c r="U19" s="250"/>
      <c r="V19" s="251"/>
      <c r="W19" s="251"/>
      <c r="X19" s="251"/>
      <c r="Y19" s="251"/>
      <c r="Z19" s="251"/>
      <c r="AA19" s="251"/>
      <c r="AB19" s="251"/>
      <c r="AC19" s="252"/>
      <c r="AD19" s="250"/>
      <c r="AE19" s="251"/>
      <c r="AF19" s="251"/>
      <c r="AG19" s="251"/>
      <c r="AH19" s="251"/>
      <c r="AI19" s="251"/>
      <c r="AJ19" s="252"/>
      <c r="AK19" s="250"/>
      <c r="AL19" s="251"/>
      <c r="AM19" s="251"/>
      <c r="AN19" s="251"/>
      <c r="AO19" s="252"/>
    </row>
    <row r="20" spans="2:41" s="8" customFormat="1" ht="16.5" customHeight="1">
      <c r="B20" s="242" t="s">
        <v>41</v>
      </c>
      <c r="C20" s="243"/>
      <c r="D20" s="243"/>
      <c r="E20" s="243"/>
      <c r="F20" s="244"/>
      <c r="G20" s="244"/>
      <c r="H20" s="244"/>
      <c r="I20" s="244"/>
      <c r="J20" s="244"/>
      <c r="K20" s="244"/>
      <c r="L20" s="244"/>
      <c r="M20" s="244"/>
      <c r="N20" s="244"/>
      <c r="O20" s="244"/>
      <c r="P20" s="244"/>
      <c r="Q20" s="244"/>
      <c r="R20" s="244"/>
      <c r="S20" s="244"/>
      <c r="T20" s="245"/>
      <c r="U20" s="242" t="s">
        <v>82</v>
      </c>
      <c r="V20" s="243"/>
      <c r="W20" s="243"/>
      <c r="X20" s="243"/>
      <c r="Y20" s="243"/>
      <c r="Z20" s="243"/>
      <c r="AA20" s="243"/>
      <c r="AB20" s="243"/>
      <c r="AC20" s="246"/>
      <c r="AD20" s="255" t="s">
        <v>69</v>
      </c>
      <c r="AE20" s="256"/>
      <c r="AF20" s="256"/>
      <c r="AG20" s="256"/>
      <c r="AH20" s="256"/>
      <c r="AI20" s="256"/>
      <c r="AJ20" s="256"/>
      <c r="AK20" s="256"/>
      <c r="AL20" s="256"/>
      <c r="AM20" s="256"/>
      <c r="AN20" s="256"/>
      <c r="AO20" s="257"/>
    </row>
    <row r="21" spans="2:41" ht="16.5" customHeight="1">
      <c r="B21" s="250"/>
      <c r="C21" s="251"/>
      <c r="D21" s="251"/>
      <c r="E21" s="251"/>
      <c r="F21" s="251"/>
      <c r="G21" s="251"/>
      <c r="H21" s="251"/>
      <c r="I21" s="251"/>
      <c r="J21" s="251"/>
      <c r="K21" s="251"/>
      <c r="L21" s="251"/>
      <c r="M21" s="251"/>
      <c r="N21" s="251"/>
      <c r="O21" s="251"/>
      <c r="P21" s="251"/>
      <c r="Q21" s="251"/>
      <c r="R21" s="251"/>
      <c r="S21" s="251"/>
      <c r="T21" s="252"/>
      <c r="U21" s="250"/>
      <c r="V21" s="251"/>
      <c r="W21" s="251"/>
      <c r="X21" s="251"/>
      <c r="Y21" s="251"/>
      <c r="Z21" s="251"/>
      <c r="AA21" s="251"/>
      <c r="AB21" s="251"/>
      <c r="AC21" s="252"/>
      <c r="AD21" s="250"/>
      <c r="AE21" s="251"/>
      <c r="AF21" s="251"/>
      <c r="AG21" s="251"/>
      <c r="AH21" s="251"/>
      <c r="AI21" s="251"/>
      <c r="AJ21" s="251"/>
      <c r="AK21" s="251"/>
      <c r="AL21" s="251"/>
      <c r="AM21" s="251"/>
      <c r="AN21" s="251"/>
      <c r="AO21" s="252"/>
    </row>
    <row r="22" spans="2:41" ht="16.5" customHeight="1">
      <c r="B22" s="240" t="s">
        <v>42</v>
      </c>
      <c r="C22" s="240"/>
      <c r="D22" s="240"/>
      <c r="E22" s="240"/>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row>
    <row r="23" spans="2:41" ht="16.5" customHeight="1">
      <c r="B23" s="242" t="s">
        <v>43</v>
      </c>
      <c r="C23" s="243"/>
      <c r="D23" s="243"/>
      <c r="E23" s="243"/>
      <c r="F23" s="243"/>
      <c r="G23" s="243"/>
      <c r="H23" s="243"/>
      <c r="I23" s="243"/>
      <c r="J23" s="246"/>
      <c r="K23" s="242" t="s">
        <v>44</v>
      </c>
      <c r="L23" s="243"/>
      <c r="M23" s="243"/>
      <c r="N23" s="243"/>
      <c r="O23" s="243"/>
      <c r="P23" s="243"/>
      <c r="Q23" s="243"/>
      <c r="R23" s="243"/>
      <c r="S23" s="243"/>
      <c r="T23" s="245"/>
      <c r="U23" s="242" t="s">
        <v>39</v>
      </c>
      <c r="V23" s="243"/>
      <c r="W23" s="243"/>
      <c r="X23" s="243"/>
      <c r="Y23" s="243"/>
      <c r="Z23" s="243"/>
      <c r="AA23" s="243"/>
      <c r="AB23" s="243"/>
      <c r="AC23" s="246"/>
      <c r="AD23" s="242" t="s">
        <v>45</v>
      </c>
      <c r="AE23" s="243"/>
      <c r="AF23" s="243"/>
      <c r="AG23" s="243"/>
      <c r="AH23" s="243"/>
      <c r="AI23" s="243"/>
      <c r="AJ23" s="246"/>
      <c r="AK23" s="242" t="s">
        <v>46</v>
      </c>
      <c r="AL23" s="243"/>
      <c r="AM23" s="243"/>
      <c r="AN23" s="243"/>
      <c r="AO23" s="246"/>
    </row>
    <row r="24" spans="2:41" ht="16.5" customHeight="1">
      <c r="B24" s="250"/>
      <c r="C24" s="251"/>
      <c r="D24" s="251"/>
      <c r="E24" s="251"/>
      <c r="F24" s="251"/>
      <c r="G24" s="251"/>
      <c r="H24" s="251"/>
      <c r="I24" s="251"/>
      <c r="J24" s="252"/>
      <c r="K24" s="250"/>
      <c r="L24" s="251"/>
      <c r="M24" s="251"/>
      <c r="N24" s="251"/>
      <c r="O24" s="251"/>
      <c r="P24" s="251"/>
      <c r="Q24" s="251"/>
      <c r="R24" s="251"/>
      <c r="S24" s="251"/>
      <c r="T24" s="252"/>
      <c r="U24" s="250"/>
      <c r="V24" s="251"/>
      <c r="W24" s="251"/>
      <c r="X24" s="251"/>
      <c r="Y24" s="251"/>
      <c r="Z24" s="251"/>
      <c r="AA24" s="251"/>
      <c r="AB24" s="251"/>
      <c r="AC24" s="252"/>
      <c r="AD24" s="250"/>
      <c r="AE24" s="251"/>
      <c r="AF24" s="251"/>
      <c r="AG24" s="251"/>
      <c r="AH24" s="251"/>
      <c r="AI24" s="251"/>
      <c r="AJ24" s="252"/>
      <c r="AK24" s="250"/>
      <c r="AL24" s="251"/>
      <c r="AM24" s="251"/>
      <c r="AN24" s="251"/>
      <c r="AO24" s="252"/>
    </row>
    <row r="25" spans="2:41" ht="16.5" customHeight="1">
      <c r="B25" s="242" t="s">
        <v>47</v>
      </c>
      <c r="C25" s="243"/>
      <c r="D25" s="243"/>
      <c r="E25" s="243"/>
      <c r="F25" s="243"/>
      <c r="G25" s="243"/>
      <c r="H25" s="243"/>
      <c r="I25" s="243"/>
      <c r="J25" s="246"/>
      <c r="K25" s="242" t="s">
        <v>44</v>
      </c>
      <c r="L25" s="243"/>
      <c r="M25" s="243"/>
      <c r="N25" s="243"/>
      <c r="O25" s="243"/>
      <c r="P25" s="243"/>
      <c r="Q25" s="243"/>
      <c r="R25" s="243"/>
      <c r="S25" s="243"/>
      <c r="T25" s="245"/>
      <c r="U25" s="242" t="s">
        <v>39</v>
      </c>
      <c r="V25" s="243"/>
      <c r="W25" s="243"/>
      <c r="X25" s="243"/>
      <c r="Y25" s="243"/>
      <c r="Z25" s="243"/>
      <c r="AA25" s="243"/>
      <c r="AB25" s="243"/>
      <c r="AC25" s="246"/>
      <c r="AD25" s="242" t="s">
        <v>45</v>
      </c>
      <c r="AE25" s="243"/>
      <c r="AF25" s="243"/>
      <c r="AG25" s="243"/>
      <c r="AH25" s="243"/>
      <c r="AI25" s="243"/>
      <c r="AJ25" s="246"/>
      <c r="AK25" s="242" t="s">
        <v>46</v>
      </c>
      <c r="AL25" s="243"/>
      <c r="AM25" s="243"/>
      <c r="AN25" s="243"/>
      <c r="AO25" s="246"/>
    </row>
    <row r="26" spans="2:41" ht="16.5" customHeight="1">
      <c r="B26" s="250"/>
      <c r="C26" s="251"/>
      <c r="D26" s="251"/>
      <c r="E26" s="251"/>
      <c r="F26" s="251"/>
      <c r="G26" s="251"/>
      <c r="H26" s="251"/>
      <c r="I26" s="251"/>
      <c r="J26" s="252"/>
      <c r="K26" s="250"/>
      <c r="L26" s="251"/>
      <c r="M26" s="251"/>
      <c r="N26" s="251"/>
      <c r="O26" s="251"/>
      <c r="P26" s="251"/>
      <c r="Q26" s="251"/>
      <c r="R26" s="251"/>
      <c r="S26" s="251"/>
      <c r="T26" s="252"/>
      <c r="U26" s="250"/>
      <c r="V26" s="251"/>
      <c r="W26" s="251"/>
      <c r="X26" s="251"/>
      <c r="Y26" s="251"/>
      <c r="Z26" s="251"/>
      <c r="AA26" s="251"/>
      <c r="AB26" s="251"/>
      <c r="AC26" s="252"/>
      <c r="AD26" s="250"/>
      <c r="AE26" s="251"/>
      <c r="AF26" s="251"/>
      <c r="AG26" s="251"/>
      <c r="AH26" s="251"/>
      <c r="AI26" s="251"/>
      <c r="AJ26" s="252"/>
      <c r="AK26" s="250"/>
      <c r="AL26" s="251"/>
      <c r="AM26" s="251"/>
      <c r="AN26" s="251"/>
      <c r="AO26" s="252"/>
    </row>
    <row r="27" spans="2:41" ht="16.5" customHeight="1">
      <c r="B27" s="242" t="s">
        <v>62</v>
      </c>
      <c r="C27" s="243"/>
      <c r="D27" s="243"/>
      <c r="E27" s="243"/>
      <c r="F27" s="243"/>
      <c r="G27" s="243"/>
      <c r="H27" s="243"/>
      <c r="I27" s="243"/>
      <c r="J27" s="246"/>
      <c r="K27" s="242" t="s">
        <v>44</v>
      </c>
      <c r="L27" s="243"/>
      <c r="M27" s="243"/>
      <c r="N27" s="243"/>
      <c r="O27" s="243"/>
      <c r="P27" s="243"/>
      <c r="Q27" s="243"/>
      <c r="R27" s="243"/>
      <c r="S27" s="243"/>
      <c r="T27" s="245"/>
      <c r="U27" s="242" t="s">
        <v>39</v>
      </c>
      <c r="V27" s="243"/>
      <c r="W27" s="243"/>
      <c r="X27" s="243"/>
      <c r="Y27" s="243"/>
      <c r="Z27" s="243"/>
      <c r="AA27" s="243"/>
      <c r="AB27" s="243"/>
      <c r="AC27" s="246"/>
      <c r="AD27" s="242" t="s">
        <v>45</v>
      </c>
      <c r="AE27" s="243"/>
      <c r="AF27" s="243"/>
      <c r="AG27" s="243"/>
      <c r="AH27" s="243"/>
      <c r="AI27" s="243"/>
      <c r="AJ27" s="246"/>
      <c r="AK27" s="242" t="s">
        <v>46</v>
      </c>
      <c r="AL27" s="243"/>
      <c r="AM27" s="243"/>
      <c r="AN27" s="243"/>
      <c r="AO27" s="246"/>
    </row>
    <row r="28" spans="2:41" ht="16.5" customHeight="1">
      <c r="B28" s="250"/>
      <c r="C28" s="251"/>
      <c r="D28" s="251"/>
      <c r="E28" s="251"/>
      <c r="F28" s="251"/>
      <c r="G28" s="251"/>
      <c r="H28" s="251"/>
      <c r="I28" s="251"/>
      <c r="J28" s="252"/>
      <c r="K28" s="250"/>
      <c r="L28" s="251"/>
      <c r="M28" s="251"/>
      <c r="N28" s="251"/>
      <c r="O28" s="251"/>
      <c r="P28" s="251"/>
      <c r="Q28" s="251"/>
      <c r="R28" s="251"/>
      <c r="S28" s="251"/>
      <c r="T28" s="252"/>
      <c r="U28" s="250"/>
      <c r="V28" s="251"/>
      <c r="W28" s="251"/>
      <c r="X28" s="251"/>
      <c r="Y28" s="251"/>
      <c r="Z28" s="251"/>
      <c r="AA28" s="251"/>
      <c r="AB28" s="251"/>
      <c r="AC28" s="252"/>
      <c r="AD28" s="250"/>
      <c r="AE28" s="251"/>
      <c r="AF28" s="251"/>
      <c r="AG28" s="251"/>
      <c r="AH28" s="251"/>
      <c r="AI28" s="251"/>
      <c r="AJ28" s="252"/>
      <c r="AK28" s="250"/>
      <c r="AL28" s="251"/>
      <c r="AM28" s="251"/>
      <c r="AN28" s="251"/>
      <c r="AO28" s="252"/>
    </row>
    <row r="29" spans="2:41" ht="16.5" customHeight="1">
      <c r="B29" s="240" t="s">
        <v>48</v>
      </c>
      <c r="C29" s="240"/>
      <c r="D29" s="240"/>
      <c r="E29" s="240"/>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row>
    <row r="30" spans="2:41" ht="24.75" customHeight="1">
      <c r="B30" s="261" t="s">
        <v>83</v>
      </c>
      <c r="C30" s="262"/>
      <c r="D30" s="262"/>
      <c r="E30" s="262"/>
      <c r="F30" s="263"/>
      <c r="G30" s="263"/>
      <c r="H30" s="263"/>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4"/>
      <c r="AK30" s="265" t="s">
        <v>63</v>
      </c>
      <c r="AL30" s="266"/>
      <c r="AM30" s="266"/>
      <c r="AN30" s="266"/>
      <c r="AO30" s="267"/>
    </row>
    <row r="31" spans="2:41" s="46" customFormat="1" ht="16.5" customHeight="1">
      <c r="B31" s="268"/>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70"/>
      <c r="AK31" s="258"/>
      <c r="AL31" s="259"/>
      <c r="AM31" s="259"/>
      <c r="AN31" s="259"/>
      <c r="AO31" s="260"/>
    </row>
    <row r="32" spans="2:41" s="46" customFormat="1" ht="16.5" customHeight="1">
      <c r="B32" s="268"/>
      <c r="C32" s="269"/>
      <c r="D32" s="269"/>
      <c r="E32" s="269"/>
      <c r="F32" s="269"/>
      <c r="G32" s="269"/>
      <c r="H32" s="269"/>
      <c r="I32" s="269"/>
      <c r="J32" s="269"/>
      <c r="K32" s="269"/>
      <c r="L32" s="269"/>
      <c r="M32" s="269"/>
      <c r="N32" s="269"/>
      <c r="O32" s="269"/>
      <c r="P32" s="269"/>
      <c r="Q32" s="269"/>
      <c r="R32" s="269"/>
      <c r="S32" s="269"/>
      <c r="T32" s="269"/>
      <c r="U32" s="269"/>
      <c r="V32" s="269"/>
      <c r="W32" s="269"/>
      <c r="X32" s="269"/>
      <c r="Y32" s="269"/>
      <c r="Z32" s="269"/>
      <c r="AA32" s="269"/>
      <c r="AB32" s="269"/>
      <c r="AC32" s="269"/>
      <c r="AD32" s="269"/>
      <c r="AE32" s="269"/>
      <c r="AF32" s="269"/>
      <c r="AG32" s="269"/>
      <c r="AH32" s="269"/>
      <c r="AI32" s="269"/>
      <c r="AJ32" s="270"/>
      <c r="AK32" s="258"/>
      <c r="AL32" s="259"/>
      <c r="AM32" s="259"/>
      <c r="AN32" s="259"/>
      <c r="AO32" s="260"/>
    </row>
    <row r="33" spans="2:41" s="46" customFormat="1" ht="16.5" customHeight="1">
      <c r="B33" s="268"/>
      <c r="C33" s="269"/>
      <c r="D33" s="269"/>
      <c r="E33" s="269"/>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70"/>
      <c r="AK33" s="258"/>
      <c r="AL33" s="259"/>
      <c r="AM33" s="259"/>
      <c r="AN33" s="259"/>
      <c r="AO33" s="260"/>
    </row>
    <row r="34" spans="2:41" s="46" customFormat="1" ht="16.5" customHeight="1">
      <c r="B34" s="268"/>
      <c r="C34" s="269"/>
      <c r="D34" s="269"/>
      <c r="E34" s="269"/>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69"/>
      <c r="AJ34" s="270"/>
      <c r="AK34" s="258"/>
      <c r="AL34" s="259"/>
      <c r="AM34" s="259"/>
      <c r="AN34" s="259"/>
      <c r="AO34" s="260"/>
    </row>
    <row r="35" spans="2:41" s="46" customFormat="1" ht="16.5" customHeight="1">
      <c r="B35" s="292"/>
      <c r="C35" s="293"/>
      <c r="D35" s="293"/>
      <c r="E35" s="293"/>
      <c r="F35" s="269"/>
      <c r="G35" s="269"/>
      <c r="H35" s="269"/>
      <c r="I35" s="269"/>
      <c r="J35" s="269"/>
      <c r="K35" s="269"/>
      <c r="L35" s="269"/>
      <c r="M35" s="269"/>
      <c r="N35" s="269"/>
      <c r="O35" s="269"/>
      <c r="P35" s="269"/>
      <c r="Q35" s="269"/>
      <c r="R35" s="269"/>
      <c r="S35" s="269"/>
      <c r="T35" s="269"/>
      <c r="U35" s="269"/>
      <c r="V35" s="269"/>
      <c r="W35" s="269"/>
      <c r="X35" s="269"/>
      <c r="Y35" s="269"/>
      <c r="Z35" s="269"/>
      <c r="AA35" s="269"/>
      <c r="AB35" s="269"/>
      <c r="AC35" s="269"/>
      <c r="AD35" s="269"/>
      <c r="AE35" s="269"/>
      <c r="AF35" s="269"/>
      <c r="AG35" s="269"/>
      <c r="AH35" s="269"/>
      <c r="AI35" s="269"/>
      <c r="AJ35" s="270"/>
      <c r="AK35" s="258"/>
      <c r="AL35" s="259"/>
      <c r="AM35" s="259"/>
      <c r="AN35" s="259"/>
      <c r="AO35" s="260"/>
    </row>
    <row r="36" spans="2:41" ht="16.5" customHeight="1">
      <c r="B36" s="294" t="s">
        <v>24</v>
      </c>
      <c r="C36" s="295"/>
      <c r="D36" s="295"/>
      <c r="E36" s="295"/>
      <c r="F36" s="296"/>
      <c r="G36" s="296"/>
      <c r="H36" s="296"/>
      <c r="I36" s="296"/>
      <c r="J36" s="296"/>
      <c r="K36" s="296"/>
      <c r="L36" s="296"/>
      <c r="M36" s="296"/>
      <c r="N36" s="296"/>
      <c r="O36" s="296"/>
      <c r="P36" s="296"/>
      <c r="Q36" s="296"/>
      <c r="R36" s="296"/>
      <c r="S36" s="296"/>
      <c r="T36" s="296"/>
      <c r="U36" s="296"/>
      <c r="V36" s="296"/>
      <c r="W36" s="296"/>
      <c r="X36" s="296"/>
      <c r="Y36" s="296"/>
      <c r="Z36" s="296"/>
      <c r="AA36" s="296"/>
      <c r="AB36" s="296"/>
      <c r="AC36" s="296"/>
      <c r="AD36" s="296"/>
      <c r="AE36" s="296"/>
      <c r="AF36" s="296"/>
      <c r="AG36" s="296"/>
      <c r="AH36" s="296"/>
      <c r="AI36" s="296"/>
      <c r="AJ36" s="297"/>
      <c r="AK36" s="298" t="s">
        <v>49</v>
      </c>
      <c r="AL36" s="299"/>
      <c r="AM36" s="299"/>
      <c r="AN36" s="299"/>
      <c r="AO36" s="300"/>
    </row>
    <row r="37" spans="2:41" ht="21.75" customHeight="1">
      <c r="B37" s="304" t="s">
        <v>50</v>
      </c>
      <c r="C37" s="305"/>
      <c r="D37" s="305"/>
      <c r="E37" s="306"/>
      <c r="F37" s="304" t="s">
        <v>15</v>
      </c>
      <c r="G37" s="305"/>
      <c r="H37" s="305"/>
      <c r="I37" s="305"/>
      <c r="J37" s="305"/>
      <c r="K37" s="307"/>
      <c r="L37" s="307"/>
      <c r="M37" s="307"/>
      <c r="N37" s="307"/>
      <c r="O37" s="307"/>
      <c r="P37" s="307"/>
      <c r="Q37" s="307"/>
      <c r="R37" s="307"/>
      <c r="S37" s="307"/>
      <c r="T37" s="307"/>
      <c r="U37" s="307"/>
      <c r="V37" s="307"/>
      <c r="W37" s="307"/>
      <c r="X37" s="307"/>
      <c r="Y37" s="307"/>
      <c r="Z37" s="307"/>
      <c r="AA37" s="307"/>
      <c r="AB37" s="307"/>
      <c r="AC37" s="308"/>
      <c r="AD37" s="304" t="s">
        <v>64</v>
      </c>
      <c r="AE37" s="305"/>
      <c r="AF37" s="305"/>
      <c r="AG37" s="305"/>
      <c r="AH37" s="305"/>
      <c r="AI37" s="305"/>
      <c r="AJ37" s="306"/>
      <c r="AK37" s="301"/>
      <c r="AL37" s="302"/>
      <c r="AM37" s="302"/>
      <c r="AN37" s="302"/>
      <c r="AO37" s="303"/>
    </row>
    <row r="38" spans="2:41" s="46" customFormat="1" ht="16.5" customHeight="1">
      <c r="B38" s="258"/>
      <c r="C38" s="259"/>
      <c r="D38" s="259"/>
      <c r="E38" s="260"/>
      <c r="F38" s="268"/>
      <c r="G38" s="269"/>
      <c r="H38" s="269"/>
      <c r="I38" s="269"/>
      <c r="J38" s="269"/>
      <c r="K38" s="269"/>
      <c r="L38" s="269"/>
      <c r="M38" s="269"/>
      <c r="N38" s="269"/>
      <c r="O38" s="269"/>
      <c r="P38" s="269"/>
      <c r="Q38" s="269"/>
      <c r="R38" s="269"/>
      <c r="S38" s="269"/>
      <c r="T38" s="269"/>
      <c r="U38" s="269"/>
      <c r="V38" s="269"/>
      <c r="W38" s="269"/>
      <c r="X38" s="269"/>
      <c r="Y38" s="269"/>
      <c r="Z38" s="269"/>
      <c r="AA38" s="269"/>
      <c r="AB38" s="269"/>
      <c r="AC38" s="270"/>
      <c r="AD38" s="258"/>
      <c r="AE38" s="259"/>
      <c r="AF38" s="259"/>
      <c r="AG38" s="259"/>
      <c r="AH38" s="259"/>
      <c r="AI38" s="259"/>
      <c r="AJ38" s="260"/>
      <c r="AK38" s="315"/>
      <c r="AL38" s="316"/>
      <c r="AM38" s="316"/>
      <c r="AN38" s="316"/>
      <c r="AO38" s="317"/>
    </row>
    <row r="39" spans="2:41" s="46" customFormat="1" ht="16.5" customHeight="1">
      <c r="B39" s="258"/>
      <c r="C39" s="259"/>
      <c r="D39" s="259"/>
      <c r="E39" s="260"/>
      <c r="F39" s="268"/>
      <c r="G39" s="269"/>
      <c r="H39" s="269"/>
      <c r="I39" s="269"/>
      <c r="J39" s="269"/>
      <c r="K39" s="269"/>
      <c r="L39" s="269"/>
      <c r="M39" s="269"/>
      <c r="N39" s="269"/>
      <c r="O39" s="269"/>
      <c r="P39" s="269"/>
      <c r="Q39" s="269"/>
      <c r="R39" s="269"/>
      <c r="S39" s="269"/>
      <c r="T39" s="269"/>
      <c r="U39" s="269"/>
      <c r="V39" s="269"/>
      <c r="W39" s="269"/>
      <c r="X39" s="269"/>
      <c r="Y39" s="269"/>
      <c r="Z39" s="269"/>
      <c r="AA39" s="269"/>
      <c r="AB39" s="269"/>
      <c r="AC39" s="270"/>
      <c r="AD39" s="258"/>
      <c r="AE39" s="259"/>
      <c r="AF39" s="259"/>
      <c r="AG39" s="259"/>
      <c r="AH39" s="259"/>
      <c r="AI39" s="259"/>
      <c r="AJ39" s="260"/>
      <c r="AK39" s="318"/>
      <c r="AL39" s="319"/>
      <c r="AM39" s="319"/>
      <c r="AN39" s="319"/>
      <c r="AO39" s="320"/>
    </row>
    <row r="40" spans="2:41" s="46" customFormat="1" ht="16.5" customHeight="1">
      <c r="B40" s="258"/>
      <c r="C40" s="259"/>
      <c r="D40" s="259"/>
      <c r="E40" s="260"/>
      <c r="F40" s="268"/>
      <c r="G40" s="269"/>
      <c r="H40" s="269"/>
      <c r="I40" s="269"/>
      <c r="J40" s="269"/>
      <c r="K40" s="269"/>
      <c r="L40" s="269"/>
      <c r="M40" s="269"/>
      <c r="N40" s="269"/>
      <c r="O40" s="269"/>
      <c r="P40" s="269"/>
      <c r="Q40" s="269"/>
      <c r="R40" s="269"/>
      <c r="S40" s="269"/>
      <c r="T40" s="269"/>
      <c r="U40" s="269"/>
      <c r="V40" s="269"/>
      <c r="W40" s="269"/>
      <c r="X40" s="269"/>
      <c r="Y40" s="269"/>
      <c r="Z40" s="269"/>
      <c r="AA40" s="269"/>
      <c r="AB40" s="269"/>
      <c r="AC40" s="270"/>
      <c r="AD40" s="258"/>
      <c r="AE40" s="259"/>
      <c r="AF40" s="259"/>
      <c r="AG40" s="259"/>
      <c r="AH40" s="259"/>
      <c r="AI40" s="259"/>
      <c r="AJ40" s="260"/>
      <c r="AK40" s="321"/>
      <c r="AL40" s="322"/>
      <c r="AM40" s="322"/>
      <c r="AN40" s="322"/>
      <c r="AO40" s="323"/>
    </row>
    <row r="41" spans="2:41" ht="16.5" customHeight="1">
      <c r="B41" s="240" t="s">
        <v>108</v>
      </c>
      <c r="C41" s="240"/>
      <c r="D41" s="240"/>
      <c r="E41" s="240"/>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row>
    <row r="42" spans="2:41" ht="16.5" customHeight="1">
      <c r="B42" s="280" t="s">
        <v>51</v>
      </c>
      <c r="C42" s="281"/>
      <c r="D42" s="281"/>
      <c r="E42" s="281"/>
      <c r="F42" s="281"/>
      <c r="G42" s="281"/>
      <c r="H42" s="281"/>
      <c r="I42" s="281"/>
      <c r="J42" s="281"/>
      <c r="K42" s="281"/>
      <c r="L42" s="282"/>
      <c r="M42" s="283" t="s">
        <v>25</v>
      </c>
      <c r="N42" s="284"/>
      <c r="O42" s="284"/>
      <c r="P42" s="284"/>
      <c r="Q42" s="284"/>
      <c r="R42" s="284"/>
      <c r="S42" s="284"/>
      <c r="T42" s="285"/>
      <c r="U42" s="283" t="s">
        <v>52</v>
      </c>
      <c r="V42" s="284"/>
      <c r="W42" s="284"/>
      <c r="X42" s="284"/>
      <c r="Y42" s="284"/>
      <c r="Z42" s="284"/>
      <c r="AA42" s="284"/>
      <c r="AB42" s="284"/>
      <c r="AC42" s="285"/>
      <c r="AD42" s="280" t="s">
        <v>26</v>
      </c>
      <c r="AE42" s="281"/>
      <c r="AF42" s="281"/>
      <c r="AG42" s="281"/>
      <c r="AH42" s="281"/>
      <c r="AI42" s="281"/>
      <c r="AJ42" s="281"/>
      <c r="AK42" s="281"/>
      <c r="AL42" s="281"/>
      <c r="AM42" s="281"/>
      <c r="AN42" s="281"/>
      <c r="AO42" s="282"/>
    </row>
    <row r="43" spans="2:41" ht="16.5" customHeight="1">
      <c r="B43" s="331" t="s">
        <v>27</v>
      </c>
      <c r="C43" s="332"/>
      <c r="D43" s="332"/>
      <c r="E43" s="333"/>
      <c r="F43" s="286" t="s">
        <v>84</v>
      </c>
      <c r="G43" s="287"/>
      <c r="H43" s="287"/>
      <c r="I43" s="287"/>
      <c r="J43" s="287"/>
      <c r="K43" s="287"/>
      <c r="L43" s="288"/>
      <c r="M43" s="324" t="s">
        <v>53</v>
      </c>
      <c r="N43" s="324"/>
      <c r="O43" s="324"/>
      <c r="P43" s="324"/>
      <c r="Q43" s="324"/>
      <c r="R43" s="324"/>
      <c r="S43" s="324"/>
      <c r="T43" s="324"/>
      <c r="U43" s="271"/>
      <c r="V43" s="272"/>
      <c r="W43" s="272"/>
      <c r="X43" s="272"/>
      <c r="Y43" s="272"/>
      <c r="Z43" s="272"/>
      <c r="AA43" s="272"/>
      <c r="AB43" s="272"/>
      <c r="AC43" s="273"/>
      <c r="AD43" s="309">
        <f>+IFERROR(U43/U44,0)</f>
        <v>0</v>
      </c>
      <c r="AE43" s="310"/>
      <c r="AF43" s="310"/>
      <c r="AG43" s="310"/>
      <c r="AH43" s="310"/>
      <c r="AI43" s="310"/>
      <c r="AJ43" s="311"/>
      <c r="AK43" s="224" t="s">
        <v>16</v>
      </c>
      <c r="AL43" s="225"/>
      <c r="AM43" s="225"/>
      <c r="AN43" s="225"/>
      <c r="AO43" s="226"/>
    </row>
    <row r="44" spans="2:41" ht="16.5" customHeight="1">
      <c r="B44" s="334"/>
      <c r="C44" s="335"/>
      <c r="D44" s="335"/>
      <c r="E44" s="336"/>
      <c r="F44" s="289"/>
      <c r="G44" s="290"/>
      <c r="H44" s="290"/>
      <c r="I44" s="290"/>
      <c r="J44" s="290"/>
      <c r="K44" s="290"/>
      <c r="L44" s="291"/>
      <c r="M44" s="324" t="s">
        <v>54</v>
      </c>
      <c r="N44" s="324"/>
      <c r="O44" s="324"/>
      <c r="P44" s="324"/>
      <c r="Q44" s="324"/>
      <c r="R44" s="324"/>
      <c r="S44" s="324"/>
      <c r="T44" s="324"/>
      <c r="U44" s="271"/>
      <c r="V44" s="272"/>
      <c r="W44" s="272"/>
      <c r="X44" s="272"/>
      <c r="Y44" s="272"/>
      <c r="Z44" s="272"/>
      <c r="AA44" s="272"/>
      <c r="AB44" s="272"/>
      <c r="AC44" s="273"/>
      <c r="AD44" s="312"/>
      <c r="AE44" s="313"/>
      <c r="AF44" s="313"/>
      <c r="AG44" s="313"/>
      <c r="AH44" s="313"/>
      <c r="AI44" s="313"/>
      <c r="AJ44" s="314"/>
      <c r="AK44" s="227"/>
      <c r="AL44" s="228"/>
      <c r="AM44" s="228"/>
      <c r="AN44" s="228"/>
      <c r="AO44" s="229"/>
    </row>
    <row r="45" spans="2:41" ht="16.5" customHeight="1">
      <c r="B45" s="334"/>
      <c r="C45" s="335"/>
      <c r="D45" s="335"/>
      <c r="E45" s="336"/>
      <c r="F45" s="286" t="s">
        <v>85</v>
      </c>
      <c r="G45" s="287"/>
      <c r="H45" s="287"/>
      <c r="I45" s="287"/>
      <c r="J45" s="287"/>
      <c r="K45" s="287"/>
      <c r="L45" s="288"/>
      <c r="M45" s="324" t="s">
        <v>55</v>
      </c>
      <c r="N45" s="324"/>
      <c r="O45" s="324"/>
      <c r="P45" s="324"/>
      <c r="Q45" s="324"/>
      <c r="R45" s="324"/>
      <c r="S45" s="324"/>
      <c r="T45" s="324"/>
      <c r="U45" s="271"/>
      <c r="V45" s="272"/>
      <c r="W45" s="272"/>
      <c r="X45" s="272"/>
      <c r="Y45" s="272"/>
      <c r="Z45" s="272"/>
      <c r="AA45" s="272"/>
      <c r="AB45" s="272"/>
      <c r="AC45" s="273"/>
      <c r="AD45" s="274">
        <f>+IFERROR(U45/U46,0)</f>
        <v>0</v>
      </c>
      <c r="AE45" s="275"/>
      <c r="AF45" s="275"/>
      <c r="AG45" s="275"/>
      <c r="AH45" s="275"/>
      <c r="AI45" s="275"/>
      <c r="AJ45" s="276"/>
      <c r="AK45" s="325" t="s">
        <v>17</v>
      </c>
      <c r="AL45" s="326"/>
      <c r="AM45" s="326"/>
      <c r="AN45" s="326"/>
      <c r="AO45" s="327"/>
    </row>
    <row r="46" spans="2:41" ht="16.5" customHeight="1">
      <c r="B46" s="334"/>
      <c r="C46" s="335"/>
      <c r="D46" s="335"/>
      <c r="E46" s="336"/>
      <c r="F46" s="289"/>
      <c r="G46" s="290"/>
      <c r="H46" s="290"/>
      <c r="I46" s="290"/>
      <c r="J46" s="290"/>
      <c r="K46" s="290"/>
      <c r="L46" s="291"/>
      <c r="M46" s="324" t="s">
        <v>56</v>
      </c>
      <c r="N46" s="324"/>
      <c r="O46" s="324"/>
      <c r="P46" s="324"/>
      <c r="Q46" s="324"/>
      <c r="R46" s="324"/>
      <c r="S46" s="324"/>
      <c r="T46" s="324"/>
      <c r="U46" s="271"/>
      <c r="V46" s="272"/>
      <c r="W46" s="272"/>
      <c r="X46" s="272"/>
      <c r="Y46" s="272"/>
      <c r="Z46" s="272"/>
      <c r="AA46" s="272"/>
      <c r="AB46" s="272"/>
      <c r="AC46" s="273"/>
      <c r="AD46" s="277"/>
      <c r="AE46" s="278"/>
      <c r="AF46" s="278"/>
      <c r="AG46" s="278"/>
      <c r="AH46" s="278"/>
      <c r="AI46" s="278"/>
      <c r="AJ46" s="279"/>
      <c r="AK46" s="328"/>
      <c r="AL46" s="329"/>
      <c r="AM46" s="329"/>
      <c r="AN46" s="329"/>
      <c r="AO46" s="330"/>
    </row>
    <row r="47" spans="2:41" ht="16.5" customHeight="1">
      <c r="B47" s="334"/>
      <c r="C47" s="335"/>
      <c r="D47" s="335"/>
      <c r="E47" s="336"/>
      <c r="F47" s="286" t="s">
        <v>57</v>
      </c>
      <c r="G47" s="287"/>
      <c r="H47" s="287"/>
      <c r="I47" s="287"/>
      <c r="J47" s="287"/>
      <c r="K47" s="287"/>
      <c r="L47" s="288"/>
      <c r="M47" s="324" t="s">
        <v>58</v>
      </c>
      <c r="N47" s="324"/>
      <c r="O47" s="324"/>
      <c r="P47" s="324"/>
      <c r="Q47" s="324"/>
      <c r="R47" s="324"/>
      <c r="S47" s="324"/>
      <c r="T47" s="324"/>
      <c r="U47" s="271"/>
      <c r="V47" s="272"/>
      <c r="W47" s="272"/>
      <c r="X47" s="272"/>
      <c r="Y47" s="272"/>
      <c r="Z47" s="272"/>
      <c r="AA47" s="272"/>
      <c r="AB47" s="272"/>
      <c r="AC47" s="273"/>
      <c r="AD47" s="309">
        <f>+IFERROR(U47/U48,0)</f>
        <v>0</v>
      </c>
      <c r="AE47" s="310"/>
      <c r="AF47" s="310"/>
      <c r="AG47" s="310"/>
      <c r="AH47" s="310"/>
      <c r="AI47" s="310"/>
      <c r="AJ47" s="311"/>
      <c r="AK47" s="343" t="s">
        <v>16</v>
      </c>
      <c r="AL47" s="344"/>
      <c r="AM47" s="344"/>
      <c r="AN47" s="344"/>
      <c r="AO47" s="345"/>
    </row>
    <row r="48" spans="2:41" ht="16.5" customHeight="1">
      <c r="B48" s="334"/>
      <c r="C48" s="335"/>
      <c r="D48" s="335"/>
      <c r="E48" s="336"/>
      <c r="F48" s="289"/>
      <c r="G48" s="290"/>
      <c r="H48" s="290"/>
      <c r="I48" s="290"/>
      <c r="J48" s="290"/>
      <c r="K48" s="290"/>
      <c r="L48" s="291"/>
      <c r="M48" s="324" t="s">
        <v>86</v>
      </c>
      <c r="N48" s="324"/>
      <c r="O48" s="324"/>
      <c r="P48" s="324"/>
      <c r="Q48" s="324"/>
      <c r="R48" s="324"/>
      <c r="S48" s="324"/>
      <c r="T48" s="324"/>
      <c r="U48" s="271"/>
      <c r="V48" s="272"/>
      <c r="W48" s="272"/>
      <c r="X48" s="272"/>
      <c r="Y48" s="272"/>
      <c r="Z48" s="272"/>
      <c r="AA48" s="272"/>
      <c r="AB48" s="272"/>
      <c r="AC48" s="273"/>
      <c r="AD48" s="312"/>
      <c r="AE48" s="313"/>
      <c r="AF48" s="313"/>
      <c r="AG48" s="313"/>
      <c r="AH48" s="313"/>
      <c r="AI48" s="313"/>
      <c r="AJ48" s="314"/>
      <c r="AK48" s="346"/>
      <c r="AL48" s="347"/>
      <c r="AM48" s="347"/>
      <c r="AN48" s="347"/>
      <c r="AO48" s="348"/>
    </row>
    <row r="49" spans="2:41" ht="16.5" customHeight="1">
      <c r="B49" s="334"/>
      <c r="C49" s="335"/>
      <c r="D49" s="335"/>
      <c r="E49" s="336"/>
      <c r="F49" s="286" t="s">
        <v>109</v>
      </c>
      <c r="G49" s="287"/>
      <c r="H49" s="287"/>
      <c r="I49" s="287"/>
      <c r="J49" s="287"/>
      <c r="K49" s="287"/>
      <c r="L49" s="288"/>
      <c r="M49" s="340" t="s">
        <v>111</v>
      </c>
      <c r="N49" s="341"/>
      <c r="O49" s="341"/>
      <c r="P49" s="341"/>
      <c r="Q49" s="341"/>
      <c r="R49" s="341"/>
      <c r="S49" s="341"/>
      <c r="T49" s="342"/>
      <c r="U49" s="271"/>
      <c r="V49" s="272"/>
      <c r="W49" s="272"/>
      <c r="X49" s="272"/>
      <c r="Y49" s="272"/>
      <c r="Z49" s="272"/>
      <c r="AA49" s="272"/>
      <c r="AB49" s="272"/>
      <c r="AC49" s="273"/>
      <c r="AD49" s="349">
        <f>+U49-U50</f>
        <v>0</v>
      </c>
      <c r="AE49" s="350"/>
      <c r="AF49" s="350"/>
      <c r="AG49" s="350"/>
      <c r="AH49" s="350"/>
      <c r="AI49" s="350"/>
      <c r="AJ49" s="351"/>
      <c r="AK49" s="343" t="s">
        <v>110</v>
      </c>
      <c r="AL49" s="344"/>
      <c r="AM49" s="344"/>
      <c r="AN49" s="344"/>
      <c r="AO49" s="345"/>
    </row>
    <row r="50" spans="2:41" ht="16.5" customHeight="1">
      <c r="B50" s="337"/>
      <c r="C50" s="338"/>
      <c r="D50" s="338"/>
      <c r="E50" s="339"/>
      <c r="F50" s="289"/>
      <c r="G50" s="290"/>
      <c r="H50" s="290"/>
      <c r="I50" s="290"/>
      <c r="J50" s="290"/>
      <c r="K50" s="290"/>
      <c r="L50" s="291"/>
      <c r="M50" s="340" t="s">
        <v>112</v>
      </c>
      <c r="N50" s="341"/>
      <c r="O50" s="341"/>
      <c r="P50" s="341"/>
      <c r="Q50" s="341"/>
      <c r="R50" s="341"/>
      <c r="S50" s="341"/>
      <c r="T50" s="342"/>
      <c r="U50" s="271"/>
      <c r="V50" s="272"/>
      <c r="W50" s="272"/>
      <c r="X50" s="272"/>
      <c r="Y50" s="272"/>
      <c r="Z50" s="272"/>
      <c r="AA50" s="272"/>
      <c r="AB50" s="272"/>
      <c r="AC50" s="273"/>
      <c r="AD50" s="352"/>
      <c r="AE50" s="353"/>
      <c r="AF50" s="353"/>
      <c r="AG50" s="353"/>
      <c r="AH50" s="353"/>
      <c r="AI50" s="353"/>
      <c r="AJ50" s="354"/>
      <c r="AK50" s="346"/>
      <c r="AL50" s="347"/>
      <c r="AM50" s="347"/>
      <c r="AN50" s="347"/>
      <c r="AO50" s="348"/>
    </row>
    <row r="51" spans="2:41" ht="16.5" customHeight="1">
      <c r="B51" s="331" t="s">
        <v>28</v>
      </c>
      <c r="C51" s="332"/>
      <c r="D51" s="332"/>
      <c r="E51" s="333"/>
      <c r="F51" s="286" t="s">
        <v>59</v>
      </c>
      <c r="G51" s="287"/>
      <c r="H51" s="287"/>
      <c r="I51" s="287"/>
      <c r="J51" s="287"/>
      <c r="K51" s="287"/>
      <c r="L51" s="288"/>
      <c r="M51" s="324" t="s">
        <v>58</v>
      </c>
      <c r="N51" s="324"/>
      <c r="O51" s="324"/>
      <c r="P51" s="324"/>
      <c r="Q51" s="324"/>
      <c r="R51" s="324"/>
      <c r="S51" s="324"/>
      <c r="T51" s="324"/>
      <c r="U51" s="271"/>
      <c r="V51" s="272"/>
      <c r="W51" s="272"/>
      <c r="X51" s="272"/>
      <c r="Y51" s="272"/>
      <c r="Z51" s="272"/>
      <c r="AA51" s="272"/>
      <c r="AB51" s="272"/>
      <c r="AC51" s="273"/>
      <c r="AD51" s="274">
        <f>+IFERROR(U51/U52,0)</f>
        <v>0</v>
      </c>
      <c r="AE51" s="275"/>
      <c r="AF51" s="275"/>
      <c r="AG51" s="275"/>
      <c r="AH51" s="275"/>
      <c r="AI51" s="275"/>
      <c r="AJ51" s="276"/>
      <c r="AK51" s="325" t="s">
        <v>17</v>
      </c>
      <c r="AL51" s="326"/>
      <c r="AM51" s="326"/>
      <c r="AN51" s="326"/>
      <c r="AO51" s="327"/>
    </row>
    <row r="52" spans="2:41" ht="16.5" customHeight="1">
      <c r="B52" s="334"/>
      <c r="C52" s="335"/>
      <c r="D52" s="335"/>
      <c r="E52" s="336"/>
      <c r="F52" s="289"/>
      <c r="G52" s="290"/>
      <c r="H52" s="290"/>
      <c r="I52" s="290"/>
      <c r="J52" s="290"/>
      <c r="K52" s="290"/>
      <c r="L52" s="291"/>
      <c r="M52" s="324" t="s">
        <v>22</v>
      </c>
      <c r="N52" s="324"/>
      <c r="O52" s="324"/>
      <c r="P52" s="324"/>
      <c r="Q52" s="324"/>
      <c r="R52" s="324"/>
      <c r="S52" s="324"/>
      <c r="T52" s="324"/>
      <c r="U52" s="271"/>
      <c r="V52" s="272"/>
      <c r="W52" s="272"/>
      <c r="X52" s="272"/>
      <c r="Y52" s="272"/>
      <c r="Z52" s="272"/>
      <c r="AA52" s="272"/>
      <c r="AB52" s="272"/>
      <c r="AC52" s="273"/>
      <c r="AD52" s="277"/>
      <c r="AE52" s="278"/>
      <c r="AF52" s="278"/>
      <c r="AG52" s="278"/>
      <c r="AH52" s="278"/>
      <c r="AI52" s="278"/>
      <c r="AJ52" s="279"/>
      <c r="AK52" s="328"/>
      <c r="AL52" s="329"/>
      <c r="AM52" s="329"/>
      <c r="AN52" s="329"/>
      <c r="AO52" s="330"/>
    </row>
    <row r="53" spans="2:41" ht="16.5" customHeight="1">
      <c r="B53" s="334"/>
      <c r="C53" s="335"/>
      <c r="D53" s="335"/>
      <c r="E53" s="336"/>
      <c r="F53" s="286" t="s">
        <v>60</v>
      </c>
      <c r="G53" s="287"/>
      <c r="H53" s="287"/>
      <c r="I53" s="287"/>
      <c r="J53" s="287"/>
      <c r="K53" s="287"/>
      <c r="L53" s="288"/>
      <c r="M53" s="324" t="s">
        <v>58</v>
      </c>
      <c r="N53" s="324"/>
      <c r="O53" s="324"/>
      <c r="P53" s="324"/>
      <c r="Q53" s="324"/>
      <c r="R53" s="324"/>
      <c r="S53" s="324"/>
      <c r="T53" s="324"/>
      <c r="U53" s="271"/>
      <c r="V53" s="272"/>
      <c r="W53" s="272"/>
      <c r="X53" s="272"/>
      <c r="Y53" s="272"/>
      <c r="Z53" s="272"/>
      <c r="AA53" s="272"/>
      <c r="AB53" s="272"/>
      <c r="AC53" s="273"/>
      <c r="AD53" s="274">
        <f>+IFERROR(U53/U54,0)</f>
        <v>0</v>
      </c>
      <c r="AE53" s="275"/>
      <c r="AF53" s="275"/>
      <c r="AG53" s="275"/>
      <c r="AH53" s="275"/>
      <c r="AI53" s="275"/>
      <c r="AJ53" s="276"/>
      <c r="AK53" s="325" t="s">
        <v>17</v>
      </c>
      <c r="AL53" s="326"/>
      <c r="AM53" s="326"/>
      <c r="AN53" s="326"/>
      <c r="AO53" s="327"/>
    </row>
    <row r="54" spans="2:41" ht="16.5" customHeight="1">
      <c r="B54" s="337"/>
      <c r="C54" s="338"/>
      <c r="D54" s="338"/>
      <c r="E54" s="339"/>
      <c r="F54" s="289"/>
      <c r="G54" s="290"/>
      <c r="H54" s="290"/>
      <c r="I54" s="290"/>
      <c r="J54" s="290"/>
      <c r="K54" s="290"/>
      <c r="L54" s="291"/>
      <c r="M54" s="324" t="s">
        <v>56</v>
      </c>
      <c r="N54" s="324"/>
      <c r="O54" s="324"/>
      <c r="P54" s="324"/>
      <c r="Q54" s="324"/>
      <c r="R54" s="324"/>
      <c r="S54" s="324"/>
      <c r="T54" s="324"/>
      <c r="U54" s="271"/>
      <c r="V54" s="272"/>
      <c r="W54" s="272"/>
      <c r="X54" s="272"/>
      <c r="Y54" s="272"/>
      <c r="Z54" s="272"/>
      <c r="AA54" s="272"/>
      <c r="AB54" s="272"/>
      <c r="AC54" s="273"/>
      <c r="AD54" s="277"/>
      <c r="AE54" s="278"/>
      <c r="AF54" s="278"/>
      <c r="AG54" s="278"/>
      <c r="AH54" s="278"/>
      <c r="AI54" s="278"/>
      <c r="AJ54" s="279"/>
      <c r="AK54" s="328"/>
      <c r="AL54" s="329"/>
      <c r="AM54" s="329"/>
      <c r="AN54" s="329"/>
      <c r="AO54" s="330"/>
    </row>
    <row r="55" spans="2:41" ht="34.5" customHeight="1">
      <c r="B55" s="261" t="s">
        <v>87</v>
      </c>
      <c r="C55" s="262"/>
      <c r="D55" s="262"/>
      <c r="E55" s="262"/>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3"/>
      <c r="AO55" s="264"/>
    </row>
    <row r="56" spans="2:41" ht="20.25" customHeight="1">
      <c r="B56" s="240" t="s">
        <v>88</v>
      </c>
      <c r="C56" s="240"/>
      <c r="D56" s="240"/>
      <c r="E56" s="240"/>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row>
    <row r="57" spans="2:41" ht="11.25">
      <c r="B57" s="355"/>
      <c r="C57" s="355"/>
      <c r="D57" s="355"/>
      <c r="E57" s="355"/>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c r="AF57" s="355"/>
      <c r="AG57" s="355"/>
      <c r="AH57" s="355"/>
      <c r="AI57" s="355"/>
      <c r="AJ57" s="355"/>
      <c r="AK57" s="355"/>
      <c r="AL57" s="355"/>
      <c r="AM57" s="355"/>
      <c r="AN57" s="355"/>
      <c r="AO57" s="355"/>
    </row>
    <row r="58" spans="2:41" ht="11.25">
      <c r="B58" s="355"/>
      <c r="C58" s="355"/>
      <c r="D58" s="355"/>
      <c r="E58" s="355"/>
      <c r="F58" s="355"/>
      <c r="G58" s="355"/>
      <c r="H58" s="355"/>
      <c r="I58" s="355"/>
      <c r="J58" s="355"/>
      <c r="K58" s="355"/>
      <c r="L58" s="355"/>
      <c r="M58" s="355"/>
      <c r="N58" s="355"/>
      <c r="O58" s="355"/>
      <c r="P58" s="355"/>
      <c r="Q58" s="355"/>
      <c r="R58" s="355"/>
      <c r="S58" s="355"/>
      <c r="T58" s="355"/>
      <c r="U58" s="355"/>
      <c r="V58" s="355"/>
      <c r="W58" s="355"/>
      <c r="X58" s="355"/>
      <c r="Y58" s="355"/>
      <c r="Z58" s="355"/>
      <c r="AA58" s="355"/>
      <c r="AB58" s="355"/>
      <c r="AC58" s="355"/>
      <c r="AD58" s="355"/>
      <c r="AE58" s="355"/>
      <c r="AF58" s="355"/>
      <c r="AG58" s="355"/>
      <c r="AH58" s="355"/>
      <c r="AI58" s="355"/>
      <c r="AJ58" s="355"/>
      <c r="AK58" s="355"/>
      <c r="AL58" s="355"/>
      <c r="AM58" s="355"/>
      <c r="AN58" s="355"/>
      <c r="AO58" s="355"/>
    </row>
    <row r="59" spans="2:41" ht="11.25">
      <c r="B59" s="355"/>
      <c r="C59" s="355"/>
      <c r="D59" s="355"/>
      <c r="E59" s="355"/>
      <c r="F59" s="355"/>
      <c r="G59" s="355"/>
      <c r="H59" s="355"/>
      <c r="I59" s="355"/>
      <c r="J59" s="355"/>
      <c r="K59" s="355"/>
      <c r="L59" s="355"/>
      <c r="M59" s="355"/>
      <c r="N59" s="355"/>
      <c r="O59" s="355"/>
      <c r="P59" s="355"/>
      <c r="Q59" s="355"/>
      <c r="R59" s="355"/>
      <c r="S59" s="355"/>
      <c r="T59" s="355"/>
      <c r="U59" s="355"/>
      <c r="V59" s="355"/>
      <c r="W59" s="355"/>
      <c r="X59" s="355"/>
      <c r="Y59" s="355"/>
      <c r="Z59" s="355"/>
      <c r="AA59" s="355"/>
      <c r="AB59" s="355"/>
      <c r="AC59" s="355"/>
      <c r="AD59" s="355"/>
      <c r="AE59" s="355"/>
      <c r="AF59" s="355"/>
      <c r="AG59" s="355"/>
      <c r="AH59" s="355"/>
      <c r="AI59" s="355"/>
      <c r="AJ59" s="355"/>
      <c r="AK59" s="355"/>
      <c r="AL59" s="355"/>
      <c r="AM59" s="355"/>
      <c r="AN59" s="355"/>
      <c r="AO59" s="355"/>
    </row>
    <row r="60" spans="2:41" ht="11.25">
      <c r="B60" s="355"/>
      <c r="C60" s="355"/>
      <c r="D60" s="355"/>
      <c r="E60" s="355"/>
      <c r="F60" s="355"/>
      <c r="G60" s="355"/>
      <c r="H60" s="355"/>
      <c r="I60" s="355"/>
      <c r="J60" s="355"/>
      <c r="K60" s="355"/>
      <c r="L60" s="355"/>
      <c r="M60" s="355"/>
      <c r="N60" s="355"/>
      <c r="O60" s="355"/>
      <c r="P60" s="355"/>
      <c r="Q60" s="355"/>
      <c r="R60" s="355"/>
      <c r="S60" s="355"/>
      <c r="T60" s="355"/>
      <c r="U60" s="355"/>
      <c r="V60" s="355"/>
      <c r="W60" s="355"/>
      <c r="X60" s="355"/>
      <c r="Y60" s="355"/>
      <c r="Z60" s="355"/>
      <c r="AA60" s="355"/>
      <c r="AB60" s="355"/>
      <c r="AC60" s="355"/>
      <c r="AD60" s="355"/>
      <c r="AE60" s="355"/>
      <c r="AF60" s="355"/>
      <c r="AG60" s="355"/>
      <c r="AH60" s="355"/>
      <c r="AI60" s="355"/>
      <c r="AJ60" s="355"/>
      <c r="AK60" s="355"/>
      <c r="AL60" s="355"/>
      <c r="AM60" s="355"/>
      <c r="AN60" s="355"/>
      <c r="AO60" s="355"/>
    </row>
    <row r="61" spans="2:41" ht="11.25">
      <c r="B61" s="355"/>
      <c r="C61" s="355"/>
      <c r="D61" s="355"/>
      <c r="E61" s="355"/>
      <c r="F61" s="355"/>
      <c r="G61" s="355"/>
      <c r="H61" s="355"/>
      <c r="I61" s="355"/>
      <c r="J61" s="355"/>
      <c r="K61" s="355"/>
      <c r="L61" s="355"/>
      <c r="M61" s="355"/>
      <c r="N61" s="355"/>
      <c r="O61" s="355"/>
      <c r="P61" s="355"/>
      <c r="Q61" s="355"/>
      <c r="R61" s="355"/>
      <c r="S61" s="355"/>
      <c r="T61" s="355"/>
      <c r="U61" s="355"/>
      <c r="V61" s="355"/>
      <c r="W61" s="355"/>
      <c r="X61" s="355"/>
      <c r="Y61" s="355"/>
      <c r="Z61" s="355"/>
      <c r="AA61" s="355"/>
      <c r="AB61" s="355"/>
      <c r="AC61" s="355"/>
      <c r="AD61" s="355"/>
      <c r="AE61" s="355"/>
      <c r="AF61" s="355"/>
      <c r="AG61" s="355"/>
      <c r="AH61" s="355"/>
      <c r="AI61" s="355"/>
      <c r="AJ61" s="355"/>
      <c r="AK61" s="355"/>
      <c r="AL61" s="355"/>
      <c r="AM61" s="355"/>
      <c r="AN61" s="355"/>
      <c r="AO61" s="355"/>
    </row>
    <row r="62" spans="2:41" ht="11.25">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355"/>
      <c r="AK62" s="355"/>
      <c r="AL62" s="355"/>
      <c r="AM62" s="355"/>
      <c r="AN62" s="355"/>
      <c r="AO62" s="355"/>
    </row>
    <row r="63" spans="2:41" ht="11.25">
      <c r="B63" s="355"/>
      <c r="C63" s="355"/>
      <c r="D63" s="355"/>
      <c r="E63" s="355"/>
      <c r="F63" s="355"/>
      <c r="G63" s="355"/>
      <c r="H63" s="355"/>
      <c r="I63" s="355"/>
      <c r="J63" s="355"/>
      <c r="K63" s="355"/>
      <c r="L63" s="355"/>
      <c r="M63" s="355"/>
      <c r="N63" s="355"/>
      <c r="O63" s="355"/>
      <c r="P63" s="355"/>
      <c r="Q63" s="355"/>
      <c r="R63" s="355"/>
      <c r="S63" s="355"/>
      <c r="T63" s="355"/>
      <c r="U63" s="355"/>
      <c r="V63" s="355"/>
      <c r="W63" s="355"/>
      <c r="X63" s="355"/>
      <c r="Y63" s="355"/>
      <c r="Z63" s="355"/>
      <c r="AA63" s="355"/>
      <c r="AB63" s="355"/>
      <c r="AC63" s="355"/>
      <c r="AD63" s="355"/>
      <c r="AE63" s="355"/>
      <c r="AF63" s="355"/>
      <c r="AG63" s="355"/>
      <c r="AH63" s="355"/>
      <c r="AI63" s="355"/>
      <c r="AJ63" s="355"/>
      <c r="AK63" s="355"/>
      <c r="AL63" s="355"/>
      <c r="AM63" s="355"/>
      <c r="AN63" s="355"/>
      <c r="AO63" s="355"/>
    </row>
    <row r="64" spans="2:41" ht="11.25">
      <c r="B64" s="355"/>
      <c r="C64" s="355"/>
      <c r="D64" s="355"/>
      <c r="E64" s="355"/>
      <c r="F64" s="355"/>
      <c r="G64" s="355"/>
      <c r="H64" s="355"/>
      <c r="I64" s="355"/>
      <c r="J64" s="355"/>
      <c r="K64" s="355"/>
      <c r="L64" s="355"/>
      <c r="M64" s="355"/>
      <c r="N64" s="355"/>
      <c r="O64" s="355"/>
      <c r="P64" s="355"/>
      <c r="Q64" s="355"/>
      <c r="R64" s="355"/>
      <c r="S64" s="355"/>
      <c r="T64" s="355"/>
      <c r="U64" s="355"/>
      <c r="V64" s="355"/>
      <c r="W64" s="355"/>
      <c r="X64" s="355"/>
      <c r="Y64" s="355"/>
      <c r="Z64" s="355"/>
      <c r="AA64" s="355"/>
      <c r="AB64" s="355"/>
      <c r="AC64" s="355"/>
      <c r="AD64" s="355"/>
      <c r="AE64" s="355"/>
      <c r="AF64" s="355"/>
      <c r="AG64" s="355"/>
      <c r="AH64" s="355"/>
      <c r="AI64" s="355"/>
      <c r="AJ64" s="355"/>
      <c r="AK64" s="355"/>
      <c r="AL64" s="355"/>
      <c r="AM64" s="355"/>
      <c r="AN64" s="355"/>
      <c r="AO64" s="355"/>
    </row>
    <row r="65" spans="2:41" ht="11.25">
      <c r="B65" s="355"/>
      <c r="C65" s="355"/>
      <c r="D65" s="355"/>
      <c r="E65" s="355"/>
      <c r="F65" s="355"/>
      <c r="G65" s="355"/>
      <c r="H65" s="355"/>
      <c r="I65" s="355"/>
      <c r="J65" s="355"/>
      <c r="K65" s="355"/>
      <c r="L65" s="355"/>
      <c r="M65" s="355"/>
      <c r="N65" s="355"/>
      <c r="O65" s="355"/>
      <c r="P65" s="355"/>
      <c r="Q65" s="355"/>
      <c r="R65" s="355"/>
      <c r="S65" s="355"/>
      <c r="T65" s="355"/>
      <c r="U65" s="355"/>
      <c r="V65" s="355"/>
      <c r="W65" s="355"/>
      <c r="X65" s="355"/>
      <c r="Y65" s="355"/>
      <c r="Z65" s="355"/>
      <c r="AA65" s="355"/>
      <c r="AB65" s="355"/>
      <c r="AC65" s="355"/>
      <c r="AD65" s="355"/>
      <c r="AE65" s="355"/>
      <c r="AF65" s="355"/>
      <c r="AG65" s="355"/>
      <c r="AH65" s="355"/>
      <c r="AI65" s="355"/>
      <c r="AJ65" s="355"/>
      <c r="AK65" s="355"/>
      <c r="AL65" s="355"/>
      <c r="AM65" s="355"/>
      <c r="AN65" s="355"/>
      <c r="AO65" s="355"/>
    </row>
    <row r="66" spans="2:41" ht="11.25">
      <c r="B66" s="355"/>
      <c r="C66" s="355"/>
      <c r="D66" s="355"/>
      <c r="E66" s="355"/>
      <c r="F66" s="355"/>
      <c r="G66" s="355"/>
      <c r="H66" s="355"/>
      <c r="I66" s="355"/>
      <c r="J66" s="355"/>
      <c r="K66" s="355"/>
      <c r="L66" s="355"/>
      <c r="M66" s="355"/>
      <c r="N66" s="355"/>
      <c r="O66" s="355"/>
      <c r="P66" s="355"/>
      <c r="Q66" s="355"/>
      <c r="R66" s="355"/>
      <c r="S66" s="355"/>
      <c r="T66" s="355"/>
      <c r="U66" s="355"/>
      <c r="V66" s="355"/>
      <c r="W66" s="355"/>
      <c r="X66" s="355"/>
      <c r="Y66" s="355"/>
      <c r="Z66" s="355"/>
      <c r="AA66" s="355"/>
      <c r="AB66" s="355"/>
      <c r="AC66" s="355"/>
      <c r="AD66" s="355"/>
      <c r="AE66" s="355"/>
      <c r="AF66" s="355"/>
      <c r="AG66" s="355"/>
      <c r="AH66" s="355"/>
      <c r="AI66" s="355"/>
      <c r="AJ66" s="355"/>
      <c r="AK66" s="355"/>
      <c r="AL66" s="355"/>
      <c r="AM66" s="355"/>
      <c r="AN66" s="355"/>
      <c r="AO66" s="355"/>
    </row>
    <row r="67" spans="2:41" ht="11.25">
      <c r="B67" s="355"/>
      <c r="C67" s="355"/>
      <c r="D67" s="355"/>
      <c r="E67" s="355"/>
      <c r="F67" s="355"/>
      <c r="G67" s="355"/>
      <c r="H67" s="355"/>
      <c r="I67" s="355"/>
      <c r="J67" s="355"/>
      <c r="K67" s="355"/>
      <c r="L67" s="355"/>
      <c r="M67" s="355"/>
      <c r="N67" s="355"/>
      <c r="O67" s="355"/>
      <c r="P67" s="355"/>
      <c r="Q67" s="355"/>
      <c r="R67" s="355"/>
      <c r="S67" s="355"/>
      <c r="T67" s="355"/>
      <c r="U67" s="355"/>
      <c r="V67" s="355"/>
      <c r="W67" s="355"/>
      <c r="X67" s="355"/>
      <c r="Y67" s="355"/>
      <c r="Z67" s="355"/>
      <c r="AA67" s="355"/>
      <c r="AB67" s="355"/>
      <c r="AC67" s="355"/>
      <c r="AD67" s="355"/>
      <c r="AE67" s="355"/>
      <c r="AF67" s="355"/>
      <c r="AG67" s="355"/>
      <c r="AH67" s="355"/>
      <c r="AI67" s="355"/>
      <c r="AJ67" s="355"/>
      <c r="AK67" s="355"/>
      <c r="AL67" s="355"/>
      <c r="AM67" s="355"/>
      <c r="AN67" s="355"/>
      <c r="AO67" s="355"/>
    </row>
    <row r="68" spans="2:41" ht="11.25">
      <c r="B68" s="355"/>
      <c r="C68" s="355"/>
      <c r="D68" s="355"/>
      <c r="E68" s="355"/>
      <c r="F68" s="355"/>
      <c r="G68" s="355"/>
      <c r="H68" s="355"/>
      <c r="I68" s="355"/>
      <c r="J68" s="355"/>
      <c r="K68" s="355"/>
      <c r="L68" s="355"/>
      <c r="M68" s="355"/>
      <c r="N68" s="355"/>
      <c r="O68" s="355"/>
      <c r="P68" s="355"/>
      <c r="Q68" s="355"/>
      <c r="R68" s="355"/>
      <c r="S68" s="355"/>
      <c r="T68" s="355"/>
      <c r="U68" s="355"/>
      <c r="V68" s="355"/>
      <c r="W68" s="355"/>
      <c r="X68" s="355"/>
      <c r="Y68" s="355"/>
      <c r="Z68" s="355"/>
      <c r="AA68" s="355"/>
      <c r="AB68" s="355"/>
      <c r="AC68" s="355"/>
      <c r="AD68" s="355"/>
      <c r="AE68" s="355"/>
      <c r="AF68" s="355"/>
      <c r="AG68" s="355"/>
      <c r="AH68" s="355"/>
      <c r="AI68" s="355"/>
      <c r="AJ68" s="355"/>
      <c r="AK68" s="355"/>
      <c r="AL68" s="355"/>
      <c r="AM68" s="355"/>
      <c r="AN68" s="355"/>
      <c r="AO68" s="355"/>
    </row>
    <row r="69" spans="2:41" ht="11.25">
      <c r="B69" s="355"/>
      <c r="C69" s="355"/>
      <c r="D69" s="355"/>
      <c r="E69" s="355"/>
      <c r="F69" s="355"/>
      <c r="G69" s="355"/>
      <c r="H69" s="355"/>
      <c r="I69" s="355"/>
      <c r="J69" s="355"/>
      <c r="K69" s="355"/>
      <c r="L69" s="355"/>
      <c r="M69" s="355"/>
      <c r="N69" s="355"/>
      <c r="O69" s="355"/>
      <c r="P69" s="355"/>
      <c r="Q69" s="355"/>
      <c r="R69" s="355"/>
      <c r="S69" s="355"/>
      <c r="T69" s="355"/>
      <c r="U69" s="355"/>
      <c r="V69" s="355"/>
      <c r="W69" s="355"/>
      <c r="X69" s="355"/>
      <c r="Y69" s="355"/>
      <c r="Z69" s="355"/>
      <c r="AA69" s="355"/>
      <c r="AB69" s="355"/>
      <c r="AC69" s="355"/>
      <c r="AD69" s="355"/>
      <c r="AE69" s="355"/>
      <c r="AF69" s="355"/>
      <c r="AG69" s="355"/>
      <c r="AH69" s="355"/>
      <c r="AI69" s="355"/>
      <c r="AJ69" s="355"/>
      <c r="AK69" s="355"/>
      <c r="AL69" s="355"/>
      <c r="AM69" s="355"/>
      <c r="AN69" s="355"/>
      <c r="AO69" s="355"/>
    </row>
    <row r="70" spans="2:41" ht="11.25">
      <c r="B70" s="355"/>
      <c r="C70" s="355"/>
      <c r="D70" s="355"/>
      <c r="E70" s="355"/>
      <c r="F70" s="355"/>
      <c r="G70" s="355"/>
      <c r="H70" s="355"/>
      <c r="I70" s="355"/>
      <c r="J70" s="355"/>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row>
    <row r="71" spans="2:41" ht="11.25">
      <c r="B71" s="355"/>
      <c r="C71" s="355"/>
      <c r="D71" s="355"/>
      <c r="E71" s="355"/>
      <c r="F71" s="355"/>
      <c r="G71" s="355"/>
      <c r="H71" s="355"/>
      <c r="I71" s="355"/>
      <c r="J71" s="355"/>
      <c r="K71" s="355"/>
      <c r="L71" s="355"/>
      <c r="M71" s="355"/>
      <c r="N71" s="355"/>
      <c r="O71" s="355"/>
      <c r="P71" s="355"/>
      <c r="Q71" s="355"/>
      <c r="R71" s="355"/>
      <c r="S71" s="355"/>
      <c r="T71" s="355"/>
      <c r="U71" s="355"/>
      <c r="V71" s="355"/>
      <c r="W71" s="355"/>
      <c r="X71" s="355"/>
      <c r="Y71" s="355"/>
      <c r="Z71" s="355"/>
      <c r="AA71" s="355"/>
      <c r="AB71" s="355"/>
      <c r="AC71" s="355"/>
      <c r="AD71" s="355"/>
      <c r="AE71" s="355"/>
      <c r="AF71" s="355"/>
      <c r="AG71" s="355"/>
      <c r="AH71" s="355"/>
      <c r="AI71" s="355"/>
      <c r="AJ71" s="355"/>
      <c r="AK71" s="355"/>
      <c r="AL71" s="355"/>
      <c r="AM71" s="355"/>
      <c r="AN71" s="355"/>
      <c r="AO71" s="355"/>
    </row>
    <row r="72" spans="2:41" ht="11.25">
      <c r="B72" s="355"/>
      <c r="C72" s="355"/>
      <c r="D72" s="355"/>
      <c r="E72" s="355"/>
      <c r="F72" s="355"/>
      <c r="G72" s="355"/>
      <c r="H72" s="355"/>
      <c r="I72" s="355"/>
      <c r="J72" s="355"/>
      <c r="K72" s="355"/>
      <c r="L72" s="355"/>
      <c r="M72" s="355"/>
      <c r="N72" s="355"/>
      <c r="O72" s="355"/>
      <c r="P72" s="355"/>
      <c r="Q72" s="355"/>
      <c r="R72" s="355"/>
      <c r="S72" s="355"/>
      <c r="T72" s="355"/>
      <c r="U72" s="355"/>
      <c r="V72" s="355"/>
      <c r="W72" s="355"/>
      <c r="X72" s="355"/>
      <c r="Y72" s="355"/>
      <c r="Z72" s="355"/>
      <c r="AA72" s="355"/>
      <c r="AB72" s="355"/>
      <c r="AC72" s="355"/>
      <c r="AD72" s="355"/>
      <c r="AE72" s="355"/>
      <c r="AF72" s="355"/>
      <c r="AG72" s="355"/>
      <c r="AH72" s="355"/>
      <c r="AI72" s="355"/>
      <c r="AJ72" s="355"/>
      <c r="AK72" s="355"/>
      <c r="AL72" s="355"/>
      <c r="AM72" s="355"/>
      <c r="AN72" s="355"/>
      <c r="AO72" s="355"/>
    </row>
    <row r="73" spans="2:41" ht="11.25">
      <c r="B73" s="355"/>
      <c r="C73" s="355"/>
      <c r="D73" s="355"/>
      <c r="E73" s="355"/>
      <c r="F73" s="355"/>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5"/>
      <c r="AI73" s="355"/>
      <c r="AJ73" s="355"/>
      <c r="AK73" s="355"/>
      <c r="AL73" s="355"/>
      <c r="AM73" s="355"/>
      <c r="AN73" s="355"/>
      <c r="AO73" s="355"/>
    </row>
    <row r="74" spans="2:41" ht="11.25">
      <c r="B74" s="355"/>
      <c r="C74" s="355"/>
      <c r="D74" s="355"/>
      <c r="E74" s="355"/>
      <c r="F74" s="355"/>
      <c r="G74" s="355"/>
      <c r="H74" s="355"/>
      <c r="I74" s="355"/>
      <c r="J74" s="355"/>
      <c r="K74" s="355"/>
      <c r="L74" s="355"/>
      <c r="M74" s="355"/>
      <c r="N74" s="355"/>
      <c r="O74" s="355"/>
      <c r="P74" s="355"/>
      <c r="Q74" s="355"/>
      <c r="R74" s="355"/>
      <c r="S74" s="355"/>
      <c r="T74" s="355"/>
      <c r="U74" s="355"/>
      <c r="V74" s="355"/>
      <c r="W74" s="355"/>
      <c r="X74" s="355"/>
      <c r="Y74" s="355"/>
      <c r="Z74" s="355"/>
      <c r="AA74" s="355"/>
      <c r="AB74" s="355"/>
      <c r="AC74" s="355"/>
      <c r="AD74" s="355"/>
      <c r="AE74" s="355"/>
      <c r="AF74" s="355"/>
      <c r="AG74" s="355"/>
      <c r="AH74" s="355"/>
      <c r="AI74" s="355"/>
      <c r="AJ74" s="355"/>
      <c r="AK74" s="355"/>
      <c r="AL74" s="355"/>
      <c r="AM74" s="355"/>
      <c r="AN74" s="355"/>
      <c r="AO74" s="355"/>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0">
    <mergeCell ref="AK47:AO48"/>
    <mergeCell ref="U50:AC50"/>
    <mergeCell ref="AK49:AO50"/>
    <mergeCell ref="AD49:AJ50"/>
    <mergeCell ref="M48:T48"/>
    <mergeCell ref="U48:AC48"/>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 ref="AD47:AJ48"/>
    <mergeCell ref="F38:AC38"/>
    <mergeCell ref="AD38:AJ38"/>
    <mergeCell ref="AK38:AO40"/>
    <mergeCell ref="B39:E39"/>
    <mergeCell ref="M43:T43"/>
    <mergeCell ref="U43:AC43"/>
    <mergeCell ref="AD43:AJ44"/>
    <mergeCell ref="AK43:AO44"/>
    <mergeCell ref="AK45:AO46"/>
    <mergeCell ref="M46:T46"/>
    <mergeCell ref="U46:AC46"/>
    <mergeCell ref="B43:E50"/>
    <mergeCell ref="F49:L50"/>
    <mergeCell ref="M49:T49"/>
    <mergeCell ref="M50:T50"/>
    <mergeCell ref="M44:T44"/>
    <mergeCell ref="U44:AC44"/>
    <mergeCell ref="F45:L46"/>
    <mergeCell ref="M45:T45"/>
    <mergeCell ref="U45:AC45"/>
    <mergeCell ref="F47:L48"/>
    <mergeCell ref="M47:T47"/>
    <mergeCell ref="U47:AC47"/>
    <mergeCell ref="U49:AC49"/>
    <mergeCell ref="AD45:AJ46"/>
    <mergeCell ref="B42:L42"/>
    <mergeCell ref="M42:T42"/>
    <mergeCell ref="U42:AC42"/>
    <mergeCell ref="AD42:AO42"/>
    <mergeCell ref="F43:L44"/>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1.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356"/>
      <c r="C2" s="357"/>
      <c r="D2" s="357"/>
      <c r="E2" s="357"/>
      <c r="F2" s="357"/>
      <c r="G2" s="358"/>
    </row>
    <row r="3" spans="2:7" s="27" customFormat="1" ht="15" customHeight="1">
      <c r="B3" s="359"/>
      <c r="C3" s="360"/>
      <c r="D3" s="360"/>
      <c r="E3" s="360"/>
      <c r="F3" s="360"/>
      <c r="G3" s="361"/>
    </row>
    <row r="4" spans="2:7" s="27" customFormat="1" ht="15.75" customHeight="1">
      <c r="B4" s="359"/>
      <c r="C4" s="360"/>
      <c r="D4" s="360"/>
      <c r="E4" s="360"/>
      <c r="F4" s="360"/>
      <c r="G4" s="361"/>
    </row>
    <row r="5" spans="2:7" s="27" customFormat="1" ht="15.75" customHeight="1">
      <c r="B5" s="359"/>
      <c r="C5" s="360"/>
      <c r="D5" s="360"/>
      <c r="E5" s="360"/>
      <c r="F5" s="360"/>
      <c r="G5" s="361"/>
    </row>
    <row r="6" spans="2:7" s="27" customFormat="1" ht="15.75" customHeight="1">
      <c r="B6" s="359"/>
      <c r="C6" s="360"/>
      <c r="D6" s="360"/>
      <c r="E6" s="360"/>
      <c r="F6" s="360"/>
      <c r="G6" s="361"/>
    </row>
    <row r="7" spans="2:7" s="27" customFormat="1" ht="15.75" customHeight="1">
      <c r="B7" s="362"/>
      <c r="C7" s="363"/>
      <c r="D7" s="363"/>
      <c r="E7" s="363"/>
      <c r="F7" s="363"/>
      <c r="G7" s="364"/>
    </row>
    <row r="8" spans="2:7" s="27" customFormat="1" ht="9" customHeight="1">
      <c r="B8" s="370" t="s">
        <v>79</v>
      </c>
      <c r="C8" s="371"/>
      <c r="D8" s="371"/>
      <c r="E8" s="371"/>
      <c r="F8" s="371"/>
      <c r="G8" s="372"/>
    </row>
    <row r="9" spans="2:7" s="27" customFormat="1" ht="9" customHeight="1">
      <c r="B9" s="373"/>
      <c r="C9" s="374"/>
      <c r="D9" s="374"/>
      <c r="E9" s="374"/>
      <c r="F9" s="374"/>
      <c r="G9" s="375"/>
    </row>
    <row r="10" spans="2:7" s="28" customFormat="1" ht="15.75" customHeight="1">
      <c r="B10" s="9"/>
      <c r="C10" s="10"/>
      <c r="D10" s="10"/>
      <c r="E10" s="11"/>
      <c r="F10" s="10"/>
      <c r="G10" s="12"/>
    </row>
    <row r="11" spans="2:7" s="28" customFormat="1" ht="34.5" customHeight="1">
      <c r="B11" s="376" t="s">
        <v>0</v>
      </c>
      <c r="C11" s="377"/>
      <c r="D11" s="377"/>
      <c r="E11" s="377"/>
      <c r="F11" s="377"/>
      <c r="G11" s="378"/>
    </row>
    <row r="12" spans="2:7">
      <c r="B12" s="29"/>
      <c r="C12" s="30"/>
      <c r="D12" s="30"/>
      <c r="E12" s="31"/>
      <c r="F12" s="30"/>
      <c r="G12" s="32"/>
    </row>
    <row r="13" spans="2:7">
      <c r="B13" s="33" t="s">
        <v>106</v>
      </c>
      <c r="C13" s="30"/>
      <c r="D13" s="30"/>
      <c r="E13" s="31"/>
      <c r="F13" s="30"/>
      <c r="G13" s="32"/>
    </row>
    <row r="14" spans="2:7">
      <c r="B14" s="34"/>
      <c r="C14" s="35"/>
      <c r="D14" s="35"/>
      <c r="E14" s="36"/>
      <c r="F14" s="35"/>
      <c r="G14" s="37"/>
    </row>
    <row r="15" spans="2:7" ht="25.5">
      <c r="B15" s="379" t="s">
        <v>1</v>
      </c>
      <c r="C15" s="379"/>
      <c r="D15" s="43" t="s">
        <v>2</v>
      </c>
      <c r="E15" s="379" t="s">
        <v>3</v>
      </c>
      <c r="F15" s="379"/>
      <c r="G15" s="379"/>
    </row>
    <row r="16" spans="2:7" ht="22.5" customHeight="1">
      <c r="B16" s="368" t="s">
        <v>4</v>
      </c>
      <c r="C16" s="368"/>
      <c r="D16" s="1">
        <v>0.1</v>
      </c>
      <c r="E16" s="367" t="s">
        <v>5</v>
      </c>
      <c r="F16" s="367"/>
      <c r="G16" s="367"/>
    </row>
    <row r="17" spans="2:7" ht="28.5" customHeight="1">
      <c r="B17" s="368" t="s">
        <v>6</v>
      </c>
      <c r="C17" s="368"/>
      <c r="D17" s="1">
        <v>0.2</v>
      </c>
      <c r="E17" s="369" t="s">
        <v>7</v>
      </c>
      <c r="F17" s="369"/>
      <c r="G17" s="369"/>
    </row>
    <row r="18" spans="2:7" ht="29.25" customHeight="1">
      <c r="B18" s="368" t="s">
        <v>8</v>
      </c>
      <c r="C18" s="368"/>
      <c r="D18" s="1">
        <v>0.1</v>
      </c>
      <c r="E18" s="369" t="s">
        <v>9</v>
      </c>
      <c r="F18" s="369"/>
      <c r="G18" s="369"/>
    </row>
    <row r="19" spans="2:7" ht="25.5" customHeight="1">
      <c r="B19" s="368" t="s">
        <v>10</v>
      </c>
      <c r="C19" s="368"/>
      <c r="D19" s="1">
        <v>0.2</v>
      </c>
      <c r="E19" s="369" t="s">
        <v>7</v>
      </c>
      <c r="F19" s="369"/>
      <c r="G19" s="369"/>
    </row>
    <row r="20" spans="2:7" ht="23.25" customHeight="1">
      <c r="B20" s="365" t="s">
        <v>107</v>
      </c>
      <c r="C20" s="366"/>
      <c r="D20" s="1">
        <v>0.1</v>
      </c>
      <c r="E20" s="367" t="s">
        <v>5</v>
      </c>
      <c r="F20" s="367"/>
      <c r="G20" s="367"/>
    </row>
    <row r="21" spans="2:7" ht="27" customHeight="1">
      <c r="B21" s="25"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1" sqref="J11:J13"/>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1" width="3" style="14" customWidth="1"/>
    <col min="12" max="17" width="11.42578125" style="14" customWidth="1"/>
    <col min="18" max="16384" width="11.42578125" style="14"/>
  </cols>
  <sheetData>
    <row r="1" spans="2:10"/>
    <row r="2" spans="2:10" ht="6" customHeight="1">
      <c r="B2" s="380"/>
      <c r="C2" s="380"/>
      <c r="D2" s="380"/>
      <c r="E2" s="380"/>
      <c r="F2" s="380"/>
      <c r="G2" s="380"/>
      <c r="H2" s="380"/>
      <c r="I2" s="380"/>
      <c r="J2" s="380"/>
    </row>
    <row r="3" spans="2:10" ht="15.75" customHeight="1">
      <c r="B3" s="380"/>
      <c r="C3" s="380"/>
      <c r="D3" s="380"/>
      <c r="E3" s="380"/>
      <c r="F3" s="380"/>
      <c r="G3" s="380"/>
      <c r="H3" s="380"/>
      <c r="I3" s="380"/>
      <c r="J3" s="380"/>
    </row>
    <row r="4" spans="2:10" ht="15.75" customHeight="1">
      <c r="B4" s="380"/>
      <c r="C4" s="380"/>
      <c r="D4" s="380"/>
      <c r="E4" s="380"/>
      <c r="F4" s="380"/>
      <c r="G4" s="380"/>
      <c r="H4" s="380"/>
      <c r="I4" s="380"/>
      <c r="J4" s="380"/>
    </row>
    <row r="5" spans="2:10" ht="15.75" customHeight="1">
      <c r="B5" s="380"/>
      <c r="C5" s="380"/>
      <c r="D5" s="380"/>
      <c r="E5" s="380"/>
      <c r="F5" s="380"/>
      <c r="G5" s="380"/>
      <c r="H5" s="380"/>
      <c r="I5" s="380"/>
      <c r="J5" s="380"/>
    </row>
    <row r="6" spans="2:10" ht="15.75" customHeight="1">
      <c r="B6" s="380"/>
      <c r="C6" s="380"/>
      <c r="D6" s="380"/>
      <c r="E6" s="380"/>
      <c r="F6" s="380"/>
      <c r="G6" s="380"/>
      <c r="H6" s="380"/>
      <c r="I6" s="380"/>
      <c r="J6" s="380"/>
    </row>
    <row r="7" spans="2:10" ht="11.25">
      <c r="B7" s="380"/>
      <c r="C7" s="380"/>
      <c r="D7" s="380"/>
      <c r="E7" s="380"/>
      <c r="F7" s="380"/>
      <c r="G7" s="380"/>
      <c r="H7" s="380"/>
      <c r="I7" s="380"/>
      <c r="J7" s="380"/>
    </row>
    <row r="8" spans="2:10" ht="11.25">
      <c r="B8" s="380" t="s">
        <v>78</v>
      </c>
      <c r="C8" s="380"/>
      <c r="D8" s="380"/>
      <c r="E8" s="380"/>
      <c r="F8" s="380"/>
      <c r="G8" s="380"/>
      <c r="H8" s="380"/>
      <c r="I8" s="380"/>
      <c r="J8" s="380"/>
    </row>
    <row r="9" spans="2:10" ht="18" customHeight="1">
      <c r="B9" s="381" t="s">
        <v>89</v>
      </c>
      <c r="C9" s="382"/>
      <c r="D9" s="382"/>
      <c r="E9" s="382"/>
      <c r="F9" s="382"/>
      <c r="G9" s="382"/>
      <c r="H9" s="382"/>
      <c r="I9" s="382"/>
      <c r="J9" s="383"/>
    </row>
    <row r="10" spans="2:10" s="38" customFormat="1" ht="9.75" customHeight="1">
      <c r="B10" s="39"/>
      <c r="C10" s="39"/>
      <c r="D10" s="39"/>
      <c r="E10" s="39"/>
      <c r="F10" s="39"/>
      <c r="G10" s="39"/>
      <c r="H10" s="39"/>
      <c r="I10" s="39"/>
      <c r="J10" s="39"/>
    </row>
    <row r="11" spans="2:10" ht="18" customHeight="1">
      <c r="B11" s="45" t="s">
        <v>95</v>
      </c>
      <c r="C11" s="385" t="str">
        <f>IF('SDC ZONA 1 - MACRO (1 y 2)'!C10="","",'SDC ZONA 1 - MACRO (1 y 2)'!C10)</f>
        <v/>
      </c>
      <c r="D11" s="385"/>
      <c r="E11" s="385"/>
      <c r="F11" s="50" t="s">
        <v>98</v>
      </c>
      <c r="G11" s="386" t="str">
        <f>IF('SDC ZONA 1 - MACRO (1 y 2)'!E10="","",'SDC ZONA 1 - MACRO (1 y 2)'!E10)</f>
        <v/>
      </c>
      <c r="H11" s="387"/>
      <c r="I11" s="44" t="s">
        <v>101</v>
      </c>
      <c r="J11" s="112" t="str">
        <f>IF('SDC ZONA 1 - MACRO (1 y 2)'!H10="","",'SDC ZONA 1 - MACRO (1 y 2)'!H10)</f>
        <v/>
      </c>
    </row>
    <row r="12" spans="2:10" ht="18" customHeight="1">
      <c r="B12" s="45" t="s">
        <v>96</v>
      </c>
      <c r="C12" s="385" t="str">
        <f>IF('SDC ZONA 1 - MACRO (1 y 2)'!C11="","",'SDC ZONA 1 - MACRO (1 y 2)'!C11)</f>
        <v/>
      </c>
      <c r="D12" s="385"/>
      <c r="E12" s="385"/>
      <c r="F12" s="50" t="s">
        <v>99</v>
      </c>
      <c r="G12" s="386" t="str">
        <f>IF('SDC ZONA 1 - MACRO (1 y 2)'!E11="","",'SDC ZONA 1 - MACRO (1 y 2)'!E11)</f>
        <v/>
      </c>
      <c r="H12" s="387"/>
      <c r="I12" s="44" t="s">
        <v>103</v>
      </c>
      <c r="J12" s="113" t="str">
        <f>IF('SDC ZONA 1 - MACRO (1 y 2)'!H11="","",'SDC ZONA 1 - MACRO (1 y 2)'!H11)</f>
        <v/>
      </c>
    </row>
    <row r="13" spans="2:10" ht="18" customHeight="1">
      <c r="B13" s="45" t="s">
        <v>97</v>
      </c>
      <c r="C13" s="385" t="str">
        <f>IF('SDC ZONA 1 - MACRO (1 y 2)'!C12="","",'SDC ZONA 1 - MACRO (1 y 2)'!C12)</f>
        <v/>
      </c>
      <c r="D13" s="385"/>
      <c r="E13" s="385"/>
      <c r="F13" s="50" t="s">
        <v>100</v>
      </c>
      <c r="G13" s="386" t="str">
        <f>IF('SDC ZONA 1 - MACRO (1 y 2)'!E12="","",'SDC ZONA 1 - MACRO (1 y 2)'!E12)</f>
        <v/>
      </c>
      <c r="H13" s="387"/>
      <c r="I13" s="44" t="s">
        <v>102</v>
      </c>
      <c r="J13" s="113" t="str">
        <f>IF('SDC ZONA 1 - MACRO (1 y 2)'!H12="","",'SDC ZONA 1 - MACRO (1 y 2)'!H12)</f>
        <v/>
      </c>
    </row>
    <row r="14" spans="2:10" ht="12.75">
      <c r="B14" s="40"/>
      <c r="C14" s="41"/>
      <c r="D14" s="41"/>
      <c r="E14" s="41"/>
      <c r="F14" s="41"/>
      <c r="G14" s="41"/>
      <c r="H14" s="41"/>
      <c r="I14" s="41"/>
      <c r="J14" s="41"/>
    </row>
    <row r="15" spans="2:10" ht="25.5" customHeight="1">
      <c r="B15" s="384" t="s">
        <v>104</v>
      </c>
      <c r="C15" s="384"/>
      <c r="D15" s="384"/>
      <c r="E15" s="384"/>
      <c r="F15" s="384"/>
      <c r="G15" s="384"/>
      <c r="H15" s="384"/>
      <c r="I15" s="384"/>
      <c r="J15" s="384"/>
    </row>
    <row r="16" spans="2:10" ht="9.75" customHeight="1">
      <c r="B16" s="40"/>
      <c r="C16" s="41"/>
      <c r="D16" s="41"/>
      <c r="E16" s="41"/>
      <c r="F16" s="41"/>
      <c r="G16" s="41"/>
      <c r="H16" s="41"/>
      <c r="I16" s="41"/>
      <c r="J16" s="41"/>
    </row>
    <row r="17" spans="2:10" ht="51">
      <c r="B17" s="42" t="s">
        <v>71</v>
      </c>
      <c r="C17" s="42" t="s">
        <v>77</v>
      </c>
      <c r="D17" s="42" t="s">
        <v>72</v>
      </c>
      <c r="E17" s="42" t="s">
        <v>76</v>
      </c>
      <c r="F17" s="42" t="s">
        <v>73</v>
      </c>
      <c r="G17" s="42" t="s">
        <v>74</v>
      </c>
      <c r="H17" s="42" t="s">
        <v>75</v>
      </c>
      <c r="I17" s="42" t="s">
        <v>70</v>
      </c>
      <c r="J17" s="42" t="s">
        <v>105</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OK0NLrsd1C4HxqjtAEOYVejd+kUqA6/sTA3Gyz3ie2Kzm+psKrFCD4mp+4rBunp77zwo3z/zFqSo0UIHNggrfA==" saltValue="rLyVHrFJopn/7CUBAgjs2Q==" spinCount="100000" sheet="1" objects="1" scenarios="1" insertRows="0"/>
  <mergeCells count="9">
    <mergeCell ref="B2:J8"/>
    <mergeCell ref="B9:J9"/>
    <mergeCell ref="B15:J15"/>
    <mergeCell ref="C11:E11"/>
    <mergeCell ref="G11:H11"/>
    <mergeCell ref="C13:E13"/>
    <mergeCell ref="G13:H13"/>
    <mergeCell ref="C12:E12"/>
    <mergeCell ref="G12:H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14</vt:i4>
      </vt:variant>
    </vt:vector>
  </HeadingPairs>
  <TitlesOfParts>
    <vt:vector size="22" baseType="lpstr">
      <vt:lpstr>SDC ZONA 1 - MACRO (1 y 2)</vt:lpstr>
      <vt:lpstr>SDC ZONA 2 - MACRO (3 y 6)</vt:lpstr>
      <vt:lpstr>SDC ZONA 3 - MACRO (4 y 5)</vt:lpstr>
      <vt:lpstr>SDC ZONA 4 - MACRO (7 y 8)</vt:lpstr>
      <vt:lpstr>ZONAS Y MACROREGIONES </vt:lpstr>
      <vt:lpstr>INFO GENERAL Y FINANCIERA</vt:lpstr>
      <vt:lpstr>POLIZAS</vt:lpstr>
      <vt:lpstr>INFO EXPERIENCIA</vt:lpstr>
      <vt:lpstr>'INFO EXPERIENCIA'!Área_de_impresión</vt:lpstr>
      <vt:lpstr>'INFO GENERAL Y FINANCIERA'!Área_de_impresión</vt:lpstr>
      <vt:lpstr>POLIZAS!Área_de_impresión</vt:lpstr>
      <vt:lpstr>'SDC ZONA 1 - MACRO (1 y 2)'!Área_de_impresión</vt:lpstr>
      <vt:lpstr>'SDC ZONA 2 - MACRO (3 y 6)'!Área_de_impresión</vt:lpstr>
      <vt:lpstr>'SDC ZONA 3 - MACRO (4 y 5)'!Área_de_impresión</vt:lpstr>
      <vt:lpstr>'SDC ZONA 4 - MACRO (7 y 8)'!Área_de_impresión</vt:lpstr>
      <vt:lpstr>'ZONAS Y MACROREGIONES '!Área_de_impresión</vt:lpstr>
      <vt:lpstr>'INFO EXPERIENCIA'!Títulos_a_imprimir</vt:lpstr>
      <vt:lpstr>'INFO GENERAL Y FINANCIERA'!Títulos_a_imprimir</vt:lpstr>
      <vt:lpstr>'SDC ZONA 1 - MACRO (1 y 2)'!Títulos_a_imprimir</vt:lpstr>
      <vt:lpstr>'SDC ZONA 2 - MACRO (3 y 6)'!Títulos_a_imprimir</vt:lpstr>
      <vt:lpstr>'SDC ZONA 3 - MACRO (4 y 5)'!Títulos_a_imprimir</vt:lpstr>
      <vt:lpstr>'SDC ZONA 4 - MACRO (7 y 8)'!Títulos_a_imprimir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2014-12-04T15:43:13Z</cp:lastPrinted>
  <dcterms:created xsi:type="dcterms:W3CDTF">2013-08-22T20:49:37Z</dcterms:created>
  <dcterms:modified xsi:type="dcterms:W3CDTF">2014-12-04T17:35:25Z</dcterms:modified>
</cp:coreProperties>
</file>