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INTERNADO G&amp;L-VIOLENC SEXUAL" sheetId="12" r:id="rId1"/>
  </sheets>
  <definedNames>
    <definedName name="_xlnm.Print_Area" localSheetId="0">'INTERNADO G&amp;L-VIOLENC SEXUAL'!$A$1:$C$48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1" i="12" l="1"/>
  <c r="AM11" i="12"/>
  <c r="AB11" i="12"/>
  <c r="Q11" i="12"/>
  <c r="F11" i="12"/>
  <c r="A48" i="12" l="1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BL48" i="12" l="1"/>
  <c r="AY48" i="12"/>
  <c r="AL48" i="12"/>
  <c r="AA48" i="12"/>
  <c r="P48" i="12"/>
  <c r="BL47" i="12"/>
  <c r="AY47" i="12"/>
  <c r="AL47" i="12"/>
  <c r="AA47" i="12"/>
  <c r="P47" i="12"/>
  <c r="BL46" i="12"/>
  <c r="AY46" i="12"/>
  <c r="AL46" i="12"/>
  <c r="AA46" i="12"/>
  <c r="P46" i="12"/>
  <c r="BL45" i="12"/>
  <c r="AY45" i="12"/>
  <c r="AL45" i="12"/>
  <c r="AA45" i="12"/>
  <c r="P45" i="12"/>
  <c r="BL44" i="12"/>
  <c r="AY44" i="12"/>
  <c r="AL44" i="12"/>
  <c r="AA44" i="12"/>
  <c r="P44" i="12"/>
  <c r="BL43" i="12"/>
  <c r="AY43" i="12"/>
  <c r="AL43" i="12"/>
  <c r="AA43" i="12"/>
  <c r="P43" i="12"/>
  <c r="BL42" i="12"/>
  <c r="AY42" i="12"/>
  <c r="AL42" i="12"/>
  <c r="AA42" i="12"/>
  <c r="P42" i="12"/>
  <c r="BL41" i="12"/>
  <c r="AY41" i="12"/>
  <c r="AL41" i="12"/>
  <c r="AA41" i="12"/>
  <c r="P41" i="12"/>
  <c r="BI40" i="12"/>
  <c r="BE40" i="12"/>
  <c r="AV40" i="12"/>
  <c r="AR40" i="12"/>
  <c r="AY40" i="12" s="1"/>
  <c r="AK40" i="12"/>
  <c r="AG40" i="12"/>
  <c r="AL40" i="12" s="1"/>
  <c r="AA40" i="12"/>
  <c r="P40" i="12"/>
  <c r="BI39" i="12"/>
  <c r="BE39" i="12"/>
  <c r="BL39" i="12" s="1"/>
  <c r="AV39" i="12"/>
  <c r="AR39" i="12"/>
  <c r="AY39" i="12" s="1"/>
  <c r="AK39" i="12"/>
  <c r="AG39" i="12"/>
  <c r="AL39" i="12" s="1"/>
  <c r="AA39" i="12"/>
  <c r="P39" i="12"/>
  <c r="BI38" i="12"/>
  <c r="BH38" i="12"/>
  <c r="BE38" i="12"/>
  <c r="BD38" i="12"/>
  <c r="AV38" i="12"/>
  <c r="AU38" i="12"/>
  <c r="AR38" i="12"/>
  <c r="AQ38" i="12"/>
  <c r="AK38" i="12"/>
  <c r="AJ38" i="12"/>
  <c r="AG38" i="12"/>
  <c r="AF38" i="12"/>
  <c r="AA38" i="12"/>
  <c r="P38" i="12"/>
  <c r="BI37" i="12"/>
  <c r="BE37" i="12"/>
  <c r="BL37" i="12" s="1"/>
  <c r="AV37" i="12"/>
  <c r="AR37" i="12"/>
  <c r="AK37" i="12"/>
  <c r="AG37" i="12"/>
  <c r="AA37" i="12"/>
  <c r="P37" i="12"/>
  <c r="BL36" i="12"/>
  <c r="AY36" i="12"/>
  <c r="AL36" i="12"/>
  <c r="AA36" i="12"/>
  <c r="P36" i="12"/>
  <c r="BL35" i="12"/>
  <c r="AY35" i="12"/>
  <c r="AL35" i="12"/>
  <c r="AA35" i="12"/>
  <c r="P35" i="12"/>
  <c r="BD34" i="12"/>
  <c r="BL34" i="12" s="1"/>
  <c r="AQ34" i="12"/>
  <c r="AY34" i="12" s="1"/>
  <c r="AF34" i="12"/>
  <c r="AL34" i="12" s="1"/>
  <c r="AA34" i="12"/>
  <c r="P34" i="12"/>
  <c r="BH33" i="12"/>
  <c r="BD33" i="12"/>
  <c r="BL33" i="12" s="1"/>
  <c r="AU33" i="12"/>
  <c r="AQ33" i="12"/>
  <c r="AJ33" i="12"/>
  <c r="AF33" i="12"/>
  <c r="Y33" i="12"/>
  <c r="U33" i="12"/>
  <c r="J33" i="12"/>
  <c r="P33" i="12" s="1"/>
  <c r="BL32" i="12"/>
  <c r="AY32" i="12"/>
  <c r="AL32" i="12"/>
  <c r="AA32" i="12"/>
  <c r="P32" i="12"/>
  <c r="BL31" i="12"/>
  <c r="AY31" i="12"/>
  <c r="AL31" i="12"/>
  <c r="Y31" i="12"/>
  <c r="W31" i="12"/>
  <c r="U31" i="12"/>
  <c r="S31" i="12"/>
  <c r="Q31" i="12"/>
  <c r="N31" i="12"/>
  <c r="L31" i="12"/>
  <c r="J31" i="12"/>
  <c r="H31" i="12"/>
  <c r="F31" i="12"/>
  <c r="BK30" i="12"/>
  <c r="BJ30" i="12"/>
  <c r="BH30" i="12"/>
  <c r="BD30" i="12"/>
  <c r="BB30" i="12"/>
  <c r="AZ30" i="12"/>
  <c r="AX30" i="12"/>
  <c r="AW30" i="12"/>
  <c r="AU30" i="12"/>
  <c r="AQ30" i="12"/>
  <c r="AO30" i="12"/>
  <c r="AM30" i="12"/>
  <c r="AJ30" i="12"/>
  <c r="AF30" i="12"/>
  <c r="AE30" i="12"/>
  <c r="AD30" i="12"/>
  <c r="AB30" i="12"/>
  <c r="AA30" i="12"/>
  <c r="P30" i="12"/>
  <c r="BI29" i="12"/>
  <c r="BH29" i="12"/>
  <c r="BD29" i="12"/>
  <c r="AV29" i="12"/>
  <c r="AU29" i="12"/>
  <c r="AQ29" i="12"/>
  <c r="AK29" i="12"/>
  <c r="AJ29" i="12"/>
  <c r="AF29" i="12"/>
  <c r="Y29" i="12"/>
  <c r="U29" i="12"/>
  <c r="N29" i="12"/>
  <c r="J29" i="12"/>
  <c r="BI28" i="12"/>
  <c r="BE28" i="12"/>
  <c r="BL28" i="12" s="1"/>
  <c r="AV28" i="12"/>
  <c r="AR28" i="12"/>
  <c r="AK28" i="12"/>
  <c r="AG28" i="12"/>
  <c r="AL28" i="12" s="1"/>
  <c r="AA28" i="12"/>
  <c r="P28" i="12"/>
  <c r="BG27" i="12"/>
  <c r="BL27" i="12" s="1"/>
  <c r="AT27" i="12"/>
  <c r="AY27" i="12" s="1"/>
  <c r="AL27" i="12"/>
  <c r="AA27" i="12"/>
  <c r="P27" i="12"/>
  <c r="BL26" i="12"/>
  <c r="BG26" i="12"/>
  <c r="AT26" i="12"/>
  <c r="AY26" i="12" s="1"/>
  <c r="AL26" i="12"/>
  <c r="AA26" i="12"/>
  <c r="P26" i="12"/>
  <c r="BL25" i="12"/>
  <c r="AY25" i="12"/>
  <c r="AL25" i="12"/>
  <c r="AA25" i="12"/>
  <c r="P25" i="12"/>
  <c r="BI24" i="12"/>
  <c r="BE24" i="12"/>
  <c r="AV24" i="12"/>
  <c r="AR24" i="12"/>
  <c r="AK24" i="12"/>
  <c r="AG24" i="12"/>
  <c r="AL24" i="12" s="1"/>
  <c r="AA24" i="12"/>
  <c r="P24" i="12"/>
  <c r="BI23" i="12"/>
  <c r="BE23" i="12"/>
  <c r="AV23" i="12"/>
  <c r="AR23" i="12"/>
  <c r="AK23" i="12"/>
  <c r="AG23" i="12"/>
  <c r="AA23" i="12"/>
  <c r="P23" i="12"/>
  <c r="BL22" i="12"/>
  <c r="AY22" i="12"/>
  <c r="AL22" i="12"/>
  <c r="AA22" i="12"/>
  <c r="P22" i="12"/>
  <c r="BL21" i="12"/>
  <c r="AY21" i="12"/>
  <c r="AL21" i="12"/>
  <c r="AA21" i="12"/>
  <c r="P21" i="12"/>
  <c r="BL20" i="12"/>
  <c r="AY20" i="12"/>
  <c r="AL20" i="12"/>
  <c r="AA20" i="12"/>
  <c r="P20" i="12"/>
  <c r="BC19" i="12"/>
  <c r="BA19" i="12"/>
  <c r="BL19" i="12" s="1"/>
  <c r="AP19" i="12"/>
  <c r="AN19" i="12"/>
  <c r="AE19" i="12"/>
  <c r="AC19" i="12"/>
  <c r="AL19" i="12" s="1"/>
  <c r="AA19" i="12"/>
  <c r="P19" i="12"/>
  <c r="BL18" i="12"/>
  <c r="AY18" i="12"/>
  <c r="AL18" i="12"/>
  <c r="AA18" i="12"/>
  <c r="P18" i="12"/>
  <c r="BL17" i="12"/>
  <c r="AY17" i="12"/>
  <c r="AL17" i="12"/>
  <c r="AA17" i="12"/>
  <c r="P17" i="12"/>
  <c r="BL16" i="12"/>
  <c r="AY16" i="12"/>
  <c r="AL16" i="12"/>
  <c r="AA16" i="12"/>
  <c r="P16" i="12"/>
  <c r="BL15" i="12"/>
  <c r="AY15" i="12"/>
  <c r="AL15" i="12"/>
  <c r="AA15" i="12"/>
  <c r="P15" i="12"/>
  <c r="BC14" i="12"/>
  <c r="BL14" i="12" s="1"/>
  <c r="AY14" i="12"/>
  <c r="AP14" i="12"/>
  <c r="AE14" i="12"/>
  <c r="AL14" i="12" s="1"/>
  <c r="AA14" i="12"/>
  <c r="P14" i="12"/>
  <c r="AL23" i="12" l="1"/>
  <c r="BL23" i="12"/>
  <c r="P29" i="12"/>
  <c r="AA29" i="12"/>
  <c r="BL29" i="12"/>
  <c r="BL30" i="12"/>
  <c r="AL33" i="12"/>
  <c r="AY33" i="12"/>
  <c r="AL37" i="12"/>
  <c r="BM41" i="12"/>
  <c r="B41" i="12" s="1"/>
  <c r="BM45" i="12"/>
  <c r="B45" i="12" s="1"/>
  <c r="BM16" i="12"/>
  <c r="B16" i="12" s="1"/>
  <c r="BM20" i="12"/>
  <c r="B20" i="12" s="1"/>
  <c r="AY23" i="12"/>
  <c r="AY28" i="12"/>
  <c r="AY29" i="12"/>
  <c r="BM29" i="12" s="1"/>
  <c r="AA33" i="12"/>
  <c r="AY37" i="12"/>
  <c r="BM37" i="12" s="1"/>
  <c r="B37" i="12" s="1"/>
  <c r="AY24" i="12"/>
  <c r="AL29" i="12"/>
  <c r="AL30" i="12"/>
  <c r="AY30" i="12"/>
  <c r="P31" i="12"/>
  <c r="BM35" i="12"/>
  <c r="B35" i="12" s="1"/>
  <c r="BL40" i="12"/>
  <c r="BM40" i="12" s="1"/>
  <c r="B40" i="12" s="1"/>
  <c r="AY19" i="12"/>
  <c r="BM19" i="12" s="1"/>
  <c r="BL24" i="12"/>
  <c r="AA31" i="12"/>
  <c r="BM31" i="12" s="1"/>
  <c r="AL38" i="12"/>
  <c r="AY38" i="12"/>
  <c r="BL38" i="12"/>
  <c r="BM27" i="12"/>
  <c r="B27" i="12" s="1"/>
  <c r="BM24" i="12"/>
  <c r="B24" i="12" s="1"/>
  <c r="BM28" i="12"/>
  <c r="B28" i="12" s="1"/>
  <c r="BM17" i="12"/>
  <c r="B17" i="12" s="1"/>
  <c r="BM21" i="12"/>
  <c r="B21" i="12" s="1"/>
  <c r="BM25" i="12"/>
  <c r="B25" i="12" s="1"/>
  <c r="BM42" i="12"/>
  <c r="B42" i="12" s="1"/>
  <c r="BM46" i="12"/>
  <c r="B46" i="12" s="1"/>
  <c r="BM18" i="12"/>
  <c r="B18" i="12" s="1"/>
  <c r="BM22" i="12"/>
  <c r="B22" i="12" s="1"/>
  <c r="BM26" i="12"/>
  <c r="B26" i="12" s="1"/>
  <c r="BM34" i="12"/>
  <c r="B34" i="12" s="1"/>
  <c r="BM43" i="12"/>
  <c r="B43" i="12" s="1"/>
  <c r="BM47" i="12"/>
  <c r="BM14" i="12"/>
  <c r="B14" i="12" s="1"/>
  <c r="BM15" i="12"/>
  <c r="B15" i="12" s="1"/>
  <c r="BM23" i="12"/>
  <c r="B23" i="12" s="1"/>
  <c r="BM32" i="12"/>
  <c r="B32" i="12" s="1"/>
  <c r="BM36" i="12"/>
  <c r="B36" i="12" s="1"/>
  <c r="BM39" i="12"/>
  <c r="B39" i="12" s="1"/>
  <c r="BM44" i="12"/>
  <c r="B44" i="12" s="1"/>
  <c r="BM48" i="12"/>
  <c r="AL53" i="12"/>
  <c r="Q53" i="12"/>
  <c r="G53" i="12"/>
  <c r="F53" i="12"/>
  <c r="AI53" i="12"/>
  <c r="AK53" i="12"/>
  <c r="N53" i="12"/>
  <c r="P53" i="12"/>
  <c r="S53" i="12"/>
  <c r="B31" i="12" l="1"/>
  <c r="W53" i="12"/>
  <c r="B19" i="12"/>
  <c r="K53" i="12"/>
  <c r="B29" i="12"/>
  <c r="U53" i="12"/>
  <c r="Z53" i="12"/>
  <c r="AG53" i="12"/>
  <c r="BM33" i="12"/>
  <c r="BM38" i="12"/>
  <c r="B38" i="12" s="1"/>
  <c r="AB53" i="12"/>
  <c r="AA53" i="12"/>
  <c r="X53" i="12"/>
  <c r="M53" i="12"/>
  <c r="J53" i="12"/>
  <c r="BM30" i="12"/>
  <c r="B30" i="12" s="1"/>
  <c r="T53" i="12"/>
  <c r="R53" i="12"/>
  <c r="H53" i="12"/>
  <c r="AJ53" i="12"/>
  <c r="O53" i="12"/>
  <c r="L53" i="12"/>
  <c r="AH53" i="12"/>
  <c r="AC53" i="12"/>
  <c r="I53" i="12"/>
  <c r="AF53" i="12"/>
  <c r="AE53" i="12"/>
  <c r="B33" i="12"/>
  <c r="Y53" i="12"/>
  <c r="AM53" i="12"/>
  <c r="B47" i="12"/>
  <c r="AN53" i="12"/>
  <c r="B48" i="12"/>
  <c r="AD53" i="12" l="1"/>
  <c r="V53" i="12"/>
</calcChain>
</file>

<file path=xl/sharedStrings.xml><?xml version="1.0" encoding="utf-8"?>
<sst xmlns="http://schemas.openxmlformats.org/spreadsheetml/2006/main" count="213" uniqueCount="104">
  <si>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</si>
  <si>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</si>
  <si>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</si>
  <si>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</si>
  <si>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</si>
  <si>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</si>
  <si>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</si>
  <si>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</si>
  <si>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</si>
  <si>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</si>
  <si>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</si>
  <si>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</si>
  <si>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</si>
  <si>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</si>
  <si>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</si>
  <si>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</si>
  <si>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</si>
  <si>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</si>
  <si>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</si>
  <si>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</si>
  <si>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</si>
  <si>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</si>
  <si>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</si>
  <si>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</si>
  <si>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</si>
  <si>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</si>
  <si>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</si>
  <si>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</si>
  <si>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</si>
  <si>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</si>
  <si>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</si>
  <si>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</si>
  <si>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6-8 meses</t>
  </si>
  <si>
    <t>DESAYUNO</t>
  </si>
  <si>
    <t>TOTAL ESTIMADO POR CUPO ASIGNADO (g/cc/unid)</t>
  </si>
  <si>
    <t>Ración</t>
  </si>
  <si>
    <t>Frec/mes</t>
  </si>
  <si>
    <t>ALIMENTO A SUMINISTRAR</t>
  </si>
  <si>
    <t>REFRIGERIO MAÑANA</t>
  </si>
  <si>
    <t>ALMUERZO</t>
  </si>
  <si>
    <t>REFRIGERIO TARDE</t>
  </si>
  <si>
    <t>CENA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</si>
  <si>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</si>
  <si>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</si>
  <si>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</si>
  <si>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</si>
  <si>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9 a 11 meses</t>
  </si>
  <si>
    <t>LECHE LIQUIDA O EN POLVO (se calcula polvo)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</si>
  <si>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</si>
  <si>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</si>
  <si>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</si>
  <si>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</si>
  <si>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</si>
  <si>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</si>
  <si>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</si>
  <si>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</si>
  <si>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</si>
  <si>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</si>
  <si>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</si>
  <si>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</si>
  <si>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</si>
  <si>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</si>
  <si>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</si>
  <si>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</si>
  <si>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</si>
  <si>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</si>
  <si>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</si>
  <si>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</si>
  <si>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</si>
  <si>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</si>
  <si>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</si>
  <si>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</si>
  <si>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</si>
  <si>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</si>
  <si>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</si>
  <si>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</si>
  <si>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</si>
  <si>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</si>
  <si>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</si>
  <si>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</si>
  <si>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</si>
  <si>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</si>
  <si>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</si>
  <si>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</si>
  <si>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</si>
  <si>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REFIGERIO NOCTURNO</t>
  </si>
  <si>
    <t>GESTANTES ADOLESCENTES Y ADULTAS</t>
  </si>
  <si>
    <t>LACTANTES ADOLESCENTES Y ADULTAS</t>
  </si>
  <si>
    <t>ÍNDICE DE OCUPACIÓN</t>
  </si>
  <si>
    <t>1 año a 1 año y 11 meses</t>
  </si>
  <si>
    <t>TIPO DE ALIMENTO A SUMINISTRAR</t>
  </si>
  <si>
    <t>UNIDAD DE MEDIDA</t>
  </si>
  <si>
    <t>gramos</t>
  </si>
  <si>
    <t>ml</t>
  </si>
  <si>
    <t>unidades</t>
  </si>
  <si>
    <t xml:space="preserve">TOTAL NECESIDAD MENSUAL  </t>
  </si>
  <si>
    <t>INTERNADO MUJERES GESTANTES Y MADRES LACTANTES- NIÑOS Y NIÑAS VICTIMAS VIOLENCIA SEXUAL</t>
  </si>
  <si>
    <t>Número de niños entre 6 meses y 8 meses :</t>
  </si>
  <si>
    <t>Número de niños entre 9 meses y 11 meses:</t>
  </si>
  <si>
    <t>Número de niños entre 1 año y 1 año 11 meses</t>
  </si>
  <si>
    <t>Número de mujeres gestantes adolescentes y adultas</t>
  </si>
  <si>
    <t>Número de madres lactantes adolescentes y adultas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</si>
  <si>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INTERNADO GESTANTES Y LACTANTES, NIÑOS Y NIÑAS  VÍCTIMAS DE VIOLENCIA SEXUAL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</si>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</sst>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0" fillId="0" borderId="1" xfId="0" applyFill="1" applyBorder="1"/>
    <xf numFmtId="0" fontId="0" fillId="4" borderId="0" xfId="0" applyFill="1" applyBorder="1"/>
    <xf numFmtId="0" fontId="0" fillId="6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14" xfId="0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N53"/>
  <sheetViews>
    <sheetView tabSelected="1" topLeftCell="A2" zoomScale="70" zoomScaleNormal="70" workbookViewId="0">
      <selection activeCell="A2" sqref="A2:C2"/>
    </sheetView>
  </sheetViews>
  <sheetFormatPr baseColWidth="10" defaultRowHeight="14.4" x14ac:dyDescent="0.3"/>
  <cols>
    <col min="1" max="1" width="77" customWidth="1"/>
    <col min="2" max="2" width="13.33203125" customWidth="1"/>
    <col min="4" max="4" width="0" hidden="1" customWidth="1"/>
    <col min="5" max="5" width="45.6640625" hidden="1" customWidth="1"/>
    <col min="6" max="15" width="0" hidden="1" customWidth="1"/>
    <col min="16" max="16" width="19.109375" hidden="1" customWidth="1"/>
    <col min="17" max="26" width="0" hidden="1" customWidth="1"/>
    <col min="27" max="27" width="18.88671875" hidden="1" customWidth="1"/>
    <col min="28" max="37" width="0" hidden="1" customWidth="1"/>
    <col min="38" max="38" width="18.44140625" hidden="1" customWidth="1"/>
    <col min="39" max="50" width="11.6640625" hidden="1" customWidth="1"/>
    <col min="51" max="51" width="18.44140625" hidden="1" customWidth="1"/>
    <col min="52" max="53" width="11" hidden="1" customWidth="1"/>
    <col min="54" max="54" width="11.33203125" hidden="1" customWidth="1"/>
    <col min="55" max="55" width="11.88671875" hidden="1" customWidth="1"/>
    <col min="56" max="56" width="11.109375" hidden="1" customWidth="1"/>
    <col min="57" max="57" width="12" hidden="1" customWidth="1"/>
    <col min="58" max="58" width="11.5546875" hidden="1" customWidth="1"/>
    <col min="59" max="61" width="11.6640625" hidden="1" customWidth="1"/>
    <col min="62" max="62" width="12.44140625" hidden="1" customWidth="1"/>
    <col min="63" max="63" width="10.6640625" hidden="1" customWidth="1"/>
    <col min="64" max="64" width="19.44140625" hidden="1" customWidth="1"/>
    <col min="65" max="65" width="16.44140625" hidden="1" customWidth="1"/>
    <col min="66" max="136" width="0" hidden="1" customWidth="1"/>
  </cols>
  <sheetData>
    <row r="1" spans="1:65" ht="77.25" customHeight="1" thickBot="1" x14ac:dyDescent="0.4">
      <c r="A1" s="46" t="s">
        <v>102</v>
      </c>
      <c r="B1" s="47"/>
      <c r="C1" s="48"/>
    </row>
    <row r="2" spans="1:65" ht="153.75" customHeight="1" thickBot="1" x14ac:dyDescent="0.35">
      <c r="A2" s="49" t="s">
        <v>103</v>
      </c>
      <c r="B2" s="50"/>
      <c r="C2" s="51"/>
    </row>
    <row r="3" spans="1:65" x14ac:dyDescent="0.3">
      <c r="A3" s="16" t="s">
        <v>97</v>
      </c>
      <c r="B3" s="52">
        <v>0</v>
      </c>
      <c r="C3" s="53"/>
    </row>
    <row r="4" spans="1:65" x14ac:dyDescent="0.3">
      <c r="A4" s="17" t="s">
        <v>98</v>
      </c>
      <c r="B4" s="54">
        <v>0</v>
      </c>
      <c r="C4" s="55"/>
    </row>
    <row r="5" spans="1:65" x14ac:dyDescent="0.3">
      <c r="A5" s="17" t="s">
        <v>99</v>
      </c>
      <c r="B5" s="54">
        <v>0</v>
      </c>
      <c r="C5" s="55"/>
    </row>
    <row r="6" spans="1:65" x14ac:dyDescent="0.3">
      <c r="A6" s="17" t="s">
        <v>100</v>
      </c>
      <c r="B6" s="54">
        <v>0</v>
      </c>
      <c r="C6" s="55"/>
    </row>
    <row r="7" spans="1:65" ht="15" thickBot="1" x14ac:dyDescent="0.35">
      <c r="A7" s="18" t="s">
        <v>101</v>
      </c>
      <c r="B7" s="56">
        <v>0</v>
      </c>
      <c r="C7" s="57"/>
    </row>
    <row r="8" spans="1:65" ht="9.75" customHeight="1" x14ac:dyDescent="0.3">
      <c r="A8" s="58" t="s">
        <v>90</v>
      </c>
      <c r="B8" s="60" t="s">
        <v>95</v>
      </c>
      <c r="C8" s="63" t="s">
        <v>91</v>
      </c>
      <c r="E8" s="44" t="s">
        <v>96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 t="s">
        <v>88</v>
      </c>
      <c r="BK8" s="44"/>
      <c r="BL8" s="45">
        <v>1</v>
      </c>
      <c r="BM8" s="39" t="s">
        <v>34</v>
      </c>
    </row>
    <row r="9" spans="1:65" ht="11.25" customHeight="1" x14ac:dyDescent="0.3">
      <c r="A9" s="58"/>
      <c r="B9" s="61"/>
      <c r="C9" s="6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5"/>
      <c r="BM9" s="39"/>
    </row>
    <row r="10" spans="1:65" ht="9" customHeight="1" x14ac:dyDescent="0.3">
      <c r="A10" s="58"/>
      <c r="B10" s="61"/>
      <c r="C10" s="64"/>
      <c r="E10" s="4" t="s">
        <v>42</v>
      </c>
      <c r="F10" s="24" t="s">
        <v>32</v>
      </c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7" t="s">
        <v>46</v>
      </c>
      <c r="R10" s="28"/>
      <c r="S10" s="28"/>
      <c r="T10" s="28"/>
      <c r="U10" s="28"/>
      <c r="V10" s="28"/>
      <c r="W10" s="28"/>
      <c r="X10" s="28"/>
      <c r="Y10" s="28"/>
      <c r="Z10" s="28"/>
      <c r="AA10" s="29"/>
      <c r="AB10" s="41" t="s">
        <v>89</v>
      </c>
      <c r="AC10" s="42"/>
      <c r="AD10" s="42"/>
      <c r="AE10" s="42"/>
      <c r="AF10" s="42"/>
      <c r="AG10" s="42"/>
      <c r="AH10" s="42"/>
      <c r="AI10" s="42"/>
      <c r="AJ10" s="42"/>
      <c r="AK10" s="42"/>
      <c r="AL10" s="43"/>
      <c r="AM10" s="41" t="s">
        <v>86</v>
      </c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1" t="s">
        <v>87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3"/>
      <c r="BM10" s="39"/>
    </row>
    <row r="11" spans="1:65" ht="12" customHeight="1" x14ac:dyDescent="0.3">
      <c r="A11" s="58"/>
      <c r="B11" s="61"/>
      <c r="C11" s="64"/>
      <c r="E11" s="5" t="s">
        <v>45</v>
      </c>
      <c r="F11" s="36">
        <f>+B3</f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6">
        <f>+B4</f>
        <v>0</v>
      </c>
      <c r="R11" s="37"/>
      <c r="S11" s="37"/>
      <c r="T11" s="37"/>
      <c r="U11" s="37"/>
      <c r="V11" s="37"/>
      <c r="W11" s="37"/>
      <c r="X11" s="37"/>
      <c r="Y11" s="37"/>
      <c r="Z11" s="37"/>
      <c r="AA11" s="38"/>
      <c r="AB11" s="36">
        <f>+B5</f>
        <v>0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8"/>
      <c r="AM11" s="36">
        <f>+B6</f>
        <v>0</v>
      </c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8"/>
      <c r="AZ11" s="36">
        <f>+B7</f>
        <v>0</v>
      </c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8"/>
      <c r="BM11" s="39"/>
    </row>
    <row r="12" spans="1:65" ht="11.25" customHeight="1" x14ac:dyDescent="0.3">
      <c r="A12" s="58"/>
      <c r="B12" s="61"/>
      <c r="C12" s="64"/>
      <c r="E12" s="15" t="s">
        <v>37</v>
      </c>
      <c r="F12" s="27" t="s">
        <v>33</v>
      </c>
      <c r="G12" s="29"/>
      <c r="H12" s="27" t="s">
        <v>38</v>
      </c>
      <c r="I12" s="29"/>
      <c r="J12" s="27" t="s">
        <v>39</v>
      </c>
      <c r="K12" s="29"/>
      <c r="L12" s="27" t="s">
        <v>40</v>
      </c>
      <c r="M12" s="29"/>
      <c r="N12" s="27" t="s">
        <v>41</v>
      </c>
      <c r="O12" s="29"/>
      <c r="P12" s="30" t="s">
        <v>44</v>
      </c>
      <c r="Q12" s="27" t="s">
        <v>33</v>
      </c>
      <c r="R12" s="29"/>
      <c r="S12" s="27" t="s">
        <v>38</v>
      </c>
      <c r="T12" s="29"/>
      <c r="U12" s="27" t="s">
        <v>39</v>
      </c>
      <c r="V12" s="29"/>
      <c r="W12" s="27" t="s">
        <v>40</v>
      </c>
      <c r="X12" s="29"/>
      <c r="Y12" s="27" t="s">
        <v>41</v>
      </c>
      <c r="Z12" s="29"/>
      <c r="AA12" s="30" t="s">
        <v>44</v>
      </c>
      <c r="AB12" s="27" t="s">
        <v>33</v>
      </c>
      <c r="AC12" s="29"/>
      <c r="AD12" s="27" t="s">
        <v>38</v>
      </c>
      <c r="AE12" s="29"/>
      <c r="AF12" s="27" t="s">
        <v>39</v>
      </c>
      <c r="AG12" s="29"/>
      <c r="AH12" s="27" t="s">
        <v>40</v>
      </c>
      <c r="AI12" s="29"/>
      <c r="AJ12" s="27" t="s">
        <v>41</v>
      </c>
      <c r="AK12" s="29"/>
      <c r="AL12" s="30" t="s">
        <v>44</v>
      </c>
      <c r="AM12" s="32" t="s">
        <v>33</v>
      </c>
      <c r="AN12" s="32"/>
      <c r="AO12" s="32" t="s">
        <v>38</v>
      </c>
      <c r="AP12" s="32"/>
      <c r="AQ12" s="32" t="s">
        <v>39</v>
      </c>
      <c r="AR12" s="32"/>
      <c r="AS12" s="32" t="s">
        <v>40</v>
      </c>
      <c r="AT12" s="32"/>
      <c r="AU12" s="32" t="s">
        <v>41</v>
      </c>
      <c r="AV12" s="32"/>
      <c r="AW12" s="32" t="s">
        <v>85</v>
      </c>
      <c r="AX12" s="32"/>
      <c r="AY12" s="30" t="s">
        <v>44</v>
      </c>
      <c r="AZ12" s="27" t="s">
        <v>33</v>
      </c>
      <c r="BA12" s="29"/>
      <c r="BB12" s="27" t="s">
        <v>38</v>
      </c>
      <c r="BC12" s="29"/>
      <c r="BD12" s="27" t="s">
        <v>39</v>
      </c>
      <c r="BE12" s="29"/>
      <c r="BF12" s="27" t="s">
        <v>40</v>
      </c>
      <c r="BG12" s="29"/>
      <c r="BH12" s="27" t="s">
        <v>41</v>
      </c>
      <c r="BI12" s="29"/>
      <c r="BJ12" s="27" t="s">
        <v>85</v>
      </c>
      <c r="BK12" s="29"/>
      <c r="BL12" s="30" t="s">
        <v>44</v>
      </c>
      <c r="BM12" s="39"/>
    </row>
    <row r="13" spans="1:65" ht="10.5" customHeight="1" thickBot="1" x14ac:dyDescent="0.35">
      <c r="A13" s="59"/>
      <c r="B13" s="62"/>
      <c r="C13" s="65"/>
      <c r="E13" s="15"/>
      <c r="F13" s="15" t="s">
        <v>35</v>
      </c>
      <c r="G13" s="15" t="s">
        <v>36</v>
      </c>
      <c r="H13" s="15" t="s">
        <v>35</v>
      </c>
      <c r="I13" s="15" t="s">
        <v>36</v>
      </c>
      <c r="J13" s="15" t="s">
        <v>35</v>
      </c>
      <c r="K13" s="15" t="s">
        <v>36</v>
      </c>
      <c r="L13" s="15" t="s">
        <v>35</v>
      </c>
      <c r="M13" s="15" t="s">
        <v>36</v>
      </c>
      <c r="N13" s="15" t="s">
        <v>35</v>
      </c>
      <c r="O13" s="15" t="s">
        <v>36</v>
      </c>
      <c r="P13" s="31"/>
      <c r="Q13" s="15" t="s">
        <v>35</v>
      </c>
      <c r="R13" s="15" t="s">
        <v>36</v>
      </c>
      <c r="S13" s="15" t="s">
        <v>35</v>
      </c>
      <c r="T13" s="15" t="s">
        <v>36</v>
      </c>
      <c r="U13" s="15" t="s">
        <v>35</v>
      </c>
      <c r="V13" s="15" t="s">
        <v>36</v>
      </c>
      <c r="W13" s="15" t="s">
        <v>35</v>
      </c>
      <c r="X13" s="15" t="s">
        <v>36</v>
      </c>
      <c r="Y13" s="15" t="s">
        <v>35</v>
      </c>
      <c r="Z13" s="15" t="s">
        <v>36</v>
      </c>
      <c r="AA13" s="31"/>
      <c r="AB13" s="15" t="s">
        <v>35</v>
      </c>
      <c r="AC13" s="15" t="s">
        <v>36</v>
      </c>
      <c r="AD13" s="15" t="s">
        <v>35</v>
      </c>
      <c r="AE13" s="15" t="s">
        <v>36</v>
      </c>
      <c r="AF13" s="15" t="s">
        <v>35</v>
      </c>
      <c r="AG13" s="15" t="s">
        <v>36</v>
      </c>
      <c r="AH13" s="15" t="s">
        <v>35</v>
      </c>
      <c r="AI13" s="15" t="s">
        <v>36</v>
      </c>
      <c r="AJ13" s="15" t="s">
        <v>35</v>
      </c>
      <c r="AK13" s="15" t="s">
        <v>36</v>
      </c>
      <c r="AL13" s="31"/>
      <c r="AM13" s="15" t="s">
        <v>35</v>
      </c>
      <c r="AN13" s="15" t="s">
        <v>36</v>
      </c>
      <c r="AO13" s="15" t="s">
        <v>35</v>
      </c>
      <c r="AP13" s="15" t="s">
        <v>36</v>
      </c>
      <c r="AQ13" s="15" t="s">
        <v>35</v>
      </c>
      <c r="AR13" s="15" t="s">
        <v>36</v>
      </c>
      <c r="AS13" s="15" t="s">
        <v>35</v>
      </c>
      <c r="AT13" s="15" t="s">
        <v>36</v>
      </c>
      <c r="AU13" s="15" t="s">
        <v>35</v>
      </c>
      <c r="AV13" s="15" t="s">
        <v>36</v>
      </c>
      <c r="AW13" s="15" t="s">
        <v>35</v>
      </c>
      <c r="AX13" s="15" t="s">
        <v>36</v>
      </c>
      <c r="AY13" s="31"/>
      <c r="AZ13" s="15" t="s">
        <v>35</v>
      </c>
      <c r="BA13" s="15" t="s">
        <v>36</v>
      </c>
      <c r="BB13" s="15" t="s">
        <v>35</v>
      </c>
      <c r="BC13" s="15" t="s">
        <v>36</v>
      </c>
      <c r="BD13" s="15" t="s">
        <v>35</v>
      </c>
      <c r="BE13" s="15" t="s">
        <v>36</v>
      </c>
      <c r="BF13" s="15" t="s">
        <v>35</v>
      </c>
      <c r="BG13" s="15" t="s">
        <v>36</v>
      </c>
      <c r="BH13" s="15" t="s">
        <v>35</v>
      </c>
      <c r="BI13" s="15" t="s">
        <v>36</v>
      </c>
      <c r="BJ13" s="15" t="s">
        <v>35</v>
      </c>
      <c r="BK13" s="15" t="s">
        <v>36</v>
      </c>
      <c r="BL13" s="31"/>
      <c r="BM13" s="40"/>
    </row>
    <row r="14" spans="1:65" x14ac:dyDescent="0.3">
      <c r="A14" s="19" t="str">
        <f t="shared" ref="A14:A48" si="0">+E14</f>
        <v>LECHE LIQUIDA O EN POLVO (se calcula polvo)</v>
      </c>
      <c r="B14" s="20">
        <f>ROUNDUP(+BM14,0)</f>
        <v>0</v>
      </c>
      <c r="C14" s="21" t="s">
        <v>92</v>
      </c>
      <c r="E14" s="3" t="s">
        <v>47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f>(+F14*G14+H14*I14+J14*K14+L14*M14+N14*O14)*F$11</f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f>(+Q14*R14+S14*T14+U14*V14+W14*X14+Y14*Z14)*Q$11</f>
        <v>0</v>
      </c>
      <c r="AB14" s="8">
        <v>9.6999999999999993</v>
      </c>
      <c r="AC14" s="8">
        <v>30</v>
      </c>
      <c r="AD14" s="8">
        <v>9.6999999999999993</v>
      </c>
      <c r="AE14" s="8">
        <f>4/7*30</f>
        <v>17.142857142857142</v>
      </c>
      <c r="AF14" s="8"/>
      <c r="AG14" s="8"/>
      <c r="AH14" s="8"/>
      <c r="AI14" s="8"/>
      <c r="AJ14" s="8"/>
      <c r="AK14" s="8"/>
      <c r="AL14" s="7">
        <f>(+AB14*AC14+AD14*AE14+AF14*AG14+AH14*AI14+AJ14*AK14)*AB$11</f>
        <v>0</v>
      </c>
      <c r="AM14" s="14">
        <v>15.6</v>
      </c>
      <c r="AN14" s="14">
        <v>30</v>
      </c>
      <c r="AO14" s="14">
        <v>15.6</v>
      </c>
      <c r="AP14" s="14">
        <f>4/7*30</f>
        <v>17.142857142857142</v>
      </c>
      <c r="AQ14" s="14"/>
      <c r="AR14" s="14"/>
      <c r="AS14" s="14"/>
      <c r="AT14" s="14"/>
      <c r="AU14" s="14"/>
      <c r="AV14" s="14"/>
      <c r="AW14" s="14">
        <v>15.6</v>
      </c>
      <c r="AX14" s="14">
        <v>20</v>
      </c>
      <c r="AY14" s="12">
        <f t="shared" ref="AY14:AY48" si="1">(AM14*AN14+AO14*AP14+AQ14*AR14+AS14*AT14+AU14*AV14+AW14*AX14)*AM$11</f>
        <v>0</v>
      </c>
      <c r="AZ14" s="7">
        <v>17</v>
      </c>
      <c r="BA14" s="7">
        <v>30</v>
      </c>
      <c r="BB14" s="7">
        <v>17</v>
      </c>
      <c r="BC14" s="7">
        <f>4/7*30</f>
        <v>17.142857142857142</v>
      </c>
      <c r="BD14" s="7"/>
      <c r="BE14" s="7"/>
      <c r="BF14" s="7"/>
      <c r="BG14" s="7"/>
      <c r="BH14" s="7"/>
      <c r="BI14" s="7"/>
      <c r="BJ14" s="7">
        <v>17</v>
      </c>
      <c r="BK14" s="7">
        <v>20</v>
      </c>
      <c r="BL14" s="7">
        <f t="shared" ref="BL14:BL48" si="2">(AZ14*BA14+BB14*BC14+BD14*BE14+BF14*BG14+BH14*BI14+BJ14*BK14)*AZ$11</f>
        <v>0</v>
      </c>
      <c r="BM14" s="9">
        <f>(+BL14+AY14+AL14+AA14+P14)*BL$8</f>
        <v>0</v>
      </c>
    </row>
    <row r="15" spans="1:65" x14ac:dyDescent="0.3">
      <c r="A15" s="19" t="str">
        <f t="shared" si="0"/>
        <v>LECHE CONTINUACIÓN</v>
      </c>
      <c r="B15" s="20">
        <f t="shared" ref="B15:B48" si="3">ROUNDUP(+BM15,0)</f>
        <v>0</v>
      </c>
      <c r="C15" s="21" t="s">
        <v>92</v>
      </c>
      <c r="E15" s="1" t="s">
        <v>0</v>
      </c>
      <c r="F15" s="7">
        <v>17</v>
      </c>
      <c r="G15" s="7">
        <v>30</v>
      </c>
      <c r="H15" s="7">
        <v>13</v>
      </c>
      <c r="I15" s="7">
        <v>30</v>
      </c>
      <c r="J15" s="8">
        <v>13</v>
      </c>
      <c r="K15" s="8">
        <v>30</v>
      </c>
      <c r="L15" s="7">
        <v>13</v>
      </c>
      <c r="M15" s="7">
        <v>30</v>
      </c>
      <c r="N15" s="8">
        <v>13</v>
      </c>
      <c r="O15" s="8">
        <v>30</v>
      </c>
      <c r="P15" s="7">
        <f t="shared" ref="P15:P48" si="4">(+F15*G15+H15*I15+J15*K15+L15*M15+N15*O15)*F$11</f>
        <v>0</v>
      </c>
      <c r="Q15" s="1">
        <v>17</v>
      </c>
      <c r="R15" s="1">
        <v>30</v>
      </c>
      <c r="S15" s="1">
        <v>13</v>
      </c>
      <c r="T15" s="1">
        <v>30</v>
      </c>
      <c r="U15" s="6">
        <v>17</v>
      </c>
      <c r="V15" s="6">
        <v>30</v>
      </c>
      <c r="W15" s="1">
        <v>13</v>
      </c>
      <c r="X15" s="1">
        <v>30</v>
      </c>
      <c r="Y15" s="1">
        <v>13</v>
      </c>
      <c r="Z15" s="1">
        <v>30</v>
      </c>
      <c r="AA15" s="1">
        <f t="shared" ref="AA15:AA48" si="5">(+Q15*R15+S15*T15+U15*V15+W15*X15+Y15*Z15)*Q$11</f>
        <v>0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7">
        <f t="shared" ref="AL15:AL48" si="6">(+AB15*AC15+AD15*AE15+AF15*AG15+AH15*AI15+AJ15*AK15)*AB$11</f>
        <v>0</v>
      </c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2">
        <f t="shared" si="1"/>
        <v>0</v>
      </c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>
        <f t="shared" si="2"/>
        <v>0</v>
      </c>
      <c r="BM15" s="9">
        <f t="shared" ref="BM15:BM48" si="7">(+BL15+AY15+AL15+AA15+P15)*BL$8</f>
        <v>0</v>
      </c>
    </row>
    <row r="16" spans="1:65" ht="15.75" customHeight="1" x14ac:dyDescent="0.3">
      <c r="A16" s="19" t="str">
        <f t="shared" si="0"/>
        <v>KUMIS, Yogourt y Avena</v>
      </c>
      <c r="B16" s="20">
        <f t="shared" si="3"/>
        <v>0</v>
      </c>
      <c r="C16" s="21" t="s">
        <v>93</v>
      </c>
      <c r="E16" s="2" t="s">
        <v>84</v>
      </c>
      <c r="F16" s="7"/>
      <c r="G16" s="7"/>
      <c r="H16" s="7"/>
      <c r="I16" s="7"/>
      <c r="J16" s="8"/>
      <c r="K16" s="8"/>
      <c r="L16" s="7"/>
      <c r="M16" s="7"/>
      <c r="N16" s="7"/>
      <c r="O16" s="7"/>
      <c r="P16" s="7">
        <f t="shared" si="4"/>
        <v>0</v>
      </c>
      <c r="Q16" s="1"/>
      <c r="R16" s="1"/>
      <c r="S16" s="1"/>
      <c r="T16" s="1"/>
      <c r="U16" s="6"/>
      <c r="V16" s="6"/>
      <c r="W16" s="1"/>
      <c r="X16" s="1"/>
      <c r="Y16" s="1"/>
      <c r="Z16" s="1"/>
      <c r="AA16" s="1">
        <f t="shared" si="5"/>
        <v>0</v>
      </c>
      <c r="AB16" s="8"/>
      <c r="AC16" s="8"/>
      <c r="AD16" s="8"/>
      <c r="AE16" s="8"/>
      <c r="AF16" s="8"/>
      <c r="AG16" s="8"/>
      <c r="AH16" s="8">
        <v>100</v>
      </c>
      <c r="AI16" s="8">
        <v>20</v>
      </c>
      <c r="AJ16" s="8"/>
      <c r="AK16" s="8"/>
      <c r="AL16" s="7">
        <f t="shared" si="6"/>
        <v>0</v>
      </c>
      <c r="AM16" s="14"/>
      <c r="AN16" s="14"/>
      <c r="AO16" s="14"/>
      <c r="AP16" s="14"/>
      <c r="AQ16" s="14"/>
      <c r="AR16" s="14"/>
      <c r="AS16" s="14">
        <v>200</v>
      </c>
      <c r="AT16" s="14">
        <v>20</v>
      </c>
      <c r="AU16" s="14"/>
      <c r="AV16" s="14"/>
      <c r="AW16" s="14">
        <v>200</v>
      </c>
      <c r="AX16" s="14">
        <v>10</v>
      </c>
      <c r="AY16" s="12">
        <f t="shared" si="1"/>
        <v>0</v>
      </c>
      <c r="AZ16" s="7"/>
      <c r="BA16" s="7"/>
      <c r="BB16" s="7"/>
      <c r="BC16" s="7"/>
      <c r="BD16" s="7"/>
      <c r="BE16" s="7"/>
      <c r="BF16" s="7">
        <v>240</v>
      </c>
      <c r="BG16" s="7">
        <v>20</v>
      </c>
      <c r="BH16" s="7"/>
      <c r="BI16" s="7"/>
      <c r="BJ16" s="7">
        <v>200</v>
      </c>
      <c r="BK16" s="7">
        <v>10</v>
      </c>
      <c r="BL16" s="7">
        <f t="shared" si="2"/>
        <v>0</v>
      </c>
      <c r="BM16" s="9">
        <f t="shared" si="7"/>
        <v>0</v>
      </c>
    </row>
    <row r="17" spans="1:65" x14ac:dyDescent="0.3">
      <c r="A17" s="19" t="str">
        <f t="shared" si="0"/>
        <v>QUESO CAMPESINO</v>
      </c>
      <c r="B17" s="20">
        <f t="shared" si="3"/>
        <v>0</v>
      </c>
      <c r="C17" s="21" t="s">
        <v>92</v>
      </c>
      <c r="E17" s="1" t="s">
        <v>1</v>
      </c>
      <c r="F17" s="7"/>
      <c r="G17" s="7"/>
      <c r="H17" s="7"/>
      <c r="I17" s="7"/>
      <c r="J17" s="8"/>
      <c r="K17" s="8"/>
      <c r="L17" s="7"/>
      <c r="M17" s="7"/>
      <c r="N17" s="7"/>
      <c r="O17" s="7"/>
      <c r="P17" s="7">
        <f t="shared" si="4"/>
        <v>0</v>
      </c>
      <c r="Q17" s="1"/>
      <c r="R17" s="1"/>
      <c r="S17" s="1"/>
      <c r="T17" s="1"/>
      <c r="U17" s="6"/>
      <c r="V17" s="6"/>
      <c r="W17" s="1"/>
      <c r="X17" s="1"/>
      <c r="Y17" s="1"/>
      <c r="Z17" s="1"/>
      <c r="AA17" s="1">
        <f t="shared" si="5"/>
        <v>0</v>
      </c>
      <c r="AB17" s="8">
        <v>30</v>
      </c>
      <c r="AC17" s="8">
        <v>10</v>
      </c>
      <c r="AD17" s="8"/>
      <c r="AE17" s="8"/>
      <c r="AF17" s="8"/>
      <c r="AG17" s="8"/>
      <c r="AH17" s="8">
        <v>30</v>
      </c>
      <c r="AI17" s="8">
        <v>10</v>
      </c>
      <c r="AJ17" s="8"/>
      <c r="AK17" s="8"/>
      <c r="AL17" s="7">
        <f t="shared" si="6"/>
        <v>0</v>
      </c>
      <c r="AM17" s="14">
        <v>60</v>
      </c>
      <c r="AN17" s="14">
        <v>10</v>
      </c>
      <c r="AO17" s="14"/>
      <c r="AP17" s="14"/>
      <c r="AQ17" s="14"/>
      <c r="AR17" s="14"/>
      <c r="AS17" s="14">
        <v>60</v>
      </c>
      <c r="AT17" s="14">
        <v>10</v>
      </c>
      <c r="AU17" s="14"/>
      <c r="AV17" s="14"/>
      <c r="AW17" s="14"/>
      <c r="AX17" s="14"/>
      <c r="AY17" s="12">
        <f t="shared" si="1"/>
        <v>0</v>
      </c>
      <c r="AZ17" s="7">
        <v>70</v>
      </c>
      <c r="BA17" s="7">
        <v>10</v>
      </c>
      <c r="BB17" s="7"/>
      <c r="BC17" s="7"/>
      <c r="BD17" s="7"/>
      <c r="BE17" s="7"/>
      <c r="BF17" s="7">
        <v>60</v>
      </c>
      <c r="BG17" s="7">
        <v>10</v>
      </c>
      <c r="BH17" s="7"/>
      <c r="BI17" s="7"/>
      <c r="BJ17" s="7"/>
      <c r="BK17" s="7"/>
      <c r="BL17" s="7">
        <f t="shared" si="2"/>
        <v>0</v>
      </c>
      <c r="BM17" s="9">
        <f t="shared" si="7"/>
        <v>0</v>
      </c>
    </row>
    <row r="18" spans="1:65" hidden="1" x14ac:dyDescent="0.3">
      <c r="A18" s="19" t="str">
        <f t="shared" si="0"/>
        <v xml:space="preserve">AVENA EN HOJUELAS </v>
      </c>
      <c r="B18" s="20">
        <f t="shared" si="3"/>
        <v>0</v>
      </c>
      <c r="C18" s="21" t="s">
        <v>92</v>
      </c>
      <c r="E18" s="1" t="s">
        <v>2</v>
      </c>
      <c r="F18" s="7"/>
      <c r="G18" s="7"/>
      <c r="H18" s="7"/>
      <c r="I18" s="7"/>
      <c r="J18" s="8"/>
      <c r="K18" s="8"/>
      <c r="L18" s="7"/>
      <c r="M18" s="7"/>
      <c r="N18" s="7"/>
      <c r="O18" s="7"/>
      <c r="P18" s="7">
        <f t="shared" si="4"/>
        <v>0</v>
      </c>
      <c r="Q18" s="1"/>
      <c r="R18" s="1"/>
      <c r="S18" s="1"/>
      <c r="T18" s="1"/>
      <c r="U18" s="6"/>
      <c r="V18" s="6"/>
      <c r="W18" s="1"/>
      <c r="X18" s="1"/>
      <c r="Y18" s="1"/>
      <c r="Z18" s="1"/>
      <c r="AA18" s="1">
        <f t="shared" si="5"/>
        <v>0</v>
      </c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7">
        <f t="shared" si="6"/>
        <v>0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2">
        <f t="shared" si="1"/>
        <v>0</v>
      </c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>
        <f t="shared" si="2"/>
        <v>0</v>
      </c>
      <c r="BM18" s="9">
        <f t="shared" si="7"/>
        <v>0</v>
      </c>
    </row>
    <row r="19" spans="1:65" ht="16.5" customHeight="1" x14ac:dyDescent="0.3">
      <c r="A19" s="19" t="str">
        <f t="shared" si="0"/>
        <v>CEREALES PARA COLADAS, PAPILLAS Y COMPOTAS</v>
      </c>
      <c r="B19" s="20">
        <f t="shared" si="3"/>
        <v>0</v>
      </c>
      <c r="C19" s="21" t="s">
        <v>92</v>
      </c>
      <c r="E19" s="2" t="s">
        <v>43</v>
      </c>
      <c r="F19" s="7"/>
      <c r="G19" s="7"/>
      <c r="H19" s="7">
        <v>5</v>
      </c>
      <c r="I19" s="7">
        <v>30</v>
      </c>
      <c r="J19" s="8"/>
      <c r="K19" s="8"/>
      <c r="L19" s="7"/>
      <c r="M19" s="7"/>
      <c r="N19" s="7"/>
      <c r="O19" s="7"/>
      <c r="P19" s="7">
        <f t="shared" si="4"/>
        <v>0</v>
      </c>
      <c r="Q19" s="1"/>
      <c r="R19" s="1"/>
      <c r="S19" s="1">
        <v>7</v>
      </c>
      <c r="T19" s="1">
        <v>30</v>
      </c>
      <c r="U19" s="6"/>
      <c r="V19" s="6"/>
      <c r="W19" s="1"/>
      <c r="X19" s="1"/>
      <c r="Y19" s="1"/>
      <c r="Z19" s="1"/>
      <c r="AA19" s="1">
        <f t="shared" si="5"/>
        <v>0</v>
      </c>
      <c r="AB19" s="8">
        <v>10</v>
      </c>
      <c r="AC19" s="8">
        <f>3/7*30</f>
        <v>12.857142857142856</v>
      </c>
      <c r="AD19" s="8">
        <v>10</v>
      </c>
      <c r="AE19" s="8">
        <f>3/7*30</f>
        <v>12.857142857142856</v>
      </c>
      <c r="AF19" s="8"/>
      <c r="AG19" s="8"/>
      <c r="AH19" s="8"/>
      <c r="AI19" s="8"/>
      <c r="AJ19" s="8"/>
      <c r="AK19" s="8"/>
      <c r="AL19" s="7">
        <f t="shared" si="6"/>
        <v>0</v>
      </c>
      <c r="AM19" s="14">
        <v>14</v>
      </c>
      <c r="AN19" s="14">
        <f>3/7*30</f>
        <v>12.857142857142856</v>
      </c>
      <c r="AO19" s="14">
        <v>14</v>
      </c>
      <c r="AP19" s="14">
        <f>3/7*30</f>
        <v>12.857142857142856</v>
      </c>
      <c r="AQ19" s="14"/>
      <c r="AR19" s="14"/>
      <c r="AS19" s="14"/>
      <c r="AT19" s="14"/>
      <c r="AU19" s="14"/>
      <c r="AV19" s="14"/>
      <c r="AW19" s="14"/>
      <c r="AX19" s="14"/>
      <c r="AY19" s="12">
        <f t="shared" si="1"/>
        <v>0</v>
      </c>
      <c r="AZ19" s="7">
        <v>15.6</v>
      </c>
      <c r="BA19" s="7">
        <f>3/7*30</f>
        <v>12.857142857142856</v>
      </c>
      <c r="BB19" s="7">
        <v>15.6</v>
      </c>
      <c r="BC19" s="7">
        <f>3/7*30</f>
        <v>12.857142857142856</v>
      </c>
      <c r="BD19" s="7"/>
      <c r="BE19" s="7"/>
      <c r="BF19" s="7"/>
      <c r="BG19" s="7"/>
      <c r="BH19" s="7"/>
      <c r="BI19" s="7"/>
      <c r="BJ19" s="7"/>
      <c r="BK19" s="7"/>
      <c r="BL19" s="7">
        <f t="shared" si="2"/>
        <v>0</v>
      </c>
      <c r="BM19" s="9">
        <f t="shared" si="7"/>
        <v>0</v>
      </c>
    </row>
    <row r="20" spans="1:65" x14ac:dyDescent="0.3">
      <c r="A20" s="19" t="str">
        <f t="shared" si="0"/>
        <v>CEREALES PARA SOPA</v>
      </c>
      <c r="B20" s="20">
        <f t="shared" si="3"/>
        <v>0</v>
      </c>
      <c r="C20" s="21" t="s">
        <v>92</v>
      </c>
      <c r="E20" s="1" t="s">
        <v>3</v>
      </c>
      <c r="F20" s="7"/>
      <c r="G20" s="7"/>
      <c r="H20" s="7"/>
      <c r="I20" s="7"/>
      <c r="J20" s="8">
        <v>6</v>
      </c>
      <c r="K20" s="8">
        <v>30</v>
      </c>
      <c r="L20" s="7"/>
      <c r="M20" s="7"/>
      <c r="N20" s="8">
        <v>6</v>
      </c>
      <c r="O20" s="8">
        <v>30</v>
      </c>
      <c r="P20" s="7">
        <f t="shared" si="4"/>
        <v>0</v>
      </c>
      <c r="Q20" s="1"/>
      <c r="R20" s="1"/>
      <c r="S20" s="1"/>
      <c r="T20" s="1"/>
      <c r="U20" s="6">
        <v>4</v>
      </c>
      <c r="V20" s="6">
        <v>30</v>
      </c>
      <c r="W20" s="1"/>
      <c r="X20" s="1"/>
      <c r="Y20" s="1">
        <v>4</v>
      </c>
      <c r="Z20" s="1">
        <v>30</v>
      </c>
      <c r="AA20" s="1">
        <f t="shared" si="5"/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>
        <f t="shared" si="6"/>
        <v>0</v>
      </c>
      <c r="AM20" s="14"/>
      <c r="AN20" s="14"/>
      <c r="AO20" s="14"/>
      <c r="AP20" s="14"/>
      <c r="AQ20" s="14">
        <v>9</v>
      </c>
      <c r="AR20" s="14">
        <v>30</v>
      </c>
      <c r="AS20" s="14"/>
      <c r="AT20" s="14"/>
      <c r="AU20" s="14"/>
      <c r="AV20" s="14"/>
      <c r="AW20" s="14"/>
      <c r="AX20" s="14"/>
      <c r="AY20" s="12">
        <f t="shared" si="1"/>
        <v>0</v>
      </c>
      <c r="AZ20" s="7"/>
      <c r="BA20" s="7"/>
      <c r="BB20" s="7"/>
      <c r="BC20" s="7"/>
      <c r="BD20" s="7">
        <v>9</v>
      </c>
      <c r="BE20" s="7">
        <v>30</v>
      </c>
      <c r="BF20" s="7"/>
      <c r="BG20" s="7"/>
      <c r="BH20" s="7"/>
      <c r="BI20" s="7"/>
      <c r="BJ20" s="7"/>
      <c r="BK20" s="7"/>
      <c r="BL20" s="7">
        <f t="shared" si="2"/>
        <v>0</v>
      </c>
      <c r="BM20" s="9">
        <f t="shared" si="7"/>
        <v>0</v>
      </c>
    </row>
    <row r="21" spans="1:65" hidden="1" x14ac:dyDescent="0.3">
      <c r="A21" s="19" t="str">
        <f t="shared" si="0"/>
        <v>PAPILLAS INDUSTRIALIZADAS</v>
      </c>
      <c r="B21" s="20">
        <f t="shared" si="3"/>
        <v>0</v>
      </c>
      <c r="C21" s="21" t="s">
        <v>92</v>
      </c>
      <c r="E21" s="1" t="s">
        <v>4</v>
      </c>
      <c r="F21" s="7"/>
      <c r="G21" s="7"/>
      <c r="H21" s="7"/>
      <c r="I21" s="7"/>
      <c r="J21" s="8"/>
      <c r="K21" s="8"/>
      <c r="L21" s="7"/>
      <c r="M21" s="7"/>
      <c r="N21" s="7"/>
      <c r="O21" s="7"/>
      <c r="P21" s="7">
        <f t="shared" si="4"/>
        <v>0</v>
      </c>
      <c r="Q21" s="1"/>
      <c r="R21" s="1"/>
      <c r="S21" s="1"/>
      <c r="T21" s="1"/>
      <c r="U21" s="6"/>
      <c r="V21" s="6"/>
      <c r="W21" s="1"/>
      <c r="X21" s="1"/>
      <c r="Y21" s="1"/>
      <c r="Z21" s="1"/>
      <c r="AA21" s="1">
        <f t="shared" si="5"/>
        <v>0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>
        <f t="shared" si="6"/>
        <v>0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2">
        <f t="shared" si="1"/>
        <v>0</v>
      </c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>
        <f t="shared" si="2"/>
        <v>0</v>
      </c>
      <c r="BM21" s="9">
        <f t="shared" si="7"/>
        <v>0</v>
      </c>
    </row>
    <row r="22" spans="1:65" ht="15" hidden="1" customHeight="1" x14ac:dyDescent="0.3">
      <c r="A22" s="19" t="str">
        <f t="shared" si="0"/>
        <v>ALIMENTO INFANTIL DE ARROZ, AVENA Y MAIZ</v>
      </c>
      <c r="B22" s="20">
        <f t="shared" si="3"/>
        <v>0</v>
      </c>
      <c r="C22" s="21" t="s">
        <v>92</v>
      </c>
      <c r="E22" s="2" t="s">
        <v>5</v>
      </c>
      <c r="F22" s="7"/>
      <c r="G22" s="7"/>
      <c r="H22" s="7"/>
      <c r="I22" s="7"/>
      <c r="J22" s="8"/>
      <c r="K22" s="8"/>
      <c r="L22" s="7"/>
      <c r="M22" s="7"/>
      <c r="N22" s="7"/>
      <c r="O22" s="7"/>
      <c r="P22" s="7">
        <f t="shared" si="4"/>
        <v>0</v>
      </c>
      <c r="Q22" s="1"/>
      <c r="R22" s="1"/>
      <c r="S22" s="1"/>
      <c r="T22" s="1"/>
      <c r="U22" s="6"/>
      <c r="V22" s="6"/>
      <c r="W22" s="1"/>
      <c r="X22" s="1"/>
      <c r="Y22" s="1"/>
      <c r="Z22" s="1"/>
      <c r="AA22" s="1">
        <f t="shared" si="5"/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7">
        <f t="shared" si="6"/>
        <v>0</v>
      </c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2">
        <f t="shared" si="1"/>
        <v>0</v>
      </c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>
        <f t="shared" si="2"/>
        <v>0</v>
      </c>
      <c r="BM22" s="9">
        <f t="shared" si="7"/>
        <v>0</v>
      </c>
    </row>
    <row r="23" spans="1:65" x14ac:dyDescent="0.3">
      <c r="A23" s="19" t="str">
        <f t="shared" si="0"/>
        <v>ARROZ</v>
      </c>
      <c r="B23" s="20">
        <f t="shared" si="3"/>
        <v>0</v>
      </c>
      <c r="C23" s="21" t="s">
        <v>92</v>
      </c>
      <c r="E23" s="1" t="s">
        <v>6</v>
      </c>
      <c r="F23" s="7"/>
      <c r="G23" s="7"/>
      <c r="H23" s="7"/>
      <c r="I23" s="7"/>
      <c r="J23" s="8"/>
      <c r="K23" s="8"/>
      <c r="L23" s="7"/>
      <c r="M23" s="7"/>
      <c r="N23" s="7"/>
      <c r="O23" s="7"/>
      <c r="P23" s="7">
        <f t="shared" si="4"/>
        <v>0</v>
      </c>
      <c r="Q23" s="1"/>
      <c r="R23" s="1"/>
      <c r="S23" s="1"/>
      <c r="T23" s="1"/>
      <c r="U23" s="6"/>
      <c r="V23" s="6"/>
      <c r="W23" s="1"/>
      <c r="X23" s="1"/>
      <c r="Y23" s="1">
        <v>8</v>
      </c>
      <c r="Z23" s="1">
        <v>25</v>
      </c>
      <c r="AA23" s="1">
        <f t="shared" si="5"/>
        <v>0</v>
      </c>
      <c r="AB23" s="8"/>
      <c r="AC23" s="8"/>
      <c r="AD23" s="8"/>
      <c r="AE23" s="8"/>
      <c r="AF23" s="8">
        <v>10</v>
      </c>
      <c r="AG23" s="8">
        <f>6/7*30</f>
        <v>25.714285714285712</v>
      </c>
      <c r="AH23" s="8"/>
      <c r="AI23" s="8"/>
      <c r="AJ23" s="8">
        <v>15</v>
      </c>
      <c r="AK23" s="8">
        <f>6/7*30</f>
        <v>25.714285714285712</v>
      </c>
      <c r="AL23" s="7">
        <f t="shared" si="6"/>
        <v>0</v>
      </c>
      <c r="AM23" s="14"/>
      <c r="AN23" s="14"/>
      <c r="AO23" s="14"/>
      <c r="AP23" s="14"/>
      <c r="AQ23" s="14">
        <v>29</v>
      </c>
      <c r="AR23" s="14">
        <f>6/7*30</f>
        <v>25.714285714285712</v>
      </c>
      <c r="AS23" s="14"/>
      <c r="AT23" s="14"/>
      <c r="AU23" s="14">
        <v>40</v>
      </c>
      <c r="AV23" s="14">
        <f>6/7*30</f>
        <v>25.714285714285712</v>
      </c>
      <c r="AW23" s="14"/>
      <c r="AX23" s="14"/>
      <c r="AY23" s="12">
        <f t="shared" si="1"/>
        <v>0</v>
      </c>
      <c r="AZ23" s="7"/>
      <c r="BA23" s="7"/>
      <c r="BB23" s="7"/>
      <c r="BC23" s="7"/>
      <c r="BD23" s="7">
        <v>29</v>
      </c>
      <c r="BE23" s="7">
        <f>6/7*30</f>
        <v>25.714285714285712</v>
      </c>
      <c r="BF23" s="7"/>
      <c r="BG23" s="7"/>
      <c r="BH23" s="7">
        <v>40</v>
      </c>
      <c r="BI23" s="7">
        <f>6/7*30</f>
        <v>25.714285714285712</v>
      </c>
      <c r="BJ23" s="7"/>
      <c r="BK23" s="7"/>
      <c r="BL23" s="7">
        <f t="shared" si="2"/>
        <v>0</v>
      </c>
      <c r="BM23" s="9">
        <f t="shared" si="7"/>
        <v>0</v>
      </c>
    </row>
    <row r="24" spans="1:65" x14ac:dyDescent="0.3">
      <c r="A24" s="19" t="str">
        <f t="shared" si="0"/>
        <v>PASTAS ALIMENTICIAS</v>
      </c>
      <c r="B24" s="20">
        <f t="shared" si="3"/>
        <v>0</v>
      </c>
      <c r="C24" s="21" t="s">
        <v>92</v>
      </c>
      <c r="E24" s="1" t="s">
        <v>7</v>
      </c>
      <c r="F24" s="7"/>
      <c r="G24" s="7"/>
      <c r="H24" s="7"/>
      <c r="I24" s="7"/>
      <c r="J24" s="8"/>
      <c r="K24" s="8"/>
      <c r="L24" s="7"/>
      <c r="M24" s="7"/>
      <c r="N24" s="7"/>
      <c r="O24" s="7"/>
      <c r="P24" s="7">
        <f t="shared" si="4"/>
        <v>0</v>
      </c>
      <c r="Q24" s="1"/>
      <c r="R24" s="1"/>
      <c r="S24" s="1"/>
      <c r="T24" s="1"/>
      <c r="U24" s="6">
        <v>8</v>
      </c>
      <c r="V24" s="6">
        <v>25</v>
      </c>
      <c r="W24" s="1"/>
      <c r="X24" s="1"/>
      <c r="Y24" s="1">
        <v>8</v>
      </c>
      <c r="Z24" s="1">
        <v>5</v>
      </c>
      <c r="AA24" s="1">
        <f t="shared" si="5"/>
        <v>0</v>
      </c>
      <c r="AB24" s="8"/>
      <c r="AC24" s="8"/>
      <c r="AD24" s="8"/>
      <c r="AE24" s="8"/>
      <c r="AF24" s="8">
        <v>15</v>
      </c>
      <c r="AG24" s="8">
        <f>1/7*30</f>
        <v>4.2857142857142856</v>
      </c>
      <c r="AH24" s="8"/>
      <c r="AI24" s="8"/>
      <c r="AJ24" s="8">
        <v>15</v>
      </c>
      <c r="AK24" s="8">
        <f>1/7*30</f>
        <v>4.2857142857142856</v>
      </c>
      <c r="AL24" s="7">
        <f t="shared" si="6"/>
        <v>0</v>
      </c>
      <c r="AM24" s="14"/>
      <c r="AN24" s="14"/>
      <c r="AO24" s="14"/>
      <c r="AP24" s="14"/>
      <c r="AQ24" s="14">
        <v>40</v>
      </c>
      <c r="AR24" s="14">
        <f>1/7*30</f>
        <v>4.2857142857142856</v>
      </c>
      <c r="AS24" s="14"/>
      <c r="AT24" s="14"/>
      <c r="AU24" s="14">
        <v>40</v>
      </c>
      <c r="AV24" s="14">
        <f>1/7*30</f>
        <v>4.2857142857142856</v>
      </c>
      <c r="AW24" s="14"/>
      <c r="AX24" s="14"/>
      <c r="AY24" s="12">
        <f t="shared" si="1"/>
        <v>0</v>
      </c>
      <c r="AZ24" s="7"/>
      <c r="BA24" s="7"/>
      <c r="BB24" s="7"/>
      <c r="BC24" s="7"/>
      <c r="BD24" s="7">
        <v>40</v>
      </c>
      <c r="BE24" s="7">
        <f>1/7*30</f>
        <v>4.2857142857142856</v>
      </c>
      <c r="BF24" s="7"/>
      <c r="BG24" s="7"/>
      <c r="BH24" s="7">
        <v>40</v>
      </c>
      <c r="BI24" s="7">
        <f>1/7*30</f>
        <v>4.2857142857142856</v>
      </c>
      <c r="BJ24" s="7"/>
      <c r="BK24" s="7"/>
      <c r="BL24" s="7">
        <f t="shared" si="2"/>
        <v>0</v>
      </c>
      <c r="BM24" s="9">
        <f t="shared" si="7"/>
        <v>0</v>
      </c>
    </row>
    <row r="25" spans="1:65" x14ac:dyDescent="0.3">
      <c r="A25" s="19" t="str">
        <f t="shared" si="0"/>
        <v>HARINA DE MAIZ AMARILLO</v>
      </c>
      <c r="B25" s="20">
        <f t="shared" si="3"/>
        <v>0</v>
      </c>
      <c r="C25" s="21" t="s">
        <v>92</v>
      </c>
      <c r="E25" s="1" t="s">
        <v>8</v>
      </c>
      <c r="F25" s="7"/>
      <c r="G25" s="7"/>
      <c r="H25" s="7"/>
      <c r="I25" s="7"/>
      <c r="J25" s="8"/>
      <c r="K25" s="8"/>
      <c r="L25" s="7"/>
      <c r="M25" s="7"/>
      <c r="N25" s="7"/>
      <c r="O25" s="7"/>
      <c r="P25" s="7">
        <f t="shared" si="4"/>
        <v>0</v>
      </c>
      <c r="Q25" s="1"/>
      <c r="R25" s="1"/>
      <c r="S25" s="1"/>
      <c r="T25" s="1"/>
      <c r="U25" s="6">
        <v>8</v>
      </c>
      <c r="V25" s="6">
        <v>5</v>
      </c>
      <c r="W25" s="1"/>
      <c r="X25" s="1"/>
      <c r="Y25" s="1"/>
      <c r="Z25" s="1"/>
      <c r="AA25" s="1">
        <f t="shared" si="5"/>
        <v>0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7">
        <f t="shared" si="6"/>
        <v>0</v>
      </c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2">
        <f t="shared" si="1"/>
        <v>0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>
        <f t="shared" si="2"/>
        <v>0</v>
      </c>
      <c r="BM25" s="9">
        <f t="shared" si="7"/>
        <v>0</v>
      </c>
    </row>
    <row r="26" spans="1:65" ht="15" customHeight="1" x14ac:dyDescent="0.3">
      <c r="A26" s="19" t="str">
        <f t="shared" si="0"/>
        <v>PANIFICADOS (PAN, PASTELERÍA Y  HOJALDRES)</v>
      </c>
      <c r="B26" s="20">
        <f t="shared" si="3"/>
        <v>0</v>
      </c>
      <c r="C26" s="21" t="s">
        <v>92</v>
      </c>
      <c r="E26" s="2" t="s">
        <v>9</v>
      </c>
      <c r="F26" s="7"/>
      <c r="G26" s="7"/>
      <c r="H26" s="7"/>
      <c r="I26" s="7"/>
      <c r="J26" s="8"/>
      <c r="K26" s="8"/>
      <c r="L26" s="7"/>
      <c r="M26" s="7"/>
      <c r="N26" s="7"/>
      <c r="O26" s="7"/>
      <c r="P26" s="7">
        <f t="shared" si="4"/>
        <v>0</v>
      </c>
      <c r="Q26" s="1">
        <v>10</v>
      </c>
      <c r="R26" s="1">
        <v>10</v>
      </c>
      <c r="S26" s="1"/>
      <c r="T26" s="1"/>
      <c r="U26" s="6"/>
      <c r="V26" s="6"/>
      <c r="W26" s="1"/>
      <c r="X26" s="1"/>
      <c r="Y26" s="1"/>
      <c r="Z26" s="1"/>
      <c r="AA26" s="1">
        <f t="shared" si="5"/>
        <v>0</v>
      </c>
      <c r="AB26" s="8">
        <v>25</v>
      </c>
      <c r="AC26" s="8">
        <v>20</v>
      </c>
      <c r="AD26" s="8">
        <v>10</v>
      </c>
      <c r="AE26" s="8">
        <v>20</v>
      </c>
      <c r="AF26" s="8"/>
      <c r="AG26" s="8"/>
      <c r="AH26" s="8">
        <v>10</v>
      </c>
      <c r="AI26" s="8">
        <v>10</v>
      </c>
      <c r="AJ26" s="8"/>
      <c r="AK26" s="8"/>
      <c r="AL26" s="7">
        <f t="shared" si="6"/>
        <v>0</v>
      </c>
      <c r="AM26" s="14">
        <v>70</v>
      </c>
      <c r="AN26" s="14">
        <v>20</v>
      </c>
      <c r="AO26" s="14">
        <v>50</v>
      </c>
      <c r="AP26" s="14">
        <v>20</v>
      </c>
      <c r="AQ26" s="14"/>
      <c r="AR26" s="14"/>
      <c r="AS26" s="14">
        <v>50</v>
      </c>
      <c r="AT26" s="14">
        <f>2/7*30</f>
        <v>8.5714285714285712</v>
      </c>
      <c r="AU26" s="14"/>
      <c r="AV26" s="14"/>
      <c r="AW26" s="14">
        <v>30</v>
      </c>
      <c r="AX26" s="14">
        <v>20</v>
      </c>
      <c r="AY26" s="12">
        <f t="shared" si="1"/>
        <v>0</v>
      </c>
      <c r="AZ26" s="7">
        <v>70</v>
      </c>
      <c r="BA26" s="7">
        <v>20</v>
      </c>
      <c r="BB26" s="7">
        <v>60</v>
      </c>
      <c r="BC26" s="7">
        <v>20</v>
      </c>
      <c r="BD26" s="7"/>
      <c r="BE26" s="7"/>
      <c r="BF26" s="7">
        <v>50</v>
      </c>
      <c r="BG26" s="7">
        <f>2/7*30</f>
        <v>8.5714285714285712</v>
      </c>
      <c r="BH26" s="7"/>
      <c r="BI26" s="7"/>
      <c r="BJ26" s="7">
        <v>50</v>
      </c>
      <c r="BK26" s="7">
        <v>20</v>
      </c>
      <c r="BL26" s="7">
        <f t="shared" si="2"/>
        <v>0</v>
      </c>
      <c r="BM26" s="9">
        <f t="shared" si="7"/>
        <v>0</v>
      </c>
    </row>
    <row r="27" spans="1:65" x14ac:dyDescent="0.3">
      <c r="A27" s="19" t="str">
        <f t="shared" si="0"/>
        <v>GALLETERÍA</v>
      </c>
      <c r="B27" s="20">
        <f t="shared" si="3"/>
        <v>0</v>
      </c>
      <c r="C27" s="21" t="s">
        <v>92</v>
      </c>
      <c r="E27" s="1" t="s">
        <v>10</v>
      </c>
      <c r="F27" s="7"/>
      <c r="G27" s="7"/>
      <c r="H27" s="7"/>
      <c r="I27" s="7"/>
      <c r="J27" s="8"/>
      <c r="K27" s="8"/>
      <c r="L27" s="7"/>
      <c r="M27" s="7"/>
      <c r="N27" s="7"/>
      <c r="O27" s="7"/>
      <c r="P27" s="7">
        <f t="shared" si="4"/>
        <v>0</v>
      </c>
      <c r="Q27" s="1">
        <v>14</v>
      </c>
      <c r="R27" s="1">
        <v>10</v>
      </c>
      <c r="S27" s="1"/>
      <c r="T27" s="1"/>
      <c r="U27" s="6"/>
      <c r="V27" s="6"/>
      <c r="W27" s="1"/>
      <c r="X27" s="1"/>
      <c r="Y27" s="1"/>
      <c r="Z27" s="1"/>
      <c r="AA27" s="1">
        <f t="shared" si="5"/>
        <v>0</v>
      </c>
      <c r="AB27" s="8"/>
      <c r="AC27" s="8"/>
      <c r="AD27" s="8">
        <v>7</v>
      </c>
      <c r="AE27" s="8">
        <v>10</v>
      </c>
      <c r="AF27" s="8"/>
      <c r="AG27" s="8"/>
      <c r="AH27" s="8">
        <v>7</v>
      </c>
      <c r="AI27" s="8">
        <v>20</v>
      </c>
      <c r="AJ27" s="8"/>
      <c r="AK27" s="8"/>
      <c r="AL27" s="7">
        <f t="shared" si="6"/>
        <v>0</v>
      </c>
      <c r="AM27" s="14"/>
      <c r="AN27" s="14"/>
      <c r="AO27" s="14">
        <v>21</v>
      </c>
      <c r="AP27" s="14">
        <v>10</v>
      </c>
      <c r="AQ27" s="14"/>
      <c r="AR27" s="14"/>
      <c r="AS27" s="14">
        <v>21</v>
      </c>
      <c r="AT27" s="14">
        <f>3/7*30</f>
        <v>12.857142857142856</v>
      </c>
      <c r="AU27" s="14"/>
      <c r="AV27" s="14"/>
      <c r="AW27" s="14">
        <v>14</v>
      </c>
      <c r="AX27" s="14">
        <v>10</v>
      </c>
      <c r="AY27" s="12">
        <f t="shared" si="1"/>
        <v>0</v>
      </c>
      <c r="AZ27" s="7"/>
      <c r="BA27" s="7"/>
      <c r="BB27" s="7">
        <v>21</v>
      </c>
      <c r="BC27" s="7">
        <v>10</v>
      </c>
      <c r="BD27" s="7"/>
      <c r="BE27" s="7"/>
      <c r="BF27" s="7">
        <v>21</v>
      </c>
      <c r="BG27" s="7">
        <f>3/7*30</f>
        <v>12.857142857142856</v>
      </c>
      <c r="BH27" s="7"/>
      <c r="BI27" s="7"/>
      <c r="BJ27" s="7">
        <v>21</v>
      </c>
      <c r="BK27" s="7">
        <v>10</v>
      </c>
      <c r="BL27" s="7">
        <f t="shared" si="2"/>
        <v>0</v>
      </c>
      <c r="BM27" s="9">
        <f t="shared" si="7"/>
        <v>0</v>
      </c>
    </row>
    <row r="28" spans="1:65" x14ac:dyDescent="0.3">
      <c r="A28" s="19" t="str">
        <f t="shared" si="0"/>
        <v>AREPA O  ENVUELTOS DE MAZORCA</v>
      </c>
      <c r="B28" s="20">
        <f t="shared" si="3"/>
        <v>0</v>
      </c>
      <c r="C28" s="21" t="s">
        <v>92</v>
      </c>
      <c r="E28" s="2" t="s">
        <v>11</v>
      </c>
      <c r="F28" s="7"/>
      <c r="G28" s="7"/>
      <c r="H28" s="7"/>
      <c r="I28" s="7"/>
      <c r="J28" s="8"/>
      <c r="K28" s="8"/>
      <c r="L28" s="7"/>
      <c r="M28" s="7"/>
      <c r="N28" s="7"/>
      <c r="O28" s="7"/>
      <c r="P28" s="7">
        <f t="shared" si="4"/>
        <v>0</v>
      </c>
      <c r="Q28" s="1">
        <v>10</v>
      </c>
      <c r="R28" s="1">
        <v>10</v>
      </c>
      <c r="S28" s="1"/>
      <c r="T28" s="1"/>
      <c r="U28" s="6">
        <v>15</v>
      </c>
      <c r="V28" s="6">
        <v>10</v>
      </c>
      <c r="W28" s="1"/>
      <c r="X28" s="1"/>
      <c r="Y28" s="1">
        <v>15</v>
      </c>
      <c r="Z28" s="1">
        <v>10</v>
      </c>
      <c r="AA28" s="1">
        <f t="shared" si="5"/>
        <v>0</v>
      </c>
      <c r="AB28" s="8">
        <v>25</v>
      </c>
      <c r="AC28" s="8">
        <v>10</v>
      </c>
      <c r="AD28" s="8"/>
      <c r="AE28" s="8"/>
      <c r="AF28" s="8">
        <v>20</v>
      </c>
      <c r="AG28" s="8">
        <f>2/7*30</f>
        <v>8.5714285714285712</v>
      </c>
      <c r="AH28" s="8"/>
      <c r="AI28" s="8"/>
      <c r="AJ28" s="8">
        <v>20</v>
      </c>
      <c r="AK28" s="8">
        <f>2/7*30</f>
        <v>8.5714285714285712</v>
      </c>
      <c r="AL28" s="7">
        <f t="shared" si="6"/>
        <v>0</v>
      </c>
      <c r="AM28" s="14">
        <v>50</v>
      </c>
      <c r="AN28" s="14">
        <v>10</v>
      </c>
      <c r="AO28" s="14"/>
      <c r="AP28" s="14"/>
      <c r="AQ28" s="14">
        <v>50</v>
      </c>
      <c r="AR28" s="14">
        <f>2/7*30</f>
        <v>8.5714285714285712</v>
      </c>
      <c r="AS28" s="14"/>
      <c r="AT28" s="14"/>
      <c r="AU28" s="14">
        <v>50</v>
      </c>
      <c r="AV28" s="14">
        <f>2/7*30</f>
        <v>8.5714285714285712</v>
      </c>
      <c r="AW28" s="14"/>
      <c r="AX28" s="14"/>
      <c r="AY28" s="12">
        <f t="shared" si="1"/>
        <v>0</v>
      </c>
      <c r="AZ28" s="7">
        <v>70</v>
      </c>
      <c r="BA28" s="7">
        <v>10</v>
      </c>
      <c r="BB28" s="7"/>
      <c r="BC28" s="7"/>
      <c r="BD28" s="7">
        <v>50</v>
      </c>
      <c r="BE28" s="7">
        <f>2/7*30</f>
        <v>8.5714285714285712</v>
      </c>
      <c r="BF28" s="7"/>
      <c r="BG28" s="7"/>
      <c r="BH28" s="7">
        <v>50</v>
      </c>
      <c r="BI28" s="7">
        <f>2/7*30</f>
        <v>8.5714285714285712</v>
      </c>
      <c r="BJ28" s="7"/>
      <c r="BK28" s="7"/>
      <c r="BL28" s="7">
        <f t="shared" si="2"/>
        <v>0</v>
      </c>
      <c r="BM28" s="9">
        <f t="shared" si="7"/>
        <v>0</v>
      </c>
    </row>
    <row r="29" spans="1:65" x14ac:dyDescent="0.3">
      <c r="A29" s="19" t="str">
        <f t="shared" si="0"/>
        <v>TUBÉRCULOS Y PLÁTANOS</v>
      </c>
      <c r="B29" s="20">
        <f t="shared" si="3"/>
        <v>0</v>
      </c>
      <c r="C29" s="21" t="s">
        <v>92</v>
      </c>
      <c r="E29" s="2" t="s">
        <v>12</v>
      </c>
      <c r="F29" s="7"/>
      <c r="G29" s="7"/>
      <c r="H29" s="7"/>
      <c r="I29" s="7"/>
      <c r="J29" s="8">
        <f>+(19+25)/2</f>
        <v>22</v>
      </c>
      <c r="K29" s="8">
        <v>30</v>
      </c>
      <c r="L29" s="7"/>
      <c r="M29" s="7"/>
      <c r="N29" s="8">
        <f>+(19+25)/2</f>
        <v>22</v>
      </c>
      <c r="O29" s="8">
        <v>30</v>
      </c>
      <c r="P29" s="7">
        <f t="shared" si="4"/>
        <v>0</v>
      </c>
      <c r="Q29" s="1"/>
      <c r="R29" s="1"/>
      <c r="S29" s="1"/>
      <c r="T29" s="1"/>
      <c r="U29" s="6">
        <f>+(12+20)/2+(18+25)/(2*30)*20</f>
        <v>30.333333333333336</v>
      </c>
      <c r="V29" s="6">
        <v>30</v>
      </c>
      <c r="W29" s="1"/>
      <c r="X29" s="1"/>
      <c r="Y29" s="1">
        <f>+(12+20)/2+ (18+25)/(2*30)*20</f>
        <v>30.333333333333336</v>
      </c>
      <c r="Z29" s="1">
        <v>30</v>
      </c>
      <c r="AA29" s="1">
        <f t="shared" si="5"/>
        <v>0</v>
      </c>
      <c r="AB29" s="8"/>
      <c r="AC29" s="8"/>
      <c r="AD29" s="8"/>
      <c r="AE29" s="8"/>
      <c r="AF29" s="8">
        <f>+(12+17)/2+(24+46)/(2*30)*(5/7)</f>
        <v>15.333333333333334</v>
      </c>
      <c r="AG29" s="8">
        <v>30</v>
      </c>
      <c r="AH29" s="8"/>
      <c r="AI29" s="8"/>
      <c r="AJ29" s="8">
        <f>+(40+77)/2</f>
        <v>58.5</v>
      </c>
      <c r="AK29" s="8">
        <f>5/7*30</f>
        <v>21.428571428571431</v>
      </c>
      <c r="AL29" s="7">
        <f t="shared" si="6"/>
        <v>0</v>
      </c>
      <c r="AM29" s="14"/>
      <c r="AN29" s="14"/>
      <c r="AO29" s="14"/>
      <c r="AP29" s="14"/>
      <c r="AQ29" s="14">
        <f>+(17+25)/2+(70+98)/2*5/7</f>
        <v>81</v>
      </c>
      <c r="AR29" s="14">
        <v>30</v>
      </c>
      <c r="AS29" s="14"/>
      <c r="AT29" s="14"/>
      <c r="AU29" s="14">
        <f>+(94+134)/2</f>
        <v>114</v>
      </c>
      <c r="AV29" s="14">
        <f>5/7*30</f>
        <v>21.428571428571431</v>
      </c>
      <c r="AW29" s="14"/>
      <c r="AX29" s="14"/>
      <c r="AY29" s="12">
        <f t="shared" si="1"/>
        <v>0</v>
      </c>
      <c r="AZ29" s="7"/>
      <c r="BA29" s="7"/>
      <c r="BB29" s="7"/>
      <c r="BC29" s="7"/>
      <c r="BD29" s="7">
        <f>+(17+25)/2+(81+115)/2*5/7</f>
        <v>91</v>
      </c>
      <c r="BE29" s="7">
        <v>30</v>
      </c>
      <c r="BF29" s="7"/>
      <c r="BG29" s="7"/>
      <c r="BH29" s="7">
        <f>+(106+154)/2</f>
        <v>130</v>
      </c>
      <c r="BI29" s="7">
        <f>5/7*30</f>
        <v>21.428571428571431</v>
      </c>
      <c r="BJ29" s="7"/>
      <c r="BK29" s="7"/>
      <c r="BL29" s="7">
        <f t="shared" si="2"/>
        <v>0</v>
      </c>
      <c r="BM29" s="9">
        <f t="shared" si="7"/>
        <v>0</v>
      </c>
    </row>
    <row r="30" spans="1:65" x14ac:dyDescent="0.3">
      <c r="A30" s="19" t="str">
        <f t="shared" si="0"/>
        <v>FRUTA ENTERA O EN JUGO</v>
      </c>
      <c r="B30" s="20">
        <f t="shared" si="3"/>
        <v>0</v>
      </c>
      <c r="C30" s="21" t="s">
        <v>92</v>
      </c>
      <c r="E30" s="1" t="s">
        <v>13</v>
      </c>
      <c r="F30" s="7"/>
      <c r="G30" s="7"/>
      <c r="H30" s="7"/>
      <c r="I30" s="7"/>
      <c r="J30" s="8"/>
      <c r="K30" s="8"/>
      <c r="L30" s="7"/>
      <c r="M30" s="7"/>
      <c r="N30" s="7"/>
      <c r="O30" s="7"/>
      <c r="P30" s="7">
        <f t="shared" si="4"/>
        <v>0</v>
      </c>
      <c r="Q30" s="1"/>
      <c r="R30" s="1"/>
      <c r="S30" s="1"/>
      <c r="T30" s="1"/>
      <c r="U30" s="6"/>
      <c r="V30" s="6"/>
      <c r="W30" s="1"/>
      <c r="X30" s="1"/>
      <c r="Y30" s="1"/>
      <c r="Z30" s="1"/>
      <c r="AA30" s="1">
        <f t="shared" si="5"/>
        <v>0</v>
      </c>
      <c r="AB30" s="8">
        <f>+(73+155)/2</f>
        <v>114</v>
      </c>
      <c r="AC30" s="8">
        <v>30</v>
      </c>
      <c r="AD30" s="8">
        <f>+(73+155)/2</f>
        <v>114</v>
      </c>
      <c r="AE30" s="8">
        <f>3/7*30</f>
        <v>12.857142857142856</v>
      </c>
      <c r="AF30" s="8">
        <f>+(29+62)/2</f>
        <v>45.5</v>
      </c>
      <c r="AG30" s="8">
        <v>30</v>
      </c>
      <c r="AH30" s="8"/>
      <c r="AI30" s="8"/>
      <c r="AJ30" s="8">
        <f>+(29+62)/2</f>
        <v>45.5</v>
      </c>
      <c r="AK30" s="8">
        <v>30</v>
      </c>
      <c r="AL30" s="7">
        <f t="shared" si="6"/>
        <v>0</v>
      </c>
      <c r="AM30" s="14">
        <f>+(126+266)/2</f>
        <v>196</v>
      </c>
      <c r="AN30" s="14">
        <v>30</v>
      </c>
      <c r="AO30" s="14">
        <f>+(105+222)/2</f>
        <v>163.5</v>
      </c>
      <c r="AP30" s="14">
        <v>30</v>
      </c>
      <c r="AQ30" s="14">
        <f>+(47+100)/2</f>
        <v>73.5</v>
      </c>
      <c r="AR30" s="14">
        <v>30</v>
      </c>
      <c r="AS30" s="14"/>
      <c r="AT30" s="14"/>
      <c r="AU30" s="14">
        <f>+(47+100)/2</f>
        <v>73.5</v>
      </c>
      <c r="AV30" s="14">
        <v>30</v>
      </c>
      <c r="AW30" s="14">
        <f>+(47+100)/2</f>
        <v>73.5</v>
      </c>
      <c r="AX30" s="14">
        <f>4/7*30</f>
        <v>17.142857142857142</v>
      </c>
      <c r="AY30" s="12">
        <f t="shared" si="1"/>
        <v>0</v>
      </c>
      <c r="AZ30" s="7">
        <f>+(126+266)/2</f>
        <v>196</v>
      </c>
      <c r="BA30" s="7">
        <v>30</v>
      </c>
      <c r="BB30" s="7">
        <f>+(105+222)/2</f>
        <v>163.5</v>
      </c>
      <c r="BC30" s="7">
        <v>30</v>
      </c>
      <c r="BD30" s="7">
        <f>+(51+109)/2</f>
        <v>80</v>
      </c>
      <c r="BE30" s="7">
        <v>30</v>
      </c>
      <c r="BF30" s="7"/>
      <c r="BG30" s="7"/>
      <c r="BH30" s="7">
        <f>+(51+109)/2</f>
        <v>80</v>
      </c>
      <c r="BI30" s="7">
        <v>30</v>
      </c>
      <c r="BJ30" s="7">
        <f>+(51+109)/2</f>
        <v>80</v>
      </c>
      <c r="BK30" s="7">
        <f>4/7*30</f>
        <v>17.142857142857142</v>
      </c>
      <c r="BL30" s="7">
        <f t="shared" si="2"/>
        <v>0</v>
      </c>
      <c r="BM30" s="9">
        <f t="shared" si="7"/>
        <v>0</v>
      </c>
    </row>
    <row r="31" spans="1:65" x14ac:dyDescent="0.3">
      <c r="A31" s="19" t="str">
        <f t="shared" si="0"/>
        <v>FRUTA EN COMPOTA</v>
      </c>
      <c r="B31" s="20">
        <f t="shared" si="3"/>
        <v>0</v>
      </c>
      <c r="C31" s="21" t="s">
        <v>92</v>
      </c>
      <c r="E31" s="2" t="s">
        <v>14</v>
      </c>
      <c r="F31" s="7">
        <f>(59+120)/2</f>
        <v>89.5</v>
      </c>
      <c r="G31" s="7">
        <v>30</v>
      </c>
      <c r="H31" s="7">
        <f>+(42+89)/2</f>
        <v>65.5</v>
      </c>
      <c r="I31" s="7">
        <v>30</v>
      </c>
      <c r="J31" s="8">
        <f>+(59+120)/2</f>
        <v>89.5</v>
      </c>
      <c r="K31" s="8">
        <v>30</v>
      </c>
      <c r="L31" s="7">
        <f>+(42+89)/2</f>
        <v>65.5</v>
      </c>
      <c r="M31" s="7">
        <v>30</v>
      </c>
      <c r="N31" s="8">
        <f>+(59+120)/2</f>
        <v>89.5</v>
      </c>
      <c r="O31" s="8">
        <v>30</v>
      </c>
      <c r="P31" s="7">
        <f t="shared" si="4"/>
        <v>0</v>
      </c>
      <c r="Q31" s="1">
        <f>+(59+120)/2</f>
        <v>89.5</v>
      </c>
      <c r="R31" s="1">
        <v>30</v>
      </c>
      <c r="S31" s="1">
        <f>+(42+89)/2</f>
        <v>65.5</v>
      </c>
      <c r="T31" s="1">
        <v>30</v>
      </c>
      <c r="U31" s="6">
        <f>+(59+120)/2</f>
        <v>89.5</v>
      </c>
      <c r="V31" s="6">
        <v>30</v>
      </c>
      <c r="W31" s="1">
        <f>+(42+89)/2</f>
        <v>65.5</v>
      </c>
      <c r="X31" s="1">
        <v>30</v>
      </c>
      <c r="Y31" s="1">
        <f>+(59+120)/2</f>
        <v>89.5</v>
      </c>
      <c r="Z31" s="1">
        <v>30</v>
      </c>
      <c r="AA31" s="1">
        <f t="shared" si="5"/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7">
        <f t="shared" si="6"/>
        <v>0</v>
      </c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2">
        <f t="shared" si="1"/>
        <v>0</v>
      </c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>
        <f t="shared" si="2"/>
        <v>0</v>
      </c>
      <c r="BM31" s="9">
        <f t="shared" si="7"/>
        <v>0</v>
      </c>
    </row>
    <row r="32" spans="1:65" hidden="1" x14ac:dyDescent="0.3">
      <c r="A32" s="19" t="str">
        <f t="shared" si="0"/>
        <v>COMPOTA INDUSTRIALIZADA</v>
      </c>
      <c r="B32" s="20">
        <f t="shared" si="3"/>
        <v>0</v>
      </c>
      <c r="C32" s="21" t="s">
        <v>92</v>
      </c>
      <c r="E32" s="1" t="s">
        <v>15</v>
      </c>
      <c r="F32" s="7"/>
      <c r="G32" s="7"/>
      <c r="H32" s="7"/>
      <c r="I32" s="7"/>
      <c r="J32" s="8"/>
      <c r="K32" s="8"/>
      <c r="L32" s="7"/>
      <c r="M32" s="7"/>
      <c r="N32" s="7"/>
      <c r="O32" s="7"/>
      <c r="P32" s="7">
        <f t="shared" si="4"/>
        <v>0</v>
      </c>
      <c r="Q32" s="1"/>
      <c r="R32" s="1"/>
      <c r="S32" s="1"/>
      <c r="T32" s="1"/>
      <c r="U32" s="6"/>
      <c r="V32" s="6"/>
      <c r="W32" s="1"/>
      <c r="X32" s="1"/>
      <c r="Y32" s="1"/>
      <c r="Z32" s="1"/>
      <c r="AA32" s="1">
        <f t="shared" si="5"/>
        <v>0</v>
      </c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7">
        <f t="shared" si="6"/>
        <v>0</v>
      </c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2">
        <f t="shared" si="1"/>
        <v>0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>
        <f t="shared" si="2"/>
        <v>0</v>
      </c>
      <c r="BM32" s="9">
        <f t="shared" si="7"/>
        <v>0</v>
      </c>
    </row>
    <row r="33" spans="1:65" x14ac:dyDescent="0.3">
      <c r="A33" s="19" t="str">
        <f t="shared" si="0"/>
        <v>VERDURAS Y HORTALIZAS</v>
      </c>
      <c r="B33" s="20">
        <f t="shared" si="3"/>
        <v>0</v>
      </c>
      <c r="C33" s="21" t="s">
        <v>92</v>
      </c>
      <c r="E33" s="2" t="s">
        <v>16</v>
      </c>
      <c r="F33" s="7"/>
      <c r="G33" s="7"/>
      <c r="H33" s="7"/>
      <c r="I33" s="7"/>
      <c r="J33" s="8">
        <f>+(45+70)/2</f>
        <v>57.5</v>
      </c>
      <c r="K33" s="8">
        <v>30</v>
      </c>
      <c r="L33" s="7"/>
      <c r="M33" s="7"/>
      <c r="N33" s="7"/>
      <c r="O33" s="7"/>
      <c r="P33" s="7">
        <f t="shared" si="4"/>
        <v>0</v>
      </c>
      <c r="Q33" s="1"/>
      <c r="R33" s="1"/>
      <c r="S33" s="1"/>
      <c r="T33" s="1"/>
      <c r="U33" s="6">
        <f>+(45+70)/2</f>
        <v>57.5</v>
      </c>
      <c r="V33" s="6">
        <v>30</v>
      </c>
      <c r="W33" s="1"/>
      <c r="X33" s="1"/>
      <c r="Y33" s="1">
        <f>+(45+70)/2</f>
        <v>57.5</v>
      </c>
      <c r="Z33" s="1">
        <v>30</v>
      </c>
      <c r="AA33" s="1">
        <f t="shared" si="5"/>
        <v>0</v>
      </c>
      <c r="AB33" s="8"/>
      <c r="AC33" s="8"/>
      <c r="AD33" s="8"/>
      <c r="AE33" s="8"/>
      <c r="AF33" s="8">
        <f>+(9+15)/2+(31+46)/2</f>
        <v>50.5</v>
      </c>
      <c r="AG33" s="8">
        <v>30</v>
      </c>
      <c r="AH33" s="8"/>
      <c r="AI33" s="8"/>
      <c r="AJ33" s="8">
        <f>+(40+60)/2</f>
        <v>50</v>
      </c>
      <c r="AK33" s="8">
        <v>30</v>
      </c>
      <c r="AL33" s="7">
        <f t="shared" si="6"/>
        <v>0</v>
      </c>
      <c r="AM33" s="14"/>
      <c r="AN33" s="14"/>
      <c r="AO33" s="14"/>
      <c r="AP33" s="14"/>
      <c r="AQ33" s="14">
        <f>+(14+20)/2+(43+65)/2</f>
        <v>71</v>
      </c>
      <c r="AR33" s="14">
        <v>30</v>
      </c>
      <c r="AS33" s="14"/>
      <c r="AT33" s="14"/>
      <c r="AU33" s="14">
        <f>+(57+85)/2</f>
        <v>71</v>
      </c>
      <c r="AV33" s="14">
        <v>30</v>
      </c>
      <c r="AW33" s="14"/>
      <c r="AX33" s="14"/>
      <c r="AY33" s="12">
        <f t="shared" si="1"/>
        <v>0</v>
      </c>
      <c r="AZ33" s="7"/>
      <c r="BA33" s="7"/>
      <c r="BB33" s="7"/>
      <c r="BC33" s="7"/>
      <c r="BD33" s="7">
        <f>+(14+20)/2+(54+82)/2</f>
        <v>85</v>
      </c>
      <c r="BE33" s="7">
        <v>30</v>
      </c>
      <c r="BF33" s="7"/>
      <c r="BG33" s="7"/>
      <c r="BH33" s="7">
        <f>+(68+103)/2</f>
        <v>85.5</v>
      </c>
      <c r="BI33" s="7">
        <v>30</v>
      </c>
      <c r="BJ33" s="7"/>
      <c r="BK33" s="7"/>
      <c r="BL33" s="7">
        <f t="shared" si="2"/>
        <v>0</v>
      </c>
      <c r="BM33" s="9">
        <f t="shared" si="7"/>
        <v>0</v>
      </c>
    </row>
    <row r="34" spans="1:65" x14ac:dyDescent="0.3">
      <c r="A34" s="19" t="str">
        <f t="shared" si="0"/>
        <v>LEGUMINOSAS FRESCAS O SECAS</v>
      </c>
      <c r="B34" s="20">
        <f t="shared" si="3"/>
        <v>0</v>
      </c>
      <c r="C34" s="21" t="s">
        <v>92</v>
      </c>
      <c r="E34" s="2" t="s">
        <v>17</v>
      </c>
      <c r="F34" s="7"/>
      <c r="G34" s="7"/>
      <c r="H34" s="7"/>
      <c r="I34" s="7"/>
      <c r="J34" s="8"/>
      <c r="K34" s="8"/>
      <c r="L34" s="7"/>
      <c r="M34" s="7"/>
      <c r="N34" s="7"/>
      <c r="O34" s="7"/>
      <c r="P34" s="7">
        <f t="shared" si="4"/>
        <v>0</v>
      </c>
      <c r="Q34" s="1"/>
      <c r="R34" s="1"/>
      <c r="S34" s="1"/>
      <c r="T34" s="1"/>
      <c r="U34" s="6"/>
      <c r="V34" s="6"/>
      <c r="W34" s="1"/>
      <c r="X34" s="1"/>
      <c r="Y34" s="1"/>
      <c r="Z34" s="1"/>
      <c r="AA34" s="1">
        <f t="shared" si="5"/>
        <v>0</v>
      </c>
      <c r="AB34" s="8"/>
      <c r="AC34" s="8"/>
      <c r="AD34" s="8"/>
      <c r="AE34" s="8"/>
      <c r="AF34" s="8">
        <f>2+10*2/(7*30)</f>
        <v>2.0952380952380953</v>
      </c>
      <c r="AG34" s="8">
        <v>30</v>
      </c>
      <c r="AH34" s="8"/>
      <c r="AI34" s="8"/>
      <c r="AJ34" s="8"/>
      <c r="AK34" s="8"/>
      <c r="AL34" s="7">
        <f t="shared" si="6"/>
        <v>0</v>
      </c>
      <c r="AM34" s="14"/>
      <c r="AN34" s="14"/>
      <c r="AO34" s="14"/>
      <c r="AP34" s="14"/>
      <c r="AQ34" s="14">
        <f>2+15*2/7</f>
        <v>6.2857142857142856</v>
      </c>
      <c r="AR34" s="14">
        <v>30</v>
      </c>
      <c r="AS34" s="14"/>
      <c r="AT34" s="14"/>
      <c r="AU34" s="14"/>
      <c r="AV34" s="14"/>
      <c r="AW34" s="14"/>
      <c r="AX34" s="14"/>
      <c r="AY34" s="12">
        <f t="shared" si="1"/>
        <v>0</v>
      </c>
      <c r="AZ34" s="7"/>
      <c r="BA34" s="7"/>
      <c r="BB34" s="7"/>
      <c r="BC34" s="7"/>
      <c r="BD34" s="7">
        <f>2+20*2/7</f>
        <v>7.7142857142857144</v>
      </c>
      <c r="BE34" s="7">
        <v>30</v>
      </c>
      <c r="BF34" s="7"/>
      <c r="BG34" s="7"/>
      <c r="BH34" s="7"/>
      <c r="BI34" s="7"/>
      <c r="BJ34" s="7"/>
      <c r="BK34" s="7"/>
      <c r="BL34" s="7">
        <f t="shared" si="2"/>
        <v>0</v>
      </c>
      <c r="BM34" s="9">
        <f t="shared" si="7"/>
        <v>0</v>
      </c>
    </row>
    <row r="35" spans="1:65" hidden="1" x14ac:dyDescent="0.3">
      <c r="A35" s="19" t="str">
        <f t="shared" si="0"/>
        <v>FRIJOL EMPACADO</v>
      </c>
      <c r="B35" s="20">
        <f t="shared" si="3"/>
        <v>0</v>
      </c>
      <c r="C35" s="21" t="s">
        <v>92</v>
      </c>
      <c r="E35" s="2" t="s">
        <v>30</v>
      </c>
      <c r="F35" s="7"/>
      <c r="G35" s="7"/>
      <c r="H35" s="7"/>
      <c r="I35" s="7"/>
      <c r="J35" s="8"/>
      <c r="K35" s="8"/>
      <c r="L35" s="7"/>
      <c r="M35" s="7"/>
      <c r="N35" s="7"/>
      <c r="O35" s="7"/>
      <c r="P35" s="7">
        <f t="shared" si="4"/>
        <v>0</v>
      </c>
      <c r="Q35" s="1"/>
      <c r="R35" s="1"/>
      <c r="S35" s="1"/>
      <c r="T35" s="1"/>
      <c r="U35" s="6"/>
      <c r="V35" s="6"/>
      <c r="W35" s="1"/>
      <c r="X35" s="1"/>
      <c r="Y35" s="1"/>
      <c r="Z35" s="1"/>
      <c r="AA35" s="1">
        <f t="shared" si="5"/>
        <v>0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7">
        <f t="shared" si="6"/>
        <v>0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2">
        <f t="shared" si="1"/>
        <v>0</v>
      </c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>
        <f t="shared" si="2"/>
        <v>0</v>
      </c>
      <c r="BM35" s="9">
        <f t="shared" si="7"/>
        <v>0</v>
      </c>
    </row>
    <row r="36" spans="1:65" hidden="1" x14ac:dyDescent="0.3">
      <c r="A36" s="19" t="str">
        <f t="shared" si="0"/>
        <v>LENTEJA EMPACADA</v>
      </c>
      <c r="B36" s="20">
        <f t="shared" si="3"/>
        <v>0</v>
      </c>
      <c r="C36" s="21" t="s">
        <v>92</v>
      </c>
      <c r="E36" s="1" t="s">
        <v>31</v>
      </c>
      <c r="F36" s="7"/>
      <c r="G36" s="7"/>
      <c r="H36" s="7"/>
      <c r="I36" s="7"/>
      <c r="J36" s="8"/>
      <c r="K36" s="8"/>
      <c r="L36" s="7"/>
      <c r="M36" s="7"/>
      <c r="N36" s="7"/>
      <c r="O36" s="7"/>
      <c r="P36" s="7">
        <f t="shared" si="4"/>
        <v>0</v>
      </c>
      <c r="Q36" s="1"/>
      <c r="R36" s="1"/>
      <c r="S36" s="1"/>
      <c r="T36" s="1"/>
      <c r="U36" s="6"/>
      <c r="V36" s="6"/>
      <c r="W36" s="1"/>
      <c r="X36" s="1"/>
      <c r="Y36" s="1"/>
      <c r="Z36" s="1"/>
      <c r="AA36" s="1">
        <f t="shared" si="5"/>
        <v>0</v>
      </c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7">
        <f t="shared" si="6"/>
        <v>0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2">
        <f t="shared" si="1"/>
        <v>0</v>
      </c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>
        <f t="shared" si="2"/>
        <v>0</v>
      </c>
      <c r="BM36" s="9">
        <f t="shared" si="7"/>
        <v>0</v>
      </c>
    </row>
    <row r="37" spans="1:65" x14ac:dyDescent="0.3">
      <c r="A37" s="19" t="str">
        <f t="shared" si="0"/>
        <v>CARNES ROJAS</v>
      </c>
      <c r="B37" s="20">
        <f t="shared" si="3"/>
        <v>0</v>
      </c>
      <c r="C37" s="21" t="s">
        <v>92</v>
      </c>
      <c r="E37" s="2" t="s">
        <v>18</v>
      </c>
      <c r="F37" s="7"/>
      <c r="G37" s="7"/>
      <c r="H37" s="7"/>
      <c r="I37" s="7"/>
      <c r="J37" s="8">
        <v>30</v>
      </c>
      <c r="K37" s="8">
        <v>10</v>
      </c>
      <c r="L37" s="7"/>
      <c r="M37" s="7"/>
      <c r="N37" s="8">
        <v>30</v>
      </c>
      <c r="O37" s="8">
        <v>20</v>
      </c>
      <c r="P37" s="7">
        <f t="shared" si="4"/>
        <v>0</v>
      </c>
      <c r="Q37" s="1">
        <v>15</v>
      </c>
      <c r="R37" s="1">
        <v>12</v>
      </c>
      <c r="S37" s="1"/>
      <c r="T37" s="1"/>
      <c r="U37" s="6">
        <v>35</v>
      </c>
      <c r="V37" s="6">
        <v>12</v>
      </c>
      <c r="W37" s="1"/>
      <c r="X37" s="1"/>
      <c r="Y37" s="1">
        <v>30</v>
      </c>
      <c r="Z37" s="1">
        <v>10</v>
      </c>
      <c r="AA37" s="1">
        <f t="shared" si="5"/>
        <v>0</v>
      </c>
      <c r="AB37" s="8"/>
      <c r="AC37" s="8"/>
      <c r="AD37" s="8"/>
      <c r="AE37" s="8"/>
      <c r="AF37" s="8">
        <v>40</v>
      </c>
      <c r="AG37" s="8">
        <f>3/7*30</f>
        <v>12.857142857142856</v>
      </c>
      <c r="AH37" s="8"/>
      <c r="AI37" s="8"/>
      <c r="AJ37" s="8">
        <v>40</v>
      </c>
      <c r="AK37" s="8">
        <f>3/7*30</f>
        <v>12.857142857142856</v>
      </c>
      <c r="AL37" s="7">
        <f t="shared" si="6"/>
        <v>0</v>
      </c>
      <c r="AM37" s="14"/>
      <c r="AN37" s="14"/>
      <c r="AO37" s="14"/>
      <c r="AP37" s="14"/>
      <c r="AQ37" s="14">
        <v>100</v>
      </c>
      <c r="AR37" s="14">
        <f>3/7*30</f>
        <v>12.857142857142856</v>
      </c>
      <c r="AS37" s="14"/>
      <c r="AT37" s="14"/>
      <c r="AU37" s="14">
        <v>100</v>
      </c>
      <c r="AV37" s="14">
        <f>3/7*30</f>
        <v>12.857142857142856</v>
      </c>
      <c r="AW37" s="14"/>
      <c r="AX37" s="14"/>
      <c r="AY37" s="12">
        <f t="shared" si="1"/>
        <v>0</v>
      </c>
      <c r="AZ37" s="7"/>
      <c r="BA37" s="7"/>
      <c r="BB37" s="7"/>
      <c r="BC37" s="7"/>
      <c r="BD37" s="7">
        <v>110</v>
      </c>
      <c r="BE37" s="7">
        <f>3/7*30</f>
        <v>12.857142857142856</v>
      </c>
      <c r="BF37" s="7"/>
      <c r="BG37" s="7"/>
      <c r="BH37" s="7">
        <v>110</v>
      </c>
      <c r="BI37" s="7">
        <f>3/7*30</f>
        <v>12.857142857142856</v>
      </c>
      <c r="BJ37" s="7"/>
      <c r="BK37" s="7"/>
      <c r="BL37" s="7">
        <f t="shared" si="2"/>
        <v>0</v>
      </c>
      <c r="BM37" s="9">
        <f t="shared" si="7"/>
        <v>0</v>
      </c>
    </row>
    <row r="38" spans="1:65" x14ac:dyDescent="0.3">
      <c r="A38" s="19" t="str">
        <f t="shared" si="0"/>
        <v>POLLO</v>
      </c>
      <c r="B38" s="20">
        <f t="shared" si="3"/>
        <v>0</v>
      </c>
      <c r="C38" s="21" t="s">
        <v>92</v>
      </c>
      <c r="E38" s="1" t="s">
        <v>19</v>
      </c>
      <c r="F38" s="7"/>
      <c r="G38" s="7"/>
      <c r="H38" s="7"/>
      <c r="I38" s="7"/>
      <c r="J38" s="8">
        <v>40</v>
      </c>
      <c r="K38" s="8">
        <v>20</v>
      </c>
      <c r="L38" s="7"/>
      <c r="M38" s="7"/>
      <c r="N38" s="8">
        <v>40</v>
      </c>
      <c r="O38" s="8">
        <v>10</v>
      </c>
      <c r="P38" s="7">
        <f t="shared" si="4"/>
        <v>0</v>
      </c>
      <c r="Q38" s="1">
        <v>17</v>
      </c>
      <c r="R38" s="1">
        <v>12</v>
      </c>
      <c r="S38" s="1"/>
      <c r="T38" s="1"/>
      <c r="U38" s="6">
        <v>47</v>
      </c>
      <c r="V38" s="6">
        <v>12</v>
      </c>
      <c r="W38" s="1"/>
      <c r="X38" s="1"/>
      <c r="Y38" s="1">
        <v>40</v>
      </c>
      <c r="Z38" s="1">
        <v>20</v>
      </c>
      <c r="AA38" s="1">
        <f t="shared" si="5"/>
        <v>0</v>
      </c>
      <c r="AB38" s="8"/>
      <c r="AC38" s="8"/>
      <c r="AD38" s="8"/>
      <c r="AE38" s="8"/>
      <c r="AF38" s="8">
        <f>+(54+57+60)/3</f>
        <v>57</v>
      </c>
      <c r="AG38" s="8">
        <f>2.5/7*30</f>
        <v>10.714285714285715</v>
      </c>
      <c r="AH38" s="8"/>
      <c r="AI38" s="8"/>
      <c r="AJ38" s="8">
        <f>+(54+57+60)/3</f>
        <v>57</v>
      </c>
      <c r="AK38" s="8">
        <f>2.5/7*30</f>
        <v>10.714285714285715</v>
      </c>
      <c r="AL38" s="7">
        <f t="shared" si="6"/>
        <v>0</v>
      </c>
      <c r="AM38" s="14"/>
      <c r="AN38" s="14"/>
      <c r="AO38" s="14"/>
      <c r="AP38" s="14"/>
      <c r="AQ38" s="14">
        <f>+(136+143+150)/3</f>
        <v>143</v>
      </c>
      <c r="AR38" s="14">
        <f>2.5/7*30</f>
        <v>10.714285714285715</v>
      </c>
      <c r="AS38" s="14"/>
      <c r="AT38" s="14"/>
      <c r="AU38" s="14">
        <f>+(136+143+150)/3</f>
        <v>143</v>
      </c>
      <c r="AV38" s="14">
        <f>2.5/7*30</f>
        <v>10.714285714285715</v>
      </c>
      <c r="AW38" s="14"/>
      <c r="AX38" s="14"/>
      <c r="AY38" s="12">
        <f t="shared" si="1"/>
        <v>0</v>
      </c>
      <c r="AZ38" s="7"/>
      <c r="BA38" s="7"/>
      <c r="BB38" s="7"/>
      <c r="BC38" s="7"/>
      <c r="BD38" s="7">
        <f>+(150+157+165)/3</f>
        <v>157.33333333333334</v>
      </c>
      <c r="BE38" s="7">
        <f>2.5/7*30</f>
        <v>10.714285714285715</v>
      </c>
      <c r="BF38" s="7"/>
      <c r="BG38" s="7"/>
      <c r="BH38" s="7">
        <f>+(150+157+165)/3</f>
        <v>157.33333333333334</v>
      </c>
      <c r="BI38" s="7">
        <f>2.5/7*30</f>
        <v>10.714285714285715</v>
      </c>
      <c r="BJ38" s="7"/>
      <c r="BK38" s="7"/>
      <c r="BL38" s="7">
        <f t="shared" si="2"/>
        <v>0</v>
      </c>
      <c r="BM38" s="9">
        <f t="shared" si="7"/>
        <v>0</v>
      </c>
    </row>
    <row r="39" spans="1:65" x14ac:dyDescent="0.3">
      <c r="A39" s="19" t="str">
        <f t="shared" si="0"/>
        <v xml:space="preserve">HUEVO </v>
      </c>
      <c r="B39" s="20">
        <f t="shared" si="3"/>
        <v>0</v>
      </c>
      <c r="C39" s="21" t="s">
        <v>94</v>
      </c>
      <c r="E39" s="2" t="s">
        <v>20</v>
      </c>
      <c r="F39" s="7"/>
      <c r="G39" s="7"/>
      <c r="H39" s="7"/>
      <c r="I39" s="7"/>
      <c r="J39" s="8"/>
      <c r="K39" s="8"/>
      <c r="L39" s="7"/>
      <c r="M39" s="7"/>
      <c r="N39" s="7"/>
      <c r="O39" s="7"/>
      <c r="P39" s="7">
        <f t="shared" si="4"/>
        <v>0</v>
      </c>
      <c r="Q39" s="1">
        <v>1</v>
      </c>
      <c r="R39" s="1">
        <v>6</v>
      </c>
      <c r="S39" s="1"/>
      <c r="T39" s="1"/>
      <c r="U39" s="6">
        <v>1</v>
      </c>
      <c r="V39" s="6">
        <v>6</v>
      </c>
      <c r="W39" s="1"/>
      <c r="X39" s="1"/>
      <c r="Y39" s="1"/>
      <c r="Z39" s="1"/>
      <c r="AA39" s="1">
        <f t="shared" si="5"/>
        <v>0</v>
      </c>
      <c r="AB39" s="8">
        <v>1</v>
      </c>
      <c r="AC39" s="8">
        <v>20</v>
      </c>
      <c r="AD39" s="8"/>
      <c r="AE39" s="8"/>
      <c r="AF39" s="8">
        <v>1</v>
      </c>
      <c r="AG39" s="8">
        <f>1/7*30</f>
        <v>4.2857142857142856</v>
      </c>
      <c r="AH39" s="8"/>
      <c r="AI39" s="8"/>
      <c r="AJ39" s="8">
        <v>1</v>
      </c>
      <c r="AK39" s="8">
        <f>1/7*30</f>
        <v>4.2857142857142856</v>
      </c>
      <c r="AL39" s="7">
        <f t="shared" si="6"/>
        <v>0</v>
      </c>
      <c r="AM39" s="14">
        <v>1</v>
      </c>
      <c r="AN39" s="14">
        <v>20</v>
      </c>
      <c r="AO39" s="14"/>
      <c r="AP39" s="14"/>
      <c r="AQ39" s="14">
        <v>1</v>
      </c>
      <c r="AR39" s="14">
        <f>1/7*30</f>
        <v>4.2857142857142856</v>
      </c>
      <c r="AS39" s="14"/>
      <c r="AT39" s="14"/>
      <c r="AU39" s="14">
        <v>1</v>
      </c>
      <c r="AV39" s="14">
        <f>1/7*30</f>
        <v>4.2857142857142856</v>
      </c>
      <c r="AW39" s="14"/>
      <c r="AX39" s="14"/>
      <c r="AY39" s="12">
        <f t="shared" si="1"/>
        <v>0</v>
      </c>
      <c r="AZ39" s="7">
        <v>1</v>
      </c>
      <c r="BA39" s="7">
        <v>20</v>
      </c>
      <c r="BB39" s="7"/>
      <c r="BC39" s="7"/>
      <c r="BD39" s="7">
        <v>1</v>
      </c>
      <c r="BE39" s="7">
        <f>1/7*30</f>
        <v>4.2857142857142856</v>
      </c>
      <c r="BF39" s="7"/>
      <c r="BG39" s="7"/>
      <c r="BH39" s="7">
        <v>1</v>
      </c>
      <c r="BI39" s="7">
        <f>1/7*30</f>
        <v>4.2857142857142856</v>
      </c>
      <c r="BJ39" s="7"/>
      <c r="BK39" s="7"/>
      <c r="BL39" s="7">
        <f t="shared" si="2"/>
        <v>0</v>
      </c>
      <c r="BM39" s="9">
        <f t="shared" si="7"/>
        <v>0</v>
      </c>
    </row>
    <row r="40" spans="1:65" x14ac:dyDescent="0.3">
      <c r="A40" s="19" t="str">
        <f t="shared" si="0"/>
        <v>ATUN EN ACEITE</v>
      </c>
      <c r="B40" s="20">
        <f t="shared" si="3"/>
        <v>0</v>
      </c>
      <c r="C40" s="21" t="s">
        <v>92</v>
      </c>
      <c r="E40" s="1" t="s">
        <v>21</v>
      </c>
      <c r="F40" s="7"/>
      <c r="G40" s="7"/>
      <c r="H40" s="7"/>
      <c r="I40" s="7"/>
      <c r="J40" s="8"/>
      <c r="K40" s="8"/>
      <c r="L40" s="7"/>
      <c r="M40" s="7"/>
      <c r="N40" s="7"/>
      <c r="O40" s="7"/>
      <c r="P40" s="7">
        <f t="shared" si="4"/>
        <v>0</v>
      </c>
      <c r="Q40" s="1"/>
      <c r="R40" s="1"/>
      <c r="S40" s="1"/>
      <c r="T40" s="1"/>
      <c r="U40" s="6"/>
      <c r="V40" s="6"/>
      <c r="W40" s="1"/>
      <c r="X40" s="1"/>
      <c r="Y40" s="1"/>
      <c r="Z40" s="1"/>
      <c r="AA40" s="1">
        <f t="shared" si="5"/>
        <v>0</v>
      </c>
      <c r="AB40" s="8"/>
      <c r="AC40" s="8"/>
      <c r="AD40" s="8"/>
      <c r="AE40" s="8"/>
      <c r="AF40" s="8">
        <v>50</v>
      </c>
      <c r="AG40" s="8">
        <f>0.5/7*30</f>
        <v>2.1428571428571428</v>
      </c>
      <c r="AH40" s="8"/>
      <c r="AI40" s="8"/>
      <c r="AJ40" s="8">
        <v>50</v>
      </c>
      <c r="AK40" s="8">
        <f>0.5/7*30</f>
        <v>2.1428571428571428</v>
      </c>
      <c r="AL40" s="7">
        <f t="shared" si="6"/>
        <v>0</v>
      </c>
      <c r="AM40" s="14"/>
      <c r="AN40" s="14"/>
      <c r="AO40" s="14"/>
      <c r="AP40" s="14"/>
      <c r="AQ40" s="14">
        <v>100</v>
      </c>
      <c r="AR40" s="14">
        <f>0.5/7*30</f>
        <v>2.1428571428571428</v>
      </c>
      <c r="AS40" s="14"/>
      <c r="AT40" s="14"/>
      <c r="AU40" s="14">
        <v>100</v>
      </c>
      <c r="AV40" s="14">
        <f>0.5/7*30</f>
        <v>2.1428571428571428</v>
      </c>
      <c r="AW40" s="14"/>
      <c r="AX40" s="14"/>
      <c r="AY40" s="12">
        <f t="shared" si="1"/>
        <v>0</v>
      </c>
      <c r="AZ40" s="7"/>
      <c r="BA40" s="7"/>
      <c r="BB40" s="7"/>
      <c r="BC40" s="7"/>
      <c r="BD40" s="7">
        <v>110</v>
      </c>
      <c r="BE40" s="7">
        <f>0.5/7*30</f>
        <v>2.1428571428571428</v>
      </c>
      <c r="BF40" s="7"/>
      <c r="BG40" s="7"/>
      <c r="BH40" s="7">
        <v>110</v>
      </c>
      <c r="BI40" s="7">
        <f>0.5/7*30</f>
        <v>2.1428571428571428</v>
      </c>
      <c r="BJ40" s="7"/>
      <c r="BK40" s="7"/>
      <c r="BL40" s="7">
        <f t="shared" si="2"/>
        <v>0</v>
      </c>
      <c r="BM40" s="9">
        <f t="shared" si="7"/>
        <v>0</v>
      </c>
    </row>
    <row r="41" spans="1:65" hidden="1" x14ac:dyDescent="0.3">
      <c r="A41" s="19" t="str">
        <f t="shared" si="0"/>
        <v>ATUN EN AGUA</v>
      </c>
      <c r="B41" s="20">
        <f t="shared" si="3"/>
        <v>0</v>
      </c>
      <c r="C41" s="21" t="s">
        <v>92</v>
      </c>
      <c r="E41" s="2" t="s">
        <v>22</v>
      </c>
      <c r="F41" s="7"/>
      <c r="G41" s="7"/>
      <c r="H41" s="7"/>
      <c r="I41" s="7"/>
      <c r="J41" s="8"/>
      <c r="K41" s="8"/>
      <c r="L41" s="7"/>
      <c r="M41" s="7"/>
      <c r="N41" s="7"/>
      <c r="O41" s="7"/>
      <c r="P41" s="7">
        <f t="shared" si="4"/>
        <v>0</v>
      </c>
      <c r="Q41" s="1"/>
      <c r="R41" s="1"/>
      <c r="S41" s="1"/>
      <c r="T41" s="1"/>
      <c r="U41" s="6"/>
      <c r="V41" s="6"/>
      <c r="W41" s="1"/>
      <c r="X41" s="1"/>
      <c r="Y41" s="1"/>
      <c r="Z41" s="1"/>
      <c r="AA41" s="1">
        <f t="shared" si="5"/>
        <v>0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7">
        <f t="shared" si="6"/>
        <v>0</v>
      </c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2">
        <f t="shared" si="1"/>
        <v>0</v>
      </c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>
        <f t="shared" si="2"/>
        <v>0</v>
      </c>
      <c r="BM41" s="9">
        <f t="shared" si="7"/>
        <v>0</v>
      </c>
    </row>
    <row r="42" spans="1:65" x14ac:dyDescent="0.3">
      <c r="A42" s="19" t="str">
        <f t="shared" si="0"/>
        <v>ACEITES Y GRASAS</v>
      </c>
      <c r="B42" s="20">
        <f t="shared" si="3"/>
        <v>0</v>
      </c>
      <c r="C42" s="21" t="s">
        <v>93</v>
      </c>
      <c r="E42" s="1" t="s">
        <v>23</v>
      </c>
      <c r="F42" s="7">
        <v>2</v>
      </c>
      <c r="G42" s="7">
        <v>30</v>
      </c>
      <c r="H42" s="7"/>
      <c r="I42" s="7"/>
      <c r="J42" s="8">
        <v>4</v>
      </c>
      <c r="K42" s="8">
        <v>30</v>
      </c>
      <c r="L42" s="7"/>
      <c r="M42" s="7"/>
      <c r="N42" s="8">
        <v>4</v>
      </c>
      <c r="O42" s="8">
        <v>30</v>
      </c>
      <c r="P42" s="7">
        <f t="shared" si="4"/>
        <v>0</v>
      </c>
      <c r="Q42" s="1">
        <v>2</v>
      </c>
      <c r="R42" s="1">
        <v>30</v>
      </c>
      <c r="S42" s="1"/>
      <c r="T42" s="1"/>
      <c r="U42" s="6">
        <v>5</v>
      </c>
      <c r="V42" s="6">
        <v>30</v>
      </c>
      <c r="W42" s="1"/>
      <c r="X42" s="1"/>
      <c r="Y42" s="1">
        <v>5</v>
      </c>
      <c r="Z42" s="1">
        <v>30</v>
      </c>
      <c r="AA42" s="1">
        <f t="shared" si="5"/>
        <v>0</v>
      </c>
      <c r="AB42" s="8">
        <v>4</v>
      </c>
      <c r="AC42" s="8">
        <v>30</v>
      </c>
      <c r="AD42" s="8"/>
      <c r="AE42" s="8"/>
      <c r="AF42" s="8">
        <v>8</v>
      </c>
      <c r="AG42" s="8">
        <v>30</v>
      </c>
      <c r="AH42" s="8"/>
      <c r="AI42" s="8"/>
      <c r="AJ42" s="8">
        <v>8</v>
      </c>
      <c r="AK42" s="8">
        <v>30</v>
      </c>
      <c r="AL42" s="7">
        <f t="shared" si="6"/>
        <v>0</v>
      </c>
      <c r="AM42" s="14">
        <v>6</v>
      </c>
      <c r="AN42" s="14">
        <v>30</v>
      </c>
      <c r="AO42" s="14"/>
      <c r="AP42" s="14"/>
      <c r="AQ42" s="14">
        <v>19</v>
      </c>
      <c r="AR42" s="14">
        <v>30</v>
      </c>
      <c r="AS42" s="14"/>
      <c r="AT42" s="14"/>
      <c r="AU42" s="14">
        <v>18</v>
      </c>
      <c r="AV42" s="14">
        <v>30</v>
      </c>
      <c r="AW42" s="14"/>
      <c r="AX42" s="14"/>
      <c r="AY42" s="12">
        <f t="shared" si="1"/>
        <v>0</v>
      </c>
      <c r="AZ42" s="7">
        <v>7</v>
      </c>
      <c r="BA42" s="7">
        <v>30</v>
      </c>
      <c r="BB42" s="7"/>
      <c r="BC42" s="7"/>
      <c r="BD42" s="7">
        <v>18</v>
      </c>
      <c r="BE42" s="7">
        <v>30</v>
      </c>
      <c r="BF42" s="7"/>
      <c r="BG42" s="7"/>
      <c r="BH42" s="7">
        <v>19</v>
      </c>
      <c r="BI42" s="7">
        <v>30</v>
      </c>
      <c r="BJ42" s="7"/>
      <c r="BK42" s="7"/>
      <c r="BL42" s="7">
        <f t="shared" si="2"/>
        <v>0</v>
      </c>
      <c r="BM42" s="9">
        <f t="shared" si="7"/>
        <v>0</v>
      </c>
    </row>
    <row r="43" spans="1:65" x14ac:dyDescent="0.3">
      <c r="A43" s="19" t="str">
        <f t="shared" si="0"/>
        <v xml:space="preserve">AZUCAR </v>
      </c>
      <c r="B43" s="20">
        <f t="shared" si="3"/>
        <v>0</v>
      </c>
      <c r="C43" s="21" t="s">
        <v>92</v>
      </c>
      <c r="E43" s="2" t="s">
        <v>24</v>
      </c>
      <c r="F43" s="7"/>
      <c r="G43" s="7"/>
      <c r="H43" s="7"/>
      <c r="I43" s="7"/>
      <c r="J43" s="8"/>
      <c r="K43" s="8"/>
      <c r="L43" s="7"/>
      <c r="M43" s="7"/>
      <c r="N43" s="7"/>
      <c r="O43" s="7"/>
      <c r="P43" s="7">
        <f t="shared" si="4"/>
        <v>0</v>
      </c>
      <c r="Q43" s="1"/>
      <c r="R43" s="1"/>
      <c r="S43" s="1"/>
      <c r="T43" s="1"/>
      <c r="U43" s="6"/>
      <c r="V43" s="6"/>
      <c r="W43" s="1"/>
      <c r="X43" s="1"/>
      <c r="Y43" s="1"/>
      <c r="Z43" s="1"/>
      <c r="AA43" s="1">
        <f t="shared" si="5"/>
        <v>0</v>
      </c>
      <c r="AB43" s="8">
        <v>10</v>
      </c>
      <c r="AC43" s="8">
        <v>20</v>
      </c>
      <c r="AD43" s="8">
        <v>10</v>
      </c>
      <c r="AE43" s="8">
        <v>20</v>
      </c>
      <c r="AF43" s="8">
        <v>10</v>
      </c>
      <c r="AG43" s="8">
        <v>30</v>
      </c>
      <c r="AH43" s="8"/>
      <c r="AI43" s="8"/>
      <c r="AJ43" s="8">
        <v>10</v>
      </c>
      <c r="AK43" s="8">
        <v>20</v>
      </c>
      <c r="AL43" s="7">
        <f t="shared" si="6"/>
        <v>0</v>
      </c>
      <c r="AM43" s="14">
        <v>16</v>
      </c>
      <c r="AN43" s="14">
        <v>20</v>
      </c>
      <c r="AO43" s="14">
        <v>16</v>
      </c>
      <c r="AP43" s="14">
        <v>30</v>
      </c>
      <c r="AQ43" s="14">
        <v>16</v>
      </c>
      <c r="AR43" s="14">
        <v>30</v>
      </c>
      <c r="AS43" s="14"/>
      <c r="AT43" s="14"/>
      <c r="AU43" s="14">
        <v>16</v>
      </c>
      <c r="AV43" s="14">
        <v>20</v>
      </c>
      <c r="AW43" s="14">
        <v>13</v>
      </c>
      <c r="AX43" s="14">
        <v>20</v>
      </c>
      <c r="AY43" s="12">
        <f t="shared" si="1"/>
        <v>0</v>
      </c>
      <c r="AZ43" s="7">
        <v>17</v>
      </c>
      <c r="BA43" s="7">
        <v>20</v>
      </c>
      <c r="BB43" s="7">
        <v>17</v>
      </c>
      <c r="BC43" s="7">
        <v>30</v>
      </c>
      <c r="BD43" s="7">
        <v>17</v>
      </c>
      <c r="BE43" s="7">
        <v>30</v>
      </c>
      <c r="BF43" s="7"/>
      <c r="BG43" s="7"/>
      <c r="BH43" s="7">
        <v>17</v>
      </c>
      <c r="BI43" s="7">
        <v>20</v>
      </c>
      <c r="BJ43" s="7">
        <v>16</v>
      </c>
      <c r="BK43" s="7">
        <v>20</v>
      </c>
      <c r="BL43" s="7">
        <f t="shared" si="2"/>
        <v>0</v>
      </c>
      <c r="BM43" s="9">
        <f t="shared" si="7"/>
        <v>0</v>
      </c>
    </row>
    <row r="44" spans="1:65" x14ac:dyDescent="0.3">
      <c r="A44" s="19" t="str">
        <f t="shared" si="0"/>
        <v>PANELA</v>
      </c>
      <c r="B44" s="20">
        <f t="shared" si="3"/>
        <v>0</v>
      </c>
      <c r="C44" s="21" t="s">
        <v>92</v>
      </c>
      <c r="E44" s="1" t="s">
        <v>25</v>
      </c>
      <c r="F44" s="7"/>
      <c r="G44" s="7"/>
      <c r="H44" s="7"/>
      <c r="I44" s="7"/>
      <c r="J44" s="8"/>
      <c r="K44" s="8"/>
      <c r="L44" s="7"/>
      <c r="M44" s="7"/>
      <c r="N44" s="7"/>
      <c r="O44" s="7"/>
      <c r="P44" s="7">
        <f t="shared" si="4"/>
        <v>0</v>
      </c>
      <c r="Q44" s="1"/>
      <c r="R44" s="1"/>
      <c r="S44" s="1"/>
      <c r="T44" s="1"/>
      <c r="U44" s="6"/>
      <c r="V44" s="6"/>
      <c r="W44" s="1"/>
      <c r="X44" s="1"/>
      <c r="Y44" s="1"/>
      <c r="Z44" s="1"/>
      <c r="AA44" s="1">
        <f t="shared" si="5"/>
        <v>0</v>
      </c>
      <c r="AB44" s="8">
        <v>11</v>
      </c>
      <c r="AC44" s="8">
        <v>6</v>
      </c>
      <c r="AD44" s="8">
        <v>11</v>
      </c>
      <c r="AE44" s="8">
        <v>10</v>
      </c>
      <c r="AF44" s="8">
        <v>11</v>
      </c>
      <c r="AG44" s="8">
        <v>0</v>
      </c>
      <c r="AH44" s="8"/>
      <c r="AI44" s="8"/>
      <c r="AJ44" s="8">
        <v>11</v>
      </c>
      <c r="AK44" s="8">
        <v>10</v>
      </c>
      <c r="AL44" s="7">
        <f t="shared" si="6"/>
        <v>0</v>
      </c>
      <c r="AM44" s="14">
        <v>17</v>
      </c>
      <c r="AN44" s="14">
        <v>6</v>
      </c>
      <c r="AO44" s="14">
        <v>17</v>
      </c>
      <c r="AP44" s="14">
        <v>0</v>
      </c>
      <c r="AQ44" s="14">
        <v>17</v>
      </c>
      <c r="AR44" s="14">
        <v>0</v>
      </c>
      <c r="AS44" s="14"/>
      <c r="AT44" s="14"/>
      <c r="AU44" s="14">
        <v>17</v>
      </c>
      <c r="AV44" s="14">
        <v>10</v>
      </c>
      <c r="AW44" s="14">
        <v>14</v>
      </c>
      <c r="AX44" s="14">
        <v>10</v>
      </c>
      <c r="AY44" s="12">
        <f t="shared" si="1"/>
        <v>0</v>
      </c>
      <c r="AZ44" s="7">
        <v>19</v>
      </c>
      <c r="BA44" s="7">
        <v>6</v>
      </c>
      <c r="BB44" s="7">
        <v>19</v>
      </c>
      <c r="BC44" s="7">
        <v>0</v>
      </c>
      <c r="BD44" s="7">
        <v>19</v>
      </c>
      <c r="BE44" s="7">
        <v>0</v>
      </c>
      <c r="BF44" s="7"/>
      <c r="BG44" s="7"/>
      <c r="BH44" s="7">
        <v>16</v>
      </c>
      <c r="BI44" s="7">
        <v>10</v>
      </c>
      <c r="BJ44" s="7">
        <v>17</v>
      </c>
      <c r="BK44" s="7">
        <v>10</v>
      </c>
      <c r="BL44" s="7">
        <f t="shared" si="2"/>
        <v>0</v>
      </c>
      <c r="BM44" s="9">
        <f t="shared" si="7"/>
        <v>0</v>
      </c>
    </row>
    <row r="45" spans="1:65" x14ac:dyDescent="0.3">
      <c r="A45" s="19" t="str">
        <f t="shared" si="0"/>
        <v>CHOCOLATE</v>
      </c>
      <c r="B45" s="20">
        <f t="shared" si="3"/>
        <v>0</v>
      </c>
      <c r="C45" s="21" t="s">
        <v>92</v>
      </c>
      <c r="E45" s="2" t="s">
        <v>26</v>
      </c>
      <c r="F45" s="7"/>
      <c r="G45" s="7"/>
      <c r="H45" s="7"/>
      <c r="I45" s="7"/>
      <c r="J45" s="8"/>
      <c r="K45" s="8"/>
      <c r="L45" s="7"/>
      <c r="M45" s="7"/>
      <c r="N45" s="7"/>
      <c r="O45" s="7"/>
      <c r="P45" s="7">
        <f t="shared" si="4"/>
        <v>0</v>
      </c>
      <c r="Q45" s="1"/>
      <c r="R45" s="1"/>
      <c r="S45" s="1"/>
      <c r="T45" s="1"/>
      <c r="U45" s="6"/>
      <c r="V45" s="6"/>
      <c r="W45" s="1"/>
      <c r="X45" s="1"/>
      <c r="Y45" s="1"/>
      <c r="Z45" s="1"/>
      <c r="AA45" s="1">
        <f t="shared" si="5"/>
        <v>0</v>
      </c>
      <c r="AB45" s="8">
        <v>9</v>
      </c>
      <c r="AC45" s="8">
        <v>4</v>
      </c>
      <c r="AD45" s="8"/>
      <c r="AE45" s="8"/>
      <c r="AF45" s="8"/>
      <c r="AG45" s="8"/>
      <c r="AH45" s="8"/>
      <c r="AI45" s="8"/>
      <c r="AJ45" s="8"/>
      <c r="AK45" s="8"/>
      <c r="AL45" s="7">
        <f t="shared" si="6"/>
        <v>0</v>
      </c>
      <c r="AM45" s="14">
        <v>14</v>
      </c>
      <c r="AN45" s="14">
        <v>4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2">
        <f t="shared" si="1"/>
        <v>0</v>
      </c>
      <c r="AZ45" s="7">
        <v>16</v>
      </c>
      <c r="BA45" s="7">
        <v>4</v>
      </c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>
        <f t="shared" si="2"/>
        <v>0</v>
      </c>
      <c r="BM45" s="9">
        <f t="shared" si="7"/>
        <v>0</v>
      </c>
    </row>
    <row r="46" spans="1:65" x14ac:dyDescent="0.3">
      <c r="A46" s="19" t="str">
        <f t="shared" si="0"/>
        <v>PANELITA DE LECHE</v>
      </c>
      <c r="B46" s="20">
        <f t="shared" si="3"/>
        <v>0</v>
      </c>
      <c r="C46" s="21" t="s">
        <v>92</v>
      </c>
      <c r="E46" s="1" t="s">
        <v>27</v>
      </c>
      <c r="F46" s="7"/>
      <c r="G46" s="7"/>
      <c r="H46" s="7"/>
      <c r="I46" s="7"/>
      <c r="J46" s="8"/>
      <c r="K46" s="8"/>
      <c r="L46" s="7"/>
      <c r="M46" s="7"/>
      <c r="N46" s="7"/>
      <c r="O46" s="7"/>
      <c r="P46" s="7">
        <f t="shared" si="4"/>
        <v>0</v>
      </c>
      <c r="Q46" s="1"/>
      <c r="R46" s="1"/>
      <c r="S46" s="1"/>
      <c r="T46" s="1"/>
      <c r="U46" s="6"/>
      <c r="V46" s="6"/>
      <c r="W46" s="1"/>
      <c r="X46" s="1"/>
      <c r="Y46" s="1"/>
      <c r="Z46" s="1"/>
      <c r="AA46" s="1">
        <f t="shared" si="5"/>
        <v>0</v>
      </c>
      <c r="AB46" s="8"/>
      <c r="AC46" s="8"/>
      <c r="AD46" s="8"/>
      <c r="AE46" s="8"/>
      <c r="AF46" s="8"/>
      <c r="AG46" s="8"/>
      <c r="AH46" s="8">
        <v>15</v>
      </c>
      <c r="AI46" s="8">
        <v>5</v>
      </c>
      <c r="AJ46" s="8"/>
      <c r="AK46" s="8"/>
      <c r="AL46" s="7">
        <f t="shared" si="6"/>
        <v>0</v>
      </c>
      <c r="AM46" s="14"/>
      <c r="AN46" s="14"/>
      <c r="AO46" s="14"/>
      <c r="AP46" s="14"/>
      <c r="AQ46" s="14"/>
      <c r="AR46" s="14"/>
      <c r="AS46" s="14">
        <v>20</v>
      </c>
      <c r="AT46" s="14">
        <v>5</v>
      </c>
      <c r="AU46" s="14"/>
      <c r="AV46" s="14"/>
      <c r="AW46" s="14"/>
      <c r="AX46" s="14"/>
      <c r="AY46" s="12">
        <f t="shared" si="1"/>
        <v>0</v>
      </c>
      <c r="AZ46" s="7"/>
      <c r="BA46" s="7"/>
      <c r="BB46" s="7"/>
      <c r="BC46" s="7"/>
      <c r="BD46" s="7"/>
      <c r="BE46" s="7"/>
      <c r="BF46" s="7">
        <v>20</v>
      </c>
      <c r="BG46" s="7">
        <v>5</v>
      </c>
      <c r="BH46" s="7"/>
      <c r="BI46" s="7"/>
      <c r="BJ46" s="7"/>
      <c r="BK46" s="7"/>
      <c r="BL46" s="7">
        <f t="shared" si="2"/>
        <v>0</v>
      </c>
      <c r="BM46" s="9">
        <f t="shared" si="7"/>
        <v>0</v>
      </c>
    </row>
    <row r="47" spans="1:65" x14ac:dyDescent="0.3">
      <c r="A47" s="19" t="str">
        <f t="shared" si="0"/>
        <v>BOCADILLO</v>
      </c>
      <c r="B47" s="20">
        <f t="shared" si="3"/>
        <v>0</v>
      </c>
      <c r="C47" s="21" t="s">
        <v>92</v>
      </c>
      <c r="E47" s="2" t="s">
        <v>28</v>
      </c>
      <c r="F47" s="7"/>
      <c r="G47" s="7"/>
      <c r="H47" s="7"/>
      <c r="I47" s="7"/>
      <c r="J47" s="8"/>
      <c r="K47" s="8"/>
      <c r="L47" s="7"/>
      <c r="M47" s="7"/>
      <c r="N47" s="7"/>
      <c r="O47" s="7"/>
      <c r="P47" s="7">
        <f t="shared" si="4"/>
        <v>0</v>
      </c>
      <c r="Q47" s="1"/>
      <c r="R47" s="1"/>
      <c r="S47" s="1"/>
      <c r="T47" s="1"/>
      <c r="U47" s="6"/>
      <c r="V47" s="6"/>
      <c r="W47" s="1"/>
      <c r="X47" s="1"/>
      <c r="Y47" s="1"/>
      <c r="Z47" s="1"/>
      <c r="AA47" s="1">
        <f t="shared" si="5"/>
        <v>0</v>
      </c>
      <c r="AB47" s="8"/>
      <c r="AC47" s="8"/>
      <c r="AD47" s="8"/>
      <c r="AE47" s="8"/>
      <c r="AF47" s="8"/>
      <c r="AG47" s="8"/>
      <c r="AH47" s="8">
        <v>15</v>
      </c>
      <c r="AI47" s="8">
        <v>5</v>
      </c>
      <c r="AJ47" s="8"/>
      <c r="AK47" s="8"/>
      <c r="AL47" s="7">
        <f t="shared" si="6"/>
        <v>0</v>
      </c>
      <c r="AM47" s="14"/>
      <c r="AN47" s="14"/>
      <c r="AO47" s="14"/>
      <c r="AP47" s="14"/>
      <c r="AQ47" s="14"/>
      <c r="AR47" s="14"/>
      <c r="AS47" s="14">
        <v>20</v>
      </c>
      <c r="AT47" s="14">
        <v>5</v>
      </c>
      <c r="AU47" s="14"/>
      <c r="AV47" s="14"/>
      <c r="AW47" s="14"/>
      <c r="AX47" s="14"/>
      <c r="AY47" s="12">
        <f t="shared" si="1"/>
        <v>0</v>
      </c>
      <c r="AZ47" s="7"/>
      <c r="BA47" s="7"/>
      <c r="BB47" s="7"/>
      <c r="BC47" s="7"/>
      <c r="BD47" s="7"/>
      <c r="BE47" s="7"/>
      <c r="BF47" s="7">
        <v>20</v>
      </c>
      <c r="BG47" s="7">
        <v>5</v>
      </c>
      <c r="BH47" s="7"/>
      <c r="BI47" s="7"/>
      <c r="BJ47" s="7"/>
      <c r="BK47" s="7"/>
      <c r="BL47" s="7">
        <f t="shared" si="2"/>
        <v>0</v>
      </c>
      <c r="BM47" s="9">
        <f t="shared" si="7"/>
        <v>0</v>
      </c>
    </row>
    <row r="48" spans="1:65" ht="15" thickBot="1" x14ac:dyDescent="0.35">
      <c r="A48" s="19" t="str">
        <f t="shared" si="0"/>
        <v>GELATINA</v>
      </c>
      <c r="B48" s="23">
        <f t="shared" si="3"/>
        <v>0</v>
      </c>
      <c r="C48" s="22" t="s">
        <v>92</v>
      </c>
      <c r="E48" s="1" t="s">
        <v>29</v>
      </c>
      <c r="F48" s="7"/>
      <c r="G48" s="7"/>
      <c r="H48" s="7"/>
      <c r="I48" s="7"/>
      <c r="J48" s="8"/>
      <c r="K48" s="8"/>
      <c r="L48" s="7"/>
      <c r="M48" s="7"/>
      <c r="N48" s="7"/>
      <c r="O48" s="7"/>
      <c r="P48" s="7">
        <f t="shared" si="4"/>
        <v>0</v>
      </c>
      <c r="Q48" s="1"/>
      <c r="R48" s="1"/>
      <c r="S48" s="1"/>
      <c r="T48" s="1"/>
      <c r="U48" s="6"/>
      <c r="V48" s="6"/>
      <c r="W48" s="1"/>
      <c r="X48" s="1"/>
      <c r="Y48" s="1"/>
      <c r="Z48" s="1"/>
      <c r="AA48" s="1">
        <f t="shared" si="5"/>
        <v>0</v>
      </c>
      <c r="AB48" s="8"/>
      <c r="AC48" s="8"/>
      <c r="AD48" s="8"/>
      <c r="AE48" s="8"/>
      <c r="AF48" s="8"/>
      <c r="AG48" s="8"/>
      <c r="AH48" s="8">
        <v>9</v>
      </c>
      <c r="AI48" s="8">
        <v>20</v>
      </c>
      <c r="AJ48" s="8"/>
      <c r="AK48" s="8"/>
      <c r="AL48" s="7">
        <f t="shared" si="6"/>
        <v>0</v>
      </c>
      <c r="AM48" s="14"/>
      <c r="AN48" s="14"/>
      <c r="AO48" s="14"/>
      <c r="AP48" s="14"/>
      <c r="AQ48" s="14"/>
      <c r="AR48" s="14"/>
      <c r="AS48" s="14">
        <v>18</v>
      </c>
      <c r="AT48" s="14">
        <v>20</v>
      </c>
      <c r="AU48" s="14"/>
      <c r="AV48" s="14"/>
      <c r="AW48" s="14"/>
      <c r="AX48" s="14"/>
      <c r="AY48" s="12">
        <f t="shared" si="1"/>
        <v>0</v>
      </c>
      <c r="AZ48" s="7"/>
      <c r="BA48" s="7"/>
      <c r="BB48" s="7"/>
      <c r="BC48" s="7"/>
      <c r="BD48" s="7"/>
      <c r="BE48" s="7"/>
      <c r="BF48" s="7">
        <v>18</v>
      </c>
      <c r="BG48" s="7">
        <v>20</v>
      </c>
      <c r="BH48" s="7"/>
      <c r="BI48" s="7"/>
      <c r="BJ48" s="7"/>
      <c r="BK48" s="7"/>
      <c r="BL48" s="7">
        <f t="shared" si="2"/>
        <v>0</v>
      </c>
      <c r="BM48" s="9">
        <f t="shared" si="7"/>
        <v>0</v>
      </c>
    </row>
    <row r="51" spans="6:66" x14ac:dyDescent="0.3">
      <c r="F51" s="33" t="s">
        <v>48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5"/>
    </row>
    <row r="52" spans="6:66" ht="86.4" x14ac:dyDescent="0.3">
      <c r="F52" s="10" t="s">
        <v>49</v>
      </c>
      <c r="G52" s="10" t="s">
        <v>50</v>
      </c>
      <c r="H52" s="10" t="s">
        <v>83</v>
      </c>
      <c r="I52" s="10" t="s">
        <v>51</v>
      </c>
      <c r="J52" s="10" t="s">
        <v>52</v>
      </c>
      <c r="K52" s="10" t="s">
        <v>53</v>
      </c>
      <c r="L52" s="10" t="s">
        <v>54</v>
      </c>
      <c r="M52" s="10" t="s">
        <v>55</v>
      </c>
      <c r="N52" s="10" t="s">
        <v>56</v>
      </c>
      <c r="O52" s="10" t="s">
        <v>57</v>
      </c>
      <c r="P52" s="10" t="s">
        <v>58</v>
      </c>
      <c r="Q52" s="10" t="s">
        <v>59</v>
      </c>
      <c r="R52" s="10" t="s">
        <v>60</v>
      </c>
      <c r="S52" s="10" t="s">
        <v>61</v>
      </c>
      <c r="T52" s="10" t="s">
        <v>62</v>
      </c>
      <c r="U52" s="10" t="s">
        <v>63</v>
      </c>
      <c r="V52" s="10" t="s">
        <v>64</v>
      </c>
      <c r="W52" s="10" t="s">
        <v>65</v>
      </c>
      <c r="X52" s="10" t="s">
        <v>66</v>
      </c>
      <c r="Y52" s="10" t="s">
        <v>67</v>
      </c>
      <c r="Z52" s="10" t="s">
        <v>68</v>
      </c>
      <c r="AA52" s="10" t="s">
        <v>69</v>
      </c>
      <c r="AB52" s="10" t="s">
        <v>70</v>
      </c>
      <c r="AC52" s="10" t="s">
        <v>71</v>
      </c>
      <c r="AD52" s="10" t="s">
        <v>72</v>
      </c>
      <c r="AE52" s="10" t="s">
        <v>73</v>
      </c>
      <c r="AF52" s="10" t="s">
        <v>74</v>
      </c>
      <c r="AG52" s="10" t="s">
        <v>75</v>
      </c>
      <c r="AH52" s="10" t="s">
        <v>77</v>
      </c>
      <c r="AI52" s="10" t="s">
        <v>76</v>
      </c>
      <c r="AJ52" s="10" t="s">
        <v>78</v>
      </c>
      <c r="AK52" s="10" t="s">
        <v>79</v>
      </c>
      <c r="AL52" s="10" t="s">
        <v>80</v>
      </c>
      <c r="AM52" s="10" t="s">
        <v>81</v>
      </c>
      <c r="AN52" s="10" t="s">
        <v>82</v>
      </c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6:66" x14ac:dyDescent="0.3">
      <c r="F53" s="7">
        <f>+BM14</f>
        <v>0</v>
      </c>
      <c r="G53" s="7">
        <f>+BM15</f>
        <v>0</v>
      </c>
      <c r="H53" s="7">
        <f>+BM16</f>
        <v>0</v>
      </c>
      <c r="I53" s="7">
        <f>+BM17</f>
        <v>0</v>
      </c>
      <c r="J53" s="7">
        <f>+BM18</f>
        <v>0</v>
      </c>
      <c r="K53" s="7">
        <f>+BM19</f>
        <v>0</v>
      </c>
      <c r="L53" s="7">
        <f>+BM20</f>
        <v>0</v>
      </c>
      <c r="M53" s="7">
        <f>+BM21</f>
        <v>0</v>
      </c>
      <c r="N53" s="7">
        <f>+BM22</f>
        <v>0</v>
      </c>
      <c r="O53" s="7">
        <f>+BM23</f>
        <v>0</v>
      </c>
      <c r="P53" s="7">
        <f>+BM24</f>
        <v>0</v>
      </c>
      <c r="Q53" s="7">
        <f>+BM25</f>
        <v>0</v>
      </c>
      <c r="R53" s="7">
        <f>+BM26</f>
        <v>0</v>
      </c>
      <c r="S53" s="7">
        <f>+BM27</f>
        <v>0</v>
      </c>
      <c r="T53" s="7">
        <f>+BM28</f>
        <v>0</v>
      </c>
      <c r="U53" s="7">
        <f>+BM29</f>
        <v>0</v>
      </c>
      <c r="V53" s="7">
        <f>+BM30</f>
        <v>0</v>
      </c>
      <c r="W53" s="7">
        <f>+BM31</f>
        <v>0</v>
      </c>
      <c r="X53" s="7">
        <f>+BM32</f>
        <v>0</v>
      </c>
      <c r="Y53" s="7">
        <f>+BM33</f>
        <v>0</v>
      </c>
      <c r="Z53" s="7">
        <f>+BM34</f>
        <v>0</v>
      </c>
      <c r="AA53" s="7">
        <f>+BM35</f>
        <v>0</v>
      </c>
      <c r="AB53" s="7">
        <f>+BM36</f>
        <v>0</v>
      </c>
      <c r="AC53" s="7">
        <f>+BM37</f>
        <v>0</v>
      </c>
      <c r="AD53" s="7">
        <f>+BM38</f>
        <v>0</v>
      </c>
      <c r="AE53" s="7">
        <f>+BM39</f>
        <v>0</v>
      </c>
      <c r="AF53" s="7">
        <f>+BM40</f>
        <v>0</v>
      </c>
      <c r="AG53" s="7">
        <f>+BM41</f>
        <v>0</v>
      </c>
      <c r="AH53" s="7">
        <f>+BM42</f>
        <v>0</v>
      </c>
      <c r="AI53" s="7">
        <f>+BM43</f>
        <v>0</v>
      </c>
      <c r="AJ53" s="7">
        <f>+BM44</f>
        <v>0</v>
      </c>
      <c r="AK53" s="7">
        <f>+BM45</f>
        <v>0</v>
      </c>
      <c r="AL53" s="7">
        <f>+BM46</f>
        <v>0</v>
      </c>
      <c r="AM53" s="7">
        <f>+BM47</f>
        <v>0</v>
      </c>
      <c r="AN53" s="7">
        <f>+BM48</f>
        <v>0</v>
      </c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</sheetData>
  <sheetProtection algorithmName="SHA-512" hashValue="3d0IUyOZDFZ2V7deD6R3VSKN4tfyMnuJgH5ZGHSTBgcTiUsulkLMmax4yFieWL206+nsnCWxU1Lye/SPod01HA==" saltValue="/77fE2ishAshOczf3qQb+w==" spinCount="100000" sheet="1" objects="1" scenarios="1"/>
  <mergeCells count="57">
    <mergeCell ref="B6:C6"/>
    <mergeCell ref="B7:C7"/>
    <mergeCell ref="A8:A13"/>
    <mergeCell ref="B8:B13"/>
    <mergeCell ref="C8:C13"/>
    <mergeCell ref="A1:C1"/>
    <mergeCell ref="A2:C2"/>
    <mergeCell ref="B3:C3"/>
    <mergeCell ref="B4:C4"/>
    <mergeCell ref="B5:C5"/>
    <mergeCell ref="BM8:BM13"/>
    <mergeCell ref="AB10:AL10"/>
    <mergeCell ref="AM11:AY11"/>
    <mergeCell ref="AZ11:BL11"/>
    <mergeCell ref="AM10:AY10"/>
    <mergeCell ref="AZ10:BL10"/>
    <mergeCell ref="E8:BI9"/>
    <mergeCell ref="BJ8:BK9"/>
    <mergeCell ref="BL8:BL9"/>
    <mergeCell ref="AA12:AA13"/>
    <mergeCell ref="F12:G12"/>
    <mergeCell ref="H12:I12"/>
    <mergeCell ref="J12:K12"/>
    <mergeCell ref="L12:M12"/>
    <mergeCell ref="N12:O12"/>
    <mergeCell ref="P12:P13"/>
    <mergeCell ref="BL12:BL13"/>
    <mergeCell ref="F51:BA51"/>
    <mergeCell ref="AB11:AL11"/>
    <mergeCell ref="Q11:AA11"/>
    <mergeCell ref="F11:P11"/>
    <mergeCell ref="AZ12:BA12"/>
    <mergeCell ref="BB12:BC12"/>
    <mergeCell ref="BD12:BE12"/>
    <mergeCell ref="AU12:AV12"/>
    <mergeCell ref="AW12:AX12"/>
    <mergeCell ref="Q12:R12"/>
    <mergeCell ref="S12:T12"/>
    <mergeCell ref="U12:V12"/>
    <mergeCell ref="W12:X12"/>
    <mergeCell ref="Y12:Z12"/>
    <mergeCell ref="F10:P10"/>
    <mergeCell ref="Q10:AA10"/>
    <mergeCell ref="BF12:BG12"/>
    <mergeCell ref="BH12:BI12"/>
    <mergeCell ref="BJ12:BK12"/>
    <mergeCell ref="AY12:AY13"/>
    <mergeCell ref="AM12:AN12"/>
    <mergeCell ref="AO12:AP12"/>
    <mergeCell ref="AQ12:AR12"/>
    <mergeCell ref="AS12:AT12"/>
    <mergeCell ref="AB12:AC12"/>
    <mergeCell ref="AD12:AE12"/>
    <mergeCell ref="AF12:AG12"/>
    <mergeCell ref="AH12:AI12"/>
    <mergeCell ref="AJ12:AK12"/>
    <mergeCell ref="AL12:AL13"/>
  </mergeCells>
  <pageMargins left="0.70866141732283472" right="0.70866141732283472" top="0.74803149606299213" bottom="0.74803149606299213" header="0.31496062992125984" footer="0.31496062992125984"/>
  <pageSetup scale="8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INTERNADO G&amp;L-VIOLENC SEXUAL</vt:lpstr>
      <vt:lpstr>'INTERNADO G&amp;L-VIOLENC SEXUAL'!Área_de_impresión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2016-11-01T17:06:10Z</cp:lastPrinted>
  <dcterms:created xsi:type="dcterms:W3CDTF">2016-03-09T15:34:56Z</dcterms:created>
  <dcterms:modified xsi:type="dcterms:W3CDTF">2016-12-12T14:49:29Z</dcterms:modified>
</cp:coreProperties>
</file>