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ana.bustos\Documents\ICBF - DIR. ABASTECIMIENTO\2016\3 ECL\4. Formatos\Calculo demanda por Unidad\"/>
    </mc:Choice>
  </mc:AlternateContent>
  <bookViews>
    <workbookView xWindow="0" yWindow="0" windowWidth="20496" windowHeight="7752"/>
  </bookViews>
  <sheets>
    <sheet name="HCB" sheetId="6" r:id="rId1"/>
  </sheets>
  <definedNames>
    <definedName name="_xlnm.Print_Area" localSheetId="0">HCB!$A$1:$C$47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0" i="6" l="1"/>
  <c r="AB10" i="6"/>
  <c r="Q10" i="6"/>
  <c r="F10"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T47" i="6" l="1"/>
  <c r="AW47" i="6" s="1"/>
  <c r="AI47" i="6"/>
  <c r="AL47" i="6" s="1"/>
  <c r="AA47" i="6"/>
  <c r="P47" i="6"/>
  <c r="AT46" i="6"/>
  <c r="AW46" i="6" s="1"/>
  <c r="AI46" i="6"/>
  <c r="AL46" i="6" s="1"/>
  <c r="AA46" i="6"/>
  <c r="P46" i="6"/>
  <c r="AW45" i="6"/>
  <c r="AL45" i="6"/>
  <c r="AA45" i="6"/>
  <c r="P45" i="6"/>
  <c r="AN44" i="6"/>
  <c r="AW44" i="6" s="1"/>
  <c r="AC44" i="6"/>
  <c r="AL44" i="6" s="1"/>
  <c r="AA44" i="6"/>
  <c r="P44" i="6"/>
  <c r="AR43" i="6"/>
  <c r="AN43" i="6"/>
  <c r="AG43" i="6"/>
  <c r="AC43" i="6"/>
  <c r="AA43" i="6"/>
  <c r="P43" i="6"/>
  <c r="AR42" i="6"/>
  <c r="AN42" i="6"/>
  <c r="AW42" i="6" s="1"/>
  <c r="AG42" i="6"/>
  <c r="AC42" i="6"/>
  <c r="AL42" i="6" s="1"/>
  <c r="AA42" i="6"/>
  <c r="P42" i="6"/>
  <c r="AW41" i="6"/>
  <c r="AL41" i="6"/>
  <c r="AA41" i="6"/>
  <c r="P41" i="6"/>
  <c r="AW40" i="6"/>
  <c r="AL40" i="6"/>
  <c r="AA40" i="6"/>
  <c r="P40" i="6"/>
  <c r="AW39" i="6"/>
  <c r="AL39" i="6"/>
  <c r="AA39" i="6"/>
  <c r="P39" i="6"/>
  <c r="AR38" i="6"/>
  <c r="AN38" i="6"/>
  <c r="AW38" i="6" s="1"/>
  <c r="AG38" i="6"/>
  <c r="AC38" i="6"/>
  <c r="AL38" i="6" s="1"/>
  <c r="AA38" i="6"/>
  <c r="P38" i="6"/>
  <c r="AR37" i="6"/>
  <c r="AQ37" i="6"/>
  <c r="AW37" i="6" s="1"/>
  <c r="AG37" i="6"/>
  <c r="AF37" i="6"/>
  <c r="AL37" i="6" s="1"/>
  <c r="AA37" i="6"/>
  <c r="K37" i="6"/>
  <c r="P37" i="6" s="1"/>
  <c r="AR36" i="6"/>
  <c r="AW36" i="6" s="1"/>
  <c r="AG36" i="6"/>
  <c r="AL36" i="6" s="1"/>
  <c r="AA36" i="6"/>
  <c r="K36" i="6"/>
  <c r="P36" i="6" s="1"/>
  <c r="AW35" i="6"/>
  <c r="AL35" i="6"/>
  <c r="AA35" i="6"/>
  <c r="P35" i="6"/>
  <c r="AW34" i="6"/>
  <c r="AL34" i="6"/>
  <c r="AA34" i="6"/>
  <c r="P34" i="6"/>
  <c r="AQ33" i="6"/>
  <c r="AW33" i="6" s="1"/>
  <c r="AF33" i="6"/>
  <c r="AL33" i="6" s="1"/>
  <c r="AA33" i="6"/>
  <c r="P33" i="6"/>
  <c r="AQ32" i="6"/>
  <c r="AW32" i="6" s="1"/>
  <c r="AF32" i="6"/>
  <c r="AL32" i="6" s="1"/>
  <c r="U32" i="6"/>
  <c r="AA32" i="6" s="1"/>
  <c r="J32" i="6"/>
  <c r="P32" i="6" s="1"/>
  <c r="AW31" i="6"/>
  <c r="AL31" i="6"/>
  <c r="AA31" i="6"/>
  <c r="P31" i="6"/>
  <c r="AW30" i="6"/>
  <c r="AL30" i="6"/>
  <c r="W30" i="6"/>
  <c r="U30" i="6"/>
  <c r="S30" i="6"/>
  <c r="Q30" i="6"/>
  <c r="L30" i="6"/>
  <c r="J30" i="6"/>
  <c r="H30" i="6"/>
  <c r="F30" i="6"/>
  <c r="AS29" i="6"/>
  <c r="AQ29" i="6"/>
  <c r="AH29" i="6"/>
  <c r="AF29" i="6"/>
  <c r="AD29" i="6"/>
  <c r="AA29" i="6"/>
  <c r="P29" i="6"/>
  <c r="AQ28" i="6"/>
  <c r="AW28" i="6" s="1"/>
  <c r="AF28" i="6"/>
  <c r="AL28" i="6" s="1"/>
  <c r="U28" i="6"/>
  <c r="AA28" i="6" s="1"/>
  <c r="J28" i="6"/>
  <c r="P28" i="6" s="1"/>
  <c r="AR27" i="6"/>
  <c r="AN27" i="6"/>
  <c r="AG27" i="6"/>
  <c r="AC27" i="6"/>
  <c r="V27" i="6"/>
  <c r="AA27" i="6" s="1"/>
  <c r="P27" i="6"/>
  <c r="AT26" i="6"/>
  <c r="AP26" i="6"/>
  <c r="AI26" i="6"/>
  <c r="AL26" i="6" s="1"/>
  <c r="AE26" i="6"/>
  <c r="AA26" i="6"/>
  <c r="P26" i="6"/>
  <c r="AT25" i="6"/>
  <c r="AP25" i="6"/>
  <c r="AW25" i="6" s="1"/>
  <c r="AN25" i="6"/>
  <c r="AI25" i="6"/>
  <c r="AE25" i="6"/>
  <c r="AL25" i="6" s="1"/>
  <c r="AC25" i="6"/>
  <c r="AA25" i="6"/>
  <c r="P25" i="6"/>
  <c r="AW24" i="6"/>
  <c r="AL24" i="6"/>
  <c r="AA24" i="6"/>
  <c r="P24" i="6"/>
  <c r="AR23" i="6"/>
  <c r="AW23" i="6" s="1"/>
  <c r="AG23" i="6"/>
  <c r="AL23" i="6" s="1"/>
  <c r="V23" i="6"/>
  <c r="AA23" i="6" s="1"/>
  <c r="P23" i="6"/>
  <c r="AR22" i="6"/>
  <c r="AW22" i="6" s="1"/>
  <c r="AG22" i="6"/>
  <c r="AL22" i="6" s="1"/>
  <c r="V22" i="6"/>
  <c r="AA22" i="6" s="1"/>
  <c r="P22" i="6"/>
  <c r="AW21" i="6"/>
  <c r="AL21" i="6"/>
  <c r="AA21" i="6"/>
  <c r="P21" i="6"/>
  <c r="AW20" i="6"/>
  <c r="AL20" i="6"/>
  <c r="AA20" i="6"/>
  <c r="P20" i="6"/>
  <c r="AW19" i="6"/>
  <c r="AL19" i="6"/>
  <c r="AA19" i="6"/>
  <c r="P19" i="6"/>
  <c r="AN18" i="6"/>
  <c r="AW18" i="6" s="1"/>
  <c r="AL18" i="6"/>
  <c r="AA18" i="6"/>
  <c r="P18" i="6"/>
  <c r="AW17" i="6"/>
  <c r="AL17" i="6"/>
  <c r="AA17" i="6"/>
  <c r="P17" i="6"/>
  <c r="AT16" i="6"/>
  <c r="AN16" i="6"/>
  <c r="AI16" i="6"/>
  <c r="AC16" i="6"/>
  <c r="AA16" i="6"/>
  <c r="P16" i="6"/>
  <c r="AT15" i="6"/>
  <c r="AW15" i="6" s="1"/>
  <c r="AI15" i="6"/>
  <c r="AL15" i="6" s="1"/>
  <c r="AA15" i="6"/>
  <c r="P15" i="6"/>
  <c r="AW14" i="6"/>
  <c r="AL14" i="6"/>
  <c r="AA14" i="6"/>
  <c r="P14" i="6"/>
  <c r="AW13" i="6"/>
  <c r="AL13" i="6"/>
  <c r="AA13" i="6"/>
  <c r="P13" i="6"/>
  <c r="AZ10" i="6"/>
  <c r="AZ35" i="6" s="1"/>
  <c r="AY10" i="6"/>
  <c r="AY21" i="6" s="1"/>
  <c r="AX10" i="6"/>
  <c r="AX17" i="6" s="1"/>
  <c r="AL16" i="6" l="1"/>
  <c r="AW26" i="6"/>
  <c r="AL27" i="6"/>
  <c r="AL29" i="6"/>
  <c r="AW43" i="6"/>
  <c r="AW27" i="6"/>
  <c r="P30" i="6"/>
  <c r="AA30" i="6"/>
  <c r="AW16" i="6"/>
  <c r="AW29" i="6"/>
  <c r="BA29" i="6" s="1"/>
  <c r="V52" i="6" s="1"/>
  <c r="AL43" i="6"/>
  <c r="BA25" i="6"/>
  <c r="B25" i="6" s="1"/>
  <c r="BA36" i="6"/>
  <c r="AZ13" i="6"/>
  <c r="BA13" i="6" s="1"/>
  <c r="BA28" i="6"/>
  <c r="BA33" i="6"/>
  <c r="AZ38" i="6"/>
  <c r="BA38" i="6" s="1"/>
  <c r="AZ44" i="6"/>
  <c r="BA44" i="6" s="1"/>
  <c r="AZ34" i="6"/>
  <c r="BA34" i="6" s="1"/>
  <c r="AZ43" i="6"/>
  <c r="BA43" i="6" s="1"/>
  <c r="BA15" i="6"/>
  <c r="AY17" i="6"/>
  <c r="BA17" i="6" s="1"/>
  <c r="AY35" i="6"/>
  <c r="BA35" i="6" s="1"/>
  <c r="BA20" i="6"/>
  <c r="BA24" i="6"/>
  <c r="BA26" i="6"/>
  <c r="BA32" i="6"/>
  <c r="BA42" i="6"/>
  <c r="BA14" i="6"/>
  <c r="BA16" i="6"/>
  <c r="AX21" i="6"/>
  <c r="BA21" i="6" s="1"/>
  <c r="BA39" i="6"/>
  <c r="BA47" i="6"/>
  <c r="BA18" i="6"/>
  <c r="BA27" i="6"/>
  <c r="BA30" i="6"/>
  <c r="BA37" i="6"/>
  <c r="BA40" i="6"/>
  <c r="BA46" i="6"/>
  <c r="BA19" i="6"/>
  <c r="BA22" i="6"/>
  <c r="BA23" i="6"/>
  <c r="BA31" i="6"/>
  <c r="BA41" i="6"/>
  <c r="BA45" i="6"/>
  <c r="R52" i="6" l="1"/>
  <c r="B29" i="6"/>
  <c r="P52" i="6"/>
  <c r="B23" i="6"/>
  <c r="AK52" i="6"/>
  <c r="B44" i="6"/>
  <c r="W52" i="6"/>
  <c r="B30" i="6"/>
  <c r="AF52" i="6"/>
  <c r="B39" i="6"/>
  <c r="G52" i="6"/>
  <c r="B14" i="6"/>
  <c r="Y52" i="6"/>
  <c r="B32" i="6"/>
  <c r="Z52" i="6"/>
  <c r="B33" i="6"/>
  <c r="AL52" i="6"/>
  <c r="B45" i="6"/>
  <c r="O52" i="6"/>
  <c r="B22" i="6"/>
  <c r="AJ52" i="6"/>
  <c r="B43" i="6"/>
  <c r="T52" i="6"/>
  <c r="B27" i="6"/>
  <c r="AA52" i="6"/>
  <c r="B34" i="6"/>
  <c r="AI52" i="6"/>
  <c r="B42" i="6"/>
  <c r="S52" i="6"/>
  <c r="B26" i="6"/>
  <c r="J52" i="6"/>
  <c r="B17" i="6"/>
  <c r="F52" i="6"/>
  <c r="B13" i="6"/>
  <c r="U52" i="6"/>
  <c r="B28" i="6"/>
  <c r="AC52" i="6"/>
  <c r="B36" i="6"/>
  <c r="AH52" i="6"/>
  <c r="B41" i="6"/>
  <c r="L52" i="6"/>
  <c r="B19" i="6"/>
  <c r="AG52" i="6"/>
  <c r="B40" i="6"/>
  <c r="K52" i="6"/>
  <c r="B18" i="6"/>
  <c r="N52" i="6"/>
  <c r="B21" i="6"/>
  <c r="AE52" i="6"/>
  <c r="B38" i="6"/>
  <c r="Q52" i="6"/>
  <c r="B24" i="6"/>
  <c r="H52" i="6"/>
  <c r="B15" i="6"/>
  <c r="X52" i="6"/>
  <c r="B31" i="6"/>
  <c r="AM52" i="6"/>
  <c r="B46" i="6"/>
  <c r="AD52" i="6"/>
  <c r="B37" i="6"/>
  <c r="AN52" i="6"/>
  <c r="B47" i="6"/>
  <c r="I52" i="6"/>
  <c r="B16" i="6"/>
  <c r="AB52" i="6"/>
  <c r="B35" i="6"/>
  <c r="M52" i="6"/>
  <c r="B20" i="6"/>
</calcChain>
</file>

<file path=xl/sharedStrings.xml><?xml version="1.0" encoding="utf-8"?>
<sst xmlns="http://schemas.openxmlformats.org/spreadsheetml/2006/main" count="193" uniqueCount="102">
  <si>
    <t>LECHE CONTINUACIÓN</t>
  </si>
  <si>
    <t>QUESO CAMPESINO</t>
  </si>
  <si>
    <t xml:space="preserve">AVENA EN HOJUELAS </t>
  </si>
  <si>
    <t>CEREALES PARA SOPA</t>
  </si>
  <si>
    <t>PAPILLAS INDUSTRIALIZADAS</t>
  </si>
  <si>
    <t>ALIMENTO INFANTIL DE ARROZ, AVENA Y MAIZ</t>
  </si>
  <si>
    <t>ARROZ</t>
  </si>
  <si>
    <t>PASTAS ALIMENTICIAS</t>
  </si>
  <si>
    <t>HARINA DE MAIZ AMARILLO</t>
  </si>
  <si>
    <t>PANIFICADOS (PAN, PASTELERÍA Y  HOJALDRES)</t>
  </si>
  <si>
    <t>GALLETERÍA</t>
  </si>
  <si>
    <t>AREPA O  ENVUELTOS DE MAZORCA</t>
  </si>
  <si>
    <t>TUBÉRCULOS Y PLÁTANOS</t>
  </si>
  <si>
    <t>FRUTA ENTERA O EN JUGO</t>
  </si>
  <si>
    <t>FRUTA EN COMPOTA</t>
  </si>
  <si>
    <t>COMPOTA INDUSTRIALIZADA</t>
  </si>
  <si>
    <t>VERDURAS Y HORTALIZAS</t>
  </si>
  <si>
    <t>LEGUMINOSAS FRESCAS O SECAS</t>
  </si>
  <si>
    <t>CARNES ROJAS</t>
  </si>
  <si>
    <t>POLLO</t>
  </si>
  <si>
    <t xml:space="preserve">HUEVO </t>
  </si>
  <si>
    <t>ATUN EN ACEITE</t>
  </si>
  <si>
    <t>ATUN EN AGUA</t>
  </si>
  <si>
    <t>ACEITES Y GRASAS</t>
  </si>
  <si>
    <t xml:space="preserve">AZUCAR </t>
  </si>
  <si>
    <t>PANELA</t>
  </si>
  <si>
    <t>CHOCOLATE</t>
  </si>
  <si>
    <t>PANELITA DE LECHE</t>
  </si>
  <si>
    <t>BOCADILLO</t>
  </si>
  <si>
    <t>GELATINA</t>
  </si>
  <si>
    <t>FRIJOL EMPACADO</t>
  </si>
  <si>
    <t>LENTEJA EMPACADA</t>
  </si>
  <si>
    <t>6-8 meses</t>
  </si>
  <si>
    <t>DESAYUNO</t>
  </si>
  <si>
    <t>TOTAL ESTIMADO POR CUPO ASIGNADO (g/cc/unid)</t>
  </si>
  <si>
    <t>Ración</t>
  </si>
  <si>
    <t>Frec/mes</t>
  </si>
  <si>
    <t>ALIMENTO A SUMINISTRAR</t>
  </si>
  <si>
    <t>REFRIGERIO MAÑANA</t>
  </si>
  <si>
    <t>ALMUERZO</t>
  </si>
  <si>
    <t>REFRIGERIO TARDE</t>
  </si>
  <si>
    <t>CENA</t>
  </si>
  <si>
    <t>Rango etario</t>
  </si>
  <si>
    <t>CEREALES PARA COLADAS, PAPILLAS Y COMPOTAS</t>
  </si>
  <si>
    <t>TOTAL/MES-CUPO</t>
  </si>
  <si>
    <t>Participación % de beneficiarios del rango etario en la ocupación de cupos asignados</t>
  </si>
  <si>
    <t>9 a 11 meses</t>
  </si>
  <si>
    <t>1 año a 3 años y 11 meses</t>
  </si>
  <si>
    <t>LECHE LIQUIDA O EN POLVO (se calcula polvo)</t>
  </si>
  <si>
    <t>4 años a 5 años y 11 meses</t>
  </si>
  <si>
    <t>6 a 8 meses</t>
  </si>
  <si>
    <t>RACIÓN DE VACACIONES (1/11)</t>
  </si>
  <si>
    <t xml:space="preserve">CONSUMO TOTAL POR CUPO </t>
  </si>
  <si>
    <t>HOCARES COMUNITARIOS DE BIENESTAR TRADICIONALES, FAMILIARES, EMPRESARIALES, AGRUPADOS Y MULTIPLES</t>
  </si>
  <si>
    <t>LECHE EN POLVO (g)</t>
  </si>
  <si>
    <t>LECHE CONTINUACIÓN (g)</t>
  </si>
  <si>
    <t>QUESO CAMPESINO (g)</t>
  </si>
  <si>
    <t>AVENA EN HOJUELAS (g)</t>
  </si>
  <si>
    <t>CEREALES PARA COLADAS, PAPILLAS Y COMPOTAS (g)</t>
  </si>
  <si>
    <t>CEREALES PARA SOPA (g)</t>
  </si>
  <si>
    <t>PAPILLAS INDUSTRIALIZADAS (g)</t>
  </si>
  <si>
    <t>ALIMENTO INFANTIL DE ARROZ, AVENA Y MAÍZ (g)</t>
  </si>
  <si>
    <t>ARROZ (g)</t>
  </si>
  <si>
    <t>PASTAS ALIMENTICIAS CON Y SIN FORTIFICACIÓN (g)</t>
  </si>
  <si>
    <t>HARINA DE MAIZ AMARILLO (g)</t>
  </si>
  <si>
    <t>PANIFICADOS (PAN, PASTELERÍA Y HOJALDRE) (g)</t>
  </si>
  <si>
    <t>GALLETERÍA (g)</t>
  </si>
  <si>
    <t>AREPA O ENVUELTOS DE MAZORCA (g)</t>
  </si>
  <si>
    <t>RAICES, TUBÉRCULOS Y PLÁTANOS (g)</t>
  </si>
  <si>
    <t>FRUTA ENTERA O EN JUGO (g)</t>
  </si>
  <si>
    <t>FRUTA EN COMPOTA (g)</t>
  </si>
  <si>
    <t>COMPOTA INDUSTRIALIZADA (g)</t>
  </si>
  <si>
    <t>VERDURAS Y HORTALIZAS (g)</t>
  </si>
  <si>
    <t>LEGUMINOSAS FRESCAS O SECAS (g)</t>
  </si>
  <si>
    <t>FRIJOL EMPACADO (g)</t>
  </si>
  <si>
    <t>LENTEJA EMPACADA (g)</t>
  </si>
  <si>
    <t>CARNES ROJAS (g)</t>
  </si>
  <si>
    <t>CARNE DE POLLO (g)</t>
  </si>
  <si>
    <t>HUEVO (Unid)</t>
  </si>
  <si>
    <t>ATUN EN ACEITE (g)</t>
  </si>
  <si>
    <t>ATUN EN AGUA (g)</t>
  </si>
  <si>
    <t>AZÚCAR (g)</t>
  </si>
  <si>
    <t>ACEITES Y GRASAS (cc)</t>
  </si>
  <si>
    <t>PANELA (g)</t>
  </si>
  <si>
    <t>CHOCOLATE (g)</t>
  </si>
  <si>
    <t>PANELITA DE LECHE (g)</t>
  </si>
  <si>
    <t>BOCADILLO (g)</t>
  </si>
  <si>
    <t>GELATINA (g)</t>
  </si>
  <si>
    <t>KUMIS, YOGOURT Y AVENA (cc)</t>
  </si>
  <si>
    <t>KUMIS, Yogourt y Avena</t>
  </si>
  <si>
    <t>TIPO DE ALIMENTO A SUMINISTRAR</t>
  </si>
  <si>
    <t>Número de niños entre 6 meses y 8 meses 29 días:</t>
  </si>
  <si>
    <t>Número de niños entre 9 meses y 11 meses 29 días:</t>
  </si>
  <si>
    <t>Número de niños entre 1 año y 3 años 11 meses:</t>
  </si>
  <si>
    <t>UNIDAD DE MEDIDA</t>
  </si>
  <si>
    <t>gramos</t>
  </si>
  <si>
    <t>ml</t>
  </si>
  <si>
    <t>unidades</t>
  </si>
  <si>
    <t xml:space="preserve">TOTAL NECESIDAD MENSUAL  </t>
  </si>
  <si>
    <t>Número de niños entre 4 años y 5 años 11 meses:</t>
  </si>
  <si>
    <r>
      <rPr>
        <b/>
        <sz val="14"/>
        <color theme="0"/>
        <rFont val="Calibri"/>
        <family val="2"/>
        <scheme val="minor"/>
      </rPr>
      <t xml:space="preserve">CÁLCULO ESTIMADO DE NECESIDADES MENSUALES DE ALIMENTOS PARA </t>
    </r>
    <r>
      <rPr>
        <b/>
        <sz val="14"/>
        <rFont val="Calibri"/>
        <family val="2"/>
        <scheme val="minor"/>
      </rPr>
      <t xml:space="preserve">
</t>
    </r>
    <r>
      <rPr>
        <b/>
        <sz val="14"/>
        <color rgb="FFFFFF00"/>
        <rFont val="Calibri"/>
        <family val="2"/>
        <scheme val="minor"/>
      </rPr>
      <t>HOGARES COMUNITARIOS DE BIENESTAR</t>
    </r>
    <r>
      <rPr>
        <b/>
        <sz val="14"/>
        <rFont val="Calibri"/>
        <family val="2"/>
        <scheme val="minor"/>
      </rPr>
      <t xml:space="preserve">
</t>
    </r>
    <r>
      <rPr>
        <b/>
        <sz val="14"/>
        <color theme="0"/>
        <rFont val="Calibri"/>
        <family val="2"/>
        <scheme val="minor"/>
      </rPr>
      <t>Digite en la columna no coloreada el número de beneficiarios que atiende la unidad de servicio en cada grupo etario</t>
    </r>
  </si>
  <si>
    <r>
      <rPr>
        <b/>
        <sz val="14"/>
        <color rgb="FFFF0000"/>
        <rFont val="Calibri"/>
        <family val="2"/>
        <scheme val="minor"/>
      </rPr>
      <t>ACLARACIÓN IMPORTANTE</t>
    </r>
    <r>
      <rPr>
        <sz val="14"/>
        <color rgb="FFFF0000"/>
        <rFont val="Calibri"/>
        <family val="2"/>
        <scheme val="minor"/>
      </rPr>
      <t>:</t>
    </r>
    <r>
      <rPr>
        <sz val="14"/>
        <color theme="1"/>
        <rFont val="Calibri"/>
        <family val="2"/>
        <scheme val="minor"/>
      </rPr>
      <t xml:space="preserve"> Estos cálculos son una estimación del promedio mensual de las necesidades de alimentos que tiene una unidad de servicio del ICBF. Se basan en la minuta patrón del respectivo programa y en la información de número de beneficiarios que registra el usuario. El cálculo incluye el impacto mensual de las raciones de vacaciones.
Esta es una herramienta de la estrategia de compras locales para facilitar a los productores  la identificación de los alimentos que podría llegar a consumir una unidad de servicio. Por ningún motivo se deben usar estos resultados para cualquier otro propósito.  </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</si>
</sst>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scheme val="minor"/>
    </font>
    <font>
      <sz val="11"/>
      <name val="Calibri"/>
      <family val="2"/>
      <scheme val="minor"/>
    </font>
    <font>
      <b/>
      <sz val="12"/>
      <color theme="0"/>
      <name val="Calibri"/>
      <family val="2"/>
      <scheme val="minor"/>
    </font>
    <font>
      <b/>
      <sz val="12"/>
      <name val="Calibri"/>
      <family val="2"/>
      <scheme val="minor"/>
    </font>
    <font>
      <b/>
      <sz val="11"/>
      <color theme="9" tint="-0.249977111117893"/>
      <name val="Calibri"/>
      <family val="2"/>
      <scheme val="minor"/>
    </font>
    <font>
      <b/>
      <sz val="14"/>
      <color theme="0"/>
      <name val="Calibri"/>
      <family val="2"/>
      <scheme val="minor"/>
    </font>
    <font>
      <b/>
      <sz val="12"/>
      <color theme="1"/>
      <name val="Calibri"/>
      <family val="2"/>
      <scheme val="minor"/>
    </font>
    <font>
      <sz val="14"/>
      <color theme="1"/>
      <name val="Calibri"/>
      <family val="2"/>
      <scheme val="minor"/>
    </font>
    <font>
      <sz val="14"/>
      <color rgb="FFFF0000"/>
      <name val="Calibri"/>
      <family val="2"/>
      <scheme val="minor"/>
    </font>
    <font>
      <b/>
      <sz val="14"/>
      <color rgb="FFFF0000"/>
      <name val="Calibri"/>
      <family val="2"/>
      <scheme val="minor"/>
    </font>
    <font>
      <b/>
      <sz val="14"/>
      <name val="Calibri"/>
      <family val="2"/>
      <scheme val="minor"/>
    </font>
    <font>
      <b/>
      <sz val="14"/>
      <color rgb="FFFFFF00"/>
      <name val="Calibri"/>
      <family val="2"/>
      <scheme val="minor"/>
    </font>
  </fonts>
  <fills count="6">
    <fill>
      <patternFill patternType="none"/>
    </fill>
    <fill>
      <patternFill patternType="gray125"/>
    </fill>
    <fill>
      <patternFill patternType="solid">
        <fgColor theme="9"/>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63">
    <xf numFmtId="0" fontId="0" fillId="0" borderId="0" xfId="0"/>
    <xf numFmtId="0" fontId="0" fillId="0" borderId="1" xfId="0" applyBorder="1"/>
    <xf numFmtId="0" fontId="0" fillId="0" borderId="1" xfId="0" applyBorder="1" applyAlignment="1">
      <alignment wrapText="1"/>
    </xf>
    <xf numFmtId="0" fontId="3" fillId="2" borderId="0" xfId="0" applyFont="1" applyFill="1" applyAlignment="1">
      <alignment horizontal="center" vertical="center"/>
    </xf>
    <xf numFmtId="0" fontId="0" fillId="0" borderId="2" xfId="0" applyBorder="1"/>
    <xf numFmtId="0" fontId="4" fillId="3" borderId="1" xfId="0" applyFont="1" applyFill="1" applyBorder="1" applyAlignment="1">
      <alignment horizontal="center" vertical="center"/>
    </xf>
    <xf numFmtId="0" fontId="4" fillId="3" borderId="10" xfId="0" applyFont="1" applyFill="1" applyBorder="1" applyAlignment="1">
      <alignment vertical="center"/>
    </xf>
    <xf numFmtId="0" fontId="4" fillId="3" borderId="1" xfId="0" applyFont="1" applyFill="1" applyBorder="1" applyAlignment="1">
      <alignment vertical="center" wrapText="1"/>
    </xf>
    <xf numFmtId="0" fontId="2" fillId="0" borderId="1" xfId="0" applyFont="1" applyBorder="1"/>
    <xf numFmtId="0" fontId="0" fillId="4" borderId="1" xfId="0" applyFill="1" applyBorder="1"/>
    <xf numFmtId="0" fontId="2" fillId="4" borderId="1" xfId="0" applyFont="1" applyFill="1" applyBorder="1"/>
    <xf numFmtId="0" fontId="0" fillId="5" borderId="1" xfId="0" applyFill="1" applyBorder="1"/>
    <xf numFmtId="0" fontId="2" fillId="0" borderId="1" xfId="0" applyFont="1" applyFill="1" applyBorder="1"/>
    <xf numFmtId="9" fontId="5" fillId="0" borderId="1" xfId="1" applyFont="1" applyBorder="1" applyAlignment="1">
      <alignment horizontal="center" vertical="center" wrapText="1"/>
    </xf>
    <xf numFmtId="0" fontId="0" fillId="3" borderId="13" xfId="0" applyFill="1" applyBorder="1"/>
    <xf numFmtId="0" fontId="0" fillId="3" borderId="14" xfId="0" applyFill="1" applyBorder="1"/>
    <xf numFmtId="0" fontId="0" fillId="0" borderId="9" xfId="0" applyFill="1" applyBorder="1"/>
    <xf numFmtId="0" fontId="0" fillId="5" borderId="18" xfId="0" applyFill="1" applyBorder="1"/>
    <xf numFmtId="0" fontId="0" fillId="5" borderId="19" xfId="0" applyFill="1" applyBorder="1"/>
    <xf numFmtId="0" fontId="0" fillId="5" borderId="20" xfId="0" applyFill="1" applyBorder="1"/>
    <xf numFmtId="3" fontId="4" fillId="3" borderId="1" xfId="1" applyNumberFormat="1" applyFont="1" applyFill="1" applyBorder="1" applyAlignment="1">
      <alignment horizontal="center" vertical="center"/>
    </xf>
    <xf numFmtId="0" fontId="0" fillId="5" borderId="15" xfId="0" applyFill="1" applyBorder="1"/>
    <xf numFmtId="0" fontId="0" fillId="0" borderId="31" xfId="0" applyBorder="1" applyAlignment="1" applyProtection="1">
      <alignment horizontal="center"/>
      <protection locked="0"/>
    </xf>
    <xf numFmtId="0" fontId="0" fillId="0" borderId="32" xfId="0" applyBorder="1" applyAlignment="1" applyProtection="1">
      <alignment horizontal="center"/>
      <protection locked="0"/>
    </xf>
    <xf numFmtId="0" fontId="7" fillId="3" borderId="33"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12"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11" fillId="2" borderId="16" xfId="0" applyFont="1" applyFill="1" applyBorder="1" applyAlignment="1">
      <alignment horizontal="center" wrapText="1"/>
    </xf>
    <xf numFmtId="0" fontId="11" fillId="2" borderId="21" xfId="0" applyFont="1" applyFill="1" applyBorder="1" applyAlignment="1">
      <alignment horizontal="center" wrapText="1"/>
    </xf>
    <xf numFmtId="0" fontId="11" fillId="2" borderId="17" xfId="0" applyFont="1" applyFill="1" applyBorder="1" applyAlignment="1">
      <alignment horizontal="center" wrapText="1"/>
    </xf>
    <xf numFmtId="0" fontId="8" fillId="3" borderId="16" xfId="0" applyFont="1" applyFill="1" applyBorder="1" applyAlignment="1">
      <alignment horizontal="left" vertical="top" wrapText="1"/>
    </xf>
    <xf numFmtId="0" fontId="8" fillId="3" borderId="21" xfId="0" applyFont="1" applyFill="1" applyBorder="1" applyAlignment="1">
      <alignment horizontal="left" vertical="top" wrapText="1"/>
    </xf>
    <xf numFmtId="0" fontId="8" fillId="3" borderId="17" xfId="0" applyFont="1" applyFill="1" applyBorder="1" applyAlignment="1">
      <alignment horizontal="left" vertical="top" wrapText="1"/>
    </xf>
    <xf numFmtId="0" fontId="0" fillId="0" borderId="29" xfId="0" applyBorder="1" applyAlignment="1" applyProtection="1">
      <alignment horizontal="center"/>
      <protection locked="0"/>
    </xf>
    <xf numFmtId="0" fontId="0" fillId="0" borderId="30"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 xfId="0" applyBorder="1" applyAlignment="1">
      <alignment horizontal="center"/>
    </xf>
    <xf numFmtId="0" fontId="4" fillId="3" borderId="3" xfId="0" applyFont="1" applyFill="1" applyBorder="1" applyAlignment="1">
      <alignment horizontal="center" vertical="center"/>
    </xf>
    <xf numFmtId="0" fontId="4" fillId="3" borderId="2" xfId="0" applyFont="1" applyFill="1" applyBorder="1" applyAlignment="1">
      <alignment horizontal="center" vertical="center"/>
    </xf>
    <xf numFmtId="0" fontId="3" fillId="2" borderId="0" xfId="0" applyFont="1" applyFill="1" applyAlignment="1">
      <alignment horizontal="center" vertical="center"/>
    </xf>
    <xf numFmtId="0" fontId="3" fillId="2" borderId="11" xfId="0" applyFont="1" applyFill="1" applyBorder="1" applyAlignment="1">
      <alignment horizontal="center" vertical="top" wrapText="1"/>
    </xf>
    <xf numFmtId="0" fontId="3" fillId="2" borderId="8" xfId="0" applyFont="1" applyFill="1" applyBorder="1" applyAlignment="1">
      <alignment horizontal="center" vertical="top" wrapText="1"/>
    </xf>
    <xf numFmtId="0" fontId="4" fillId="3" borderId="5" xfId="0" applyFont="1" applyFill="1" applyBorder="1" applyAlignment="1">
      <alignment horizontal="center"/>
    </xf>
    <xf numFmtId="0" fontId="4" fillId="3" borderId="6" xfId="0" applyFont="1" applyFill="1" applyBorder="1" applyAlignment="1">
      <alignment horizontal="center"/>
    </xf>
    <xf numFmtId="0" fontId="4" fillId="3" borderId="7" xfId="0" applyFont="1" applyFill="1" applyBorder="1" applyAlignment="1">
      <alignment horizont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4" xfId="0" applyFont="1" applyFill="1" applyBorder="1" applyAlignment="1">
      <alignment horizontal="center" vertical="center"/>
    </xf>
    <xf numFmtId="3" fontId="4" fillId="3" borderId="5" xfId="1" applyNumberFormat="1" applyFont="1" applyFill="1" applyBorder="1" applyAlignment="1">
      <alignment horizontal="center" vertical="center"/>
    </xf>
    <xf numFmtId="3" fontId="4" fillId="3" borderId="6" xfId="1" applyNumberFormat="1" applyFont="1" applyFill="1" applyBorder="1" applyAlignment="1">
      <alignment horizontal="center" vertical="center"/>
    </xf>
    <xf numFmtId="3" fontId="4" fillId="3" borderId="7" xfId="1"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3" xfId="0" applyFont="1" applyFill="1" applyBorder="1" applyAlignment="1">
      <alignment horizontal="center" vertical="top" wrapText="1"/>
    </xf>
    <xf numFmtId="0" fontId="4" fillId="3" borderId="2" xfId="0" applyFont="1" applyFill="1" applyBorder="1" applyAlignment="1">
      <alignment horizontal="center"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BA52"/>
  <sheetViews>
    <sheetView tabSelected="1" zoomScale="70" zoomScaleNormal="70" workbookViewId="0">
      <selection activeCell="A14" sqref="A14:A15"/>
    </sheetView>
  </sheetViews>
  <sheetFormatPr baseColWidth="10" defaultRowHeight="14.4" x14ac:dyDescent="0.3"/>
  <cols>
    <col min="1" max="1" width="75.6640625" customWidth="1"/>
    <col min="2" max="2" width="12.44140625" customWidth="1"/>
    <col min="4" max="4" width="0" hidden="1" customWidth="1"/>
    <col min="5" max="5" width="45.6640625" hidden="1" customWidth="1"/>
    <col min="6" max="8" width="0" hidden="1" customWidth="1"/>
    <col min="9" max="9" width="13" hidden="1" customWidth="1"/>
    <col min="10" max="15" width="0" hidden="1" customWidth="1"/>
    <col min="16" max="16" width="19.109375" hidden="1" customWidth="1"/>
    <col min="17" max="24" width="0" hidden="1" customWidth="1"/>
    <col min="25" max="25" width="12.44140625" hidden="1" customWidth="1"/>
    <col min="26" max="26" width="0" hidden="1" customWidth="1"/>
    <col min="27" max="27" width="18.88671875" hidden="1" customWidth="1"/>
    <col min="28" max="37" width="0" hidden="1" customWidth="1"/>
    <col min="38" max="38" width="18.44140625" hidden="1" customWidth="1"/>
    <col min="39" max="40" width="11" hidden="1" customWidth="1"/>
    <col min="41" max="41" width="11.33203125" hidden="1" customWidth="1"/>
    <col min="42" max="42" width="11.88671875" hidden="1" customWidth="1"/>
    <col min="43" max="43" width="11.109375" hidden="1" customWidth="1"/>
    <col min="44" max="44" width="12" hidden="1" customWidth="1"/>
    <col min="45" max="45" width="11.5546875" hidden="1" customWidth="1"/>
    <col min="46" max="46" width="11.6640625" hidden="1" customWidth="1"/>
    <col min="47" max="47" width="11.5546875" hidden="1" customWidth="1"/>
    <col min="48" max="48" width="10.33203125" hidden="1" customWidth="1"/>
    <col min="49" max="52" width="18.44140625" hidden="1" customWidth="1"/>
    <col min="53" max="53" width="16.44140625" hidden="1" customWidth="1"/>
    <col min="54" max="57" width="0" hidden="1" customWidth="1"/>
  </cols>
  <sheetData>
    <row r="1" spans="1:53" ht="77.25" customHeight="1" thickBot="1" x14ac:dyDescent="0.4">
      <c r="A1" s="33" t="s">
        <v>100</v>
      </c>
      <c r="B1" s="34"/>
      <c r="C1" s="35"/>
    </row>
    <row r="2" spans="1:53" ht="135.75" customHeight="1" thickBot="1" x14ac:dyDescent="0.35">
      <c r="A2" s="36" t="s">
        <v>101</v>
      </c>
      <c r="B2" s="37"/>
      <c r="C2" s="38"/>
    </row>
    <row r="3" spans="1:53" x14ac:dyDescent="0.3">
      <c r="A3" s="14" t="s">
        <v>91</v>
      </c>
      <c r="B3" s="39">
        <v>0</v>
      </c>
      <c r="C3" s="40"/>
    </row>
    <row r="4" spans="1:53" x14ac:dyDescent="0.3">
      <c r="A4" s="15" t="s">
        <v>92</v>
      </c>
      <c r="B4" s="41">
        <v>0</v>
      </c>
      <c r="C4" s="42"/>
    </row>
    <row r="5" spans="1:53" x14ac:dyDescent="0.3">
      <c r="A5" s="15" t="s">
        <v>93</v>
      </c>
      <c r="B5" s="41">
        <v>0</v>
      </c>
      <c r="C5" s="42"/>
    </row>
    <row r="6" spans="1:53" ht="15" thickBot="1" x14ac:dyDescent="0.35">
      <c r="A6" s="15" t="s">
        <v>99</v>
      </c>
      <c r="B6" s="22">
        <v>0</v>
      </c>
      <c r="C6" s="23"/>
    </row>
    <row r="7" spans="1:53" ht="7.5" customHeight="1" x14ac:dyDescent="0.3">
      <c r="A7" s="24" t="s">
        <v>90</v>
      </c>
      <c r="B7" s="27" t="s">
        <v>98</v>
      </c>
      <c r="C7" s="30" t="s">
        <v>94</v>
      </c>
      <c r="E7" s="46" t="s">
        <v>53</v>
      </c>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3"/>
      <c r="AN7" s="3"/>
      <c r="AO7" s="3"/>
      <c r="AP7" s="3"/>
      <c r="AQ7" s="3"/>
      <c r="AR7" s="3"/>
      <c r="AS7" s="3"/>
      <c r="AT7" s="3"/>
      <c r="AU7" s="3"/>
      <c r="AV7" s="3"/>
      <c r="AW7" s="3"/>
      <c r="AX7" s="3"/>
      <c r="AY7" s="3"/>
      <c r="AZ7" s="3"/>
    </row>
    <row r="8" spans="1:53" ht="6" customHeight="1" x14ac:dyDescent="0.3">
      <c r="A8" s="25"/>
      <c r="B8" s="28"/>
      <c r="C8" s="31"/>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3"/>
      <c r="AN8" s="3"/>
      <c r="AO8" s="3"/>
      <c r="AP8" s="3"/>
      <c r="AQ8" s="3"/>
      <c r="AR8" s="3"/>
      <c r="AS8" s="3"/>
      <c r="AT8" s="3"/>
      <c r="AU8" s="3"/>
      <c r="AV8" s="3"/>
      <c r="AW8" s="3"/>
      <c r="AX8" s="3"/>
      <c r="AY8" s="3"/>
      <c r="AZ8" s="3"/>
      <c r="BA8" s="47" t="s">
        <v>34</v>
      </c>
    </row>
    <row r="9" spans="1:53" ht="9" customHeight="1" x14ac:dyDescent="0.3">
      <c r="A9" s="25"/>
      <c r="B9" s="28"/>
      <c r="C9" s="31"/>
      <c r="E9" s="6" t="s">
        <v>42</v>
      </c>
      <c r="F9" s="49" t="s">
        <v>32</v>
      </c>
      <c r="G9" s="50"/>
      <c r="H9" s="50"/>
      <c r="I9" s="50"/>
      <c r="J9" s="50"/>
      <c r="K9" s="50"/>
      <c r="L9" s="50"/>
      <c r="M9" s="50"/>
      <c r="N9" s="50"/>
      <c r="O9" s="50"/>
      <c r="P9" s="51"/>
      <c r="Q9" s="52" t="s">
        <v>46</v>
      </c>
      <c r="R9" s="53"/>
      <c r="S9" s="53"/>
      <c r="T9" s="53"/>
      <c r="U9" s="53"/>
      <c r="V9" s="53"/>
      <c r="W9" s="53"/>
      <c r="X9" s="53"/>
      <c r="Y9" s="53"/>
      <c r="Z9" s="53"/>
      <c r="AA9" s="54"/>
      <c r="AB9" s="55" t="s">
        <v>47</v>
      </c>
      <c r="AC9" s="56"/>
      <c r="AD9" s="56"/>
      <c r="AE9" s="56"/>
      <c r="AF9" s="56"/>
      <c r="AG9" s="56"/>
      <c r="AH9" s="56"/>
      <c r="AI9" s="56"/>
      <c r="AJ9" s="56"/>
      <c r="AK9" s="56"/>
      <c r="AL9" s="56"/>
      <c r="AM9" s="55" t="s">
        <v>49</v>
      </c>
      <c r="AN9" s="56"/>
      <c r="AO9" s="56"/>
      <c r="AP9" s="56"/>
      <c r="AQ9" s="56"/>
      <c r="AR9" s="56"/>
      <c r="AS9" s="56"/>
      <c r="AT9" s="56"/>
      <c r="AU9" s="56"/>
      <c r="AV9" s="56"/>
      <c r="AW9" s="56"/>
      <c r="AX9" s="5" t="s">
        <v>50</v>
      </c>
      <c r="AY9" s="5" t="s">
        <v>46</v>
      </c>
      <c r="AZ9" s="5"/>
      <c r="BA9" s="48"/>
    </row>
    <row r="10" spans="1:53" ht="6" customHeight="1" x14ac:dyDescent="0.3">
      <c r="A10" s="25"/>
      <c r="B10" s="28"/>
      <c r="C10" s="31"/>
      <c r="E10" s="7" t="s">
        <v>45</v>
      </c>
      <c r="F10" s="57">
        <f>+B3</f>
        <v>0</v>
      </c>
      <c r="G10" s="58"/>
      <c r="H10" s="58"/>
      <c r="I10" s="58"/>
      <c r="J10" s="58"/>
      <c r="K10" s="58"/>
      <c r="L10" s="58"/>
      <c r="M10" s="58"/>
      <c r="N10" s="58"/>
      <c r="O10" s="58"/>
      <c r="P10" s="59"/>
      <c r="Q10" s="57">
        <f>+B4</f>
        <v>0</v>
      </c>
      <c r="R10" s="58"/>
      <c r="S10" s="58"/>
      <c r="T10" s="58"/>
      <c r="U10" s="58"/>
      <c r="V10" s="58"/>
      <c r="W10" s="58"/>
      <c r="X10" s="58"/>
      <c r="Y10" s="58"/>
      <c r="Z10" s="58"/>
      <c r="AA10" s="59"/>
      <c r="AB10" s="57">
        <f>+B5</f>
        <v>0</v>
      </c>
      <c r="AC10" s="58"/>
      <c r="AD10" s="58"/>
      <c r="AE10" s="58"/>
      <c r="AF10" s="58"/>
      <c r="AG10" s="58"/>
      <c r="AH10" s="58"/>
      <c r="AI10" s="58"/>
      <c r="AJ10" s="58"/>
      <c r="AK10" s="58"/>
      <c r="AL10" s="59"/>
      <c r="AM10" s="57">
        <f>+B6</f>
        <v>0</v>
      </c>
      <c r="AN10" s="58"/>
      <c r="AO10" s="58"/>
      <c r="AP10" s="58"/>
      <c r="AQ10" s="58"/>
      <c r="AR10" s="58"/>
      <c r="AS10" s="58"/>
      <c r="AT10" s="58"/>
      <c r="AU10" s="58"/>
      <c r="AV10" s="58"/>
      <c r="AW10" s="59"/>
      <c r="AX10" s="20">
        <f>+F10</f>
        <v>0</v>
      </c>
      <c r="AY10" s="20">
        <f>+Q10</f>
        <v>0</v>
      </c>
      <c r="AZ10" s="20">
        <f>+AM10+AB10</f>
        <v>0</v>
      </c>
      <c r="BA10" s="48"/>
    </row>
    <row r="11" spans="1:53" ht="27" customHeight="1" x14ac:dyDescent="0.3">
      <c r="A11" s="25"/>
      <c r="B11" s="28"/>
      <c r="C11" s="31"/>
      <c r="E11" s="5" t="s">
        <v>37</v>
      </c>
      <c r="F11" s="60" t="s">
        <v>33</v>
      </c>
      <c r="G11" s="60"/>
      <c r="H11" s="60" t="s">
        <v>38</v>
      </c>
      <c r="I11" s="60"/>
      <c r="J11" s="60" t="s">
        <v>39</v>
      </c>
      <c r="K11" s="60"/>
      <c r="L11" s="60" t="s">
        <v>40</v>
      </c>
      <c r="M11" s="60"/>
      <c r="N11" s="60" t="s">
        <v>41</v>
      </c>
      <c r="O11" s="60"/>
      <c r="P11" s="44" t="s">
        <v>44</v>
      </c>
      <c r="Q11" s="60" t="s">
        <v>33</v>
      </c>
      <c r="R11" s="60"/>
      <c r="S11" s="60" t="s">
        <v>38</v>
      </c>
      <c r="T11" s="60"/>
      <c r="U11" s="60" t="s">
        <v>39</v>
      </c>
      <c r="V11" s="60"/>
      <c r="W11" s="60" t="s">
        <v>40</v>
      </c>
      <c r="X11" s="60"/>
      <c r="Y11" s="60" t="s">
        <v>41</v>
      </c>
      <c r="Z11" s="60"/>
      <c r="AA11" s="60" t="s">
        <v>44</v>
      </c>
      <c r="AB11" s="60" t="s">
        <v>33</v>
      </c>
      <c r="AC11" s="60"/>
      <c r="AD11" s="60" t="s">
        <v>38</v>
      </c>
      <c r="AE11" s="60"/>
      <c r="AF11" s="60" t="s">
        <v>39</v>
      </c>
      <c r="AG11" s="60"/>
      <c r="AH11" s="60" t="s">
        <v>40</v>
      </c>
      <c r="AI11" s="60"/>
      <c r="AJ11" s="60" t="s">
        <v>41</v>
      </c>
      <c r="AK11" s="60"/>
      <c r="AL11" s="44" t="s">
        <v>44</v>
      </c>
      <c r="AM11" s="60" t="s">
        <v>33</v>
      </c>
      <c r="AN11" s="60"/>
      <c r="AO11" s="60" t="s">
        <v>38</v>
      </c>
      <c r="AP11" s="60"/>
      <c r="AQ11" s="60" t="s">
        <v>39</v>
      </c>
      <c r="AR11" s="60"/>
      <c r="AS11" s="60" t="s">
        <v>40</v>
      </c>
      <c r="AT11" s="60"/>
      <c r="AU11" s="60" t="s">
        <v>41</v>
      </c>
      <c r="AV11" s="60"/>
      <c r="AW11" s="44" t="s">
        <v>44</v>
      </c>
      <c r="AX11" s="61" t="s">
        <v>51</v>
      </c>
      <c r="AY11" s="61" t="s">
        <v>51</v>
      </c>
      <c r="AZ11" s="61" t="s">
        <v>51</v>
      </c>
      <c r="BA11" s="48"/>
    </row>
    <row r="12" spans="1:53" ht="11.25" customHeight="1" thickBot="1" x14ac:dyDescent="0.35">
      <c r="A12" s="26"/>
      <c r="B12" s="29"/>
      <c r="C12" s="32"/>
      <c r="E12" s="5"/>
      <c r="F12" s="5" t="s">
        <v>35</v>
      </c>
      <c r="G12" s="5" t="s">
        <v>36</v>
      </c>
      <c r="H12" s="5" t="s">
        <v>35</v>
      </c>
      <c r="I12" s="5" t="s">
        <v>36</v>
      </c>
      <c r="J12" s="5" t="s">
        <v>35</v>
      </c>
      <c r="K12" s="5" t="s">
        <v>36</v>
      </c>
      <c r="L12" s="5" t="s">
        <v>35</v>
      </c>
      <c r="M12" s="5" t="s">
        <v>36</v>
      </c>
      <c r="N12" s="5" t="s">
        <v>35</v>
      </c>
      <c r="O12" s="5" t="s">
        <v>36</v>
      </c>
      <c r="P12" s="45"/>
      <c r="Q12" s="5" t="s">
        <v>35</v>
      </c>
      <c r="R12" s="5" t="s">
        <v>36</v>
      </c>
      <c r="S12" s="5" t="s">
        <v>35</v>
      </c>
      <c r="T12" s="5" t="s">
        <v>36</v>
      </c>
      <c r="U12" s="5" t="s">
        <v>35</v>
      </c>
      <c r="V12" s="5" t="s">
        <v>36</v>
      </c>
      <c r="W12" s="5" t="s">
        <v>35</v>
      </c>
      <c r="X12" s="5" t="s">
        <v>36</v>
      </c>
      <c r="Y12" s="5" t="s">
        <v>35</v>
      </c>
      <c r="Z12" s="5" t="s">
        <v>36</v>
      </c>
      <c r="AA12" s="60"/>
      <c r="AB12" s="5" t="s">
        <v>35</v>
      </c>
      <c r="AC12" s="5" t="s">
        <v>36</v>
      </c>
      <c r="AD12" s="5" t="s">
        <v>35</v>
      </c>
      <c r="AE12" s="5" t="s">
        <v>36</v>
      </c>
      <c r="AF12" s="5" t="s">
        <v>35</v>
      </c>
      <c r="AG12" s="5" t="s">
        <v>36</v>
      </c>
      <c r="AH12" s="5" t="s">
        <v>35</v>
      </c>
      <c r="AI12" s="5" t="s">
        <v>36</v>
      </c>
      <c r="AJ12" s="5" t="s">
        <v>35</v>
      </c>
      <c r="AK12" s="5" t="s">
        <v>36</v>
      </c>
      <c r="AL12" s="45"/>
      <c r="AM12" s="5" t="s">
        <v>35</v>
      </c>
      <c r="AN12" s="5" t="s">
        <v>36</v>
      </c>
      <c r="AO12" s="5" t="s">
        <v>35</v>
      </c>
      <c r="AP12" s="5" t="s">
        <v>36</v>
      </c>
      <c r="AQ12" s="5" t="s">
        <v>35</v>
      </c>
      <c r="AR12" s="5" t="s">
        <v>36</v>
      </c>
      <c r="AS12" s="5" t="s">
        <v>35</v>
      </c>
      <c r="AT12" s="5" t="s">
        <v>36</v>
      </c>
      <c r="AU12" s="5" t="s">
        <v>35</v>
      </c>
      <c r="AV12" s="5" t="s">
        <v>36</v>
      </c>
      <c r="AW12" s="45"/>
      <c r="AX12" s="62"/>
      <c r="AY12" s="62"/>
      <c r="AZ12" s="62"/>
      <c r="BA12" s="48"/>
    </row>
    <row r="13" spans="1:53" x14ac:dyDescent="0.3">
      <c r="A13" s="16" t="str">
        <f t="shared" ref="A13:A47" si="0">+E13</f>
        <v>LECHE LIQUIDA O EN POLVO (se calcula polvo)</v>
      </c>
      <c r="B13" s="17">
        <f>ROUNDUP(+BA13,0)</f>
        <v>0</v>
      </c>
      <c r="C13" s="18" t="s">
        <v>95</v>
      </c>
      <c r="E13" s="4" t="s">
        <v>48</v>
      </c>
      <c r="F13" s="9">
        <v>0</v>
      </c>
      <c r="G13" s="9">
        <v>0</v>
      </c>
      <c r="H13" s="9">
        <v>0</v>
      </c>
      <c r="I13" s="9">
        <v>0</v>
      </c>
      <c r="J13" s="9">
        <v>0</v>
      </c>
      <c r="K13" s="9">
        <v>0</v>
      </c>
      <c r="L13" s="9">
        <v>0</v>
      </c>
      <c r="M13" s="9">
        <v>0</v>
      </c>
      <c r="N13" s="9">
        <v>0</v>
      </c>
      <c r="O13" s="9">
        <v>0</v>
      </c>
      <c r="P13" s="9">
        <f>(+F13*G13+H13*I13+J13*K13+L13*M13+N13*O13)*F$10</f>
        <v>0</v>
      </c>
      <c r="Q13" s="1">
        <v>0</v>
      </c>
      <c r="R13" s="1">
        <v>0</v>
      </c>
      <c r="S13" s="1">
        <v>0</v>
      </c>
      <c r="T13" s="1">
        <v>0</v>
      </c>
      <c r="U13" s="1">
        <v>0</v>
      </c>
      <c r="V13" s="1">
        <v>0</v>
      </c>
      <c r="W13" s="1">
        <v>0</v>
      </c>
      <c r="X13" s="1">
        <v>0</v>
      </c>
      <c r="Y13" s="1">
        <v>0</v>
      </c>
      <c r="Z13" s="1">
        <v>0</v>
      </c>
      <c r="AA13" s="1">
        <f>(+Q13*R13+S13*T13+U13*V13+W13*X13+Y13*Z13)*Q$10</f>
        <v>0</v>
      </c>
      <c r="AB13" s="10">
        <v>9.6999999999999993</v>
      </c>
      <c r="AC13" s="10">
        <v>20</v>
      </c>
      <c r="AD13" s="10">
        <v>0</v>
      </c>
      <c r="AE13" s="10">
        <v>0</v>
      </c>
      <c r="AF13" s="10">
        <v>0</v>
      </c>
      <c r="AG13" s="10">
        <v>0</v>
      </c>
      <c r="AH13" s="10">
        <v>0</v>
      </c>
      <c r="AI13" s="10">
        <v>0</v>
      </c>
      <c r="AJ13" s="10">
        <v>0</v>
      </c>
      <c r="AK13" s="10">
        <v>0</v>
      </c>
      <c r="AL13" s="9">
        <f>(+AB13*AC13+AD13*AE13+AF13*AG13+AH13*AI13+AJ13*AK13)*AB$10</f>
        <v>0</v>
      </c>
      <c r="AM13" s="8">
        <v>9.6999999999999993</v>
      </c>
      <c r="AN13" s="8">
        <v>20</v>
      </c>
      <c r="AO13" s="8">
        <v>0</v>
      </c>
      <c r="AP13" s="8">
        <v>0</v>
      </c>
      <c r="AQ13" s="8">
        <v>0</v>
      </c>
      <c r="AR13" s="8">
        <v>0</v>
      </c>
      <c r="AS13" s="8">
        <v>0</v>
      </c>
      <c r="AT13" s="8">
        <v>0</v>
      </c>
      <c r="AU13" s="8">
        <v>0</v>
      </c>
      <c r="AV13" s="8">
        <v>0</v>
      </c>
      <c r="AW13" s="1">
        <f>(+AM13*AN13+AO13*AP13+AQ13*AR13+AS13*AT13+AU13*AV13)*AM$10</f>
        <v>0</v>
      </c>
      <c r="AX13" s="9"/>
      <c r="AY13" s="1"/>
      <c r="AZ13" s="9">
        <f>380/11*AZ10</f>
        <v>0</v>
      </c>
      <c r="BA13" s="11">
        <f>+AZ13+AY13+AX13+AW13+AL13+AA13+P13</f>
        <v>0</v>
      </c>
    </row>
    <row r="14" spans="1:53" x14ac:dyDescent="0.3">
      <c r="A14" s="16" t="str">
        <f t="shared" si="0"/>
        <v>LECHE CONTINUACIÓN</v>
      </c>
      <c r="B14" s="17">
        <f t="shared" ref="B14:B47" si="1">ROUNDUP(+BA14,0)</f>
        <v>0</v>
      </c>
      <c r="C14" s="18" t="s">
        <v>95</v>
      </c>
      <c r="E14" s="1" t="s">
        <v>0</v>
      </c>
      <c r="F14" s="9">
        <v>17</v>
      </c>
      <c r="G14" s="9">
        <v>20</v>
      </c>
      <c r="H14" s="9">
        <v>13</v>
      </c>
      <c r="I14" s="9">
        <v>20</v>
      </c>
      <c r="J14" s="10">
        <v>17</v>
      </c>
      <c r="K14" s="10">
        <v>20</v>
      </c>
      <c r="L14" s="9">
        <v>13</v>
      </c>
      <c r="M14" s="9">
        <v>20</v>
      </c>
      <c r="N14" s="9">
        <v>0</v>
      </c>
      <c r="O14" s="9">
        <v>0</v>
      </c>
      <c r="P14" s="9">
        <f t="shared" ref="P14:P47" si="2">(+F14*G14+H14*I14+J14*K14+L14*M14+N14*O14)*F$10</f>
        <v>0</v>
      </c>
      <c r="Q14" s="1">
        <v>17</v>
      </c>
      <c r="R14" s="1">
        <v>20</v>
      </c>
      <c r="S14" s="1">
        <v>13</v>
      </c>
      <c r="T14" s="1">
        <v>20</v>
      </c>
      <c r="U14" s="8">
        <v>17</v>
      </c>
      <c r="V14" s="8">
        <v>20</v>
      </c>
      <c r="W14" s="1">
        <v>13</v>
      </c>
      <c r="X14" s="1">
        <v>20</v>
      </c>
      <c r="Y14" s="1">
        <v>0</v>
      </c>
      <c r="Z14" s="1">
        <v>0</v>
      </c>
      <c r="AA14" s="1">
        <f t="shared" ref="AA14:AA47" si="3">(+Q14*R14+S14*T14+U14*V14+W14*X14+Y14*Z14)*Q$10</f>
        <v>0</v>
      </c>
      <c r="AB14" s="10">
        <v>0</v>
      </c>
      <c r="AC14" s="10">
        <v>0</v>
      </c>
      <c r="AD14" s="10">
        <v>0</v>
      </c>
      <c r="AE14" s="10">
        <v>0</v>
      </c>
      <c r="AF14" s="10">
        <v>0</v>
      </c>
      <c r="AG14" s="10">
        <v>0</v>
      </c>
      <c r="AH14" s="10">
        <v>0</v>
      </c>
      <c r="AI14" s="10">
        <v>0</v>
      </c>
      <c r="AJ14" s="10">
        <v>0</v>
      </c>
      <c r="AK14" s="10">
        <v>0</v>
      </c>
      <c r="AL14" s="9">
        <f t="shared" ref="AL14:AL47" si="4">(+AB14*AC14+AD14*AE14+AF14*AG14+AH14*AI14+AJ14*AK14)*AB$10</f>
        <v>0</v>
      </c>
      <c r="AM14" s="8">
        <v>0</v>
      </c>
      <c r="AN14" s="8">
        <v>0</v>
      </c>
      <c r="AO14" s="8">
        <v>0</v>
      </c>
      <c r="AP14" s="8">
        <v>0</v>
      </c>
      <c r="AQ14" s="8">
        <v>0</v>
      </c>
      <c r="AR14" s="8">
        <v>0</v>
      </c>
      <c r="AS14" s="8">
        <v>0</v>
      </c>
      <c r="AT14" s="8">
        <v>0</v>
      </c>
      <c r="AU14" s="8">
        <v>0</v>
      </c>
      <c r="AV14" s="8">
        <v>0</v>
      </c>
      <c r="AW14" s="1">
        <f t="shared" ref="AW14:AW47" si="5">(+AM14*AN14+AO14*AP14+AQ14*AR14+AS14*AT14+AU14*AV14)*AM$10</f>
        <v>0</v>
      </c>
      <c r="AX14" s="9"/>
      <c r="AY14" s="1"/>
      <c r="AZ14" s="9"/>
      <c r="BA14" s="11">
        <f t="shared" ref="BA14:BA47" si="6">+AZ14+AY14+AX14+AW14+AL14+AA14+P14</f>
        <v>0</v>
      </c>
    </row>
    <row r="15" spans="1:53" ht="15.75" customHeight="1" x14ac:dyDescent="0.3">
      <c r="A15" s="16" t="str">
        <f t="shared" si="0"/>
        <v>KUMIS, Yogourt y Avena</v>
      </c>
      <c r="B15" s="17">
        <f t="shared" si="1"/>
        <v>0</v>
      </c>
      <c r="C15" s="18" t="s">
        <v>96</v>
      </c>
      <c r="E15" s="2" t="s">
        <v>89</v>
      </c>
      <c r="F15" s="9">
        <v>0</v>
      </c>
      <c r="G15" s="9">
        <v>0</v>
      </c>
      <c r="H15" s="9">
        <v>0</v>
      </c>
      <c r="I15" s="9">
        <v>0</v>
      </c>
      <c r="J15" s="10">
        <v>0</v>
      </c>
      <c r="K15" s="10">
        <v>0</v>
      </c>
      <c r="L15" s="9">
        <v>0</v>
      </c>
      <c r="M15" s="9">
        <v>0</v>
      </c>
      <c r="N15" s="9">
        <v>0</v>
      </c>
      <c r="O15" s="9">
        <v>0</v>
      </c>
      <c r="P15" s="9">
        <f t="shared" si="2"/>
        <v>0</v>
      </c>
      <c r="Q15" s="1">
        <v>0</v>
      </c>
      <c r="R15" s="1">
        <v>0</v>
      </c>
      <c r="S15" s="1">
        <v>0</v>
      </c>
      <c r="T15" s="1">
        <v>0</v>
      </c>
      <c r="U15" s="8">
        <v>0</v>
      </c>
      <c r="V15" s="8">
        <v>0</v>
      </c>
      <c r="W15" s="1">
        <v>0</v>
      </c>
      <c r="X15" s="1">
        <v>0</v>
      </c>
      <c r="Y15" s="1">
        <v>0</v>
      </c>
      <c r="Z15" s="1">
        <v>0</v>
      </c>
      <c r="AA15" s="1">
        <f t="shared" si="3"/>
        <v>0</v>
      </c>
      <c r="AB15" s="10">
        <v>0</v>
      </c>
      <c r="AC15" s="10">
        <v>0</v>
      </c>
      <c r="AD15" s="10">
        <v>0</v>
      </c>
      <c r="AE15" s="10">
        <v>0</v>
      </c>
      <c r="AF15" s="10">
        <v>0</v>
      </c>
      <c r="AG15" s="10">
        <v>0</v>
      </c>
      <c r="AH15" s="10">
        <v>100</v>
      </c>
      <c r="AI15" s="10">
        <f>20*3/5</f>
        <v>12</v>
      </c>
      <c r="AJ15" s="10">
        <v>0</v>
      </c>
      <c r="AK15" s="10">
        <v>0</v>
      </c>
      <c r="AL15" s="9">
        <f t="shared" si="4"/>
        <v>0</v>
      </c>
      <c r="AM15" s="8">
        <v>0</v>
      </c>
      <c r="AN15" s="8">
        <v>0</v>
      </c>
      <c r="AO15" s="8">
        <v>0</v>
      </c>
      <c r="AP15" s="8">
        <v>0</v>
      </c>
      <c r="AQ15" s="8">
        <v>0</v>
      </c>
      <c r="AR15" s="8">
        <v>0</v>
      </c>
      <c r="AS15" s="8">
        <v>150</v>
      </c>
      <c r="AT15" s="8">
        <f>20*3/5</f>
        <v>12</v>
      </c>
      <c r="AU15" s="8">
        <v>0</v>
      </c>
      <c r="AV15" s="8">
        <v>0</v>
      </c>
      <c r="AW15" s="1">
        <f t="shared" si="5"/>
        <v>0</v>
      </c>
      <c r="AX15" s="9"/>
      <c r="AY15" s="1"/>
      <c r="AZ15" s="9"/>
      <c r="BA15" s="11">
        <f t="shared" si="6"/>
        <v>0</v>
      </c>
    </row>
    <row r="16" spans="1:53" x14ac:dyDescent="0.3">
      <c r="A16" s="16" t="str">
        <f t="shared" si="0"/>
        <v>QUESO CAMPESINO</v>
      </c>
      <c r="B16" s="17">
        <f t="shared" si="1"/>
        <v>0</v>
      </c>
      <c r="C16" s="18" t="s">
        <v>95</v>
      </c>
      <c r="E16" s="1" t="s">
        <v>1</v>
      </c>
      <c r="F16" s="9">
        <v>0</v>
      </c>
      <c r="G16" s="9">
        <v>0</v>
      </c>
      <c r="H16" s="9">
        <v>0</v>
      </c>
      <c r="I16" s="9">
        <v>0</v>
      </c>
      <c r="J16" s="10">
        <v>0</v>
      </c>
      <c r="K16" s="10">
        <v>0</v>
      </c>
      <c r="L16" s="9">
        <v>0</v>
      </c>
      <c r="M16" s="9">
        <v>0</v>
      </c>
      <c r="N16" s="9">
        <v>0</v>
      </c>
      <c r="O16" s="9">
        <v>0</v>
      </c>
      <c r="P16" s="9">
        <f t="shared" si="2"/>
        <v>0</v>
      </c>
      <c r="Q16" s="1">
        <v>0</v>
      </c>
      <c r="R16" s="1">
        <v>0</v>
      </c>
      <c r="S16" s="1">
        <v>0</v>
      </c>
      <c r="T16" s="1">
        <v>0</v>
      </c>
      <c r="U16" s="8">
        <v>0</v>
      </c>
      <c r="V16" s="8">
        <v>0</v>
      </c>
      <c r="W16" s="1">
        <v>0</v>
      </c>
      <c r="X16" s="1">
        <v>0</v>
      </c>
      <c r="Y16" s="1">
        <v>0</v>
      </c>
      <c r="Z16" s="1">
        <v>0</v>
      </c>
      <c r="AA16" s="1">
        <f t="shared" si="3"/>
        <v>0</v>
      </c>
      <c r="AB16" s="10">
        <v>30</v>
      </c>
      <c r="AC16" s="10">
        <f>20/3</f>
        <v>6.666666666666667</v>
      </c>
      <c r="AD16" s="10">
        <v>0</v>
      </c>
      <c r="AE16" s="10">
        <v>0</v>
      </c>
      <c r="AF16" s="10">
        <v>0</v>
      </c>
      <c r="AG16" s="10">
        <v>0</v>
      </c>
      <c r="AH16" s="10">
        <v>30</v>
      </c>
      <c r="AI16" s="10">
        <f>20*2/5</f>
        <v>8</v>
      </c>
      <c r="AJ16" s="10">
        <v>0</v>
      </c>
      <c r="AK16" s="10">
        <v>0</v>
      </c>
      <c r="AL16" s="9">
        <f t="shared" si="4"/>
        <v>0</v>
      </c>
      <c r="AM16" s="8">
        <v>30</v>
      </c>
      <c r="AN16" s="8">
        <f>20/3</f>
        <v>6.666666666666667</v>
      </c>
      <c r="AO16" s="8">
        <v>0</v>
      </c>
      <c r="AP16" s="8">
        <v>0</v>
      </c>
      <c r="AQ16" s="8">
        <v>0</v>
      </c>
      <c r="AR16" s="8">
        <v>0</v>
      </c>
      <c r="AS16" s="8">
        <v>50</v>
      </c>
      <c r="AT16" s="8">
        <f>20*2/5</f>
        <v>8</v>
      </c>
      <c r="AU16" s="8">
        <v>0</v>
      </c>
      <c r="AV16" s="8">
        <v>0</v>
      </c>
      <c r="AW16" s="1">
        <f t="shared" si="5"/>
        <v>0</v>
      </c>
      <c r="AX16" s="9"/>
      <c r="AY16" s="1"/>
      <c r="AZ16" s="9"/>
      <c r="BA16" s="11">
        <f t="shared" si="6"/>
        <v>0</v>
      </c>
    </row>
    <row r="17" spans="1:53" x14ac:dyDescent="0.3">
      <c r="A17" s="16" t="str">
        <f t="shared" si="0"/>
        <v xml:space="preserve">AVENA EN HOJUELAS </v>
      </c>
      <c r="B17" s="17">
        <f t="shared" si="1"/>
        <v>0</v>
      </c>
      <c r="C17" s="18" t="s">
        <v>95</v>
      </c>
      <c r="E17" s="1" t="s">
        <v>2</v>
      </c>
      <c r="F17" s="9">
        <v>0</v>
      </c>
      <c r="G17" s="9">
        <v>0</v>
      </c>
      <c r="H17" s="9">
        <v>0</v>
      </c>
      <c r="I17" s="9">
        <v>0</v>
      </c>
      <c r="J17" s="10">
        <v>0</v>
      </c>
      <c r="K17" s="10">
        <v>0</v>
      </c>
      <c r="L17" s="9">
        <v>0</v>
      </c>
      <c r="M17" s="9">
        <v>0</v>
      </c>
      <c r="N17" s="9">
        <v>0</v>
      </c>
      <c r="O17" s="9">
        <v>0</v>
      </c>
      <c r="P17" s="9">
        <f t="shared" si="2"/>
        <v>0</v>
      </c>
      <c r="Q17" s="1">
        <v>0</v>
      </c>
      <c r="R17" s="1">
        <v>0</v>
      </c>
      <c r="S17" s="1">
        <v>0</v>
      </c>
      <c r="T17" s="1">
        <v>0</v>
      </c>
      <c r="U17" s="8">
        <v>0</v>
      </c>
      <c r="V17" s="8">
        <v>0</v>
      </c>
      <c r="W17" s="1">
        <v>0</v>
      </c>
      <c r="X17" s="1">
        <v>0</v>
      </c>
      <c r="Y17" s="1">
        <v>0</v>
      </c>
      <c r="Z17" s="1">
        <v>0</v>
      </c>
      <c r="AA17" s="1">
        <f t="shared" si="3"/>
        <v>0</v>
      </c>
      <c r="AB17" s="10">
        <v>0</v>
      </c>
      <c r="AC17" s="10">
        <v>0</v>
      </c>
      <c r="AD17" s="10">
        <v>0</v>
      </c>
      <c r="AE17" s="10">
        <v>0</v>
      </c>
      <c r="AF17" s="10">
        <v>0</v>
      </c>
      <c r="AG17" s="10">
        <v>0</v>
      </c>
      <c r="AH17" s="10">
        <v>0</v>
      </c>
      <c r="AI17" s="10">
        <v>0</v>
      </c>
      <c r="AJ17" s="10">
        <v>0</v>
      </c>
      <c r="AK17" s="10">
        <v>0</v>
      </c>
      <c r="AL17" s="9">
        <f t="shared" si="4"/>
        <v>0</v>
      </c>
      <c r="AM17" s="8">
        <v>0</v>
      </c>
      <c r="AN17" s="8">
        <v>0</v>
      </c>
      <c r="AO17" s="8">
        <v>0</v>
      </c>
      <c r="AP17" s="8">
        <v>0</v>
      </c>
      <c r="AQ17" s="8">
        <v>0</v>
      </c>
      <c r="AR17" s="8">
        <v>0</v>
      </c>
      <c r="AS17" s="8">
        <v>0</v>
      </c>
      <c r="AT17" s="8">
        <v>0</v>
      </c>
      <c r="AU17" s="8">
        <v>0</v>
      </c>
      <c r="AV17" s="8">
        <v>0</v>
      </c>
      <c r="AW17" s="1">
        <f t="shared" si="5"/>
        <v>0</v>
      </c>
      <c r="AX17" s="9">
        <f>350/11*AX10</f>
        <v>0</v>
      </c>
      <c r="AY17" s="1">
        <f>350/11*AY10</f>
        <v>0</v>
      </c>
      <c r="AZ17" s="9"/>
      <c r="BA17" s="11">
        <f t="shared" si="6"/>
        <v>0</v>
      </c>
    </row>
    <row r="18" spans="1:53" ht="16.5" customHeight="1" x14ac:dyDescent="0.3">
      <c r="A18" s="16" t="str">
        <f t="shared" si="0"/>
        <v>CEREALES PARA COLADAS, PAPILLAS Y COMPOTAS</v>
      </c>
      <c r="B18" s="17">
        <f t="shared" si="1"/>
        <v>0</v>
      </c>
      <c r="C18" s="18" t="s">
        <v>95</v>
      </c>
      <c r="E18" s="2" t="s">
        <v>43</v>
      </c>
      <c r="F18" s="9">
        <v>0</v>
      </c>
      <c r="G18" s="9">
        <v>0</v>
      </c>
      <c r="H18" s="9">
        <v>5</v>
      </c>
      <c r="I18" s="9">
        <v>20</v>
      </c>
      <c r="J18" s="10">
        <v>0</v>
      </c>
      <c r="K18" s="10">
        <v>0</v>
      </c>
      <c r="L18" s="9">
        <v>0</v>
      </c>
      <c r="M18" s="9">
        <v>0</v>
      </c>
      <c r="N18" s="9">
        <v>0</v>
      </c>
      <c r="O18" s="9">
        <v>0</v>
      </c>
      <c r="P18" s="9">
        <f t="shared" si="2"/>
        <v>0</v>
      </c>
      <c r="Q18" s="1">
        <v>0</v>
      </c>
      <c r="R18" s="1">
        <v>0</v>
      </c>
      <c r="S18" s="1">
        <v>7</v>
      </c>
      <c r="T18" s="1">
        <v>20</v>
      </c>
      <c r="U18" s="8">
        <v>0</v>
      </c>
      <c r="V18" s="8">
        <v>0</v>
      </c>
      <c r="W18" s="1">
        <v>0</v>
      </c>
      <c r="X18" s="1">
        <v>0</v>
      </c>
      <c r="Y18" s="1">
        <v>0</v>
      </c>
      <c r="Z18" s="1">
        <v>0</v>
      </c>
      <c r="AA18" s="1">
        <f t="shared" si="3"/>
        <v>0</v>
      </c>
      <c r="AB18" s="10">
        <v>0</v>
      </c>
      <c r="AC18" s="10">
        <v>0</v>
      </c>
      <c r="AD18" s="10">
        <v>0</v>
      </c>
      <c r="AE18" s="10">
        <v>0</v>
      </c>
      <c r="AF18" s="10">
        <v>0</v>
      </c>
      <c r="AG18" s="10">
        <v>0</v>
      </c>
      <c r="AH18" s="10">
        <v>0</v>
      </c>
      <c r="AI18" s="10">
        <v>0</v>
      </c>
      <c r="AJ18" s="10">
        <v>0</v>
      </c>
      <c r="AK18" s="10">
        <v>0</v>
      </c>
      <c r="AL18" s="9">
        <f t="shared" si="4"/>
        <v>0</v>
      </c>
      <c r="AM18" s="8">
        <v>17</v>
      </c>
      <c r="AN18" s="8">
        <f>3/5*20</f>
        <v>12</v>
      </c>
      <c r="AO18" s="8">
        <v>0</v>
      </c>
      <c r="AP18" s="8">
        <v>0</v>
      </c>
      <c r="AQ18" s="8">
        <v>0</v>
      </c>
      <c r="AR18" s="8">
        <v>0</v>
      </c>
      <c r="AS18" s="8">
        <v>0</v>
      </c>
      <c r="AT18" s="8">
        <v>0</v>
      </c>
      <c r="AU18" s="8">
        <v>0</v>
      </c>
      <c r="AV18" s="8">
        <v>0</v>
      </c>
      <c r="AW18" s="1">
        <f t="shared" si="5"/>
        <v>0</v>
      </c>
      <c r="AX18" s="9"/>
      <c r="AY18" s="1"/>
      <c r="AZ18" s="9"/>
      <c r="BA18" s="11">
        <f t="shared" si="6"/>
        <v>0</v>
      </c>
    </row>
    <row r="19" spans="1:53" x14ac:dyDescent="0.3">
      <c r="A19" s="16" t="str">
        <f t="shared" si="0"/>
        <v>CEREALES PARA SOPA</v>
      </c>
      <c r="B19" s="17">
        <f t="shared" si="1"/>
        <v>0</v>
      </c>
      <c r="C19" s="18" t="s">
        <v>95</v>
      </c>
      <c r="E19" s="1" t="s">
        <v>3</v>
      </c>
      <c r="F19" s="9">
        <v>0</v>
      </c>
      <c r="G19" s="9">
        <v>0</v>
      </c>
      <c r="H19" s="9">
        <v>0</v>
      </c>
      <c r="I19" s="9">
        <v>0</v>
      </c>
      <c r="J19" s="10">
        <v>6</v>
      </c>
      <c r="K19" s="10">
        <v>20</v>
      </c>
      <c r="L19" s="9">
        <v>0</v>
      </c>
      <c r="M19" s="9">
        <v>0</v>
      </c>
      <c r="N19" s="9">
        <v>0</v>
      </c>
      <c r="O19" s="9">
        <v>0</v>
      </c>
      <c r="P19" s="9">
        <f t="shared" si="2"/>
        <v>0</v>
      </c>
      <c r="Q19" s="1">
        <v>0</v>
      </c>
      <c r="R19" s="1">
        <v>0</v>
      </c>
      <c r="S19" s="1">
        <v>0</v>
      </c>
      <c r="T19" s="1">
        <v>0</v>
      </c>
      <c r="U19" s="8">
        <v>4</v>
      </c>
      <c r="V19" s="8">
        <v>20</v>
      </c>
      <c r="W19" s="1">
        <v>0</v>
      </c>
      <c r="X19" s="1">
        <v>0</v>
      </c>
      <c r="Y19" s="1">
        <v>0</v>
      </c>
      <c r="Z19" s="1">
        <v>0</v>
      </c>
      <c r="AA19" s="1">
        <f t="shared" si="3"/>
        <v>0</v>
      </c>
      <c r="AB19" s="10">
        <v>0</v>
      </c>
      <c r="AC19" s="10">
        <v>0</v>
      </c>
      <c r="AD19" s="10">
        <v>0</v>
      </c>
      <c r="AE19" s="10">
        <v>0</v>
      </c>
      <c r="AF19" s="10">
        <v>6</v>
      </c>
      <c r="AG19" s="10">
        <v>20</v>
      </c>
      <c r="AH19" s="10">
        <v>0</v>
      </c>
      <c r="AI19" s="10">
        <v>0</v>
      </c>
      <c r="AJ19" s="10">
        <v>0</v>
      </c>
      <c r="AK19" s="10">
        <v>0</v>
      </c>
      <c r="AL19" s="9">
        <f t="shared" si="4"/>
        <v>0</v>
      </c>
      <c r="AM19" s="8">
        <v>0</v>
      </c>
      <c r="AN19" s="8">
        <v>0</v>
      </c>
      <c r="AO19" s="8">
        <v>0</v>
      </c>
      <c r="AP19" s="8">
        <v>0</v>
      </c>
      <c r="AQ19" s="8">
        <v>6</v>
      </c>
      <c r="AR19" s="8">
        <v>20</v>
      </c>
      <c r="AS19" s="8">
        <v>0</v>
      </c>
      <c r="AT19" s="8">
        <v>0</v>
      </c>
      <c r="AU19" s="8">
        <v>0</v>
      </c>
      <c r="AV19" s="8">
        <v>0</v>
      </c>
      <c r="AW19" s="1">
        <f t="shared" si="5"/>
        <v>0</v>
      </c>
      <c r="AX19" s="9"/>
      <c r="AY19" s="1"/>
      <c r="AZ19" s="9"/>
      <c r="BA19" s="11">
        <f t="shared" si="6"/>
        <v>0</v>
      </c>
    </row>
    <row r="20" spans="1:53" hidden="1" x14ac:dyDescent="0.3">
      <c r="A20" s="16" t="str">
        <f t="shared" si="0"/>
        <v>PAPILLAS INDUSTRIALIZADAS</v>
      </c>
      <c r="B20" s="17">
        <f t="shared" si="1"/>
        <v>0</v>
      </c>
      <c r="C20" s="18" t="s">
        <v>95</v>
      </c>
      <c r="E20" s="1" t="s">
        <v>4</v>
      </c>
      <c r="F20" s="9">
        <v>0</v>
      </c>
      <c r="G20" s="9">
        <v>0</v>
      </c>
      <c r="H20" s="9">
        <v>0</v>
      </c>
      <c r="I20" s="9">
        <v>0</v>
      </c>
      <c r="J20" s="10">
        <v>0</v>
      </c>
      <c r="K20" s="10">
        <v>0</v>
      </c>
      <c r="L20" s="9">
        <v>0</v>
      </c>
      <c r="M20" s="9">
        <v>0</v>
      </c>
      <c r="N20" s="9">
        <v>0</v>
      </c>
      <c r="O20" s="9">
        <v>0</v>
      </c>
      <c r="P20" s="9">
        <f t="shared" si="2"/>
        <v>0</v>
      </c>
      <c r="Q20" s="1">
        <v>0</v>
      </c>
      <c r="R20" s="1">
        <v>0</v>
      </c>
      <c r="S20" s="1">
        <v>0</v>
      </c>
      <c r="T20" s="1">
        <v>0</v>
      </c>
      <c r="U20" s="8">
        <v>0</v>
      </c>
      <c r="V20" s="8">
        <v>0</v>
      </c>
      <c r="W20" s="1">
        <v>0</v>
      </c>
      <c r="X20" s="1">
        <v>0</v>
      </c>
      <c r="Y20" s="1">
        <v>0</v>
      </c>
      <c r="Z20" s="1">
        <v>0</v>
      </c>
      <c r="AA20" s="1">
        <f t="shared" si="3"/>
        <v>0</v>
      </c>
      <c r="AB20" s="10">
        <v>0</v>
      </c>
      <c r="AC20" s="10">
        <v>0</v>
      </c>
      <c r="AD20" s="10">
        <v>0</v>
      </c>
      <c r="AE20" s="10">
        <v>0</v>
      </c>
      <c r="AF20" s="10">
        <v>0</v>
      </c>
      <c r="AG20" s="10">
        <v>0</v>
      </c>
      <c r="AH20" s="10">
        <v>0</v>
      </c>
      <c r="AI20" s="10">
        <v>0</v>
      </c>
      <c r="AJ20" s="10">
        <v>0</v>
      </c>
      <c r="AK20" s="10">
        <v>0</v>
      </c>
      <c r="AL20" s="9">
        <f t="shared" si="4"/>
        <v>0</v>
      </c>
      <c r="AM20" s="8">
        <v>0</v>
      </c>
      <c r="AN20" s="8">
        <v>0</v>
      </c>
      <c r="AO20" s="8">
        <v>0</v>
      </c>
      <c r="AP20" s="8">
        <v>0</v>
      </c>
      <c r="AQ20" s="8">
        <v>0</v>
      </c>
      <c r="AR20" s="8">
        <v>0</v>
      </c>
      <c r="AS20" s="8">
        <v>0</v>
      </c>
      <c r="AT20" s="8">
        <v>0</v>
      </c>
      <c r="AU20" s="8">
        <v>0</v>
      </c>
      <c r="AV20" s="8">
        <v>0</v>
      </c>
      <c r="AW20" s="1">
        <f t="shared" si="5"/>
        <v>0</v>
      </c>
      <c r="AX20" s="9"/>
      <c r="AY20" s="1"/>
      <c r="AZ20" s="9"/>
      <c r="BA20" s="11">
        <f t="shared" si="6"/>
        <v>0</v>
      </c>
    </row>
    <row r="21" spans="1:53" ht="15" customHeight="1" x14ac:dyDescent="0.3">
      <c r="A21" s="16" t="str">
        <f t="shared" si="0"/>
        <v>ALIMENTO INFANTIL DE ARROZ, AVENA Y MAIZ</v>
      </c>
      <c r="B21" s="17">
        <f t="shared" si="1"/>
        <v>0</v>
      </c>
      <c r="C21" s="18" t="s">
        <v>95</v>
      </c>
      <c r="E21" s="2" t="s">
        <v>5</v>
      </c>
      <c r="F21" s="9">
        <v>0</v>
      </c>
      <c r="G21" s="9">
        <v>0</v>
      </c>
      <c r="H21" s="9">
        <v>0</v>
      </c>
      <c r="I21" s="9">
        <v>0</v>
      </c>
      <c r="J21" s="10">
        <v>0</v>
      </c>
      <c r="K21" s="10">
        <v>0</v>
      </c>
      <c r="L21" s="9">
        <v>0</v>
      </c>
      <c r="M21" s="9">
        <v>0</v>
      </c>
      <c r="N21" s="9">
        <v>0</v>
      </c>
      <c r="O21" s="9">
        <v>0</v>
      </c>
      <c r="P21" s="9">
        <f t="shared" si="2"/>
        <v>0</v>
      </c>
      <c r="Q21" s="1">
        <v>0</v>
      </c>
      <c r="R21" s="1">
        <v>0</v>
      </c>
      <c r="S21" s="1">
        <v>0</v>
      </c>
      <c r="T21" s="1">
        <v>0</v>
      </c>
      <c r="U21" s="8">
        <v>0</v>
      </c>
      <c r="V21" s="8">
        <v>0</v>
      </c>
      <c r="W21" s="1">
        <v>0</v>
      </c>
      <c r="X21" s="1">
        <v>0</v>
      </c>
      <c r="Y21" s="1">
        <v>0</v>
      </c>
      <c r="Z21" s="1">
        <v>0</v>
      </c>
      <c r="AA21" s="1">
        <f t="shared" si="3"/>
        <v>0</v>
      </c>
      <c r="AB21" s="10">
        <v>0</v>
      </c>
      <c r="AC21" s="10">
        <v>0</v>
      </c>
      <c r="AD21" s="10">
        <v>0</v>
      </c>
      <c r="AE21" s="10">
        <v>0</v>
      </c>
      <c r="AF21" s="10">
        <v>0</v>
      </c>
      <c r="AG21" s="10">
        <v>0</v>
      </c>
      <c r="AH21" s="10">
        <v>0</v>
      </c>
      <c r="AI21" s="10">
        <v>0</v>
      </c>
      <c r="AJ21" s="10">
        <v>0</v>
      </c>
      <c r="AK21" s="10">
        <v>0</v>
      </c>
      <c r="AL21" s="9">
        <f t="shared" si="4"/>
        <v>0</v>
      </c>
      <c r="AM21" s="8">
        <v>0</v>
      </c>
      <c r="AN21" s="8">
        <v>0</v>
      </c>
      <c r="AO21" s="8">
        <v>0</v>
      </c>
      <c r="AP21" s="8">
        <v>0</v>
      </c>
      <c r="AQ21" s="8">
        <v>0</v>
      </c>
      <c r="AR21" s="8">
        <v>0</v>
      </c>
      <c r="AS21" s="8">
        <v>0</v>
      </c>
      <c r="AT21" s="8">
        <v>0</v>
      </c>
      <c r="AU21" s="8">
        <v>0</v>
      </c>
      <c r="AV21" s="8">
        <v>0</v>
      </c>
      <c r="AW21" s="1">
        <f t="shared" si="5"/>
        <v>0</v>
      </c>
      <c r="AX21" s="9">
        <f>800/11*AX10</f>
        <v>0</v>
      </c>
      <c r="AY21" s="1">
        <f>800/11*AY10</f>
        <v>0</v>
      </c>
      <c r="AZ21" s="9"/>
      <c r="BA21" s="11">
        <f t="shared" si="6"/>
        <v>0</v>
      </c>
    </row>
    <row r="22" spans="1:53" x14ac:dyDescent="0.3">
      <c r="A22" s="16" t="str">
        <f t="shared" si="0"/>
        <v>ARROZ</v>
      </c>
      <c r="B22" s="17">
        <f t="shared" si="1"/>
        <v>0</v>
      </c>
      <c r="C22" s="18" t="s">
        <v>95</v>
      </c>
      <c r="E22" s="1" t="s">
        <v>6</v>
      </c>
      <c r="F22" s="9">
        <v>0</v>
      </c>
      <c r="G22" s="9">
        <v>0</v>
      </c>
      <c r="H22" s="9">
        <v>0</v>
      </c>
      <c r="I22" s="9">
        <v>0</v>
      </c>
      <c r="J22" s="10">
        <v>0</v>
      </c>
      <c r="K22" s="10">
        <v>0</v>
      </c>
      <c r="L22" s="9">
        <v>0</v>
      </c>
      <c r="M22" s="9">
        <v>0</v>
      </c>
      <c r="N22" s="9">
        <v>0</v>
      </c>
      <c r="O22" s="9">
        <v>0</v>
      </c>
      <c r="P22" s="9">
        <f t="shared" si="2"/>
        <v>0</v>
      </c>
      <c r="Q22" s="1">
        <v>0</v>
      </c>
      <c r="R22" s="1">
        <v>0</v>
      </c>
      <c r="S22" s="1">
        <v>0</v>
      </c>
      <c r="T22" s="1">
        <v>0</v>
      </c>
      <c r="U22" s="8">
        <v>8</v>
      </c>
      <c r="V22" s="8">
        <f>22/3*2</f>
        <v>14.666666666666666</v>
      </c>
      <c r="W22" s="1">
        <v>0</v>
      </c>
      <c r="X22" s="1">
        <v>0</v>
      </c>
      <c r="Y22" s="1">
        <v>0</v>
      </c>
      <c r="Z22" s="1">
        <v>0</v>
      </c>
      <c r="AA22" s="1">
        <f t="shared" si="3"/>
        <v>0</v>
      </c>
      <c r="AB22" s="10">
        <v>0</v>
      </c>
      <c r="AC22" s="10">
        <v>0</v>
      </c>
      <c r="AD22" s="10">
        <v>0</v>
      </c>
      <c r="AE22" s="10">
        <v>0</v>
      </c>
      <c r="AF22" s="10">
        <v>12</v>
      </c>
      <c r="AG22" s="10">
        <f>4/5*20</f>
        <v>16</v>
      </c>
      <c r="AH22" s="10">
        <v>0</v>
      </c>
      <c r="AI22" s="10">
        <v>0</v>
      </c>
      <c r="AJ22" s="10">
        <v>0</v>
      </c>
      <c r="AK22" s="10">
        <v>0</v>
      </c>
      <c r="AL22" s="9">
        <f t="shared" si="4"/>
        <v>0</v>
      </c>
      <c r="AM22" s="8">
        <v>0</v>
      </c>
      <c r="AN22" s="8">
        <v>0</v>
      </c>
      <c r="AO22" s="8">
        <v>0</v>
      </c>
      <c r="AP22" s="8">
        <v>0</v>
      </c>
      <c r="AQ22" s="8">
        <v>14</v>
      </c>
      <c r="AR22" s="8">
        <f>4/5*20</f>
        <v>16</v>
      </c>
      <c r="AS22" s="8">
        <v>0</v>
      </c>
      <c r="AT22" s="8">
        <v>0</v>
      </c>
      <c r="AU22" s="8">
        <v>0</v>
      </c>
      <c r="AV22" s="8">
        <v>0</v>
      </c>
      <c r="AW22" s="1">
        <f t="shared" si="5"/>
        <v>0</v>
      </c>
      <c r="AX22" s="9"/>
      <c r="AY22" s="1"/>
      <c r="AZ22" s="9"/>
      <c r="BA22" s="11">
        <f t="shared" si="6"/>
        <v>0</v>
      </c>
    </row>
    <row r="23" spans="1:53" x14ac:dyDescent="0.3">
      <c r="A23" s="16" t="str">
        <f t="shared" si="0"/>
        <v>PASTAS ALIMENTICIAS</v>
      </c>
      <c r="B23" s="17">
        <f t="shared" si="1"/>
        <v>0</v>
      </c>
      <c r="C23" s="18" t="s">
        <v>95</v>
      </c>
      <c r="E23" s="1" t="s">
        <v>7</v>
      </c>
      <c r="F23" s="9">
        <v>0</v>
      </c>
      <c r="G23" s="9">
        <v>0</v>
      </c>
      <c r="H23" s="9">
        <v>0</v>
      </c>
      <c r="I23" s="9">
        <v>0</v>
      </c>
      <c r="J23" s="10">
        <v>0</v>
      </c>
      <c r="K23" s="10">
        <v>0</v>
      </c>
      <c r="L23" s="9">
        <v>0</v>
      </c>
      <c r="M23" s="9">
        <v>0</v>
      </c>
      <c r="N23" s="9">
        <v>0</v>
      </c>
      <c r="O23" s="9">
        <v>0</v>
      </c>
      <c r="P23" s="9">
        <f t="shared" si="2"/>
        <v>0</v>
      </c>
      <c r="Q23" s="1">
        <v>0</v>
      </c>
      <c r="R23" s="1">
        <v>0</v>
      </c>
      <c r="S23" s="1">
        <v>0</v>
      </c>
      <c r="T23" s="1">
        <v>0</v>
      </c>
      <c r="U23" s="8">
        <v>8</v>
      </c>
      <c r="V23" s="8">
        <f>8/3*2</f>
        <v>5.333333333333333</v>
      </c>
      <c r="W23" s="1">
        <v>0</v>
      </c>
      <c r="X23" s="1">
        <v>0</v>
      </c>
      <c r="Y23" s="1">
        <v>0</v>
      </c>
      <c r="Z23" s="1">
        <v>0</v>
      </c>
      <c r="AA23" s="1">
        <f t="shared" si="3"/>
        <v>0</v>
      </c>
      <c r="AB23" s="10">
        <v>0</v>
      </c>
      <c r="AC23" s="10">
        <v>0</v>
      </c>
      <c r="AD23" s="10">
        <v>0</v>
      </c>
      <c r="AE23" s="10">
        <v>0</v>
      </c>
      <c r="AF23" s="10">
        <v>15</v>
      </c>
      <c r="AG23" s="10">
        <f>1/5*20</f>
        <v>4</v>
      </c>
      <c r="AH23" s="10">
        <v>0</v>
      </c>
      <c r="AI23" s="10">
        <v>0</v>
      </c>
      <c r="AJ23" s="10">
        <v>0</v>
      </c>
      <c r="AK23" s="10">
        <v>0</v>
      </c>
      <c r="AL23" s="9">
        <f t="shared" si="4"/>
        <v>0</v>
      </c>
      <c r="AM23" s="8">
        <v>0</v>
      </c>
      <c r="AN23" s="8">
        <v>0</v>
      </c>
      <c r="AO23" s="8">
        <v>0</v>
      </c>
      <c r="AP23" s="8">
        <v>0</v>
      </c>
      <c r="AQ23" s="8">
        <v>20</v>
      </c>
      <c r="AR23" s="8">
        <f>1/5*20</f>
        <v>4</v>
      </c>
      <c r="AS23" s="8">
        <v>0</v>
      </c>
      <c r="AT23" s="8">
        <v>0</v>
      </c>
      <c r="AU23" s="8">
        <v>0</v>
      </c>
      <c r="AV23" s="8">
        <v>0</v>
      </c>
      <c r="AW23" s="1">
        <f t="shared" si="5"/>
        <v>0</v>
      </c>
      <c r="AX23" s="9"/>
      <c r="AY23" s="1"/>
      <c r="AZ23" s="9"/>
      <c r="BA23" s="11">
        <f t="shared" si="6"/>
        <v>0</v>
      </c>
    </row>
    <row r="24" spans="1:53" hidden="1" x14ac:dyDescent="0.3">
      <c r="A24" s="16" t="str">
        <f t="shared" si="0"/>
        <v>HARINA DE MAIZ AMARILLO</v>
      </c>
      <c r="B24" s="17">
        <f t="shared" si="1"/>
        <v>0</v>
      </c>
      <c r="C24" s="18" t="s">
        <v>95</v>
      </c>
      <c r="E24" s="1" t="s">
        <v>8</v>
      </c>
      <c r="F24" s="9">
        <v>0</v>
      </c>
      <c r="G24" s="9">
        <v>0</v>
      </c>
      <c r="H24" s="9">
        <v>0</v>
      </c>
      <c r="I24" s="9">
        <v>0</v>
      </c>
      <c r="J24" s="10">
        <v>0</v>
      </c>
      <c r="K24" s="10">
        <v>0</v>
      </c>
      <c r="L24" s="9">
        <v>0</v>
      </c>
      <c r="M24" s="9">
        <v>0</v>
      </c>
      <c r="N24" s="9">
        <v>0</v>
      </c>
      <c r="O24" s="9">
        <v>0</v>
      </c>
      <c r="P24" s="9">
        <f t="shared" si="2"/>
        <v>0</v>
      </c>
      <c r="Q24" s="1">
        <v>0</v>
      </c>
      <c r="R24" s="1">
        <v>0</v>
      </c>
      <c r="S24" s="1">
        <v>0</v>
      </c>
      <c r="T24" s="1">
        <v>0</v>
      </c>
      <c r="U24" s="8">
        <v>0</v>
      </c>
      <c r="V24" s="8">
        <v>0</v>
      </c>
      <c r="W24" s="1">
        <v>0</v>
      </c>
      <c r="X24" s="1">
        <v>0</v>
      </c>
      <c r="Y24" s="1">
        <v>0</v>
      </c>
      <c r="Z24" s="1">
        <v>0</v>
      </c>
      <c r="AA24" s="1">
        <f t="shared" si="3"/>
        <v>0</v>
      </c>
      <c r="AB24" s="10">
        <v>0</v>
      </c>
      <c r="AC24" s="10">
        <v>0</v>
      </c>
      <c r="AD24" s="10">
        <v>0</v>
      </c>
      <c r="AE24" s="10">
        <v>0</v>
      </c>
      <c r="AF24" s="10">
        <v>0</v>
      </c>
      <c r="AG24" s="10">
        <v>0</v>
      </c>
      <c r="AH24" s="10">
        <v>0</v>
      </c>
      <c r="AI24" s="10">
        <v>0</v>
      </c>
      <c r="AJ24" s="10">
        <v>0</v>
      </c>
      <c r="AK24" s="10">
        <v>0</v>
      </c>
      <c r="AL24" s="9">
        <f t="shared" si="4"/>
        <v>0</v>
      </c>
      <c r="AM24" s="8">
        <v>0</v>
      </c>
      <c r="AN24" s="8">
        <v>0</v>
      </c>
      <c r="AO24" s="8">
        <v>0</v>
      </c>
      <c r="AP24" s="8">
        <v>0</v>
      </c>
      <c r="AQ24" s="8">
        <v>0</v>
      </c>
      <c r="AR24" s="8">
        <v>0</v>
      </c>
      <c r="AS24" s="8">
        <v>0</v>
      </c>
      <c r="AT24" s="8">
        <v>0</v>
      </c>
      <c r="AU24" s="8">
        <v>0</v>
      </c>
      <c r="AV24" s="8">
        <v>0</v>
      </c>
      <c r="AW24" s="1">
        <f t="shared" si="5"/>
        <v>0</v>
      </c>
      <c r="AX24" s="9"/>
      <c r="AY24" s="1"/>
      <c r="AZ24" s="9"/>
      <c r="BA24" s="11">
        <f t="shared" si="6"/>
        <v>0</v>
      </c>
    </row>
    <row r="25" spans="1:53" ht="15" customHeight="1" x14ac:dyDescent="0.3">
      <c r="A25" s="16" t="str">
        <f t="shared" si="0"/>
        <v>PANIFICADOS (PAN, PASTELERÍA Y  HOJALDRES)</v>
      </c>
      <c r="B25" s="17">
        <f t="shared" si="1"/>
        <v>0</v>
      </c>
      <c r="C25" s="18" t="s">
        <v>95</v>
      </c>
      <c r="E25" s="2" t="s">
        <v>9</v>
      </c>
      <c r="F25" s="9">
        <v>0</v>
      </c>
      <c r="G25" s="9">
        <v>0</v>
      </c>
      <c r="H25" s="9">
        <v>0</v>
      </c>
      <c r="I25" s="9">
        <v>0</v>
      </c>
      <c r="J25" s="10">
        <v>0</v>
      </c>
      <c r="K25" s="10">
        <v>0</v>
      </c>
      <c r="L25" s="9">
        <v>0</v>
      </c>
      <c r="M25" s="9">
        <v>0</v>
      </c>
      <c r="N25" s="9">
        <v>0</v>
      </c>
      <c r="O25" s="9">
        <v>0</v>
      </c>
      <c r="P25" s="9">
        <f t="shared" si="2"/>
        <v>0</v>
      </c>
      <c r="Q25" s="1">
        <v>0</v>
      </c>
      <c r="R25" s="1">
        <v>0</v>
      </c>
      <c r="S25" s="1">
        <v>0</v>
      </c>
      <c r="T25" s="1">
        <v>0</v>
      </c>
      <c r="U25" s="8">
        <v>0</v>
      </c>
      <c r="V25" s="8">
        <v>0</v>
      </c>
      <c r="W25" s="1">
        <v>0</v>
      </c>
      <c r="X25" s="1">
        <v>0</v>
      </c>
      <c r="Y25" s="1">
        <v>0</v>
      </c>
      <c r="Z25" s="1">
        <v>0</v>
      </c>
      <c r="AA25" s="1">
        <f t="shared" si="3"/>
        <v>0</v>
      </c>
      <c r="AB25" s="10">
        <v>20</v>
      </c>
      <c r="AC25" s="10">
        <f>20*4/5</f>
        <v>16</v>
      </c>
      <c r="AD25" s="10">
        <v>10</v>
      </c>
      <c r="AE25" s="10">
        <f>20*3/5</f>
        <v>12</v>
      </c>
      <c r="AF25" s="10">
        <v>0</v>
      </c>
      <c r="AG25" s="10">
        <v>0</v>
      </c>
      <c r="AH25" s="10">
        <v>10</v>
      </c>
      <c r="AI25" s="10">
        <f>1/5*20</f>
        <v>4</v>
      </c>
      <c r="AJ25" s="10">
        <v>0</v>
      </c>
      <c r="AK25" s="10">
        <v>0</v>
      </c>
      <c r="AL25" s="9">
        <f t="shared" si="4"/>
        <v>0</v>
      </c>
      <c r="AM25" s="8">
        <v>35</v>
      </c>
      <c r="AN25" s="8">
        <f>4/5*20</f>
        <v>16</v>
      </c>
      <c r="AO25" s="8">
        <v>20</v>
      </c>
      <c r="AP25" s="8">
        <f>3/5*20</f>
        <v>12</v>
      </c>
      <c r="AQ25" s="8">
        <v>0</v>
      </c>
      <c r="AR25" s="8">
        <v>0</v>
      </c>
      <c r="AS25" s="8">
        <v>20</v>
      </c>
      <c r="AT25" s="8">
        <f>1/5*20</f>
        <v>4</v>
      </c>
      <c r="AU25" s="8">
        <v>0</v>
      </c>
      <c r="AV25" s="8">
        <v>0</v>
      </c>
      <c r="AW25" s="1">
        <f t="shared" si="5"/>
        <v>0</v>
      </c>
      <c r="AX25" s="9"/>
      <c r="AY25" s="1"/>
      <c r="AZ25" s="9"/>
      <c r="BA25" s="11">
        <f t="shared" si="6"/>
        <v>0</v>
      </c>
    </row>
    <row r="26" spans="1:53" x14ac:dyDescent="0.3">
      <c r="A26" s="16" t="str">
        <f t="shared" si="0"/>
        <v>GALLETERÍA</v>
      </c>
      <c r="B26" s="17">
        <f t="shared" si="1"/>
        <v>0</v>
      </c>
      <c r="C26" s="18" t="s">
        <v>95</v>
      </c>
      <c r="E26" s="1" t="s">
        <v>10</v>
      </c>
      <c r="F26" s="9">
        <v>0</v>
      </c>
      <c r="G26" s="9">
        <v>0</v>
      </c>
      <c r="H26" s="9">
        <v>0</v>
      </c>
      <c r="I26" s="9">
        <v>0</v>
      </c>
      <c r="J26" s="10">
        <v>0</v>
      </c>
      <c r="K26" s="10">
        <v>0</v>
      </c>
      <c r="L26" s="9">
        <v>0</v>
      </c>
      <c r="M26" s="9">
        <v>0</v>
      </c>
      <c r="N26" s="9">
        <v>0</v>
      </c>
      <c r="O26" s="9">
        <v>0</v>
      </c>
      <c r="P26" s="9">
        <f t="shared" si="2"/>
        <v>0</v>
      </c>
      <c r="Q26" s="1">
        <v>14</v>
      </c>
      <c r="R26" s="1">
        <v>10</v>
      </c>
      <c r="S26" s="1">
        <v>0</v>
      </c>
      <c r="T26" s="1">
        <v>0</v>
      </c>
      <c r="U26" s="8">
        <v>0</v>
      </c>
      <c r="V26" s="8">
        <v>0</v>
      </c>
      <c r="W26" s="1">
        <v>0</v>
      </c>
      <c r="X26" s="1">
        <v>0</v>
      </c>
      <c r="Y26" s="1">
        <v>0</v>
      </c>
      <c r="Z26" s="1">
        <v>0</v>
      </c>
      <c r="AA26" s="1">
        <f t="shared" si="3"/>
        <v>0</v>
      </c>
      <c r="AB26" s="10">
        <v>0</v>
      </c>
      <c r="AC26" s="10">
        <v>0</v>
      </c>
      <c r="AD26" s="10">
        <v>7</v>
      </c>
      <c r="AE26" s="10">
        <f>20*2/5</f>
        <v>8</v>
      </c>
      <c r="AF26" s="10">
        <v>0</v>
      </c>
      <c r="AG26" s="10">
        <v>0</v>
      </c>
      <c r="AH26" s="10">
        <v>7</v>
      </c>
      <c r="AI26" s="10">
        <f>2/5*20</f>
        <v>8</v>
      </c>
      <c r="AJ26" s="10">
        <v>0</v>
      </c>
      <c r="AK26" s="10">
        <v>0</v>
      </c>
      <c r="AL26" s="9">
        <f t="shared" si="4"/>
        <v>0</v>
      </c>
      <c r="AM26" s="8">
        <v>0</v>
      </c>
      <c r="AN26" s="8">
        <v>0</v>
      </c>
      <c r="AO26" s="8">
        <v>7</v>
      </c>
      <c r="AP26" s="8">
        <f>2/5*20</f>
        <v>8</v>
      </c>
      <c r="AQ26" s="8">
        <v>0</v>
      </c>
      <c r="AR26" s="8">
        <v>0</v>
      </c>
      <c r="AS26" s="8">
        <v>14</v>
      </c>
      <c r="AT26" s="8">
        <f>2/5*20</f>
        <v>8</v>
      </c>
      <c r="AU26" s="8">
        <v>0</v>
      </c>
      <c r="AV26" s="8">
        <v>0</v>
      </c>
      <c r="AW26" s="1">
        <f t="shared" si="5"/>
        <v>0</v>
      </c>
      <c r="AX26" s="9"/>
      <c r="AY26" s="1"/>
      <c r="AZ26" s="9"/>
      <c r="BA26" s="11">
        <f t="shared" si="6"/>
        <v>0</v>
      </c>
    </row>
    <row r="27" spans="1:53" x14ac:dyDescent="0.3">
      <c r="A27" s="16" t="str">
        <f t="shared" si="0"/>
        <v>AREPA O  ENVUELTOS DE MAZORCA</v>
      </c>
      <c r="B27" s="17">
        <f t="shared" si="1"/>
        <v>0</v>
      </c>
      <c r="C27" s="18" t="s">
        <v>95</v>
      </c>
      <c r="E27" s="2" t="s">
        <v>11</v>
      </c>
      <c r="F27" s="9">
        <v>0</v>
      </c>
      <c r="G27" s="9">
        <v>0</v>
      </c>
      <c r="H27" s="9">
        <v>0</v>
      </c>
      <c r="I27" s="9">
        <v>0</v>
      </c>
      <c r="J27" s="10">
        <v>0</v>
      </c>
      <c r="K27" s="10">
        <v>0</v>
      </c>
      <c r="L27" s="9">
        <v>0</v>
      </c>
      <c r="M27" s="9">
        <v>0</v>
      </c>
      <c r="N27" s="9">
        <v>0</v>
      </c>
      <c r="O27" s="9">
        <v>0</v>
      </c>
      <c r="P27" s="9">
        <f t="shared" si="2"/>
        <v>0</v>
      </c>
      <c r="Q27" s="1">
        <v>10</v>
      </c>
      <c r="R27" s="1">
        <v>10</v>
      </c>
      <c r="S27" s="1">
        <v>0</v>
      </c>
      <c r="T27" s="1">
        <v>0</v>
      </c>
      <c r="U27" s="8">
        <v>15</v>
      </c>
      <c r="V27" s="8">
        <f>20*2/5</f>
        <v>8</v>
      </c>
      <c r="W27" s="1">
        <v>0</v>
      </c>
      <c r="X27" s="1">
        <v>0</v>
      </c>
      <c r="Y27" s="1">
        <v>0</v>
      </c>
      <c r="Z27" s="1">
        <v>0</v>
      </c>
      <c r="AA27" s="1">
        <f t="shared" si="3"/>
        <v>0</v>
      </c>
      <c r="AB27" s="10">
        <v>20</v>
      </c>
      <c r="AC27" s="10">
        <f>20*1/5</f>
        <v>4</v>
      </c>
      <c r="AD27" s="10">
        <v>0</v>
      </c>
      <c r="AE27" s="10">
        <v>0</v>
      </c>
      <c r="AF27" s="10">
        <v>20</v>
      </c>
      <c r="AG27" s="10">
        <f>1/5*20</f>
        <v>4</v>
      </c>
      <c r="AH27" s="10">
        <v>0</v>
      </c>
      <c r="AI27" s="10">
        <v>0</v>
      </c>
      <c r="AJ27" s="10">
        <v>0</v>
      </c>
      <c r="AK27" s="10">
        <v>0</v>
      </c>
      <c r="AL27" s="9">
        <f t="shared" si="4"/>
        <v>0</v>
      </c>
      <c r="AM27" s="8">
        <v>35</v>
      </c>
      <c r="AN27" s="8">
        <f>1/5*20</f>
        <v>4</v>
      </c>
      <c r="AO27" s="8">
        <v>0</v>
      </c>
      <c r="AP27" s="8">
        <v>0</v>
      </c>
      <c r="AQ27" s="8">
        <v>20</v>
      </c>
      <c r="AR27" s="8">
        <f>1/5*20</f>
        <v>4</v>
      </c>
      <c r="AS27" s="8">
        <v>0</v>
      </c>
      <c r="AT27" s="8">
        <v>0</v>
      </c>
      <c r="AU27" s="8">
        <v>0</v>
      </c>
      <c r="AV27" s="8">
        <v>0</v>
      </c>
      <c r="AW27" s="1">
        <f t="shared" si="5"/>
        <v>0</v>
      </c>
      <c r="AX27" s="9"/>
      <c r="AY27" s="1"/>
      <c r="AZ27" s="9"/>
      <c r="BA27" s="11">
        <f t="shared" si="6"/>
        <v>0</v>
      </c>
    </row>
    <row r="28" spans="1:53" x14ac:dyDescent="0.3">
      <c r="A28" s="16" t="str">
        <f t="shared" si="0"/>
        <v>TUBÉRCULOS Y PLÁTANOS</v>
      </c>
      <c r="B28" s="17">
        <f t="shared" si="1"/>
        <v>0</v>
      </c>
      <c r="C28" s="18" t="s">
        <v>95</v>
      </c>
      <c r="E28" s="2" t="s">
        <v>12</v>
      </c>
      <c r="F28" s="9">
        <v>0</v>
      </c>
      <c r="G28" s="9">
        <v>0</v>
      </c>
      <c r="H28" s="9">
        <v>0</v>
      </c>
      <c r="I28" s="9">
        <v>0</v>
      </c>
      <c r="J28" s="10">
        <f>+(19+25)/2</f>
        <v>22</v>
      </c>
      <c r="K28" s="10">
        <v>20</v>
      </c>
      <c r="L28" s="9">
        <v>0</v>
      </c>
      <c r="M28" s="9">
        <v>0</v>
      </c>
      <c r="N28" s="9">
        <v>0</v>
      </c>
      <c r="O28" s="9">
        <v>0</v>
      </c>
      <c r="P28" s="9">
        <f t="shared" si="2"/>
        <v>0</v>
      </c>
      <c r="Q28" s="1">
        <v>0</v>
      </c>
      <c r="R28" s="1">
        <v>0</v>
      </c>
      <c r="S28" s="1">
        <v>0</v>
      </c>
      <c r="T28" s="1">
        <v>0</v>
      </c>
      <c r="U28" s="8">
        <f>+(12+20)/2 +((18+25)/2)*3/5</f>
        <v>28.9</v>
      </c>
      <c r="V28" s="8">
        <v>20</v>
      </c>
      <c r="W28" s="1">
        <v>0</v>
      </c>
      <c r="X28" s="1">
        <v>0</v>
      </c>
      <c r="Y28" s="1">
        <v>0</v>
      </c>
      <c r="Z28" s="1">
        <v>0</v>
      </c>
      <c r="AA28" s="1">
        <f t="shared" si="3"/>
        <v>0</v>
      </c>
      <c r="AB28" s="10">
        <v>0</v>
      </c>
      <c r="AC28" s="10">
        <v>0</v>
      </c>
      <c r="AD28" s="10">
        <v>0</v>
      </c>
      <c r="AE28" s="10">
        <v>0</v>
      </c>
      <c r="AF28" s="10">
        <f>+(12+17)/2 +(24+32)/2*4/5</f>
        <v>36.9</v>
      </c>
      <c r="AG28" s="10">
        <v>20</v>
      </c>
      <c r="AH28" s="10">
        <v>0</v>
      </c>
      <c r="AI28" s="10">
        <v>0</v>
      </c>
      <c r="AJ28" s="10">
        <v>0</v>
      </c>
      <c r="AK28" s="10">
        <v>0</v>
      </c>
      <c r="AL28" s="9">
        <f t="shared" si="4"/>
        <v>0</v>
      </c>
      <c r="AM28" s="8">
        <v>0</v>
      </c>
      <c r="AN28" s="8">
        <v>0</v>
      </c>
      <c r="AO28" s="8">
        <v>0</v>
      </c>
      <c r="AP28" s="8">
        <v>0</v>
      </c>
      <c r="AQ28" s="8">
        <f>+(12+17)/2 +(37+50)/2*4/5</f>
        <v>49.3</v>
      </c>
      <c r="AR28" s="8">
        <v>20</v>
      </c>
      <c r="AS28" s="8">
        <v>0</v>
      </c>
      <c r="AT28" s="8">
        <v>0</v>
      </c>
      <c r="AU28" s="8">
        <v>0</v>
      </c>
      <c r="AV28" s="8">
        <v>0</v>
      </c>
      <c r="AW28" s="1">
        <f t="shared" si="5"/>
        <v>0</v>
      </c>
      <c r="AX28" s="9"/>
      <c r="AY28" s="1"/>
      <c r="AZ28" s="9"/>
      <c r="BA28" s="11">
        <f t="shared" si="6"/>
        <v>0</v>
      </c>
    </row>
    <row r="29" spans="1:53" x14ac:dyDescent="0.3">
      <c r="A29" s="16" t="str">
        <f t="shared" si="0"/>
        <v>FRUTA ENTERA O EN JUGO</v>
      </c>
      <c r="B29" s="17">
        <f t="shared" si="1"/>
        <v>0</v>
      </c>
      <c r="C29" s="18" t="s">
        <v>95</v>
      </c>
      <c r="E29" s="1" t="s">
        <v>13</v>
      </c>
      <c r="F29" s="9">
        <v>0</v>
      </c>
      <c r="G29" s="9">
        <v>0</v>
      </c>
      <c r="H29" s="9">
        <v>0</v>
      </c>
      <c r="I29" s="9">
        <v>0</v>
      </c>
      <c r="J29" s="10">
        <v>0</v>
      </c>
      <c r="K29" s="10">
        <v>0</v>
      </c>
      <c r="L29" s="9">
        <v>0</v>
      </c>
      <c r="M29" s="9">
        <v>0</v>
      </c>
      <c r="N29" s="9">
        <v>0</v>
      </c>
      <c r="O29" s="9">
        <v>0</v>
      </c>
      <c r="P29" s="9">
        <f t="shared" si="2"/>
        <v>0</v>
      </c>
      <c r="Q29" s="1">
        <v>0</v>
      </c>
      <c r="R29" s="1">
        <v>0</v>
      </c>
      <c r="S29" s="1">
        <v>0</v>
      </c>
      <c r="T29" s="1">
        <v>0</v>
      </c>
      <c r="U29" s="8">
        <v>0</v>
      </c>
      <c r="V29" s="8">
        <v>0</v>
      </c>
      <c r="W29" s="1">
        <v>0</v>
      </c>
      <c r="X29" s="1">
        <v>0</v>
      </c>
      <c r="Y29" s="1">
        <v>0</v>
      </c>
      <c r="Z29" s="1">
        <v>0</v>
      </c>
      <c r="AA29" s="1">
        <f t="shared" si="3"/>
        <v>0</v>
      </c>
      <c r="AB29" s="10">
        <v>0</v>
      </c>
      <c r="AC29" s="10">
        <v>0</v>
      </c>
      <c r="AD29" s="10">
        <f>+(73+155)/2</f>
        <v>114</v>
      </c>
      <c r="AE29" s="10">
        <v>20</v>
      </c>
      <c r="AF29" s="10">
        <f>+(29+62)/2</f>
        <v>45.5</v>
      </c>
      <c r="AG29" s="10">
        <v>20</v>
      </c>
      <c r="AH29" s="10">
        <f>+(73+155)/2</f>
        <v>114</v>
      </c>
      <c r="AI29" s="10">
        <v>20</v>
      </c>
      <c r="AJ29" s="10">
        <v>0</v>
      </c>
      <c r="AK29" s="10">
        <v>0</v>
      </c>
      <c r="AL29" s="9">
        <f t="shared" si="4"/>
        <v>0</v>
      </c>
      <c r="AM29" s="8">
        <v>0</v>
      </c>
      <c r="AN29" s="8">
        <v>0</v>
      </c>
      <c r="AO29" s="8">
        <v>125</v>
      </c>
      <c r="AP29" s="8">
        <v>20</v>
      </c>
      <c r="AQ29" s="8">
        <f>+(29+62)/2</f>
        <v>45.5</v>
      </c>
      <c r="AR29" s="8">
        <v>20</v>
      </c>
      <c r="AS29" s="8">
        <f>+(80+169)/2</f>
        <v>124.5</v>
      </c>
      <c r="AT29" s="8">
        <v>20</v>
      </c>
      <c r="AU29" s="8">
        <v>0</v>
      </c>
      <c r="AV29" s="8">
        <v>0</v>
      </c>
      <c r="AW29" s="1">
        <f t="shared" si="5"/>
        <v>0</v>
      </c>
      <c r="AX29" s="9"/>
      <c r="AY29" s="1"/>
      <c r="AZ29" s="9"/>
      <c r="BA29" s="11">
        <f t="shared" si="6"/>
        <v>0</v>
      </c>
    </row>
    <row r="30" spans="1:53" x14ac:dyDescent="0.3">
      <c r="A30" s="16" t="str">
        <f t="shared" si="0"/>
        <v>FRUTA EN COMPOTA</v>
      </c>
      <c r="B30" s="17">
        <f t="shared" si="1"/>
        <v>0</v>
      </c>
      <c r="C30" s="18" t="s">
        <v>95</v>
      </c>
      <c r="E30" s="2" t="s">
        <v>14</v>
      </c>
      <c r="F30" s="9">
        <f>(59+120)/2</f>
        <v>89.5</v>
      </c>
      <c r="G30" s="9">
        <v>20</v>
      </c>
      <c r="H30" s="9">
        <f>+(42+89)/2</f>
        <v>65.5</v>
      </c>
      <c r="I30" s="9">
        <v>20</v>
      </c>
      <c r="J30" s="10">
        <f>+(59+120)/2</f>
        <v>89.5</v>
      </c>
      <c r="K30" s="10">
        <v>20</v>
      </c>
      <c r="L30" s="9">
        <f>+(42+89)/2</f>
        <v>65.5</v>
      </c>
      <c r="M30" s="9">
        <v>20</v>
      </c>
      <c r="N30" s="9">
        <v>0</v>
      </c>
      <c r="O30" s="9">
        <v>0</v>
      </c>
      <c r="P30" s="9">
        <f t="shared" si="2"/>
        <v>0</v>
      </c>
      <c r="Q30" s="1">
        <f>(59+120)/2</f>
        <v>89.5</v>
      </c>
      <c r="R30" s="1">
        <v>20</v>
      </c>
      <c r="S30" s="1">
        <f>+(42+89)/2</f>
        <v>65.5</v>
      </c>
      <c r="T30" s="1">
        <v>20</v>
      </c>
      <c r="U30" s="8">
        <f>+(59+120)/2</f>
        <v>89.5</v>
      </c>
      <c r="V30" s="8">
        <v>20</v>
      </c>
      <c r="W30" s="1">
        <f>+(42+89)/2</f>
        <v>65.5</v>
      </c>
      <c r="X30" s="1">
        <v>20</v>
      </c>
      <c r="Y30" s="1">
        <v>0</v>
      </c>
      <c r="Z30" s="1">
        <v>0</v>
      </c>
      <c r="AA30" s="1">
        <f t="shared" si="3"/>
        <v>0</v>
      </c>
      <c r="AB30" s="10">
        <v>0</v>
      </c>
      <c r="AC30" s="10">
        <v>0</v>
      </c>
      <c r="AD30" s="10">
        <v>0</v>
      </c>
      <c r="AE30" s="10">
        <v>0</v>
      </c>
      <c r="AF30" s="10">
        <v>0</v>
      </c>
      <c r="AG30" s="10">
        <v>0</v>
      </c>
      <c r="AH30" s="10">
        <v>0</v>
      </c>
      <c r="AI30" s="10">
        <v>0</v>
      </c>
      <c r="AJ30" s="10">
        <v>0</v>
      </c>
      <c r="AK30" s="10">
        <v>0</v>
      </c>
      <c r="AL30" s="9">
        <f t="shared" si="4"/>
        <v>0</v>
      </c>
      <c r="AM30" s="8">
        <v>0</v>
      </c>
      <c r="AN30" s="8">
        <v>0</v>
      </c>
      <c r="AO30" s="8">
        <v>0</v>
      </c>
      <c r="AP30" s="8">
        <v>0</v>
      </c>
      <c r="AQ30" s="8">
        <v>0</v>
      </c>
      <c r="AR30" s="8">
        <v>0</v>
      </c>
      <c r="AS30" s="8">
        <v>0</v>
      </c>
      <c r="AT30" s="8">
        <v>0</v>
      </c>
      <c r="AU30" s="8">
        <v>0</v>
      </c>
      <c r="AV30" s="8">
        <v>0</v>
      </c>
      <c r="AW30" s="1">
        <f t="shared" si="5"/>
        <v>0</v>
      </c>
      <c r="AX30" s="9"/>
      <c r="AY30" s="1"/>
      <c r="AZ30" s="9"/>
      <c r="BA30" s="11">
        <f t="shared" si="6"/>
        <v>0</v>
      </c>
    </row>
    <row r="31" spans="1:53" hidden="1" x14ac:dyDescent="0.3">
      <c r="A31" s="16" t="str">
        <f t="shared" si="0"/>
        <v>COMPOTA INDUSTRIALIZADA</v>
      </c>
      <c r="B31" s="17">
        <f t="shared" si="1"/>
        <v>0</v>
      </c>
      <c r="C31" s="18" t="s">
        <v>95</v>
      </c>
      <c r="E31" s="1" t="s">
        <v>15</v>
      </c>
      <c r="F31" s="9">
        <v>0</v>
      </c>
      <c r="G31" s="9">
        <v>0</v>
      </c>
      <c r="H31" s="9">
        <v>0</v>
      </c>
      <c r="I31" s="9">
        <v>0</v>
      </c>
      <c r="J31" s="10">
        <v>0</v>
      </c>
      <c r="K31" s="10">
        <v>0</v>
      </c>
      <c r="L31" s="9">
        <v>0</v>
      </c>
      <c r="M31" s="9">
        <v>0</v>
      </c>
      <c r="N31" s="9">
        <v>0</v>
      </c>
      <c r="O31" s="9">
        <v>0</v>
      </c>
      <c r="P31" s="9">
        <f t="shared" si="2"/>
        <v>0</v>
      </c>
      <c r="Q31" s="1">
        <v>0</v>
      </c>
      <c r="R31" s="1">
        <v>0</v>
      </c>
      <c r="S31" s="1">
        <v>0</v>
      </c>
      <c r="T31" s="1">
        <v>0</v>
      </c>
      <c r="U31" s="8">
        <v>0</v>
      </c>
      <c r="V31" s="8">
        <v>0</v>
      </c>
      <c r="W31" s="1">
        <v>0</v>
      </c>
      <c r="X31" s="1">
        <v>0</v>
      </c>
      <c r="Y31" s="1">
        <v>0</v>
      </c>
      <c r="Z31" s="1">
        <v>0</v>
      </c>
      <c r="AA31" s="1">
        <f t="shared" si="3"/>
        <v>0</v>
      </c>
      <c r="AB31" s="10">
        <v>0</v>
      </c>
      <c r="AC31" s="10">
        <v>0</v>
      </c>
      <c r="AD31" s="10">
        <v>0</v>
      </c>
      <c r="AE31" s="10">
        <v>0</v>
      </c>
      <c r="AF31" s="10">
        <v>0</v>
      </c>
      <c r="AG31" s="10">
        <v>0</v>
      </c>
      <c r="AH31" s="10">
        <v>0</v>
      </c>
      <c r="AI31" s="10">
        <v>0</v>
      </c>
      <c r="AJ31" s="10">
        <v>0</v>
      </c>
      <c r="AK31" s="10">
        <v>0</v>
      </c>
      <c r="AL31" s="9">
        <f t="shared" si="4"/>
        <v>0</v>
      </c>
      <c r="AM31" s="8">
        <v>0</v>
      </c>
      <c r="AN31" s="8">
        <v>0</v>
      </c>
      <c r="AO31" s="8">
        <v>0</v>
      </c>
      <c r="AP31" s="8">
        <v>0</v>
      </c>
      <c r="AQ31" s="8">
        <v>0</v>
      </c>
      <c r="AR31" s="8">
        <v>0</v>
      </c>
      <c r="AS31" s="8">
        <v>0</v>
      </c>
      <c r="AT31" s="8">
        <v>0</v>
      </c>
      <c r="AU31" s="8">
        <v>0</v>
      </c>
      <c r="AV31" s="8">
        <v>0</v>
      </c>
      <c r="AW31" s="1">
        <f t="shared" si="5"/>
        <v>0</v>
      </c>
      <c r="AX31" s="9"/>
      <c r="AY31" s="1"/>
      <c r="AZ31" s="9"/>
      <c r="BA31" s="11">
        <f t="shared" si="6"/>
        <v>0</v>
      </c>
    </row>
    <row r="32" spans="1:53" x14ac:dyDescent="0.3">
      <c r="A32" s="16" t="str">
        <f t="shared" si="0"/>
        <v>VERDURAS Y HORTALIZAS</v>
      </c>
      <c r="B32" s="17">
        <f t="shared" si="1"/>
        <v>0</v>
      </c>
      <c r="C32" s="18" t="s">
        <v>95</v>
      </c>
      <c r="E32" s="2" t="s">
        <v>16</v>
      </c>
      <c r="F32" s="9">
        <v>0</v>
      </c>
      <c r="G32" s="9">
        <v>0</v>
      </c>
      <c r="H32" s="9">
        <v>0</v>
      </c>
      <c r="I32" s="9">
        <v>0</v>
      </c>
      <c r="J32" s="10">
        <f>+(45+70)/2</f>
        <v>57.5</v>
      </c>
      <c r="K32" s="10">
        <v>20</v>
      </c>
      <c r="L32" s="9">
        <v>0</v>
      </c>
      <c r="M32" s="9">
        <v>0</v>
      </c>
      <c r="N32" s="9">
        <v>0</v>
      </c>
      <c r="O32" s="9">
        <v>0</v>
      </c>
      <c r="P32" s="9">
        <f t="shared" si="2"/>
        <v>0</v>
      </c>
      <c r="Q32" s="1">
        <v>0</v>
      </c>
      <c r="R32" s="1">
        <v>0</v>
      </c>
      <c r="S32" s="1">
        <v>0</v>
      </c>
      <c r="T32" s="1">
        <v>0</v>
      </c>
      <c r="U32" s="8">
        <f>+(45+70)/2</f>
        <v>57.5</v>
      </c>
      <c r="V32" s="8">
        <v>20</v>
      </c>
      <c r="W32" s="1">
        <v>0</v>
      </c>
      <c r="X32" s="1">
        <v>0</v>
      </c>
      <c r="Y32" s="1">
        <v>0</v>
      </c>
      <c r="Z32" s="1">
        <v>0</v>
      </c>
      <c r="AA32" s="1">
        <f t="shared" si="3"/>
        <v>0</v>
      </c>
      <c r="AB32" s="10">
        <v>0</v>
      </c>
      <c r="AC32" s="10">
        <v>0</v>
      </c>
      <c r="AD32" s="10">
        <v>0</v>
      </c>
      <c r="AE32" s="10">
        <v>0</v>
      </c>
      <c r="AF32" s="10">
        <f>+(9+15)/2+ (31+46)/2</f>
        <v>50.5</v>
      </c>
      <c r="AG32" s="10">
        <v>20</v>
      </c>
      <c r="AH32" s="10">
        <v>0</v>
      </c>
      <c r="AI32" s="10">
        <v>0</v>
      </c>
      <c r="AJ32" s="10">
        <v>0</v>
      </c>
      <c r="AK32" s="10">
        <v>0</v>
      </c>
      <c r="AL32" s="9">
        <f t="shared" si="4"/>
        <v>0</v>
      </c>
      <c r="AM32" s="8">
        <v>0</v>
      </c>
      <c r="AN32" s="8">
        <v>0</v>
      </c>
      <c r="AO32" s="8">
        <v>0</v>
      </c>
      <c r="AP32" s="8">
        <v>0</v>
      </c>
      <c r="AQ32" s="8">
        <f>+(9+15)/2+ (36+54)/2</f>
        <v>57</v>
      </c>
      <c r="AR32" s="8">
        <v>20</v>
      </c>
      <c r="AS32" s="8">
        <v>0</v>
      </c>
      <c r="AT32" s="8">
        <v>0</v>
      </c>
      <c r="AU32" s="8">
        <v>0</v>
      </c>
      <c r="AV32" s="8">
        <v>0</v>
      </c>
      <c r="AW32" s="1">
        <f t="shared" si="5"/>
        <v>0</v>
      </c>
      <c r="AX32" s="9"/>
      <c r="AY32" s="1"/>
      <c r="AZ32" s="9"/>
      <c r="BA32" s="11">
        <f t="shared" si="6"/>
        <v>0</v>
      </c>
    </row>
    <row r="33" spans="1:53" x14ac:dyDescent="0.3">
      <c r="A33" s="16" t="str">
        <f t="shared" si="0"/>
        <v>LEGUMINOSAS FRESCAS O SECAS</v>
      </c>
      <c r="B33" s="17">
        <f t="shared" si="1"/>
        <v>0</v>
      </c>
      <c r="C33" s="18" t="s">
        <v>95</v>
      </c>
      <c r="E33" s="2" t="s">
        <v>17</v>
      </c>
      <c r="F33" s="9">
        <v>0</v>
      </c>
      <c r="G33" s="9">
        <v>0</v>
      </c>
      <c r="H33" s="9">
        <v>0</v>
      </c>
      <c r="I33" s="9">
        <v>0</v>
      </c>
      <c r="J33" s="10">
        <v>0</v>
      </c>
      <c r="K33" s="10">
        <v>0</v>
      </c>
      <c r="L33" s="9">
        <v>0</v>
      </c>
      <c r="M33" s="9">
        <v>0</v>
      </c>
      <c r="N33" s="9">
        <v>0</v>
      </c>
      <c r="O33" s="9">
        <v>0</v>
      </c>
      <c r="P33" s="9">
        <f t="shared" si="2"/>
        <v>0</v>
      </c>
      <c r="Q33" s="1">
        <v>0</v>
      </c>
      <c r="R33" s="1">
        <v>0</v>
      </c>
      <c r="S33" s="1">
        <v>0</v>
      </c>
      <c r="T33" s="1">
        <v>0</v>
      </c>
      <c r="U33" s="8">
        <v>0</v>
      </c>
      <c r="V33" s="8">
        <v>0</v>
      </c>
      <c r="W33" s="1">
        <v>0</v>
      </c>
      <c r="X33" s="1">
        <v>0</v>
      </c>
      <c r="Y33" s="1">
        <v>0</v>
      </c>
      <c r="Z33" s="1">
        <v>0</v>
      </c>
      <c r="AA33" s="1">
        <f t="shared" si="3"/>
        <v>0</v>
      </c>
      <c r="AB33" s="10">
        <v>0</v>
      </c>
      <c r="AC33" s="10">
        <v>0</v>
      </c>
      <c r="AD33" s="10">
        <v>0</v>
      </c>
      <c r="AE33" s="10">
        <v>0</v>
      </c>
      <c r="AF33" s="10">
        <f>2+5*1/5</f>
        <v>3</v>
      </c>
      <c r="AG33" s="10">
        <v>20</v>
      </c>
      <c r="AH33" s="10">
        <v>0</v>
      </c>
      <c r="AI33" s="10">
        <v>0</v>
      </c>
      <c r="AJ33" s="10">
        <v>0</v>
      </c>
      <c r="AK33" s="10">
        <v>0</v>
      </c>
      <c r="AL33" s="9">
        <f t="shared" si="4"/>
        <v>0</v>
      </c>
      <c r="AM33" s="8">
        <v>0</v>
      </c>
      <c r="AN33" s="8">
        <v>0</v>
      </c>
      <c r="AO33" s="8">
        <v>0</v>
      </c>
      <c r="AP33" s="8">
        <v>0</v>
      </c>
      <c r="AQ33" s="8">
        <f>2+10*1/5</f>
        <v>4</v>
      </c>
      <c r="AR33" s="8">
        <v>20</v>
      </c>
      <c r="AS33" s="8">
        <v>0</v>
      </c>
      <c r="AT33" s="8">
        <v>0</v>
      </c>
      <c r="AU33" s="8">
        <v>0</v>
      </c>
      <c r="AV33" s="8">
        <v>0</v>
      </c>
      <c r="AW33" s="1">
        <f t="shared" si="5"/>
        <v>0</v>
      </c>
      <c r="AX33" s="9"/>
      <c r="AY33" s="1"/>
      <c r="AZ33" s="9"/>
      <c r="BA33" s="11">
        <f t="shared" si="6"/>
        <v>0</v>
      </c>
    </row>
    <row r="34" spans="1:53" x14ac:dyDescent="0.3">
      <c r="A34" s="16" t="str">
        <f t="shared" si="0"/>
        <v>FRIJOL EMPACADO</v>
      </c>
      <c r="B34" s="17">
        <f t="shared" si="1"/>
        <v>0</v>
      </c>
      <c r="C34" s="18" t="s">
        <v>95</v>
      </c>
      <c r="E34" s="2" t="s">
        <v>30</v>
      </c>
      <c r="F34" s="9">
        <v>0</v>
      </c>
      <c r="G34" s="9">
        <v>0</v>
      </c>
      <c r="H34" s="9">
        <v>0</v>
      </c>
      <c r="I34" s="9">
        <v>0</v>
      </c>
      <c r="J34" s="10">
        <v>0</v>
      </c>
      <c r="K34" s="10">
        <v>0</v>
      </c>
      <c r="L34" s="9">
        <v>0</v>
      </c>
      <c r="M34" s="9">
        <v>0</v>
      </c>
      <c r="N34" s="9">
        <v>0</v>
      </c>
      <c r="O34" s="9">
        <v>0</v>
      </c>
      <c r="P34" s="9">
        <f t="shared" si="2"/>
        <v>0</v>
      </c>
      <c r="Q34" s="1">
        <v>0</v>
      </c>
      <c r="R34" s="1">
        <v>0</v>
      </c>
      <c r="S34" s="1">
        <v>0</v>
      </c>
      <c r="T34" s="1">
        <v>0</v>
      </c>
      <c r="U34" s="8">
        <v>0</v>
      </c>
      <c r="V34" s="8">
        <v>0</v>
      </c>
      <c r="W34" s="1">
        <v>0</v>
      </c>
      <c r="X34" s="1">
        <v>0</v>
      </c>
      <c r="Y34" s="1">
        <v>0</v>
      </c>
      <c r="Z34" s="1">
        <v>0</v>
      </c>
      <c r="AA34" s="1">
        <f t="shared" si="3"/>
        <v>0</v>
      </c>
      <c r="AB34" s="10">
        <v>0</v>
      </c>
      <c r="AC34" s="10">
        <v>0</v>
      </c>
      <c r="AD34" s="10">
        <v>0</v>
      </c>
      <c r="AE34" s="10">
        <v>0</v>
      </c>
      <c r="AF34" s="10">
        <v>0</v>
      </c>
      <c r="AG34" s="10">
        <v>0</v>
      </c>
      <c r="AH34" s="10">
        <v>0</v>
      </c>
      <c r="AI34" s="10">
        <v>0</v>
      </c>
      <c r="AJ34" s="10">
        <v>0</v>
      </c>
      <c r="AK34" s="10">
        <v>0</v>
      </c>
      <c r="AL34" s="9">
        <f t="shared" si="4"/>
        <v>0</v>
      </c>
      <c r="AM34" s="8">
        <v>0</v>
      </c>
      <c r="AN34" s="8">
        <v>0</v>
      </c>
      <c r="AO34" s="8">
        <v>0</v>
      </c>
      <c r="AP34" s="8">
        <v>0</v>
      </c>
      <c r="AQ34" s="8">
        <v>0</v>
      </c>
      <c r="AR34" s="8">
        <v>0</v>
      </c>
      <c r="AS34" s="8">
        <v>0</v>
      </c>
      <c r="AT34" s="8">
        <v>0</v>
      </c>
      <c r="AU34" s="8">
        <v>0</v>
      </c>
      <c r="AV34" s="8">
        <v>0</v>
      </c>
      <c r="AW34" s="1">
        <f t="shared" si="5"/>
        <v>0</v>
      </c>
      <c r="AX34" s="9"/>
      <c r="AY34" s="1"/>
      <c r="AZ34" s="9">
        <f>750/11*AZ10</f>
        <v>0</v>
      </c>
      <c r="BA34" s="11">
        <f t="shared" si="6"/>
        <v>0</v>
      </c>
    </row>
    <row r="35" spans="1:53" x14ac:dyDescent="0.3">
      <c r="A35" s="16" t="str">
        <f t="shared" si="0"/>
        <v>LENTEJA EMPACADA</v>
      </c>
      <c r="B35" s="17">
        <f t="shared" si="1"/>
        <v>0</v>
      </c>
      <c r="C35" s="18" t="s">
        <v>95</v>
      </c>
      <c r="E35" s="1" t="s">
        <v>31</v>
      </c>
      <c r="F35" s="9">
        <v>0</v>
      </c>
      <c r="G35" s="9">
        <v>0</v>
      </c>
      <c r="H35" s="9">
        <v>0</v>
      </c>
      <c r="I35" s="9">
        <v>0</v>
      </c>
      <c r="J35" s="10">
        <v>0</v>
      </c>
      <c r="K35" s="10">
        <v>0</v>
      </c>
      <c r="L35" s="9">
        <v>0</v>
      </c>
      <c r="M35" s="9">
        <v>0</v>
      </c>
      <c r="N35" s="9">
        <v>0</v>
      </c>
      <c r="O35" s="9">
        <v>0</v>
      </c>
      <c r="P35" s="9">
        <f t="shared" si="2"/>
        <v>0</v>
      </c>
      <c r="Q35" s="1">
        <v>0</v>
      </c>
      <c r="R35" s="1">
        <v>0</v>
      </c>
      <c r="S35" s="1">
        <v>0</v>
      </c>
      <c r="T35" s="1">
        <v>0</v>
      </c>
      <c r="U35" s="8">
        <v>0</v>
      </c>
      <c r="V35" s="8">
        <v>0</v>
      </c>
      <c r="W35" s="1">
        <v>0</v>
      </c>
      <c r="X35" s="1">
        <v>0</v>
      </c>
      <c r="Y35" s="1">
        <v>0</v>
      </c>
      <c r="Z35" s="1">
        <v>0</v>
      </c>
      <c r="AA35" s="1">
        <f t="shared" si="3"/>
        <v>0</v>
      </c>
      <c r="AB35" s="10">
        <v>0</v>
      </c>
      <c r="AC35" s="10">
        <v>0</v>
      </c>
      <c r="AD35" s="10">
        <v>0</v>
      </c>
      <c r="AE35" s="10">
        <v>0</v>
      </c>
      <c r="AF35" s="10">
        <v>0</v>
      </c>
      <c r="AG35" s="10">
        <v>0</v>
      </c>
      <c r="AH35" s="10">
        <v>0</v>
      </c>
      <c r="AI35" s="10">
        <v>0</v>
      </c>
      <c r="AJ35" s="10">
        <v>0</v>
      </c>
      <c r="AK35" s="10">
        <v>0</v>
      </c>
      <c r="AL35" s="9">
        <f t="shared" si="4"/>
        <v>0</v>
      </c>
      <c r="AM35" s="8">
        <v>0</v>
      </c>
      <c r="AN35" s="8">
        <v>0</v>
      </c>
      <c r="AO35" s="8">
        <v>0</v>
      </c>
      <c r="AP35" s="8">
        <v>0</v>
      </c>
      <c r="AQ35" s="8">
        <v>0</v>
      </c>
      <c r="AR35" s="8">
        <v>0</v>
      </c>
      <c r="AS35" s="8">
        <v>0</v>
      </c>
      <c r="AT35" s="8">
        <v>0</v>
      </c>
      <c r="AU35" s="8">
        <v>0</v>
      </c>
      <c r="AV35" s="8">
        <v>0</v>
      </c>
      <c r="AW35" s="1">
        <f t="shared" si="5"/>
        <v>0</v>
      </c>
      <c r="AX35" s="9"/>
      <c r="AY35" s="1">
        <f>350/11*AY10</f>
        <v>0</v>
      </c>
      <c r="AZ35" s="9">
        <f>750/11*AZ10</f>
        <v>0</v>
      </c>
      <c r="BA35" s="11">
        <f t="shared" si="6"/>
        <v>0</v>
      </c>
    </row>
    <row r="36" spans="1:53" x14ac:dyDescent="0.3">
      <c r="A36" s="16" t="str">
        <f t="shared" si="0"/>
        <v>CARNES ROJAS</v>
      </c>
      <c r="B36" s="17">
        <f t="shared" si="1"/>
        <v>0</v>
      </c>
      <c r="C36" s="18" t="s">
        <v>95</v>
      </c>
      <c r="E36" s="2" t="s">
        <v>18</v>
      </c>
      <c r="F36" s="9">
        <v>0</v>
      </c>
      <c r="G36" s="9">
        <v>0</v>
      </c>
      <c r="H36" s="9">
        <v>0</v>
      </c>
      <c r="I36" s="9">
        <v>0</v>
      </c>
      <c r="J36" s="10">
        <v>30</v>
      </c>
      <c r="K36" s="10">
        <f>2/5*20</f>
        <v>8</v>
      </c>
      <c r="L36" s="9">
        <v>0</v>
      </c>
      <c r="M36" s="9">
        <v>0</v>
      </c>
      <c r="N36" s="9">
        <v>0</v>
      </c>
      <c r="O36" s="9">
        <v>0</v>
      </c>
      <c r="P36" s="9">
        <f t="shared" si="2"/>
        <v>0</v>
      </c>
      <c r="Q36" s="1">
        <v>15</v>
      </c>
      <c r="R36" s="1">
        <v>8</v>
      </c>
      <c r="S36" s="1">
        <v>0</v>
      </c>
      <c r="T36" s="1">
        <v>0</v>
      </c>
      <c r="U36" s="8">
        <v>35</v>
      </c>
      <c r="V36" s="8">
        <v>8</v>
      </c>
      <c r="W36" s="1">
        <v>0</v>
      </c>
      <c r="X36" s="1">
        <v>0</v>
      </c>
      <c r="Y36" s="1">
        <v>0</v>
      </c>
      <c r="Z36" s="1">
        <v>0</v>
      </c>
      <c r="AA36" s="1">
        <f t="shared" si="3"/>
        <v>0</v>
      </c>
      <c r="AB36" s="10">
        <v>0</v>
      </c>
      <c r="AC36" s="10">
        <v>0</v>
      </c>
      <c r="AD36" s="10">
        <v>0</v>
      </c>
      <c r="AE36" s="10">
        <v>0</v>
      </c>
      <c r="AF36" s="10">
        <v>40</v>
      </c>
      <c r="AG36" s="10">
        <f>2/5*20-1</f>
        <v>7</v>
      </c>
      <c r="AH36" s="10">
        <v>0</v>
      </c>
      <c r="AI36" s="10">
        <v>0</v>
      </c>
      <c r="AJ36" s="10">
        <v>0</v>
      </c>
      <c r="AK36" s="10">
        <v>0</v>
      </c>
      <c r="AL36" s="9">
        <f t="shared" si="4"/>
        <v>0</v>
      </c>
      <c r="AM36" s="8">
        <v>0</v>
      </c>
      <c r="AN36" s="8">
        <v>0</v>
      </c>
      <c r="AO36" s="8">
        <v>0</v>
      </c>
      <c r="AP36" s="8">
        <v>0</v>
      </c>
      <c r="AQ36" s="12">
        <v>50</v>
      </c>
      <c r="AR36" s="12">
        <f>2/5*20-1</f>
        <v>7</v>
      </c>
      <c r="AS36" s="8">
        <v>0</v>
      </c>
      <c r="AT36" s="8">
        <v>0</v>
      </c>
      <c r="AU36" s="8">
        <v>0</v>
      </c>
      <c r="AV36" s="8">
        <v>0</v>
      </c>
      <c r="AW36" s="1">
        <f t="shared" si="5"/>
        <v>0</v>
      </c>
      <c r="AX36" s="9"/>
      <c r="AY36" s="1"/>
      <c r="AZ36" s="9"/>
      <c r="BA36" s="11">
        <f t="shared" si="6"/>
        <v>0</v>
      </c>
    </row>
    <row r="37" spans="1:53" x14ac:dyDescent="0.3">
      <c r="A37" s="16" t="str">
        <f t="shared" si="0"/>
        <v>POLLO</v>
      </c>
      <c r="B37" s="17">
        <f t="shared" si="1"/>
        <v>0</v>
      </c>
      <c r="C37" s="18" t="s">
        <v>95</v>
      </c>
      <c r="E37" s="1" t="s">
        <v>19</v>
      </c>
      <c r="F37" s="9">
        <v>0</v>
      </c>
      <c r="G37" s="9">
        <v>0</v>
      </c>
      <c r="H37" s="9">
        <v>0</v>
      </c>
      <c r="I37" s="9">
        <v>0</v>
      </c>
      <c r="J37" s="10">
        <v>40</v>
      </c>
      <c r="K37" s="10">
        <f>3/5*20</f>
        <v>12</v>
      </c>
      <c r="L37" s="9">
        <v>0</v>
      </c>
      <c r="M37" s="9">
        <v>0</v>
      </c>
      <c r="N37" s="9">
        <v>0</v>
      </c>
      <c r="O37" s="9">
        <v>0</v>
      </c>
      <c r="P37" s="9">
        <f t="shared" si="2"/>
        <v>0</v>
      </c>
      <c r="Q37" s="1">
        <v>17</v>
      </c>
      <c r="R37" s="1">
        <v>8</v>
      </c>
      <c r="S37" s="1">
        <v>0</v>
      </c>
      <c r="T37" s="1">
        <v>0</v>
      </c>
      <c r="U37" s="8">
        <v>47</v>
      </c>
      <c r="V37" s="8">
        <v>8</v>
      </c>
      <c r="W37" s="1">
        <v>0</v>
      </c>
      <c r="X37" s="1">
        <v>0</v>
      </c>
      <c r="Y37" s="1">
        <v>0</v>
      </c>
      <c r="Z37" s="1">
        <v>0</v>
      </c>
      <c r="AA37" s="1">
        <f t="shared" si="3"/>
        <v>0</v>
      </c>
      <c r="AB37" s="10">
        <v>0</v>
      </c>
      <c r="AC37" s="10">
        <v>0</v>
      </c>
      <c r="AD37" s="10">
        <v>0</v>
      </c>
      <c r="AE37" s="10">
        <v>0</v>
      </c>
      <c r="AF37" s="10">
        <f>+(54+57+60)/3</f>
        <v>57</v>
      </c>
      <c r="AG37" s="10">
        <f>2/5*20</f>
        <v>8</v>
      </c>
      <c r="AH37" s="10">
        <v>0</v>
      </c>
      <c r="AI37" s="10">
        <v>0</v>
      </c>
      <c r="AJ37" s="10">
        <v>0</v>
      </c>
      <c r="AK37" s="10">
        <v>0</v>
      </c>
      <c r="AL37" s="9">
        <f t="shared" si="4"/>
        <v>0</v>
      </c>
      <c r="AM37" s="8">
        <v>0</v>
      </c>
      <c r="AN37" s="8">
        <v>0</v>
      </c>
      <c r="AO37" s="8">
        <v>0</v>
      </c>
      <c r="AP37" s="8">
        <v>0</v>
      </c>
      <c r="AQ37" s="12">
        <f>+(67+71+75)/3</f>
        <v>71</v>
      </c>
      <c r="AR37" s="12">
        <f>2/5*20</f>
        <v>8</v>
      </c>
      <c r="AS37" s="8">
        <v>0</v>
      </c>
      <c r="AT37" s="8">
        <v>0</v>
      </c>
      <c r="AU37" s="8">
        <v>0</v>
      </c>
      <c r="AV37" s="8">
        <v>0</v>
      </c>
      <c r="AW37" s="1">
        <f t="shared" si="5"/>
        <v>0</v>
      </c>
      <c r="AX37" s="9"/>
      <c r="AY37" s="1"/>
      <c r="AZ37" s="9"/>
      <c r="BA37" s="11">
        <f t="shared" si="6"/>
        <v>0</v>
      </c>
    </row>
    <row r="38" spans="1:53" x14ac:dyDescent="0.3">
      <c r="A38" s="16" t="str">
        <f t="shared" si="0"/>
        <v xml:space="preserve">HUEVO </v>
      </c>
      <c r="B38" s="17">
        <f t="shared" si="1"/>
        <v>0</v>
      </c>
      <c r="C38" s="18" t="s">
        <v>97</v>
      </c>
      <c r="E38" s="2" t="s">
        <v>20</v>
      </c>
      <c r="F38" s="9">
        <v>0</v>
      </c>
      <c r="G38" s="9">
        <v>0</v>
      </c>
      <c r="H38" s="9">
        <v>0</v>
      </c>
      <c r="I38" s="9">
        <v>0</v>
      </c>
      <c r="J38" s="10">
        <v>0</v>
      </c>
      <c r="K38" s="10">
        <v>0</v>
      </c>
      <c r="L38" s="9">
        <v>0</v>
      </c>
      <c r="M38" s="9">
        <v>0</v>
      </c>
      <c r="N38" s="9">
        <v>0</v>
      </c>
      <c r="O38" s="9">
        <v>0</v>
      </c>
      <c r="P38" s="9">
        <f t="shared" si="2"/>
        <v>0</v>
      </c>
      <c r="Q38" s="1">
        <v>1</v>
      </c>
      <c r="R38" s="1">
        <v>4</v>
      </c>
      <c r="S38" s="1">
        <v>0</v>
      </c>
      <c r="T38" s="1">
        <v>0</v>
      </c>
      <c r="U38" s="8">
        <v>1</v>
      </c>
      <c r="V38" s="8">
        <v>4</v>
      </c>
      <c r="W38" s="1">
        <v>0</v>
      </c>
      <c r="X38" s="1">
        <v>0</v>
      </c>
      <c r="Y38" s="1">
        <v>0</v>
      </c>
      <c r="Z38" s="1">
        <v>0</v>
      </c>
      <c r="AA38" s="1">
        <f t="shared" si="3"/>
        <v>0</v>
      </c>
      <c r="AB38" s="10">
        <v>1</v>
      </c>
      <c r="AC38" s="10">
        <f>20*2/3</f>
        <v>13.333333333333334</v>
      </c>
      <c r="AD38" s="10">
        <v>0</v>
      </c>
      <c r="AE38" s="10">
        <v>0</v>
      </c>
      <c r="AF38" s="10">
        <v>1</v>
      </c>
      <c r="AG38" s="10">
        <f>1/5*20</f>
        <v>4</v>
      </c>
      <c r="AH38" s="10">
        <v>0</v>
      </c>
      <c r="AI38" s="10">
        <v>0</v>
      </c>
      <c r="AJ38" s="10">
        <v>0</v>
      </c>
      <c r="AK38" s="10">
        <v>0</v>
      </c>
      <c r="AL38" s="9">
        <f t="shared" si="4"/>
        <v>0</v>
      </c>
      <c r="AM38" s="8">
        <v>1</v>
      </c>
      <c r="AN38" s="8">
        <f>20*2/3</f>
        <v>13.333333333333334</v>
      </c>
      <c r="AO38" s="8">
        <v>0</v>
      </c>
      <c r="AP38" s="8">
        <v>0</v>
      </c>
      <c r="AQ38" s="12">
        <v>1</v>
      </c>
      <c r="AR38" s="12">
        <f>1/5*20</f>
        <v>4</v>
      </c>
      <c r="AS38" s="8">
        <v>0</v>
      </c>
      <c r="AT38" s="8">
        <v>0</v>
      </c>
      <c r="AU38" s="8">
        <v>0</v>
      </c>
      <c r="AV38" s="8">
        <v>0</v>
      </c>
      <c r="AW38" s="1">
        <f t="shared" si="5"/>
        <v>0</v>
      </c>
      <c r="AX38" s="9"/>
      <c r="AY38" s="1"/>
      <c r="AZ38" s="9">
        <f>20/11*AZ10</f>
        <v>0</v>
      </c>
      <c r="BA38" s="11">
        <f t="shared" si="6"/>
        <v>0</v>
      </c>
    </row>
    <row r="39" spans="1:53" x14ac:dyDescent="0.3">
      <c r="A39" s="16" t="str">
        <f t="shared" si="0"/>
        <v>ATUN EN ACEITE</v>
      </c>
      <c r="B39" s="17">
        <f t="shared" si="1"/>
        <v>0</v>
      </c>
      <c r="C39" s="18" t="s">
        <v>95</v>
      </c>
      <c r="E39" s="1" t="s">
        <v>21</v>
      </c>
      <c r="F39" s="9">
        <v>0</v>
      </c>
      <c r="G39" s="9">
        <v>0</v>
      </c>
      <c r="H39" s="9">
        <v>0</v>
      </c>
      <c r="I39" s="9">
        <v>0</v>
      </c>
      <c r="J39" s="10">
        <v>0</v>
      </c>
      <c r="K39" s="10">
        <v>0</v>
      </c>
      <c r="L39" s="9">
        <v>0</v>
      </c>
      <c r="M39" s="9">
        <v>0</v>
      </c>
      <c r="N39" s="9">
        <v>0</v>
      </c>
      <c r="O39" s="9">
        <v>0</v>
      </c>
      <c r="P39" s="9">
        <f t="shared" si="2"/>
        <v>0</v>
      </c>
      <c r="Q39" s="1">
        <v>0</v>
      </c>
      <c r="R39" s="1">
        <v>0</v>
      </c>
      <c r="S39" s="1">
        <v>0</v>
      </c>
      <c r="T39" s="1">
        <v>0</v>
      </c>
      <c r="U39" s="8">
        <v>0</v>
      </c>
      <c r="V39" s="8">
        <v>0</v>
      </c>
      <c r="W39" s="1">
        <v>0</v>
      </c>
      <c r="X39" s="1">
        <v>0</v>
      </c>
      <c r="Y39" s="1">
        <v>0</v>
      </c>
      <c r="Z39" s="1">
        <v>0</v>
      </c>
      <c r="AA39" s="1">
        <f t="shared" si="3"/>
        <v>0</v>
      </c>
      <c r="AB39" s="10">
        <v>0</v>
      </c>
      <c r="AC39" s="10">
        <v>0</v>
      </c>
      <c r="AD39" s="10">
        <v>0</v>
      </c>
      <c r="AE39" s="10">
        <v>0</v>
      </c>
      <c r="AF39" s="10">
        <v>50</v>
      </c>
      <c r="AG39" s="10">
        <v>1</v>
      </c>
      <c r="AH39" s="10">
        <v>0</v>
      </c>
      <c r="AI39" s="10">
        <v>0</v>
      </c>
      <c r="AJ39" s="10">
        <v>0</v>
      </c>
      <c r="AK39" s="10">
        <v>0</v>
      </c>
      <c r="AL39" s="9">
        <f t="shared" si="4"/>
        <v>0</v>
      </c>
      <c r="AM39" s="8">
        <v>0</v>
      </c>
      <c r="AN39" s="8">
        <v>0</v>
      </c>
      <c r="AO39" s="8">
        <v>0</v>
      </c>
      <c r="AP39" s="8">
        <v>0</v>
      </c>
      <c r="AQ39" s="12">
        <v>50</v>
      </c>
      <c r="AR39" s="12">
        <v>1</v>
      </c>
      <c r="AS39" s="8">
        <v>0</v>
      </c>
      <c r="AT39" s="8">
        <v>0</v>
      </c>
      <c r="AU39" s="8">
        <v>0</v>
      </c>
      <c r="AV39" s="8">
        <v>0</v>
      </c>
      <c r="AW39" s="1">
        <f t="shared" si="5"/>
        <v>0</v>
      </c>
      <c r="AX39" s="9"/>
      <c r="AY39" s="1"/>
      <c r="AZ39" s="9"/>
      <c r="BA39" s="11">
        <f t="shared" si="6"/>
        <v>0</v>
      </c>
    </row>
    <row r="40" spans="1:53" hidden="1" x14ac:dyDescent="0.3">
      <c r="A40" s="16" t="str">
        <f t="shared" si="0"/>
        <v>ATUN EN AGUA</v>
      </c>
      <c r="B40" s="17">
        <f t="shared" si="1"/>
        <v>0</v>
      </c>
      <c r="C40" s="18" t="s">
        <v>95</v>
      </c>
      <c r="E40" s="2" t="s">
        <v>22</v>
      </c>
      <c r="F40" s="9">
        <v>0</v>
      </c>
      <c r="G40" s="9">
        <v>0</v>
      </c>
      <c r="H40" s="9">
        <v>0</v>
      </c>
      <c r="I40" s="9">
        <v>0</v>
      </c>
      <c r="J40" s="10">
        <v>0</v>
      </c>
      <c r="K40" s="10">
        <v>0</v>
      </c>
      <c r="L40" s="9">
        <v>0</v>
      </c>
      <c r="M40" s="9">
        <v>0</v>
      </c>
      <c r="N40" s="9">
        <v>0</v>
      </c>
      <c r="O40" s="9">
        <v>0</v>
      </c>
      <c r="P40" s="9">
        <f t="shared" si="2"/>
        <v>0</v>
      </c>
      <c r="Q40" s="1">
        <v>0</v>
      </c>
      <c r="R40" s="1">
        <v>0</v>
      </c>
      <c r="S40" s="1">
        <v>0</v>
      </c>
      <c r="T40" s="1">
        <v>0</v>
      </c>
      <c r="U40" s="8">
        <v>0</v>
      </c>
      <c r="V40" s="8">
        <v>0</v>
      </c>
      <c r="W40" s="1">
        <v>0</v>
      </c>
      <c r="X40" s="1">
        <v>0</v>
      </c>
      <c r="Y40" s="1">
        <v>0</v>
      </c>
      <c r="Z40" s="1">
        <v>0</v>
      </c>
      <c r="AA40" s="1">
        <f t="shared" si="3"/>
        <v>0</v>
      </c>
      <c r="AB40" s="10">
        <v>0</v>
      </c>
      <c r="AC40" s="10">
        <v>0</v>
      </c>
      <c r="AD40" s="10">
        <v>0</v>
      </c>
      <c r="AE40" s="10">
        <v>0</v>
      </c>
      <c r="AF40" s="10">
        <v>0</v>
      </c>
      <c r="AG40" s="10">
        <v>0</v>
      </c>
      <c r="AH40" s="10">
        <v>0</v>
      </c>
      <c r="AI40" s="10">
        <v>0</v>
      </c>
      <c r="AJ40" s="10">
        <v>0</v>
      </c>
      <c r="AK40" s="10">
        <v>0</v>
      </c>
      <c r="AL40" s="9">
        <f t="shared" si="4"/>
        <v>0</v>
      </c>
      <c r="AM40" s="8">
        <v>0</v>
      </c>
      <c r="AN40" s="8">
        <v>0</v>
      </c>
      <c r="AO40" s="8">
        <v>0</v>
      </c>
      <c r="AP40" s="8">
        <v>0</v>
      </c>
      <c r="AQ40" s="8">
        <v>0</v>
      </c>
      <c r="AR40" s="8">
        <v>0</v>
      </c>
      <c r="AS40" s="8">
        <v>0</v>
      </c>
      <c r="AT40" s="8">
        <v>0</v>
      </c>
      <c r="AU40" s="8">
        <v>0</v>
      </c>
      <c r="AV40" s="8">
        <v>0</v>
      </c>
      <c r="AW40" s="1">
        <f t="shared" si="5"/>
        <v>0</v>
      </c>
      <c r="AX40" s="9"/>
      <c r="AY40" s="1"/>
      <c r="AZ40" s="9"/>
      <c r="BA40" s="11">
        <f t="shared" si="6"/>
        <v>0</v>
      </c>
    </row>
    <row r="41" spans="1:53" x14ac:dyDescent="0.3">
      <c r="A41" s="16" t="str">
        <f t="shared" si="0"/>
        <v>ACEITES Y GRASAS</v>
      </c>
      <c r="B41" s="17">
        <f t="shared" si="1"/>
        <v>0</v>
      </c>
      <c r="C41" s="18" t="s">
        <v>96</v>
      </c>
      <c r="E41" s="1" t="s">
        <v>23</v>
      </c>
      <c r="F41" s="9">
        <v>2</v>
      </c>
      <c r="G41" s="9">
        <v>20</v>
      </c>
      <c r="H41" s="9">
        <v>0</v>
      </c>
      <c r="I41" s="9">
        <v>0</v>
      </c>
      <c r="J41" s="10">
        <v>4</v>
      </c>
      <c r="K41" s="10">
        <v>20</v>
      </c>
      <c r="L41" s="9">
        <v>0</v>
      </c>
      <c r="M41" s="9">
        <v>0</v>
      </c>
      <c r="N41" s="9">
        <v>0</v>
      </c>
      <c r="O41" s="9">
        <v>0</v>
      </c>
      <c r="P41" s="9">
        <f t="shared" si="2"/>
        <v>0</v>
      </c>
      <c r="Q41" s="1">
        <v>2</v>
      </c>
      <c r="R41" s="1">
        <v>20</v>
      </c>
      <c r="S41" s="1">
        <v>0</v>
      </c>
      <c r="T41" s="1">
        <v>0</v>
      </c>
      <c r="U41" s="8">
        <v>4</v>
      </c>
      <c r="V41" s="8">
        <v>20</v>
      </c>
      <c r="W41" s="1">
        <v>0</v>
      </c>
      <c r="X41" s="1">
        <v>0</v>
      </c>
      <c r="Y41" s="1">
        <v>0</v>
      </c>
      <c r="Z41" s="1">
        <v>0</v>
      </c>
      <c r="AA41" s="1">
        <f t="shared" si="3"/>
        <v>0</v>
      </c>
      <c r="AB41" s="10">
        <v>2</v>
      </c>
      <c r="AC41" s="10">
        <v>20</v>
      </c>
      <c r="AD41" s="10">
        <v>0</v>
      </c>
      <c r="AE41" s="10">
        <v>0</v>
      </c>
      <c r="AF41" s="10">
        <v>8</v>
      </c>
      <c r="AG41" s="10">
        <v>20</v>
      </c>
      <c r="AH41" s="10">
        <v>0</v>
      </c>
      <c r="AI41" s="10">
        <v>0</v>
      </c>
      <c r="AJ41" s="10">
        <v>0</v>
      </c>
      <c r="AK41" s="10">
        <v>0</v>
      </c>
      <c r="AL41" s="9">
        <f t="shared" si="4"/>
        <v>0</v>
      </c>
      <c r="AM41" s="8">
        <v>2</v>
      </c>
      <c r="AN41" s="8">
        <v>30</v>
      </c>
      <c r="AO41" s="8">
        <v>0</v>
      </c>
      <c r="AP41" s="8">
        <v>0</v>
      </c>
      <c r="AQ41" s="8">
        <v>11</v>
      </c>
      <c r="AR41" s="8">
        <v>20</v>
      </c>
      <c r="AS41" s="8">
        <v>0</v>
      </c>
      <c r="AT41" s="8">
        <v>0</v>
      </c>
      <c r="AU41" s="8">
        <v>0</v>
      </c>
      <c r="AV41" s="8">
        <v>0</v>
      </c>
      <c r="AW41" s="1">
        <f t="shared" si="5"/>
        <v>0</v>
      </c>
      <c r="AX41" s="9"/>
      <c r="AY41" s="1"/>
      <c r="AZ41" s="9"/>
      <c r="BA41" s="11">
        <f t="shared" si="6"/>
        <v>0</v>
      </c>
    </row>
    <row r="42" spans="1:53" x14ac:dyDescent="0.3">
      <c r="A42" s="16" t="str">
        <f t="shared" si="0"/>
        <v xml:space="preserve">AZUCAR </v>
      </c>
      <c r="B42" s="17">
        <f t="shared" si="1"/>
        <v>0</v>
      </c>
      <c r="C42" s="18" t="s">
        <v>95</v>
      </c>
      <c r="E42" s="2" t="s">
        <v>24</v>
      </c>
      <c r="F42" s="9">
        <v>0</v>
      </c>
      <c r="G42" s="9">
        <v>0</v>
      </c>
      <c r="H42" s="9">
        <v>0</v>
      </c>
      <c r="I42" s="9">
        <v>0</v>
      </c>
      <c r="J42" s="10">
        <v>0</v>
      </c>
      <c r="K42" s="10">
        <v>0</v>
      </c>
      <c r="L42" s="9">
        <v>0</v>
      </c>
      <c r="M42" s="9">
        <v>0</v>
      </c>
      <c r="N42" s="9">
        <v>0</v>
      </c>
      <c r="O42" s="9">
        <v>0</v>
      </c>
      <c r="P42" s="9">
        <f t="shared" si="2"/>
        <v>0</v>
      </c>
      <c r="Q42" s="1">
        <v>0</v>
      </c>
      <c r="R42" s="1">
        <v>0</v>
      </c>
      <c r="S42" s="1">
        <v>0</v>
      </c>
      <c r="T42" s="1">
        <v>0</v>
      </c>
      <c r="U42" s="8">
        <v>0</v>
      </c>
      <c r="V42" s="8">
        <v>0</v>
      </c>
      <c r="W42" s="1">
        <v>0</v>
      </c>
      <c r="X42" s="1">
        <v>0</v>
      </c>
      <c r="Y42" s="1">
        <v>0</v>
      </c>
      <c r="Z42" s="1">
        <v>0</v>
      </c>
      <c r="AA42" s="1">
        <f t="shared" si="3"/>
        <v>0</v>
      </c>
      <c r="AB42" s="10">
        <v>10</v>
      </c>
      <c r="AC42" s="10">
        <f>6/7*30</f>
        <v>25.714285714285712</v>
      </c>
      <c r="AD42" s="10">
        <v>0</v>
      </c>
      <c r="AE42" s="10">
        <v>0</v>
      </c>
      <c r="AF42" s="10">
        <v>10</v>
      </c>
      <c r="AG42" s="10">
        <f>4/5*20</f>
        <v>16</v>
      </c>
      <c r="AH42" s="10">
        <v>0</v>
      </c>
      <c r="AI42" s="10">
        <v>0</v>
      </c>
      <c r="AJ42" s="10">
        <v>0</v>
      </c>
      <c r="AK42" s="10">
        <v>0</v>
      </c>
      <c r="AL42" s="9">
        <f t="shared" si="4"/>
        <v>0</v>
      </c>
      <c r="AM42" s="8">
        <v>10</v>
      </c>
      <c r="AN42" s="8">
        <f>4/5*20</f>
        <v>16</v>
      </c>
      <c r="AO42" s="8">
        <v>0</v>
      </c>
      <c r="AP42" s="8">
        <v>0</v>
      </c>
      <c r="AQ42" s="8">
        <v>10</v>
      </c>
      <c r="AR42" s="8">
        <f>4/5*20</f>
        <v>16</v>
      </c>
      <c r="AS42" s="8">
        <v>0</v>
      </c>
      <c r="AT42" s="8">
        <v>0</v>
      </c>
      <c r="AU42" s="8">
        <v>0</v>
      </c>
      <c r="AV42" s="8">
        <v>0</v>
      </c>
      <c r="AW42" s="1">
        <f t="shared" si="5"/>
        <v>0</v>
      </c>
      <c r="AX42" s="9"/>
      <c r="AY42" s="1"/>
      <c r="AZ42" s="9"/>
      <c r="BA42" s="11">
        <f t="shared" si="6"/>
        <v>0</v>
      </c>
    </row>
    <row r="43" spans="1:53" x14ac:dyDescent="0.3">
      <c r="A43" s="16" t="str">
        <f t="shared" si="0"/>
        <v>PANELA</v>
      </c>
      <c r="B43" s="17">
        <f t="shared" si="1"/>
        <v>0</v>
      </c>
      <c r="C43" s="18" t="s">
        <v>95</v>
      </c>
      <c r="E43" s="1" t="s">
        <v>25</v>
      </c>
      <c r="F43" s="9">
        <v>0</v>
      </c>
      <c r="G43" s="9">
        <v>0</v>
      </c>
      <c r="H43" s="9">
        <v>0</v>
      </c>
      <c r="I43" s="9">
        <v>0</v>
      </c>
      <c r="J43" s="10">
        <v>0</v>
      </c>
      <c r="K43" s="10">
        <v>0</v>
      </c>
      <c r="L43" s="9">
        <v>0</v>
      </c>
      <c r="M43" s="9">
        <v>0</v>
      </c>
      <c r="N43" s="9">
        <v>0</v>
      </c>
      <c r="O43" s="9">
        <v>0</v>
      </c>
      <c r="P43" s="9">
        <f t="shared" si="2"/>
        <v>0</v>
      </c>
      <c r="Q43" s="1">
        <v>0</v>
      </c>
      <c r="R43" s="1">
        <v>0</v>
      </c>
      <c r="S43" s="1">
        <v>0</v>
      </c>
      <c r="T43" s="1">
        <v>0</v>
      </c>
      <c r="U43" s="8">
        <v>0</v>
      </c>
      <c r="V43" s="8">
        <v>0</v>
      </c>
      <c r="W43" s="1">
        <v>0</v>
      </c>
      <c r="X43" s="1">
        <v>0</v>
      </c>
      <c r="Y43" s="1">
        <v>0</v>
      </c>
      <c r="Z43" s="1">
        <v>0</v>
      </c>
      <c r="AA43" s="1">
        <f t="shared" si="3"/>
        <v>0</v>
      </c>
      <c r="AB43" s="10">
        <v>11</v>
      </c>
      <c r="AC43" s="10">
        <f>0.5/7*30</f>
        <v>2.1428571428571428</v>
      </c>
      <c r="AD43" s="10">
        <v>0</v>
      </c>
      <c r="AE43" s="10">
        <v>0</v>
      </c>
      <c r="AF43" s="10">
        <v>11</v>
      </c>
      <c r="AG43" s="10">
        <f>1/5*20</f>
        <v>4</v>
      </c>
      <c r="AH43" s="10">
        <v>0</v>
      </c>
      <c r="AI43" s="10">
        <v>0</v>
      </c>
      <c r="AJ43" s="10">
        <v>0</v>
      </c>
      <c r="AK43" s="10">
        <v>0</v>
      </c>
      <c r="AL43" s="9">
        <f t="shared" si="4"/>
        <v>0</v>
      </c>
      <c r="AM43" s="8">
        <v>11</v>
      </c>
      <c r="AN43" s="8">
        <f>0.5/5*20</f>
        <v>2</v>
      </c>
      <c r="AO43" s="8">
        <v>0</v>
      </c>
      <c r="AP43" s="8">
        <v>0</v>
      </c>
      <c r="AQ43" s="8">
        <v>11</v>
      </c>
      <c r="AR43" s="8">
        <f>1/5*20</f>
        <v>4</v>
      </c>
      <c r="AS43" s="8">
        <v>0</v>
      </c>
      <c r="AT43" s="8">
        <v>0</v>
      </c>
      <c r="AU43" s="8">
        <v>0</v>
      </c>
      <c r="AV43" s="8">
        <v>0</v>
      </c>
      <c r="AW43" s="1">
        <f t="shared" si="5"/>
        <v>0</v>
      </c>
      <c r="AX43" s="9"/>
      <c r="AY43" s="1"/>
      <c r="AZ43" s="9">
        <f>500/11*AZ10</f>
        <v>0</v>
      </c>
      <c r="BA43" s="11">
        <f t="shared" si="6"/>
        <v>0</v>
      </c>
    </row>
    <row r="44" spans="1:53" x14ac:dyDescent="0.3">
      <c r="A44" s="16" t="str">
        <f t="shared" si="0"/>
        <v>CHOCOLATE</v>
      </c>
      <c r="B44" s="17">
        <f t="shared" si="1"/>
        <v>0</v>
      </c>
      <c r="C44" s="18" t="s">
        <v>95</v>
      </c>
      <c r="E44" s="2" t="s">
        <v>26</v>
      </c>
      <c r="F44" s="9">
        <v>0</v>
      </c>
      <c r="G44" s="9">
        <v>0</v>
      </c>
      <c r="H44" s="9">
        <v>0</v>
      </c>
      <c r="I44" s="9">
        <v>0</v>
      </c>
      <c r="J44" s="10">
        <v>0</v>
      </c>
      <c r="K44" s="10">
        <v>0</v>
      </c>
      <c r="L44" s="9">
        <v>0</v>
      </c>
      <c r="M44" s="9">
        <v>0</v>
      </c>
      <c r="N44" s="9">
        <v>0</v>
      </c>
      <c r="O44" s="9">
        <v>0</v>
      </c>
      <c r="P44" s="9">
        <f t="shared" si="2"/>
        <v>0</v>
      </c>
      <c r="Q44" s="1">
        <v>0</v>
      </c>
      <c r="R44" s="1">
        <v>0</v>
      </c>
      <c r="S44" s="1">
        <v>0</v>
      </c>
      <c r="T44" s="1">
        <v>0</v>
      </c>
      <c r="U44" s="8">
        <v>0</v>
      </c>
      <c r="V44" s="8">
        <v>0</v>
      </c>
      <c r="W44" s="1">
        <v>0</v>
      </c>
      <c r="X44" s="1">
        <v>0</v>
      </c>
      <c r="Y44" s="1">
        <v>0</v>
      </c>
      <c r="Z44" s="1">
        <v>0</v>
      </c>
      <c r="AA44" s="1">
        <f t="shared" si="3"/>
        <v>0</v>
      </c>
      <c r="AB44" s="10">
        <v>9</v>
      </c>
      <c r="AC44" s="10">
        <f>0.5/7*30</f>
        <v>2.1428571428571428</v>
      </c>
      <c r="AD44" s="10">
        <v>0</v>
      </c>
      <c r="AE44" s="10">
        <v>0</v>
      </c>
      <c r="AF44" s="10">
        <v>0</v>
      </c>
      <c r="AG44" s="10">
        <v>0</v>
      </c>
      <c r="AH44" s="10">
        <v>0</v>
      </c>
      <c r="AI44" s="10">
        <v>0</v>
      </c>
      <c r="AJ44" s="10">
        <v>0</v>
      </c>
      <c r="AK44" s="10">
        <v>0</v>
      </c>
      <c r="AL44" s="9">
        <f t="shared" si="4"/>
        <v>0</v>
      </c>
      <c r="AM44" s="8">
        <v>9</v>
      </c>
      <c r="AN44" s="8">
        <f>0.5/5*20</f>
        <v>2</v>
      </c>
      <c r="AO44" s="8">
        <v>0</v>
      </c>
      <c r="AP44" s="8">
        <v>0</v>
      </c>
      <c r="AQ44" s="8">
        <v>0</v>
      </c>
      <c r="AR44" s="8">
        <v>0</v>
      </c>
      <c r="AS44" s="8">
        <v>0</v>
      </c>
      <c r="AT44" s="8">
        <v>0</v>
      </c>
      <c r="AU44" s="8">
        <v>0</v>
      </c>
      <c r="AV44" s="8">
        <v>0</v>
      </c>
      <c r="AW44" s="1">
        <f t="shared" si="5"/>
        <v>0</v>
      </c>
      <c r="AX44" s="9"/>
      <c r="AY44" s="1"/>
      <c r="AZ44" s="9">
        <f>300/11*AZ10</f>
        <v>0</v>
      </c>
      <c r="BA44" s="11">
        <f t="shared" si="6"/>
        <v>0</v>
      </c>
    </row>
    <row r="45" spans="1:53" hidden="1" x14ac:dyDescent="0.3">
      <c r="A45" s="16" t="str">
        <f t="shared" si="0"/>
        <v>PANELITA DE LECHE</v>
      </c>
      <c r="B45" s="17">
        <f t="shared" si="1"/>
        <v>0</v>
      </c>
      <c r="C45" s="18" t="s">
        <v>95</v>
      </c>
      <c r="E45" s="1" t="s">
        <v>27</v>
      </c>
      <c r="F45" s="9">
        <v>0</v>
      </c>
      <c r="G45" s="9">
        <v>0</v>
      </c>
      <c r="H45" s="9">
        <v>0</v>
      </c>
      <c r="I45" s="9">
        <v>0</v>
      </c>
      <c r="J45" s="10">
        <v>0</v>
      </c>
      <c r="K45" s="10">
        <v>0</v>
      </c>
      <c r="L45" s="9">
        <v>0</v>
      </c>
      <c r="M45" s="9">
        <v>0</v>
      </c>
      <c r="N45" s="9">
        <v>0</v>
      </c>
      <c r="O45" s="9">
        <v>0</v>
      </c>
      <c r="P45" s="9">
        <f t="shared" si="2"/>
        <v>0</v>
      </c>
      <c r="Q45" s="1">
        <v>0</v>
      </c>
      <c r="R45" s="1">
        <v>0</v>
      </c>
      <c r="S45" s="1">
        <v>0</v>
      </c>
      <c r="T45" s="1">
        <v>0</v>
      </c>
      <c r="U45" s="8">
        <v>0</v>
      </c>
      <c r="V45" s="8">
        <v>0</v>
      </c>
      <c r="W45" s="1">
        <v>0</v>
      </c>
      <c r="X45" s="1">
        <v>0</v>
      </c>
      <c r="Y45" s="1">
        <v>0</v>
      </c>
      <c r="Z45" s="1">
        <v>0</v>
      </c>
      <c r="AA45" s="1">
        <f t="shared" si="3"/>
        <v>0</v>
      </c>
      <c r="AB45" s="10">
        <v>0</v>
      </c>
      <c r="AC45" s="10">
        <v>0</v>
      </c>
      <c r="AD45" s="10">
        <v>0</v>
      </c>
      <c r="AE45" s="10">
        <v>0</v>
      </c>
      <c r="AF45" s="10">
        <v>0</v>
      </c>
      <c r="AG45" s="10">
        <v>0</v>
      </c>
      <c r="AH45" s="10">
        <v>0</v>
      </c>
      <c r="AI45" s="10">
        <v>0</v>
      </c>
      <c r="AJ45" s="10">
        <v>0</v>
      </c>
      <c r="AK45" s="10">
        <v>0</v>
      </c>
      <c r="AL45" s="9">
        <f t="shared" si="4"/>
        <v>0</v>
      </c>
      <c r="AM45" s="8">
        <v>0</v>
      </c>
      <c r="AN45" s="8">
        <v>0</v>
      </c>
      <c r="AO45" s="8">
        <v>0</v>
      </c>
      <c r="AP45" s="8">
        <v>0</v>
      </c>
      <c r="AQ45" s="8">
        <v>0</v>
      </c>
      <c r="AR45" s="8">
        <v>0</v>
      </c>
      <c r="AS45" s="8">
        <v>0</v>
      </c>
      <c r="AT45" s="8">
        <v>0</v>
      </c>
      <c r="AU45" s="8">
        <v>0</v>
      </c>
      <c r="AV45" s="8">
        <v>0</v>
      </c>
      <c r="AW45" s="1">
        <f t="shared" si="5"/>
        <v>0</v>
      </c>
      <c r="AX45" s="9"/>
      <c r="AY45" s="1"/>
      <c r="AZ45" s="9"/>
      <c r="BA45" s="11">
        <f t="shared" si="6"/>
        <v>0</v>
      </c>
    </row>
    <row r="46" spans="1:53" x14ac:dyDescent="0.3">
      <c r="A46" s="16" t="str">
        <f t="shared" si="0"/>
        <v>BOCADILLO</v>
      </c>
      <c r="B46" s="17">
        <f t="shared" si="1"/>
        <v>0</v>
      </c>
      <c r="C46" s="18" t="s">
        <v>95</v>
      </c>
      <c r="E46" s="2" t="s">
        <v>28</v>
      </c>
      <c r="F46" s="9">
        <v>0</v>
      </c>
      <c r="G46" s="9">
        <v>0</v>
      </c>
      <c r="H46" s="9">
        <v>0</v>
      </c>
      <c r="I46" s="9">
        <v>0</v>
      </c>
      <c r="J46" s="10">
        <v>0</v>
      </c>
      <c r="K46" s="10">
        <v>0</v>
      </c>
      <c r="L46" s="9">
        <v>0</v>
      </c>
      <c r="M46" s="9">
        <v>0</v>
      </c>
      <c r="N46" s="9">
        <v>0</v>
      </c>
      <c r="O46" s="9">
        <v>0</v>
      </c>
      <c r="P46" s="9">
        <f t="shared" si="2"/>
        <v>0</v>
      </c>
      <c r="Q46" s="1">
        <v>0</v>
      </c>
      <c r="R46" s="1">
        <v>0</v>
      </c>
      <c r="S46" s="1">
        <v>0</v>
      </c>
      <c r="T46" s="1">
        <v>0</v>
      </c>
      <c r="U46" s="8">
        <v>0</v>
      </c>
      <c r="V46" s="8">
        <v>0</v>
      </c>
      <c r="W46" s="1">
        <v>0</v>
      </c>
      <c r="X46" s="1">
        <v>0</v>
      </c>
      <c r="Y46" s="1">
        <v>0</v>
      </c>
      <c r="Z46" s="1">
        <v>0</v>
      </c>
      <c r="AA46" s="1">
        <f t="shared" si="3"/>
        <v>0</v>
      </c>
      <c r="AB46" s="10">
        <v>0</v>
      </c>
      <c r="AC46" s="10">
        <v>0</v>
      </c>
      <c r="AD46" s="10">
        <v>0</v>
      </c>
      <c r="AE46" s="10">
        <v>0</v>
      </c>
      <c r="AF46" s="10">
        <v>0</v>
      </c>
      <c r="AG46" s="10">
        <v>0</v>
      </c>
      <c r="AH46" s="10">
        <v>10</v>
      </c>
      <c r="AI46" s="10">
        <f>2/5*20</f>
        <v>8</v>
      </c>
      <c r="AJ46" s="10">
        <v>0</v>
      </c>
      <c r="AK46" s="10">
        <v>0</v>
      </c>
      <c r="AL46" s="9">
        <f t="shared" si="4"/>
        <v>0</v>
      </c>
      <c r="AM46" s="8">
        <v>0</v>
      </c>
      <c r="AN46" s="8">
        <v>0</v>
      </c>
      <c r="AO46" s="8">
        <v>0</v>
      </c>
      <c r="AP46" s="8">
        <v>0</v>
      </c>
      <c r="AQ46" s="8">
        <v>0</v>
      </c>
      <c r="AR46" s="8">
        <v>0</v>
      </c>
      <c r="AS46" s="8">
        <v>20</v>
      </c>
      <c r="AT46" s="8">
        <f>2/5*20</f>
        <v>8</v>
      </c>
      <c r="AU46" s="8">
        <v>0</v>
      </c>
      <c r="AV46" s="8">
        <v>0</v>
      </c>
      <c r="AW46" s="1">
        <f t="shared" si="5"/>
        <v>0</v>
      </c>
      <c r="AX46" s="9"/>
      <c r="AY46" s="1"/>
      <c r="AZ46" s="9"/>
      <c r="BA46" s="11">
        <f t="shared" si="6"/>
        <v>0</v>
      </c>
    </row>
    <row r="47" spans="1:53" ht="15" thickBot="1" x14ac:dyDescent="0.35">
      <c r="A47" s="16" t="str">
        <f t="shared" si="0"/>
        <v>GELATINA</v>
      </c>
      <c r="B47" s="21">
        <f t="shared" si="1"/>
        <v>0</v>
      </c>
      <c r="C47" s="19" t="s">
        <v>95</v>
      </c>
      <c r="E47" s="1" t="s">
        <v>29</v>
      </c>
      <c r="F47" s="9">
        <v>0</v>
      </c>
      <c r="G47" s="9">
        <v>0</v>
      </c>
      <c r="H47" s="9">
        <v>0</v>
      </c>
      <c r="I47" s="9">
        <v>0</v>
      </c>
      <c r="J47" s="10">
        <v>0</v>
      </c>
      <c r="K47" s="10">
        <v>0</v>
      </c>
      <c r="L47" s="9">
        <v>0</v>
      </c>
      <c r="M47" s="9">
        <v>0</v>
      </c>
      <c r="N47" s="9">
        <v>0</v>
      </c>
      <c r="O47" s="9">
        <v>0</v>
      </c>
      <c r="P47" s="9">
        <f t="shared" si="2"/>
        <v>0</v>
      </c>
      <c r="Q47" s="1">
        <v>0</v>
      </c>
      <c r="R47" s="1">
        <v>0</v>
      </c>
      <c r="S47" s="1">
        <v>0</v>
      </c>
      <c r="T47" s="1">
        <v>0</v>
      </c>
      <c r="U47" s="8">
        <v>0</v>
      </c>
      <c r="V47" s="8">
        <v>0</v>
      </c>
      <c r="W47" s="1">
        <v>0</v>
      </c>
      <c r="X47" s="1">
        <v>0</v>
      </c>
      <c r="Y47" s="1">
        <v>0</v>
      </c>
      <c r="Z47" s="1">
        <v>0</v>
      </c>
      <c r="AA47" s="1">
        <f t="shared" si="3"/>
        <v>0</v>
      </c>
      <c r="AB47" s="10">
        <v>0</v>
      </c>
      <c r="AC47" s="10">
        <v>0</v>
      </c>
      <c r="AD47" s="10">
        <v>0</v>
      </c>
      <c r="AE47" s="10">
        <v>0</v>
      </c>
      <c r="AF47" s="10">
        <v>0</v>
      </c>
      <c r="AG47" s="10">
        <v>0</v>
      </c>
      <c r="AH47" s="10">
        <v>9</v>
      </c>
      <c r="AI47" s="10">
        <f>3/5*20</f>
        <v>12</v>
      </c>
      <c r="AJ47" s="10">
        <v>0</v>
      </c>
      <c r="AK47" s="10">
        <v>0</v>
      </c>
      <c r="AL47" s="9">
        <f t="shared" si="4"/>
        <v>0</v>
      </c>
      <c r="AM47" s="8">
        <v>0</v>
      </c>
      <c r="AN47" s="8">
        <v>0</v>
      </c>
      <c r="AO47" s="8">
        <v>0</v>
      </c>
      <c r="AP47" s="8">
        <v>0</v>
      </c>
      <c r="AQ47" s="8">
        <v>0</v>
      </c>
      <c r="AR47" s="8">
        <v>0</v>
      </c>
      <c r="AS47" s="8">
        <v>9</v>
      </c>
      <c r="AT47" s="8">
        <f>3/5*20</f>
        <v>12</v>
      </c>
      <c r="AU47" s="8">
        <v>0</v>
      </c>
      <c r="AV47" s="8">
        <v>0</v>
      </c>
      <c r="AW47" s="1">
        <f t="shared" si="5"/>
        <v>0</v>
      </c>
      <c r="AX47" s="9"/>
      <c r="AY47" s="1"/>
      <c r="AZ47" s="9"/>
      <c r="BA47" s="11">
        <f t="shared" si="6"/>
        <v>0</v>
      </c>
    </row>
    <row r="50" spans="6:40" x14ac:dyDescent="0.3">
      <c r="F50" s="43" t="s">
        <v>52</v>
      </c>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row>
    <row r="51" spans="6:40" ht="86.4" x14ac:dyDescent="0.3">
      <c r="F51" s="13" t="s">
        <v>54</v>
      </c>
      <c r="G51" s="13" t="s">
        <v>55</v>
      </c>
      <c r="H51" s="13" t="s">
        <v>88</v>
      </c>
      <c r="I51" s="13" t="s">
        <v>56</v>
      </c>
      <c r="J51" s="13" t="s">
        <v>57</v>
      </c>
      <c r="K51" s="13" t="s">
        <v>58</v>
      </c>
      <c r="L51" s="13" t="s">
        <v>59</v>
      </c>
      <c r="M51" s="13" t="s">
        <v>60</v>
      </c>
      <c r="N51" s="13" t="s">
        <v>61</v>
      </c>
      <c r="O51" s="13" t="s">
        <v>62</v>
      </c>
      <c r="P51" s="13" t="s">
        <v>63</v>
      </c>
      <c r="Q51" s="13" t="s">
        <v>64</v>
      </c>
      <c r="R51" s="13" t="s">
        <v>65</v>
      </c>
      <c r="S51" s="13" t="s">
        <v>66</v>
      </c>
      <c r="T51" s="13" t="s">
        <v>67</v>
      </c>
      <c r="U51" s="13" t="s">
        <v>68</v>
      </c>
      <c r="V51" s="13" t="s">
        <v>69</v>
      </c>
      <c r="W51" s="13" t="s">
        <v>70</v>
      </c>
      <c r="X51" s="13" t="s">
        <v>71</v>
      </c>
      <c r="Y51" s="13" t="s">
        <v>72</v>
      </c>
      <c r="Z51" s="13" t="s">
        <v>73</v>
      </c>
      <c r="AA51" s="13" t="s">
        <v>74</v>
      </c>
      <c r="AB51" s="13" t="s">
        <v>75</v>
      </c>
      <c r="AC51" s="13" t="s">
        <v>76</v>
      </c>
      <c r="AD51" s="13" t="s">
        <v>77</v>
      </c>
      <c r="AE51" s="13" t="s">
        <v>78</v>
      </c>
      <c r="AF51" s="13" t="s">
        <v>79</v>
      </c>
      <c r="AG51" s="13" t="s">
        <v>80</v>
      </c>
      <c r="AH51" s="13" t="s">
        <v>82</v>
      </c>
      <c r="AI51" s="13" t="s">
        <v>81</v>
      </c>
      <c r="AJ51" s="13" t="s">
        <v>83</v>
      </c>
      <c r="AK51" s="13" t="s">
        <v>84</v>
      </c>
      <c r="AL51" s="13" t="s">
        <v>85</v>
      </c>
      <c r="AM51" s="13" t="s">
        <v>86</v>
      </c>
      <c r="AN51" s="13" t="s">
        <v>87</v>
      </c>
    </row>
    <row r="52" spans="6:40" x14ac:dyDescent="0.3">
      <c r="F52" s="9">
        <f>+BA13</f>
        <v>0</v>
      </c>
      <c r="G52" s="9">
        <f>+BA14</f>
        <v>0</v>
      </c>
      <c r="H52" s="9">
        <f>+BA15</f>
        <v>0</v>
      </c>
      <c r="I52" s="9">
        <f>+BA16</f>
        <v>0</v>
      </c>
      <c r="J52" s="9">
        <f>+BA17</f>
        <v>0</v>
      </c>
      <c r="K52" s="9">
        <f>+BA18</f>
        <v>0</v>
      </c>
      <c r="L52" s="9">
        <f>+BA19</f>
        <v>0</v>
      </c>
      <c r="M52" s="9">
        <f>+BA20</f>
        <v>0</v>
      </c>
      <c r="N52" s="9">
        <f>+BA21</f>
        <v>0</v>
      </c>
      <c r="O52" s="9">
        <f>+BA22</f>
        <v>0</v>
      </c>
      <c r="P52" s="9">
        <f>+BA23</f>
        <v>0</v>
      </c>
      <c r="Q52" s="9">
        <f>+BA24</f>
        <v>0</v>
      </c>
      <c r="R52" s="9">
        <f>+BA25</f>
        <v>0</v>
      </c>
      <c r="S52" s="9">
        <f>+BA26</f>
        <v>0</v>
      </c>
      <c r="T52" s="9">
        <f>+BA27</f>
        <v>0</v>
      </c>
      <c r="U52" s="9">
        <f>+BA28</f>
        <v>0</v>
      </c>
      <c r="V52" s="9">
        <f>+BA29</f>
        <v>0</v>
      </c>
      <c r="W52" s="9">
        <f>+BA30</f>
        <v>0</v>
      </c>
      <c r="X52" s="9">
        <f>+BA31</f>
        <v>0</v>
      </c>
      <c r="Y52" s="9">
        <f>+BA32</f>
        <v>0</v>
      </c>
      <c r="Z52" s="9">
        <f>+BA33</f>
        <v>0</v>
      </c>
      <c r="AA52" s="9">
        <f>+BA34</f>
        <v>0</v>
      </c>
      <c r="AB52" s="9">
        <f>+BA35</f>
        <v>0</v>
      </c>
      <c r="AC52" s="9">
        <f>+BA36</f>
        <v>0</v>
      </c>
      <c r="AD52" s="9">
        <f>+BA37</f>
        <v>0</v>
      </c>
      <c r="AE52" s="9">
        <f>+BA38</f>
        <v>0</v>
      </c>
      <c r="AF52" s="9">
        <f>+BA39</f>
        <v>0</v>
      </c>
      <c r="AG52" s="9">
        <f>+BA40</f>
        <v>0</v>
      </c>
      <c r="AH52" s="9">
        <f>+BA41</f>
        <v>0</v>
      </c>
      <c r="AI52" s="9">
        <f>+BA42</f>
        <v>0</v>
      </c>
      <c r="AJ52" s="9">
        <f>+BA43</f>
        <v>0</v>
      </c>
      <c r="AK52" s="9">
        <f>+BA44</f>
        <v>0</v>
      </c>
      <c r="AL52" s="9">
        <f>+BA45</f>
        <v>0</v>
      </c>
      <c r="AM52" s="9">
        <f>+BA46</f>
        <v>0</v>
      </c>
      <c r="AN52" s="9">
        <f>+BA47</f>
        <v>0</v>
      </c>
    </row>
  </sheetData>
  <sheetProtection algorithmName="SHA-512" hashValue="Tf4DGwkmf/9UYiWdOkclKZqybz9Z4JHWcSWd5UFFe3vjzNO2lVVS1jsOoPSJ48JglVB6bYXrKnsXFq0dbJ2H8w==" saltValue="tYm77jGZMgdbDqjwjU7Eyg==" spinCount="100000" sheet="1" objects="1" scenarios="1"/>
  <mergeCells count="47">
    <mergeCell ref="AX11:AX12"/>
    <mergeCell ref="AY11:AY12"/>
    <mergeCell ref="AZ11:AZ12"/>
    <mergeCell ref="AM11:AN11"/>
    <mergeCell ref="AO11:AP11"/>
    <mergeCell ref="AQ11:AR11"/>
    <mergeCell ref="AS11:AT11"/>
    <mergeCell ref="AU11:AV11"/>
    <mergeCell ref="AW11:AW12"/>
    <mergeCell ref="N11:O11"/>
    <mergeCell ref="AL11:AL12"/>
    <mergeCell ref="Q11:R11"/>
    <mergeCell ref="S11:T11"/>
    <mergeCell ref="U11:V11"/>
    <mergeCell ref="W11:X11"/>
    <mergeCell ref="Y11:Z11"/>
    <mergeCell ref="AA11:AA12"/>
    <mergeCell ref="AB11:AC11"/>
    <mergeCell ref="AD11:AE11"/>
    <mergeCell ref="AF11:AG11"/>
    <mergeCell ref="AH11:AI11"/>
    <mergeCell ref="AJ11:AK11"/>
    <mergeCell ref="F50:AN50"/>
    <mergeCell ref="P11:P12"/>
    <mergeCell ref="E7:AL8"/>
    <mergeCell ref="BA8:BA12"/>
    <mergeCell ref="F9:P9"/>
    <mergeCell ref="Q9:AA9"/>
    <mergeCell ref="AB9:AL9"/>
    <mergeCell ref="AM9:AW9"/>
    <mergeCell ref="F10:P10"/>
    <mergeCell ref="Q10:AA10"/>
    <mergeCell ref="AB10:AL10"/>
    <mergeCell ref="AM10:AW10"/>
    <mergeCell ref="F11:G11"/>
    <mergeCell ref="H11:I11"/>
    <mergeCell ref="J11:K11"/>
    <mergeCell ref="L11:M11"/>
    <mergeCell ref="B6:C6"/>
    <mergeCell ref="A7:A12"/>
    <mergeCell ref="B7:B12"/>
    <mergeCell ref="C7:C12"/>
    <mergeCell ref="A1:C1"/>
    <mergeCell ref="A2:C2"/>
    <mergeCell ref="B3:C3"/>
    <mergeCell ref="B4:C4"/>
    <mergeCell ref="B5:C5"/>
  </mergeCells>
  <pageMargins left="0.70866141732283472" right="0.70866141732283472" top="0.74803149606299213" bottom="0.74803149606299213" header="0.31496062992125984" footer="0.31496062992125984"/>
  <pageSetup scale="85"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HCB</vt:lpstr>
      <vt:lpstr>HCB!Área_de_impresión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Maria Navas Cadena</dc:creator>
  <cp:lastModifiedBy>Ana Milena Bustos Sanchez</cp:lastModifiedBy>
  <cp:lastPrinted>2016-11-01T16:14:13Z</cp:lastPrinted>
  <dcterms:created xsi:type="dcterms:W3CDTF">2016-03-09T15:34:56Z</dcterms:created>
  <dcterms:modified xsi:type="dcterms:W3CDTF">2016-12-12T14:46:30Z</dcterms:modified>
</cp:coreProperties>
</file>