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QUINDIO\Régimen Especial CP001-2014, Quindio\"/>
    </mc:Choice>
  </mc:AlternateContent>
  <bookViews>
    <workbookView xWindow="0" yWindow="0" windowWidth="25200" windowHeight="11985" tabRatio="598" firstSheet="8" activeTab="9"/>
  </bookViews>
  <sheets>
    <sheet name="JURIDICA" sheetId="9" r:id="rId1"/>
    <sheet name="FINANCIERA" sheetId="10" r:id="rId2"/>
    <sheet name="TECNICA GIRASOLES GRUPO 5" sheetId="14" r:id="rId3"/>
    <sheet name="TECNICA FUNDALI GRUPO 3" sheetId="13" r:id="rId4"/>
    <sheet name="TECNICA COOHOBIENESTAR GRUPO 1" sheetId="16" r:id="rId5"/>
    <sheet name="TECNICA COOHBIENESTAR GRUPO 2" sheetId="8" r:id="rId6"/>
    <sheet name="TECNICA COOHOBIENESTAR GRUPO 4" sheetId="17" r:id="rId7"/>
    <sheet name="TECNICA COOHBIENESTAR GRUPO 5" sheetId="12" r:id="rId8"/>
    <sheet name="TECNICA COOHBIENESTAR GRUPO 6" sheetId="11" r:id="rId9"/>
    <sheet name="TECNICA COOHOBIENESTAR GRUPO 7" sheetId="15" r:id="rId10"/>
  </sheets>
  <calcPr calcId="152511"/>
</workbook>
</file>

<file path=xl/calcChain.xml><?xml version="1.0" encoding="utf-8"?>
<calcChain xmlns="http://schemas.openxmlformats.org/spreadsheetml/2006/main">
  <c r="L55" i="13" l="1"/>
  <c r="K55" i="13"/>
  <c r="K53" i="13" l="1"/>
  <c r="E133" i="15"/>
  <c r="L52" i="15"/>
  <c r="K52" i="15" s="1"/>
  <c r="C58" i="12" l="1"/>
  <c r="M53" i="12"/>
  <c r="L50" i="15" l="1"/>
  <c r="K50" i="15" s="1"/>
  <c r="K52" i="13"/>
  <c r="L117" i="13"/>
  <c r="L119" i="13"/>
  <c r="L54" i="13"/>
  <c r="C24" i="14" l="1"/>
  <c r="F22" i="14"/>
  <c r="K49" i="15" l="1"/>
  <c r="L51" i="15"/>
  <c r="K51" i="15" s="1"/>
  <c r="M51" i="15"/>
  <c r="C24" i="15"/>
  <c r="K112" i="17"/>
  <c r="K111" i="17"/>
  <c r="L50" i="17"/>
  <c r="K50" i="17"/>
  <c r="K52" i="17"/>
  <c r="L51" i="17"/>
  <c r="K51" i="17" s="1"/>
  <c r="L52" i="17"/>
  <c r="K49" i="17"/>
  <c r="K115" i="16"/>
  <c r="K114" i="16"/>
  <c r="L51" i="16" l="1"/>
  <c r="K50" i="16"/>
  <c r="L50" i="16"/>
  <c r="K49" i="16"/>
  <c r="E132" i="13"/>
  <c r="L105" i="13"/>
  <c r="K125" i="13" l="1"/>
  <c r="K124" i="13"/>
  <c r="K123" i="13"/>
  <c r="C24" i="13"/>
  <c r="D41" i="14"/>
  <c r="K110" i="14"/>
  <c r="L50" i="14"/>
  <c r="K50" i="14" s="1"/>
  <c r="D151" i="17"/>
  <c r="F141" i="17"/>
  <c r="D152" i="17" s="1"/>
  <c r="E125" i="17"/>
  <c r="M119" i="17"/>
  <c r="L119" i="17"/>
  <c r="K119" i="17"/>
  <c r="C121" i="17" s="1"/>
  <c r="A113" i="17"/>
  <c r="A114" i="17" s="1"/>
  <c r="A115" i="17" s="1"/>
  <c r="A116" i="17" s="1"/>
  <c r="A117" i="17" s="1"/>
  <c r="A118" i="17" s="1"/>
  <c r="A112" i="17"/>
  <c r="N119" i="17"/>
  <c r="M57" i="17"/>
  <c r="C62" i="17" s="1"/>
  <c r="L57" i="17"/>
  <c r="K57" i="17"/>
  <c r="C61" i="17" s="1"/>
  <c r="N56" i="17"/>
  <c r="N55" i="17"/>
  <c r="N54" i="17"/>
  <c r="N53" i="17"/>
  <c r="N52" i="17"/>
  <c r="N51" i="17"/>
  <c r="A51" i="17"/>
  <c r="A52" i="17" s="1"/>
  <c r="A53" i="17" s="1"/>
  <c r="A54" i="17" s="1"/>
  <c r="A55" i="17" s="1"/>
  <c r="A56" i="17" s="1"/>
  <c r="N50" i="17"/>
  <c r="A50" i="17"/>
  <c r="N49" i="17"/>
  <c r="N57" i="17" s="1"/>
  <c r="D41" i="17"/>
  <c r="E40" i="17" s="1"/>
  <c r="C24" i="17"/>
  <c r="E22" i="17"/>
  <c r="E24" i="17" s="1"/>
  <c r="F144" i="16"/>
  <c r="D155" i="16" s="1"/>
  <c r="E128" i="16"/>
  <c r="D154" i="16" s="1"/>
  <c r="E154" i="16" s="1"/>
  <c r="M122" i="16"/>
  <c r="L122" i="16"/>
  <c r="K122" i="16"/>
  <c r="C124" i="16" s="1"/>
  <c r="A115" i="16"/>
  <c r="A116" i="16" s="1"/>
  <c r="A117" i="16" s="1"/>
  <c r="A118" i="16" s="1"/>
  <c r="A119" i="16" s="1"/>
  <c r="A120" i="16" s="1"/>
  <c r="A121" i="16" s="1"/>
  <c r="N114" i="16"/>
  <c r="N122" i="16" s="1"/>
  <c r="M57" i="16"/>
  <c r="C62" i="16" s="1"/>
  <c r="L57" i="16"/>
  <c r="K57" i="16"/>
  <c r="C61" i="16" s="1"/>
  <c r="N56" i="16"/>
  <c r="N55" i="16"/>
  <c r="N54" i="16"/>
  <c r="N53" i="16"/>
  <c r="N52" i="16"/>
  <c r="N51" i="16"/>
  <c r="A51" i="16"/>
  <c r="A52" i="16" s="1"/>
  <c r="A53" i="16" s="1"/>
  <c r="A54" i="16" s="1"/>
  <c r="A55" i="16" s="1"/>
  <c r="A56" i="16" s="1"/>
  <c r="N50" i="16"/>
  <c r="N57" i="16" s="1"/>
  <c r="A50" i="16"/>
  <c r="N49" i="16"/>
  <c r="E40" i="16"/>
  <c r="E24" i="16"/>
  <c r="C24" i="16"/>
  <c r="E22" i="16"/>
  <c r="E151" i="17" l="1"/>
  <c r="D158" i="15" l="1"/>
  <c r="D40" i="15" s="1"/>
  <c r="F148" i="15"/>
  <c r="D159" i="15" s="1"/>
  <c r="D41" i="15" s="1"/>
  <c r="N127" i="15"/>
  <c r="A109" i="15"/>
  <c r="A110" i="15" s="1"/>
  <c r="A111" i="15" s="1"/>
  <c r="L108" i="15"/>
  <c r="L127" i="15" s="1"/>
  <c r="K57" i="15"/>
  <c r="C61" i="15" s="1"/>
  <c r="M107" i="15"/>
  <c r="M127" i="15" s="1"/>
  <c r="K107" i="15"/>
  <c r="N57" i="15"/>
  <c r="M57" i="15"/>
  <c r="C62" i="15" s="1"/>
  <c r="L57" i="15"/>
  <c r="F22" i="15"/>
  <c r="E22" i="15"/>
  <c r="E24" i="15" s="1"/>
  <c r="K127" i="15" l="1"/>
  <c r="C129" i="15" s="1"/>
  <c r="E40" i="15"/>
  <c r="E158" i="15"/>
  <c r="F133" i="14" l="1"/>
  <c r="D144" i="14" s="1"/>
  <c r="E118" i="14"/>
  <c r="D143" i="14" s="1"/>
  <c r="N112" i="14"/>
  <c r="L112" i="14"/>
  <c r="K111" i="14"/>
  <c r="A111" i="14"/>
  <c r="M110" i="14"/>
  <c r="M112" i="14" s="1"/>
  <c r="K112" i="14"/>
  <c r="C114" i="14" s="1"/>
  <c r="N51" i="14"/>
  <c r="M51" i="14"/>
  <c r="C56" i="14" s="1"/>
  <c r="L51" i="14"/>
  <c r="A50" i="14"/>
  <c r="K49" i="14"/>
  <c r="E24" i="14"/>
  <c r="E22" i="14"/>
  <c r="C78" i="10"/>
  <c r="C77" i="10"/>
  <c r="C67" i="10"/>
  <c r="C68" i="10" s="1"/>
  <c r="E143" i="14" l="1"/>
  <c r="D40" i="14"/>
  <c r="E40" i="14" s="1"/>
  <c r="K51" i="14"/>
  <c r="C55" i="14" s="1"/>
  <c r="C51" i="10"/>
  <c r="C50" i="10"/>
  <c r="C40" i="10"/>
  <c r="C41" i="10" s="1"/>
  <c r="C25" i="10" l="1"/>
  <c r="C24" i="10"/>
  <c r="C21" i="10"/>
  <c r="C14" i="10"/>
  <c r="C15" i="10" s="1"/>
  <c r="D157" i="13" l="1"/>
  <c r="D40" i="13" s="1"/>
  <c r="F147" i="13"/>
  <c r="D158" i="13" s="1"/>
  <c r="D41" i="13" s="1"/>
  <c r="N126" i="13"/>
  <c r="M126" i="13"/>
  <c r="L121" i="13"/>
  <c r="L120" i="13"/>
  <c r="L118" i="13"/>
  <c r="L116" i="13"/>
  <c r="O115" i="13"/>
  <c r="O114" i="13"/>
  <c r="L113" i="13"/>
  <c r="L112" i="13"/>
  <c r="L111" i="13"/>
  <c r="O110" i="13"/>
  <c r="L110" i="13"/>
  <c r="L109" i="13"/>
  <c r="C109" i="13"/>
  <c r="L108" i="13"/>
  <c r="L107" i="13"/>
  <c r="K56" i="13"/>
  <c r="K106" i="13"/>
  <c r="K126" i="13" s="1"/>
  <c r="O55" i="13"/>
  <c r="A55" i="13"/>
  <c r="A106" i="13" s="1"/>
  <c r="A56" i="13" s="1"/>
  <c r="A107" i="13" s="1"/>
  <c r="A108" i="13" s="1"/>
  <c r="A51" i="13"/>
  <c r="A52" i="13" s="1"/>
  <c r="A122" i="13" s="1"/>
  <c r="A123" i="13" s="1"/>
  <c r="A124" i="13" s="1"/>
  <c r="A125" i="13" s="1"/>
  <c r="K49" i="13"/>
  <c r="A49" i="13"/>
  <c r="F22" i="13"/>
  <c r="E22" i="13"/>
  <c r="E24" i="13" s="1"/>
  <c r="C128" i="13" l="1"/>
  <c r="L126" i="13"/>
  <c r="E40" i="13"/>
  <c r="C61" i="13"/>
  <c r="E157" i="13"/>
  <c r="M110" i="12" l="1"/>
  <c r="M109" i="12"/>
  <c r="M108" i="12"/>
  <c r="M107" i="12"/>
  <c r="A52" i="12"/>
  <c r="A51" i="12"/>
  <c r="K51" i="12"/>
  <c r="F22" i="12"/>
  <c r="C24" i="12"/>
  <c r="F132" i="12"/>
  <c r="D41" i="12" s="1"/>
  <c r="E116" i="12"/>
  <c r="D142" i="12" s="1"/>
  <c r="N110" i="12"/>
  <c r="L110" i="12"/>
  <c r="K109" i="12"/>
  <c r="K108" i="12"/>
  <c r="K107" i="12"/>
  <c r="N53" i="12"/>
  <c r="K52" i="12"/>
  <c r="L53" i="12"/>
  <c r="A50" i="12"/>
  <c r="K49" i="12"/>
  <c r="E22" i="12"/>
  <c r="E24" i="12" s="1"/>
  <c r="K50" i="12" l="1"/>
  <c r="K53" i="12" s="1"/>
  <c r="C57" i="12" s="1"/>
  <c r="D143" i="12"/>
  <c r="E142" i="12" s="1"/>
  <c r="K110" i="12"/>
  <c r="C112" i="12" s="1"/>
  <c r="D40" i="12"/>
  <c r="E40" i="12" s="1"/>
  <c r="M52" i="11"/>
  <c r="C57" i="11" s="1"/>
  <c r="M114" i="11"/>
  <c r="M113" i="11"/>
  <c r="K113" i="11"/>
  <c r="L50" i="11"/>
  <c r="K50" i="11" s="1"/>
  <c r="K112" i="11"/>
  <c r="F22" i="11"/>
  <c r="F137" i="11"/>
  <c r="D148" i="11" s="1"/>
  <c r="E121" i="11"/>
  <c r="D147" i="11" s="1"/>
  <c r="N115" i="11"/>
  <c r="K114" i="11"/>
  <c r="L115" i="11"/>
  <c r="N52" i="11"/>
  <c r="L52" i="11"/>
  <c r="A50" i="11"/>
  <c r="A51" i="11" s="1"/>
  <c r="K49" i="11"/>
  <c r="C24" i="11"/>
  <c r="E22" i="11"/>
  <c r="E24" i="11" s="1"/>
  <c r="E128" i="8"/>
  <c r="E127" i="8"/>
  <c r="D112" i="8"/>
  <c r="M104" i="8"/>
  <c r="K104" i="8"/>
  <c r="L103" i="8"/>
  <c r="K103" i="8" s="1"/>
  <c r="L51" i="8"/>
  <c r="K51" i="8" s="1"/>
  <c r="M51" i="8"/>
  <c r="L50" i="8"/>
  <c r="K50" i="8" s="1"/>
  <c r="K49" i="8"/>
  <c r="F22" i="8"/>
  <c r="C24" i="8" s="1"/>
  <c r="K115" i="11" l="1"/>
  <c r="C117" i="11" s="1"/>
  <c r="K51" i="11"/>
  <c r="K52" i="11" s="1"/>
  <c r="C56" i="11" s="1"/>
  <c r="E147" i="11"/>
  <c r="D40" i="11"/>
  <c r="D41" i="11"/>
  <c r="E22" i="8"/>
  <c r="E40" i="11" l="1"/>
  <c r="M105" i="8"/>
  <c r="L105" i="8"/>
  <c r="K105" i="8"/>
  <c r="A104" i="8"/>
  <c r="N105" i="8"/>
  <c r="N52" i="8"/>
  <c r="E24" i="8" l="1"/>
  <c r="E111" i="8" l="1"/>
  <c r="F127" i="8"/>
  <c r="D138" i="8" l="1"/>
  <c r="D41" i="8"/>
  <c r="D137" i="8"/>
  <c r="E137" i="8" s="1"/>
  <c r="D40" i="8"/>
  <c r="E40" i="8" s="1"/>
  <c r="C107" i="8" l="1"/>
  <c r="M52" i="8"/>
  <c r="C57" i="8" s="1"/>
  <c r="L52" i="8"/>
  <c r="K52" i="8"/>
  <c r="C56" i="8" s="1"/>
  <c r="A50" i="8"/>
  <c r="A51" i="8" s="1"/>
  <c r="N57" i="13"/>
  <c r="M57" i="13"/>
  <c r="C62" i="13"/>
  <c r="L57" i="13"/>
</calcChain>
</file>

<file path=xl/sharedStrings.xml><?xml version="1.0" encoding="utf-8"?>
<sst xmlns="http://schemas.openxmlformats.org/spreadsheetml/2006/main" count="3350" uniqueCount="738">
  <si>
    <t>CARGO</t>
  </si>
  <si>
    <t>* Dirección, barrio - vereda, Centro Zonal</t>
  </si>
  <si>
    <t>MODALIDAD</t>
  </si>
  <si>
    <t>OBSERVACIONES</t>
  </si>
  <si>
    <t>Nombre de Proponente:</t>
  </si>
  <si>
    <t>Nombre de Integrante No 1:</t>
  </si>
  <si>
    <t>Nombre de Integrante No 2:</t>
  </si>
  <si>
    <t>Nombre de Integrante No 3:</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</si>
  <si>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</si>
  <si>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</si>
  <si>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</si>
  <si>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</si>
  <si>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</si>
  <si>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</si>
  <si>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</si>
  <si>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</si>
  <si>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</si>
  <si>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</si>
  <si>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</si>
  <si>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</si>
  <si>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</si>
  <si>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</si>
  <si>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</si>
  <si>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</si>
  <si>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</si>
  <si>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</si>
  <si>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</si>
  <si>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</si>
  <si>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</si>
  <si>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</si>
  <si>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</si>
  <si>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</si>
  <si>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</si>
  <si>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</si>
  <si>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</si>
  <si>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</si>
  <si>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</si>
  <si>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</si>
  <si>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</si>
  <si>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</si>
  <si>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</si>
  <si>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</si>
  <si>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</si>
  <si>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</si>
  <si>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</si>
  <si>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</si>
  <si>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</si>
  <si>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</si>
  <si>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</si>
  <si>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</si>
  <si>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</si>
  <si>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</si>
  <si>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</si>
  <si>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</si>
  <si>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</si>
  <si>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</si>
  <si>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</si>
  <si>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</si>
  <si>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</si>
  <si>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</si>
  <si>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</si>
  <si>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</si>
  <si>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</si>
  <si>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</si>
  <si>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</si>
  <si>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</si>
  <si>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</si>
  <si>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</si>
  <si>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</si>
  <si>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</si>
  <si>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</si>
  <si>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</si>
  <si>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</si>
  <si>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</si>
  <si>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</si>
  <si>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</si>
  <si>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</si>
  <si>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</si>
  <si>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</si>
  <si>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</si>
  <si>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</si>
  <si>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</si>
  <si>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</si>
  <si>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</si>
  <si>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</si>
  <si>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</si>
  <si>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</si>
  <si>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</si>
  <si>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</si>
  <si>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</si>
  <si>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</si>
  <si>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</si>
  <si>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</si>
  <si>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</si>
  <si>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</si>
  <si>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</si>
  <si>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</si>
  <si>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</si>
  <si>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</si>
  <si>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</si>
  <si>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</si>
  <si>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</si>
  <si>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</si>
  <si>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</si>
  <si>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</si>
  <si>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</si>
  <si>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</si>
  <si>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</si>
  <si>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</si>
  <si>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</si>
  <si>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</si>
  <si>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</si>
  <si>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</si>
  <si>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</si>
  <si>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</si>
  <si>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</si>
  <si>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</si>
  <si>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</si>
  <si>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</si>
  <si>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</si>
  <si>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</si>
  <si>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</si>
  <si>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</si>
  <si>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</si>
  <si>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</si>
  <si>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</si>
  <si>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</si>
  <si>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</si>
  <si>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</si>
  <si>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</si>
  <si>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</si>
  <si>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</si>
  <si>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</si>
  <si>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</si>
  <si>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</si>
  <si>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</si>
  <si>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</si>
  <si>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</si>
  <si>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</si>
  <si>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</si>
  <si>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</si>
  <si>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</si>
  <si>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</si>
  <si>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</si>
  <si>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</si>
  <si>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</si>
  <si>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</si>
  <si>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</si>
  <si>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</si>
  <si>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</si>
  <si>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</si>
  <si>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</si>
  <si>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</si>
  <si>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</si>
  <si>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</si>
  <si>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</si>
  <si>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</si>
  <si>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</si>
  <si>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</si>
  <si>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COOPERATIVA MULTIACTIVA DE HOGARES DE BIENESTAR "COOHOBIENESTAR"</t>
  </si>
  <si>
    <t>PROPONENTE No. 2. COOPERATIVA MULTIACTIVA DE HOGARES DE BIENESTAR "COOHOBIENESTAR"</t>
  </si>
  <si>
    <t>CARTA DE PRESENTACION DE LA PROPUESTA DONDE SE INDIQUE EL GRUPO O GRUPOS EN LOS QUE VA A PARTICIPAR FORMATO 1</t>
  </si>
  <si>
    <t>1 A 3</t>
  </si>
  <si>
    <t>X</t>
  </si>
  <si>
    <t>27 A 62</t>
  </si>
  <si>
    <t>NO APLICA</t>
  </si>
  <si>
    <t>4 A 6</t>
  </si>
  <si>
    <t>7 A 8</t>
  </si>
  <si>
    <t>10 A 15</t>
  </si>
  <si>
    <t>FUNDACION PARA EL DESARROLLO ALIMENTARIO "FUNDALI"</t>
  </si>
  <si>
    <t>17 A 18</t>
  </si>
  <si>
    <t>25 A 26</t>
  </si>
  <si>
    <t>RESOLUCIÓN POR LA CUAL EL ICBF OTORGA O RECONOCE PERSONERÍA JURÍDICA EN LOS CASOS QUE APLIQUE</t>
  </si>
  <si>
    <t>PROPONENTE No. 1. FUNDACION PARA EL DESARROLLO ALIMENTARIO "FUNDALI"</t>
  </si>
  <si>
    <t>14 A 15</t>
  </si>
  <si>
    <t>5 A 13</t>
  </si>
  <si>
    <t>16 A 17</t>
  </si>
  <si>
    <t>21 A 22</t>
  </si>
  <si>
    <t>23 A 25</t>
  </si>
  <si>
    <t>PROPONENTE No. 3. CORPORACION PARA EL DESARROLLO Y BIENESTAR INTEGRAL DE LA COMUNIDAD "LOS GIRASOLES"</t>
  </si>
  <si>
    <t>CORPORACION PARA EL DESARROLLO Y BIENESTAR INTEGRAL DE LA COMUNIDAD "LOS GIRASOLES"</t>
  </si>
  <si>
    <t>1 A 4</t>
  </si>
  <si>
    <t>5 A 7</t>
  </si>
  <si>
    <t>CERTIFICADO DE CUMPLIMIENTO DE PAGO DE APORTES DE SEGURIDAD SOCIAL Y PARAFISCALES. FORMATO 2</t>
  </si>
  <si>
    <t>12 A 13</t>
  </si>
  <si>
    <t>19 A 20</t>
  </si>
  <si>
    <t>39 A 42</t>
  </si>
  <si>
    <r>
      <t xml:space="preserve">En Armenia Quindío, entre el 28 de noviembre al 1o de diciembre de 2014, en las instalaciones del Instituto Colombiano de Bienestar Familiar –ICBF- de la Regional </t>
    </r>
    <r>
      <rPr>
        <b/>
        <sz val="11"/>
        <color theme="1"/>
        <rFont val="Arial Narrow"/>
        <family val="2"/>
      </rPr>
      <t xml:space="preserve">Quindío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María Lucía Martínez Loaiza; Marianella Zuleta Henao; Carol Juliana Franco Serna; Estudio Financiero</t>
    </r>
    <r>
      <rPr>
        <b/>
        <sz val="11"/>
        <color theme="1"/>
        <rFont val="Arial Narrow"/>
        <family val="2"/>
      </rPr>
      <t>:</t>
    </r>
    <r>
      <rPr>
        <sz val="11"/>
        <color theme="1"/>
        <rFont val="Arial Narrow"/>
        <family val="2"/>
      </rPr>
      <t xml:space="preserve"> Carlos Arturo Ramírez Yepes; Gloria Isabel Ponce Jaramillo y Estudio Jurídico</t>
    </r>
    <r>
      <rPr>
        <b/>
        <sz val="11"/>
        <color theme="1"/>
        <rFont val="Arial Narrow"/>
        <family val="2"/>
      </rPr>
      <t>:</t>
    </r>
    <r>
      <rPr>
        <sz val="11"/>
        <color theme="1"/>
        <rFont val="Arial Narrow"/>
        <family val="2"/>
      </rPr>
      <t xml:space="preserve"> Reinaldo Ospina Acevedo; Ana María Giraldo Martínez; con el fin de estudiar y evaluar las propuestas presentadas con ocasión de la Convocatoria Pública de aporte No.001 de 2014, cuyo objeto consiste en</t>
    </r>
    <r>
      <rPr>
        <b/>
        <sz val="11"/>
        <color theme="1"/>
        <rFont val="Arial Narrow"/>
        <family val="2"/>
      </rPr>
      <t>: "Atender a niños y niñas menores de cinco años, o hasta su ingreso al grado de transición, en los servicios de educación inicial y cuidado, en las modalidades Centros de Desarrollo Infantil y Desarrollo Infantil en medio familiar, con el fin de promover el desarrollo integral en la primera infancia con calidad, de conformidad con los lineamientos, estándares de calidad y las directrices, y parámetros establecidos por el ICBF".</t>
    </r>
  </si>
  <si>
    <t>ICBF</t>
  </si>
  <si>
    <t>COOHOBIENESTAR</t>
  </si>
  <si>
    <t>LICENCIADA EN EDUCACION PREESCOLAR</t>
  </si>
  <si>
    <t>TRABAJADORA SOCIAL</t>
  </si>
  <si>
    <t>UNIVERSIDAD DEL QUINDIO</t>
  </si>
  <si>
    <t>PSICOLOGA</t>
  </si>
  <si>
    <t>GRUPO 2</t>
  </si>
  <si>
    <t>FAMILIAR</t>
  </si>
  <si>
    <t>Carrera 27 No.30 CO. Calarcá</t>
  </si>
  <si>
    <t>Carrera 13 No.9-104 Calarcá</t>
  </si>
  <si>
    <t>Ciudadela Educativa José María Córdoba. Córdoba</t>
  </si>
  <si>
    <t>Biblioteca Pública Escuela Manuel Mejía. Pijao</t>
  </si>
  <si>
    <t>Buenavista - Casa de la Juventud</t>
  </si>
  <si>
    <t>JUAN GUILLERMO PABON AMARILES</t>
  </si>
  <si>
    <t>LICENCIADO EN PEDAGOGIA INFANTIL</t>
  </si>
  <si>
    <t>UNIVERSIDAD DEL TOLIMA</t>
  </si>
  <si>
    <t>27/01/2014 A LA FECHA
01/08/2011 - 24/12/2013</t>
  </si>
  <si>
    <t xml:space="preserve">COOHOBIENESTAR
</t>
  </si>
  <si>
    <t>VICTORIA EUGENIA GOMEZ CANTOR</t>
  </si>
  <si>
    <t>LICENCIADA EN TECNOLOGIAS EDUCATIVAS</t>
  </si>
  <si>
    <t>CONSORCIO UNIDOS POR LA INFANCIA
FUNDACION SOCIAL APUESTAS OCHOA</t>
  </si>
  <si>
    <t>16/07/2001 - 10/12/2010
11/01/2011 - 18/02/2011
06/02/2012 - 11/05/2012
01/02/200/ - 15/07/2010</t>
  </si>
  <si>
    <t>MARIA FRANSURI ROSERO GONZALEZ</t>
  </si>
  <si>
    <t>1730110301-I</t>
  </si>
  <si>
    <t>APOYO PSICOSOCIAL</t>
  </si>
  <si>
    <t>COOHOBIENESTAR
C&amp;M CONSULTORES
CASA DE PROTECCION HERNANDO OSPINA - FUNDACION HOGAR DEL NIÑO</t>
  </si>
  <si>
    <t>26/07/2013 - 20/12/2013
27/01/2014 A LA FECHA
18/07/2012 - 05/12/2012
28/04/2011 - 20/04/2012</t>
  </si>
  <si>
    <t>JURY MARCELA SALCEDO MARTINEZ</t>
  </si>
  <si>
    <t>UNIVERSIDAD DE SAN BUENAVENTURA</t>
  </si>
  <si>
    <t>COOHOBIENESTAR
FUNDACION MASTRANTO
UNIVERSIDAD LA GRAN COLOMBIA</t>
  </si>
  <si>
    <t>02/07/2013 - 20/12/2013
27/01/2014 A LA FECHA
02/07/2012 - 02/10/2012
28/02/2011 - 30/05/2011
02/08/2011 - 25/11/2011</t>
  </si>
  <si>
    <t>MARIAN ANDREA GUAPACHA VARGAS</t>
  </si>
  <si>
    <t>210121030-I</t>
  </si>
  <si>
    <t>COOHOBIENESTAR
MUÑECOS DEL TEATRO ESCONDIDO</t>
  </si>
  <si>
    <t>02/07/2013 - 30/12/2013
22/01/2014 A LA FECHA
01/02/2011 - 12/10/2012</t>
  </si>
  <si>
    <t>JOHANA ALEXANDRA RAMIREZ RAMIREZ</t>
  </si>
  <si>
    <t>14/10/2014 A LA FECHA
30/08/2013 - 09/07/2014
01/02/2012 - 25/05/2012</t>
  </si>
  <si>
    <t>COOHOBIENESTAR
CENTRO DE REHABILITACION PARA EL EJE CAFETERO
BIENESTAR FAMILIAR - REGIONAL QUINDIO - CENTRO ZONAL ARMENIA NORTE</t>
  </si>
  <si>
    <t>N/A</t>
  </si>
  <si>
    <t>113 de 2012</t>
  </si>
  <si>
    <t>886-893</t>
  </si>
  <si>
    <t>63-251</t>
  </si>
  <si>
    <t>894-904</t>
  </si>
  <si>
    <t>007-2012</t>
  </si>
  <si>
    <t>905-913</t>
  </si>
  <si>
    <t>63-037-2009</t>
  </si>
  <si>
    <t>1117-1128</t>
  </si>
  <si>
    <t>63-042-2010</t>
  </si>
  <si>
    <t>1129-1144</t>
  </si>
  <si>
    <t>COORDINADOR GENERAL DEL PROYECTO POR CADA MIL CUPOS OFERTADOS O FRACIÓN INFERIOR</t>
  </si>
  <si>
    <t>ELIZABETH HERRERA ARBELAEZ</t>
  </si>
  <si>
    <t>ADMINISTRADOR FINANCIERO</t>
  </si>
  <si>
    <t>06/09/1999 - A LA FECHA</t>
  </si>
  <si>
    <t>FUNCIONES :SI</t>
  </si>
  <si>
    <t>ADRIANA MARIA CASTRO LONDOÑO</t>
  </si>
  <si>
    <t>02/04/2014 A LA FECHA
Enero de 2012 - Marzo de 2014</t>
  </si>
  <si>
    <t>COOHOBIENESTAR
FUNDACION INSTITUTO ESPECIALIZADO EN SALUD MENTAL</t>
  </si>
  <si>
    <t>GRUPO 6</t>
  </si>
  <si>
    <t>LAS PALMAS- CASETA COMUNAL- ARMENIA</t>
  </si>
  <si>
    <t>CENTRO DE ATENCION BASICA DEL SUR - ARMENIA</t>
  </si>
  <si>
    <t>CASA 8 ARRAYANES - ARMENIA SUR 2</t>
  </si>
  <si>
    <t>CARRERA 14 N.35 N 20 APTO 201 EDIFICIO LOS ALPES - CIRCASIA</t>
  </si>
  <si>
    <t>CASA DE LA JUVENTUD - FILANDIA</t>
  </si>
  <si>
    <t>CRA.24 N.3-28 CIUDADELA CONFENALCO - LA TEBAIDA</t>
  </si>
  <si>
    <t>CASA DE LA JUVENTUD - SALENTO</t>
  </si>
  <si>
    <t>ALEJANDRA GOMEZ WALTEROS</t>
  </si>
  <si>
    <t>UNIVERSIDAD SAN BUENAVENTURA</t>
  </si>
  <si>
    <t>COOHOBIENESTAR
CORPORACION UNIVERSITARIA REMINGTON
AMERICAN BUSINESS SCHOOL</t>
  </si>
  <si>
    <t>02/09/2013 - 30/12/2013
20/01/2014  A LA FECHA
01/11/2012 - 30/12/2012
01/01/2013 - 30/08/2013
08/08/2012 - 15/12/2012
01/08/2012 - 30/11/2012</t>
  </si>
  <si>
    <t>CLEMENCIA INES GARTNER HOYOS</t>
  </si>
  <si>
    <t>LICENCIADA EN EDUCACION</t>
  </si>
  <si>
    <t>COOHOBIENESTAR
CONFENALCO</t>
  </si>
  <si>
    <t>01/11/2012 - 30/12/2012
08/01/2013 - 30/12/2013
27/01/2014 A LA FECHA
25/01/2012 - 22/12/2010
01/02/2011 - 17/12/2011</t>
  </si>
  <si>
    <t>JUAN CARLOS GONZALEZ SANCHEZ</t>
  </si>
  <si>
    <t>PSICOLOGO</t>
  </si>
  <si>
    <t>COOHOBIENESTAR
MUNICIPIO DE GENOVA QUINDIO</t>
  </si>
  <si>
    <t>01/07/2014 A LA FECHA
01/11/2012 - 30/12/2012
21/01/2013 - 20/12/2013
27/01/2014 - 30/06/2014
16/02/2005 - 30/09/2005</t>
  </si>
  <si>
    <t>TANIA JOSE REDONDO PEREZ</t>
  </si>
  <si>
    <t>LICENCIADA EN TECNOLOGIA EDUCATIVA</t>
  </si>
  <si>
    <t>FUNDACION AFROCOLOMBIANA SEMILLAS DE ESPERANZA
FUNDACION LA NUEVA ESPERANZA DE VIVIR
COOHOBIENESTAR</t>
  </si>
  <si>
    <t>Junio a diciembre de 2009
01/02/2012 - 30/12/2012
20/04/2014 A LA FECHA
12/09/2013 - 30/12/2013
23/01/2014 - 19/04/2014</t>
  </si>
  <si>
    <t>LUZ ELENA SALAZAR VALENCIA</t>
  </si>
  <si>
    <t>LICENCIADA EN EDUCACION ESCOLAR</t>
  </si>
  <si>
    <t>COOHOBIENESTAR
CONSORCIO UNIDOS POR LA INFANCIA</t>
  </si>
  <si>
    <t>01/10/2013 - 30/12/2013
27/01/2014 A LA FECHA
20/10/2008 - 12/12/2008
26/03/2009 - 06/08/2009 
08/02/2010 - 05/11/2010
06/02/2012 - 11/05/2012</t>
  </si>
  <si>
    <t>KELLY DAYAN LEON MENCHAEL</t>
  </si>
  <si>
    <t>PSICOLOGA EN PERIODO DE PRACTICA</t>
  </si>
  <si>
    <t>CORPORACION UNIVERSITARIA ALEXANDER VON HUMBOLDT</t>
  </si>
  <si>
    <t>20/01/2014 A LA FECHA</t>
  </si>
  <si>
    <t>COOHOBIENESTAR
CONSORCIO CONFUTURO</t>
  </si>
  <si>
    <t>LEIDI YOHANA RIVERA PARDO</t>
  </si>
  <si>
    <t>187284130-I</t>
  </si>
  <si>
    <t>LAURA STEPHANY OLIVEROS VALENCIA</t>
  </si>
  <si>
    <t>UNIVERSIDAD AUTONOMA DE BUCARAMANGA</t>
  </si>
  <si>
    <t>COOHOBINESTAR
GRUPO EMPRESARIAL DON POLLO S.A.S.</t>
  </si>
  <si>
    <t>04/08/2014 A LA FECHA
29/07/2013 - 30/10/2014
18/02/2014 - 30/05/2014</t>
  </si>
  <si>
    <t>MONICA CRISTINA QUITIAN CUENCA</t>
  </si>
  <si>
    <t>240101030-I</t>
  </si>
  <si>
    <t>26/11/2012 - 30/12/2012
21/01/2013 - 20/12/2013
27/01/2014 A LA FECHA</t>
  </si>
  <si>
    <t>PAULA ANDREA GRANADA BUSTOS</t>
  </si>
  <si>
    <t>COOHOBIENESTAR
FUNDACION SOCIAL JIAMPI
INSTITUCION EDUCATIVA PEDACITO DE CIELO</t>
  </si>
  <si>
    <t>01/08/2014 A LA FECHA
01/08/2012 -31/12/2012
01/08/2011 - 01/06/2012</t>
  </si>
  <si>
    <t>LUZ ADRIANA MARTINEZ SANCHEA</t>
  </si>
  <si>
    <t>COOHOBIENESTAR
BIENESTAR FAMILIAR - CENTRO ZONAL ARMENIA SUR
HOSPITAL SAN VICENTE MONTENEGRO</t>
  </si>
  <si>
    <t>20/01/2014 A LA FECHA
13/02/2013 - 15/11/2013
29/07/2013 - 15/11/2013</t>
  </si>
  <si>
    <t>AURA MARIA ECHEVERRY OSSA</t>
  </si>
  <si>
    <t>237531030-I</t>
  </si>
  <si>
    <t>COOHOBIENESTAR
COMISARIA DE FAMILIA DE MONTENEGRO QUINDIO</t>
  </si>
  <si>
    <t>27/01/2014 A LA FECHA
Segundo sementre de 2012 y primer semestre de 2013</t>
  </si>
  <si>
    <t>ALEXANDRA ROMAN OSPINA</t>
  </si>
  <si>
    <t>01/11/2012 - 30/12/2012
21/01/2013 - 20/12/2013
27/01/2014 A LA FECHA</t>
  </si>
  <si>
    <t>1005-1011</t>
  </si>
  <si>
    <t>249-2012</t>
  </si>
  <si>
    <t>216-2012</t>
  </si>
  <si>
    <t>1012-1019</t>
  </si>
  <si>
    <t>63-043-2010</t>
  </si>
  <si>
    <t>1020-1037</t>
  </si>
  <si>
    <t>63-088-2014</t>
  </si>
  <si>
    <t>1214-1230</t>
  </si>
  <si>
    <t>63-047</t>
  </si>
  <si>
    <t>1231-1240</t>
  </si>
  <si>
    <t>009-2012</t>
  </si>
  <si>
    <t>1241-1249</t>
  </si>
  <si>
    <t>GRUPO 5</t>
  </si>
  <si>
    <t>MANZANA E CASA 28 VILLA JULIANA - MONTENEGRO</t>
  </si>
  <si>
    <t>MANZANA E CASA 8 NUEVO HORIZONTE - QUIMBAYA</t>
  </si>
  <si>
    <t xml:space="preserve">CASA COMUNAL BARRIO LIMONAR </t>
  </si>
  <si>
    <t>INSTITUCION EDUCATIVA LA ADIELA  - VIA MONTENEGRO LA ADIELA</t>
  </si>
  <si>
    <t>MARTHA CECILIA JARAMILLO RAMIREZ</t>
  </si>
  <si>
    <t>LICENCIADA EN EDUCACION ESCOLAR Y PROMOCION DE LA FAMILIA</t>
  </si>
  <si>
    <t>UNIVERSIDAD SANTO TOMAS</t>
  </si>
  <si>
    <t>FUNCIONES:SI</t>
  </si>
  <si>
    <t>COOHOBIENESTAR
CONSORCIO UNIDOS POR LA INFANCIA</t>
  </si>
  <si>
    <t>01/11/2012 - 30/12/2012
08/01/2013 - 30/12/2013
27/01/2014 - A LA FECHA
15/06/2010 - 10/12/2010
11/01/2011 - 18/02/2011</t>
  </si>
  <si>
    <t>PAULA FERNANDA SERNA ALZATE</t>
  </si>
  <si>
    <t>UNIVERSIDAD CATOLICA DE MANIZALES</t>
  </si>
  <si>
    <t>COOHOBIENESTATAR
HOSPITAL SAGRADO CORAZON DE JESUS</t>
  </si>
  <si>
    <t>25/09/2013  - 30/12/2013
23/01/2014 A LA FECHA
02/09/2006 - 30/11/2006
01/12/2006 - 31/12/2006
15/01/2007 - 31/12/2007
19/01/2008 - 31/12/2008
02/07/2008 - 30/08/2008
01/09/2008 - 30/10/2008
01/11/2008 - 31/12/2008
23/02/2009 - 22/05/2009
26/05/2009 -31/07/2009
05/08/2009 - 31/10/2009 
01/02/2012 - 30/04/2012
01/05/2012 - 30/06/2012
01/05/2012 - 30/06/2012
01/07/2012 - 30/07/2012</t>
  </si>
  <si>
    <t>FONOAUDIOLOGA</t>
  </si>
  <si>
    <t>MONICA JENNIFER GALLEGO CAÑAS</t>
  </si>
  <si>
    <t>153844130-I</t>
  </si>
  <si>
    <t>COOHOBIENESTAR
AESCO COLOMBIA
FUNDACION HUAHUACUNA</t>
  </si>
  <si>
    <t>16/05/2014 A LA FECHA
02/09/2013 - 20/12/2013
20/01/2004 - 15/05/2014
01/08/2010 - 09/08/2012
01/09/2007 - 01/09/2008</t>
  </si>
  <si>
    <t>DIANA CAROLINA PIERNAGORDA GUTIERREZ</t>
  </si>
  <si>
    <t>COOHOBIENESTAR
SELECCIÓN INTELIGENTE S.A.S.
UNIVERSIDAD NACIONAL ABIERTA Y A DISTANCIA
UNIVERSIDAD SAN BUENAVENTURA</t>
  </si>
  <si>
    <t>29-04/2013 - 20/12/2013
20/01/2014 A LA FECHA
31/08/2011 - 09/04/2013
23/02/2011 - 30/11/2011
13/02/2012 - 17/06/2012
21/08/2012 - 22/12/2012
03/03/2012 - 06/06/2012</t>
  </si>
  <si>
    <t>LEIDY VIVIANA CASTILLO RODRIGUEZ</t>
  </si>
  <si>
    <t xml:space="preserve">COOHOBIENESTAR
</t>
  </si>
  <si>
    <t>COOHOBIENESTAR
RIOPAILA - CASTILLA
SENA REGIONAL QUINDIO</t>
  </si>
  <si>
    <t>09/09/2013 - 20/12/2013
27/01/2014 - 30/08/2014
01/08/2012 - 01/08/2013
06/02/2012 - 30/05/2012</t>
  </si>
  <si>
    <t>MONICA BIBIANA HURTADO LONDOÑO</t>
  </si>
  <si>
    <t>25/08/2014 A LA FECHA
29/07/2013 - 30/05/2014</t>
  </si>
  <si>
    <t>YULY VIVIANA CHACON CORTES</t>
  </si>
  <si>
    <t>UNIVERSIDAD ANTONIO NARIÑO</t>
  </si>
  <si>
    <t>PSICOLOGA (ESTUDIANTE 10 SEMESTRE)</t>
  </si>
  <si>
    <t>01/02/2014 A LA FECHA</t>
  </si>
  <si>
    <t>MARCELA DURANGO SANCHEZ</t>
  </si>
  <si>
    <t>COOHOBIENESTAR
INSTITUCION EDUCATIVA POLICARPA SALAVARRIETA
MUNICIPIO DE QUIMBAYA QUINDIO</t>
  </si>
  <si>
    <t>02/09/2013 - 20/12/2013
20/01/2014 A LA FECHA
18/08/2011 - 24/11/2011
06/02/2011 - 09/11/2011</t>
  </si>
  <si>
    <t>MARIA ALEJANDRA RESTREPO CELIS</t>
  </si>
  <si>
    <t>PSICOLOGA (ESTUDIANTE 9 SEMESTRE)</t>
  </si>
  <si>
    <t>CORPORACION UNIVERSITARIA EMPRESARIAL AELXANDER VON HUMBOLDT</t>
  </si>
  <si>
    <t>COOHOBIENESTAR
UNIVERSIDAD DEL QUINDIO - CENTRO DE ESTUDIOS Y PRACTICAS ACADEMICAS Y SOCIALES - CEPAS</t>
  </si>
  <si>
    <t>04/08/2014 A LA FECHA
02/02/2011 - 08/07/2011</t>
  </si>
  <si>
    <t>248-2012</t>
  </si>
  <si>
    <t>955-962</t>
  </si>
  <si>
    <t>63-250</t>
  </si>
  <si>
    <t>963-973</t>
  </si>
  <si>
    <t>63-167</t>
  </si>
  <si>
    <t>63-041-2010</t>
  </si>
  <si>
    <t>988-1002</t>
  </si>
  <si>
    <t>Total cupos simultaneos certificados</t>
  </si>
  <si>
    <t>63-006-2009</t>
  </si>
  <si>
    <t>1168-1185</t>
  </si>
  <si>
    <t>049-2011</t>
  </si>
  <si>
    <t>1186-1194</t>
  </si>
  <si>
    <t>63-038-2009</t>
  </si>
  <si>
    <t>1195-1210</t>
  </si>
  <si>
    <t>ANA ISABEL ORDOÑEZ ARIAS</t>
  </si>
  <si>
    <t>CONTADORA PUBLICA</t>
  </si>
  <si>
    <t>01/01/2000 - A LA FECHA</t>
  </si>
  <si>
    <t>CAROLINA JIMENEZ AGUILAR</t>
  </si>
  <si>
    <t>COOHOBIENESTAR
CONSORCIO UNIDOS POR LA INFANCIA
FUNDACION SOCIAL APUESTAS OCHOA</t>
  </si>
  <si>
    <t>23/10/2012 - 14/12/2012
08/01/2013 - 30/12/2013
27/01/2014 A LA FECHA
01/06/2010 - 10/12/2010
11/01/2011 - 18/02/2011
01/02/2009 - 30/07/2010</t>
  </si>
  <si>
    <t>FUNDACION PARA EL DESARROLLO ALIMENTARIO FUNDALI</t>
  </si>
  <si>
    <t>INSTITUTO COLOMBIANO DE BIENESTAR FAMILIAR</t>
  </si>
  <si>
    <t>63-100</t>
  </si>
  <si>
    <t>71-87</t>
  </si>
  <si>
    <t>63-162</t>
  </si>
  <si>
    <t>52-70</t>
  </si>
  <si>
    <t>63-224</t>
  </si>
  <si>
    <t>88-98</t>
  </si>
  <si>
    <t>INSTITUTO COLOMBIANO DE BIENESTAR FAMILIAR CENTRO ZONAL SUBA</t>
  </si>
  <si>
    <t>1895-2012</t>
  </si>
  <si>
    <t>99-100</t>
  </si>
  <si>
    <t>FUNDACION PARA EL FOMENTO DE LA LECTURA FUNDALECTURA</t>
  </si>
  <si>
    <t>101-106</t>
  </si>
  <si>
    <t>1705-2014093</t>
  </si>
  <si>
    <t>107-117</t>
  </si>
  <si>
    <t>FUNDACION RAFAEL POMBO</t>
  </si>
  <si>
    <t>1705-2013</t>
  </si>
  <si>
    <t>1269-2172-2013147</t>
  </si>
  <si>
    <t>119-124</t>
  </si>
  <si>
    <t>LA NUEVA LIBERTAD</t>
  </si>
  <si>
    <t xml:space="preserve">CDI INSTITUCIONAL </t>
  </si>
  <si>
    <t>MANZANA 18 BARRIO NUEVA LIBERTAD CENTRO ZONAL ARMENIA NORTE</t>
  </si>
  <si>
    <t>NA</t>
  </si>
  <si>
    <t>NO LO TIENE SE DEBE SUBSANAR</t>
  </si>
  <si>
    <t xml:space="preserve">SI </t>
  </si>
  <si>
    <t>NADIAN HISEL ALMARIO ANAYA</t>
  </si>
  <si>
    <t xml:space="preserve">LICENCIADA EN LENGUA CASTELLANA Y COMUNICACIÓN </t>
  </si>
  <si>
    <t>UNIVERSIDAD DE PAMPLONA</t>
  </si>
  <si>
    <t xml:space="preserve">FUNDALI
 INSTITUTO DE CULTURA FEMENIA
CENTRO EDUCATIVO SUMMERHILLCENTRO 
CENTRO EDUCATIVO SAN RAFAEL 
COLEGIO PEDAGOGICO HISPANO-ROMANO </t>
  </si>
  <si>
    <t>01/02/2009-ACTUAL
 01/02/2004-01/11/2009
01/01/2007-30/11/2007
11/02/2008-28/11/2008
01/02/2009-30/11/2009</t>
  </si>
  <si>
    <t>FUNCIONES SI</t>
  </si>
  <si>
    <t>SANDRA MILENA QUINTERO BONILLA</t>
  </si>
  <si>
    <t>FUNDACION UNIVERSITARIA KONRAD LORENZ</t>
  </si>
  <si>
    <t xml:space="preserve">FUNDALI
ASSISTANCE
 </t>
  </si>
  <si>
    <t>01/02/2006-ACTUAL</t>
  </si>
  <si>
    <t>2172-1269-2013</t>
  </si>
  <si>
    <t>INSTITUTO COLOMBIANO DE BINESTAR FAMILIAR REGIONAL BOGOTA</t>
  </si>
  <si>
    <t>1295-2012</t>
  </si>
  <si>
    <t>ACLARAR  EL PLAZO DE EJECUCION DEL CONTRATO</t>
  </si>
  <si>
    <t>533-2012</t>
  </si>
  <si>
    <t>1212-2012208</t>
  </si>
  <si>
    <t>1212-2012209</t>
  </si>
  <si>
    <t>158-2011132</t>
  </si>
  <si>
    <t>057-2005</t>
  </si>
  <si>
    <t>461-2006</t>
  </si>
  <si>
    <t>072-2007</t>
  </si>
  <si>
    <t>456-2008</t>
  </si>
  <si>
    <t>461-2009</t>
  </si>
  <si>
    <t>252-2010</t>
  </si>
  <si>
    <t>748-2011</t>
  </si>
  <si>
    <t>769-2011</t>
  </si>
  <si>
    <t>ORGANIZACIÓN INTERNACIONAL DE LAS MIGRACIONES</t>
  </si>
  <si>
    <t>NAJ-548-NAJ491</t>
  </si>
  <si>
    <t>BANCO DE LA REPUBLICA</t>
  </si>
  <si>
    <t>0S5000201179</t>
  </si>
  <si>
    <t>BANCO DE LA REPUBLICA DE CARTAGENA</t>
  </si>
  <si>
    <t>BRJ46145</t>
  </si>
  <si>
    <t>BANCO DE LA REPUBLICA DE SAN ANDRES</t>
  </si>
  <si>
    <t>BANCO DE LA REPUBLICA DE BUENAVENTURA</t>
  </si>
  <si>
    <t>BANCO DE LA REPUBLICA BOGOTA</t>
  </si>
  <si>
    <t>COORDINADORCOORDINADOR GENERAL DEL PROYECTO POR CADA MIL CUPOS OFERTADOS O FRACIÓN INFERIOR</t>
  </si>
  <si>
    <t>JESUS HORACIO PEREZ ISAZA</t>
  </si>
  <si>
    <t>Administrador de Empresas</t>
  </si>
  <si>
    <t>Universidad Externado de Colombia</t>
  </si>
  <si>
    <t xml:space="preserve">FUNDALI
</t>
  </si>
  <si>
    <t>01/01/2004 -ACTUAL</t>
  </si>
  <si>
    <t>MARTHA INES IANNINI D´ORSONVILLE</t>
  </si>
  <si>
    <t>Licenciada en Psicología y Pedagogía</t>
  </si>
  <si>
    <t>Universidad Pedagogica Nacional</t>
  </si>
  <si>
    <t>FUNDALI
CENTRO DE INVESTIGACION Y EDUCACION POPULAR CINEP
ESPANTAPAJAROS TALLER
MALAQUITA PROYECTO MUSICAL
SECRETARIA DE GOBIERNO DE BOGOTA
ESAP
ASOCIACION NACIONAL DE DESMOVILIZADOS
ESAP</t>
  </si>
  <si>
    <t>01/01/2005-actual 
01/01/2005-31/12/2005
01/01/2000-31/12/2005
01/01/2007-31/12/2009
01/11/2006-30/11/2006
19/07/2007-18/10/2007
 01/02/2007-30/04/2007
19/06/2007-21/12/2007</t>
  </si>
  <si>
    <t>LIA PATRICIA BOLIVAR ORTIZ</t>
  </si>
  <si>
    <t>Tecnico en Sistemas y Contabilidad</t>
  </si>
  <si>
    <t>FUNDALI
ORAGANIZACION DE ESTADOS IBEROAMERICANOS PARA LA EDUCACION LA CIENCIA Y LA CULTURA
PRONIÑO</t>
  </si>
  <si>
    <t xml:space="preserve">01/01/2005-actual 
01/08/2008-30/11/2008
07/04/1999-23/01/2004
</t>
  </si>
  <si>
    <t>COOPERATIVA MULTIACTIVA DE HOGARES DE BIENESTAR ARMENIA COOHOBIENESTAR</t>
  </si>
  <si>
    <t>EL PROPONENTE CUMPLE ___X_</t>
  </si>
  <si>
    <t>EL PROPONENTE CUMPLE _X_____ NO CUMPLE _______</t>
  </si>
  <si>
    <t>CORPORACION PARA EL DESARROLLO DEL BIENESTAR INTEGRAL DE LA COMUNIDAD LOS GIRASOLES</t>
  </si>
  <si>
    <t>INSTITITO COLOMBIANO DE BIENESTAR FAMILIA - REGIONAL TOLIMA</t>
  </si>
  <si>
    <t>CORPORACION PARA EL DESARROLLO Y BIENESTAR DE LA COMUNIDAD LOS GIRASOLES</t>
  </si>
  <si>
    <t>65-68</t>
  </si>
  <si>
    <t>INSTITITO COLOMBIANO DE BIENESTAR FAMILIA - REGIONAL TOLIMA - CENTRO ZONAL LERIDA</t>
  </si>
  <si>
    <t>618/2012</t>
  </si>
  <si>
    <t>69-74</t>
  </si>
  <si>
    <t>Manzana E Casa 28 Villa Jimena, Montenegro, Centro Zonal Armenia Norte</t>
  </si>
  <si>
    <t>Manzana E Casa 8 Nuevo Horizonte, Quimbaya, Centro Zonal Armenia Norte</t>
  </si>
  <si>
    <t>Caseta Comunal Barrio Limonar, Centro Zonal Armenia Norte</t>
  </si>
  <si>
    <t>Insttución Educativa La Adiela Vía Montenegro, Centro Zonal Armenia Norte</t>
  </si>
  <si>
    <t>LUZ MERY ORJUELA ARAGON</t>
  </si>
  <si>
    <t>ADMINISTRADORA DE EMPRESAS</t>
  </si>
  <si>
    <t>UNIVERSIDAD COOPERATIVA DE COLOMBIA</t>
  </si>
  <si>
    <t>CORPORACION PARA EL DESARROLLO  Y BIENESTAR INTEGRAL DE LA COMUNIDAD LOS GIRASOLES</t>
  </si>
  <si>
    <t>01/10/2013 - 31/12/2013
16/01/2014 - 29/11/2014</t>
  </si>
  <si>
    <t>IVONNE CAROLINA SIZA MORALES</t>
  </si>
  <si>
    <t>LA UNIVERSIDAD SANTO TOMAS</t>
  </si>
  <si>
    <t>ANDRY MILENA BARRERA MARROQUIN</t>
  </si>
  <si>
    <t>UNIVERSDAD DEL TOLIMA</t>
  </si>
  <si>
    <t>01/10/2013 - 31/12/2013
16/01/2014 - 29/11/2013</t>
  </si>
  <si>
    <t>ERIKA LISSETH TORRES OLAYA</t>
  </si>
  <si>
    <t>UNIVERSIDAD DE IBAGUE</t>
  </si>
  <si>
    <t>SOLUCIONES MEDICO EMPRESARIALES - SOMEM LTDA
CORPORACION PARA EL DESARROLLO  Y BIENESTAR INTEGRAL DE LA COMUNIDAD LOS GIRASOLES</t>
  </si>
  <si>
    <t>Sept 2013- junio 2014
01/08/2014 - 31/10/2014</t>
  </si>
  <si>
    <t>JORGE LUIS GALEANO CASANOVA</t>
  </si>
  <si>
    <t>CORPORACION UNIVERSITARIA REMINGTON</t>
  </si>
  <si>
    <t xml:space="preserve">FUNDACION MANUEL MEJIA
FUNDACION ALDEA GLOBAL
INSTITUCION UNIVERSITARIA CENTRO DE ESTUDIOS SUPERIORES MARIA GORETTI
</t>
  </si>
  <si>
    <t>01/08/2013- 31/12/2013
03/05/2013 - 03/06/2013
03/07/2012- 30/12/2012      
13/07/2011- 30/12/2011
Agosto de 2008 - 30/06/2010
Febrero/2007 - junio/2008</t>
  </si>
  <si>
    <t>LAURA MARIA CAICEDO BUITRAGO</t>
  </si>
  <si>
    <t>HOSPITAL DEPARTAMENTAL UNIVERSITARIO DEL QUINDIO SAN JUAN DE DIOS
ASOCIACION DE PADRES DE FAMILIA HOGAR IINFANTIL VECINAL SANTANDER
SECRETARIO DE GOBIERNO Y CONVIVENCIA COMISARIA SEGUNDA DE FAMILIA</t>
  </si>
  <si>
    <t>14/03/2011-14/04/2011
01/07/2013-31/07/2014
01/08/2012-30/11/2012</t>
  </si>
  <si>
    <t>ORFA LEYDI ALFONSO BUENAVENTURA</t>
  </si>
  <si>
    <t>UNIVERSIDAD NACIONAL ABIERTA Y A DISTANCIA UNAD</t>
  </si>
  <si>
    <t>JUEZ SEGUNDO PROMISCUO MUNICIPAL DE ARMERO GUAYABAL TOLIMA
INSTITUCION EDUCATIVA TECNICA INSTITUTO ARMERO
MINISTERIO DE DEFENSA NACIONAL POLICIA NACIONAL DEPARTAMENTO DE POLICIA TOLIMA</t>
  </si>
  <si>
    <t>21/10/2008-18/12/2008
01/06/2009-31/06/2009
01/08/2009-30/08/2009
MARZO, ABRIL, MAYO 2012
OCTUBRE, NOVIEMBRE 2011</t>
  </si>
  <si>
    <t>FUNCIONES:NO</t>
  </si>
  <si>
    <t>ALEJANDRA MARIA ALZATE GONZALEZ</t>
  </si>
  <si>
    <t>LICEO CRISTIANO MANANTIAL DE VIDA
SERVICES A&amp;C 
UT SALUD PUERTO RICO</t>
  </si>
  <si>
    <t>01/12/2011-30/07/2012
01/12/2012-
23/11/2013-22/12/2013</t>
  </si>
  <si>
    <t>MAYERLEEN CASTAÑO DIAZ</t>
  </si>
  <si>
    <t>INSTITUTO COLOMBIANO DE BIENESTAR FAMILIAR - REGIONAL QUINDIO
E.S.E HOSPITAL MENTAL FILANDIA</t>
  </si>
  <si>
    <t>07/02/2013
24/01/2014-09/04/2014</t>
  </si>
  <si>
    <t>MARIA CAMILA GARCIA LOPEZ</t>
  </si>
  <si>
    <t>UNIVERSISDAD SAN BUENAVENTURA</t>
  </si>
  <si>
    <t>CENTRO DE DESARROLLO COMUNITARIO VERSALLES
SOMEM SOLUCIONES MEDICO EMPRESARIALES
CLUB ACTIVO 20-30 HOGAR INFANTIL CDV LA UNION (PRACTICA)
EFICACIA (PARCTICA)
INSTITUCION EDUCATIVA SAN JOSE (PRACTICA)</t>
  </si>
  <si>
    <t>09/09/2013-07/12/2013
20/06/2013-04/08/2013
02/02/2012-25/05/2012
07/02/2011-28/05/2011
02/08/2011-25/11/2011</t>
  </si>
  <si>
    <t>FALTA COPIA DE LA CEDULA DE CIUDADANIA
EN LA CERTIFICACION DE SOMEM NO SE EVIDENCIA CUMPLIMIENTO DEL PERFIL ESTABLECIDO</t>
  </si>
  <si>
    <t>ANDREA CANDELARIA OZAETA OYOLA</t>
  </si>
  <si>
    <t>UNIVERSIDAD ABIERTA Y ADISTANCIA UNAD</t>
  </si>
  <si>
    <t>CAJA DE COMPENSACION FAMILIAR DEL SUR DEL TOLIMA-CAFASUR
INSTITUTO POLITECNICO LUIS A RENGIFO (PRACTICA)
FUNDACION ANGELES DE AMOR (PRACTICA DE INTERVENCION PSICOSOCIAL)
COORPORACION PARA EL DESARROLLO Y BIENESTAR INTEGRAL DE LA COMUNIDAD LOS GIRASOLES</t>
  </si>
  <si>
    <t>PAULA ALEJANDRA GONGORA SAAVEDRA</t>
  </si>
  <si>
    <t>MEDICORP S.A.S.
COORPORACION PARA EL EL DESARROLLO Y BIENESTAR DE LA COMUNIDAD INTEGRAL LOS GIRASOLES</t>
  </si>
  <si>
    <t>01/01/2012-31/01/2012
01/10/2013-31/12/2013
16/01/2014-29/11/2014</t>
  </si>
  <si>
    <t>LA CERTIFICACION DE MEDICORP NO VA DIRIGIDA A TRABAJOS CON LA PRIMERA INFANCIA</t>
  </si>
  <si>
    <t>CORPORACION PARA EL DESARROLLO Y BIENESTAR INTEGRAL DE LA COMUNIDAD LOS GIRASOLES</t>
  </si>
  <si>
    <t>ASOCIACION AMICI DEI BANBINI</t>
  </si>
  <si>
    <t>326/06</t>
  </si>
  <si>
    <t>ISABEL TRIANA VILLAREAL</t>
  </si>
  <si>
    <t>UNIVERSIDAD DE IBAGUE CORUNIVERSITARIA</t>
  </si>
  <si>
    <t>TELEFONICA
CORPORACION PARA EL DESARROLLO Y BIENESTAR INTEGRAL DE LA COMUNIDAD LOS GIRASOLES</t>
  </si>
  <si>
    <t>09/08/2010-09/08/2011
01/02/2007-30/12/2009
01/02/2009-30/12/2009</t>
  </si>
  <si>
    <t>FUNCIONES: SI</t>
  </si>
  <si>
    <t>LUCIA FUENMAYOR RUBIO</t>
  </si>
  <si>
    <t>LICENCIADA EN PEDAGOCIA REEDUCATIVA</t>
  </si>
  <si>
    <t>FUNDACION INSTITUTO ESPECIALIZADO EN SALUD MENTAL
FUNDACION BRAZOS ABIERTOS
FUNDACION HOGAR SAN JUAN BOSCO (PRACTICA INSTITUCIONAL)
PROFAMILIA
CENTRO DOCENTE CIUDAD MILAGRO (PRACTICA DOCENTE)</t>
  </si>
  <si>
    <t>07/12/2012-04/03/2014
23/05/2003-26/06/2004
03/08/1999-10/12/1999
01/11/2004-31/12/2004
DURANTE EL PRIMER SEMESTRE DEL AÑO 1999</t>
  </si>
  <si>
    <t>MARIA DEL ROSARIO YATE ARENAS</t>
  </si>
  <si>
    <t>TECNOLOGA EN ADMINISTRACION DE EMPRESAS AGROPECUARIAS
TECNICA PROFESIONAL EN GERENCIA CONTABLE</t>
  </si>
  <si>
    <t>POLITECNICO CENTRAL SENA
POLITECNICO CENTRAL</t>
  </si>
  <si>
    <t>04/06/2011
10/12/2009</t>
  </si>
  <si>
    <t xml:space="preserve">16/01/2014-29/11/2014
15/01/2013-29/12/2013
</t>
  </si>
  <si>
    <t xml:space="preserve">COOPERATIVA MULTIACTIVA DE HOGARES DE BIENESTAR COOHOBIENESTAR </t>
  </si>
  <si>
    <t>Nombre de Integrante No 7:</t>
  </si>
  <si>
    <t>COOHOPERATIVA MULTIACTIVA DE HOGARES DE BIENESTAR COOHOBIENESTAR</t>
  </si>
  <si>
    <t xml:space="preserve">COOHOBIENESTAR </t>
  </si>
  <si>
    <t xml:space="preserve">63-169 </t>
  </si>
  <si>
    <t>N/Z</t>
  </si>
  <si>
    <t>1040 AL 1053</t>
  </si>
  <si>
    <t>63-252</t>
  </si>
  <si>
    <t>1054 AL 1064</t>
  </si>
  <si>
    <t>072-2013</t>
  </si>
  <si>
    <t>1065-1073</t>
  </si>
  <si>
    <t>CDI CON ARRIENDO</t>
  </si>
  <si>
    <t>COLEGIO LA FLORIDA, DIAGONAL CONJUNTO MARIA CRISTINA , CALLE 19 #  7-00 ARMENIA</t>
  </si>
  <si>
    <t>CARTA DE COMPROMISO GESTION CON ENTIDAD TERRITORIAL</t>
  </si>
  <si>
    <t>CDI SIN ARRIENDO</t>
  </si>
  <si>
    <t xml:space="preserve">SENA AGROINDUSTRIAL ARMENIA </t>
  </si>
  <si>
    <t xml:space="preserve">REQUIERE VISITA INFRAESTRUCTURA NUEVA </t>
  </si>
  <si>
    <t xml:space="preserve">CARRERA 4 ENTRE CALLE 1 Y2 SECTOR CENTRO FILANDIA </t>
  </si>
  <si>
    <t xml:space="preserve">MZ G CASA 5A BARRIO FRAILEJONES </t>
  </si>
  <si>
    <t xml:space="preserve">LUZ ELENA SALAZAR VALENCIA </t>
  </si>
  <si>
    <t>COOHOBIENESTAR
CONSORCIO UNIDOS POR LA INFANCIA</t>
  </si>
  <si>
    <t>01/10/2013-ACTUAL
20/10/2013-12/12/2008 --26/03/2009-06/08/2009--08/02/2010-05/11/2010--06/02/2012-11/05/2012</t>
  </si>
  <si>
    <t>GLORIA INES MENDEZ MARIN</t>
  </si>
  <si>
    <t>ADMINISTRACION DE EMPRESAS Y MERCADEO</t>
  </si>
  <si>
    <t>ESCUELA DE ADMINISTRACION DE EMPRESAS Y MERCADOTECNIA DEL QUINDIO</t>
  </si>
  <si>
    <t xml:space="preserve">COOHOBIENESTAR
FUNDACIOIN BOTERO BUENO 
</t>
  </si>
  <si>
    <t>MARGARITA HURADO ESCOBAR</t>
  </si>
  <si>
    <t>UNIVERSIDAD SANTO TOMAS DE AQUINO</t>
  </si>
  <si>
    <t>COOHOBIENESTAR
ABRIENDO CAMINOS CON AMOR
COLEGIO LEON DE GREIFF</t>
  </si>
  <si>
    <t>07/02/2014-ACTUAL
10/03/2009------
26/05/2012-09/11/2012</t>
  </si>
  <si>
    <t>LINA MARCELA GRISALES DIAZ</t>
  </si>
  <si>
    <t xml:space="preserve">UNIVERSIDAD ANTONIO NARIÑO </t>
  </si>
  <si>
    <t xml:space="preserve">29/05/2013-ACTUAL </t>
  </si>
  <si>
    <t xml:space="preserve">   </t>
  </si>
  <si>
    <t xml:space="preserve"> 071  -2013             </t>
  </si>
  <si>
    <t>1252 AL 1260</t>
  </si>
  <si>
    <t xml:space="preserve">       </t>
  </si>
  <si>
    <t>129 -2012</t>
  </si>
  <si>
    <t>1261 AL1268</t>
  </si>
  <si>
    <t>C</t>
  </si>
  <si>
    <t>63-040 -2019</t>
  </si>
  <si>
    <t>1269 AL 1287</t>
  </si>
  <si>
    <t xml:space="preserve">    </t>
  </si>
  <si>
    <t xml:space="preserve">LILIA YIRETH PEREZ </t>
  </si>
  <si>
    <t xml:space="preserve">ADMINSTRACION DE EMPRESAS </t>
  </si>
  <si>
    <t>ESCUELA DE ADMINISTRACION  Y MERCADOTECNIA DEL QUINDIO</t>
  </si>
  <si>
    <t>COOHOBIENESTAR                                                                                    SECRETARIA  JURIDICA DEPARTAMENTO DEL QUINDIO</t>
  </si>
  <si>
    <t>21/02/2012 A LA FECHA                                                             01/07/2011 HASTA 31/10/2011                                                                   18/02/2011 HASTA 17/06/2011</t>
  </si>
  <si>
    <t>FUNCIONES  SI</t>
  </si>
  <si>
    <t xml:space="preserve">ALBA LUDIVIA BERMUDEZ ALVAREZ </t>
  </si>
  <si>
    <t xml:space="preserve">LICENCIADA EN EDUCACION PREESCOLAR </t>
  </si>
  <si>
    <t>UNIVERSIDAD EL QUINDIO</t>
  </si>
  <si>
    <t xml:space="preserve">COOHOBIENESTAR     
CONSORCIO  UNIDOS POR LA INFANCIA                                                                               </t>
  </si>
  <si>
    <t>29/05/2013 A 30/12/2013 
22/01/2014 A LA FECHA 
29/10/2008
26/03/2009
08/02/2010</t>
  </si>
  <si>
    <t xml:space="preserve">FRANCY ELENA LOPEZ MARULANDA </t>
  </si>
  <si>
    <t xml:space="preserve">CONTADORA PUBLICA </t>
  </si>
  <si>
    <t>84120-T</t>
  </si>
  <si>
    <t xml:space="preserve">07/02/2000 ALA FECHA </t>
  </si>
  <si>
    <t>GRUPO 1</t>
  </si>
  <si>
    <t>247-2012</t>
  </si>
  <si>
    <t>846 a 853</t>
  </si>
  <si>
    <t>086-2014</t>
  </si>
  <si>
    <t>854 A 865</t>
  </si>
  <si>
    <t>168-2013</t>
  </si>
  <si>
    <t>866 A 881</t>
  </si>
  <si>
    <t>CDI INSTITUCIONAL</t>
  </si>
  <si>
    <t>Génova zona urbana - Antiguo hogar Agrupado Barrio Olaya Herrera - Carrera 11 No. 34-48</t>
  </si>
  <si>
    <t>CONTRATO COMODATO</t>
  </si>
  <si>
    <t>Calarcá zona urbana - Carrera 25 No. 22-195 Barrio Caldas</t>
  </si>
  <si>
    <t>CARTA INTENCION ARRENDAMIENTO</t>
  </si>
  <si>
    <t>Calarcá zona urbana - Institucion Educativa Rafael Uribe Uribe Bloque 3 Barrio Balcones de la Villla</t>
  </si>
  <si>
    <t>CONVENIO DE ARRENDAMIENTO</t>
  </si>
  <si>
    <t>Génova zona urbana Carrera 12 No. 17-35 Barrio Tejares</t>
  </si>
  <si>
    <t>Calarcá zona urbana lote de reserva no. 06 Urbanización Llanitos de Guaralá</t>
  </si>
  <si>
    <t>BLANCA NUBIA HERRERA VALENCIA</t>
  </si>
  <si>
    <t>UNIVERSIDAD DEL QUINDO</t>
  </si>
  <si>
    <t>03/07/2012  AL 21/12/2012  08/01/2013 AL 30/12/2013 27/01/2014  A LA FECHA</t>
  </si>
  <si>
    <t>COORDINADORA</t>
  </si>
  <si>
    <t>CONSORCIO UNIDOS POR LA INFANCIA</t>
  </si>
  <si>
    <t>20/10/2008 A 27/04/2012</t>
  </si>
  <si>
    <t>JOHANA MARCELA QUIROGA GIL</t>
  </si>
  <si>
    <t xml:space="preserve">30/12/2012 A LA FECHA </t>
  </si>
  <si>
    <t>COORDINADORA -PSICOSOCIAL</t>
  </si>
  <si>
    <t>LILIANA CLAROS BETANCOURTH</t>
  </si>
  <si>
    <t>UNAD</t>
  </si>
  <si>
    <t>17/01/2012 A LA FECHA</t>
  </si>
  <si>
    <t>COORDINADORA - PSICOSOCIAL</t>
  </si>
  <si>
    <t>AMPARO DE NIÑOS JUAN XXIII</t>
  </si>
  <si>
    <t>10/11/2010 A 15/10/2011</t>
  </si>
  <si>
    <t>19/04/2010 A 5/11/2010</t>
  </si>
  <si>
    <t>MARIA CAROLINA VARGAS MEJIA</t>
  </si>
  <si>
    <t>09/07/2012 A  LA FE CHA</t>
  </si>
  <si>
    <t>FUNDACION COLOMBIANO SOLIDARIO</t>
  </si>
  <si>
    <t>02/04/2012 AL 30/05/2012</t>
  </si>
  <si>
    <t xml:space="preserve">ORIENTADOR EMPLEABILIDAD </t>
  </si>
  <si>
    <t>19/01/2010 AL 20/11/2010 - 03/02/2011 AL 18/02/2011</t>
  </si>
  <si>
    <t xml:space="preserve">MILEIDY RODRIGUEZ BERNAL </t>
  </si>
  <si>
    <t xml:space="preserve">SAN BUENAVENTURA </t>
  </si>
  <si>
    <t xml:space="preserve">29/10/2012 A LA FECHA </t>
  </si>
  <si>
    <t>070 -2013</t>
  </si>
  <si>
    <t>1078 A 1088</t>
  </si>
  <si>
    <t>080-2014</t>
  </si>
  <si>
    <t>1089 A 1105</t>
  </si>
  <si>
    <t>075-2013</t>
  </si>
  <si>
    <t>1106 A 1114</t>
  </si>
  <si>
    <t>MARIA ERLINDA SERNA LONDOÑO</t>
  </si>
  <si>
    <t>09/06/1995 A LA FECHA</t>
  </si>
  <si>
    <t>COORDINADORA COMPRAS</t>
  </si>
  <si>
    <t>GRUPO 4</t>
  </si>
  <si>
    <t>003-2012</t>
  </si>
  <si>
    <t>916 A 919</t>
  </si>
  <si>
    <t>231-2012</t>
  </si>
  <si>
    <t>920 A 930</t>
  </si>
  <si>
    <t>091-2014</t>
  </si>
  <si>
    <t>931 A 944</t>
  </si>
  <si>
    <t>128-2012</t>
  </si>
  <si>
    <t>945 A 952</t>
  </si>
  <si>
    <t xml:space="preserve">Montenegro zona urbana Cl 12 Cra 7 esquina La Estación </t>
  </si>
  <si>
    <t>CARTA DE INTENCION COMODATO</t>
  </si>
  <si>
    <t>Quimbaya zona urbana - Ciudadela  El Ensueño Mz 16</t>
  </si>
  <si>
    <t>CONTRATO DE COMODATO</t>
  </si>
  <si>
    <t>Montenegro zona urbana enseguida colegio Goretti - ciudadela Compartir Mz 23</t>
  </si>
  <si>
    <t>LUZ PATRICIA MARIN SANTAMARIA</t>
  </si>
  <si>
    <t>ANTONIO NARIÑO</t>
  </si>
  <si>
    <t xml:space="preserve">EN TRAMITE </t>
  </si>
  <si>
    <t>01/08/2013 A LA FECHA</t>
  </si>
  <si>
    <t>ASESORA PEDAGOGICA</t>
  </si>
  <si>
    <t>PREESCOLAR MI GRANJITA</t>
  </si>
  <si>
    <t>01/12/2007 A LA FECHA</t>
  </si>
  <si>
    <t xml:space="preserve">RECTORA </t>
  </si>
  <si>
    <t>CATOLICA DE MANIZALES</t>
  </si>
  <si>
    <t>23/09/2013 A LA FECHA</t>
  </si>
  <si>
    <t xml:space="preserve">COORDINADORA </t>
  </si>
  <si>
    <t>ESE LOCAL HOSPITAL SAGRADO CORAZON DE JESUS QUIMBAYA</t>
  </si>
  <si>
    <t>01/02/2010 A 31/01/2013</t>
  </si>
  <si>
    <t>COORDINADORA PROTECCION Y DETECCION TEMPRANA</t>
  </si>
  <si>
    <t>01/08/2012 A 31/01/2013</t>
  </si>
  <si>
    <t>HECTOR JULIAN VALENCIA CASTAÑO</t>
  </si>
  <si>
    <t>02/05/2013 A LA FECHA</t>
  </si>
  <si>
    <t>ASOCIACION PARA LA COLABORACION A PERSONAS CON DISCAPACIDAD SERES "MARAVILLOSOS"</t>
  </si>
  <si>
    <t>FEBRERO A NOVIEMBRE DE 2010</t>
  </si>
  <si>
    <t xml:space="preserve">PRACTICANTE DE SICOLOGIA </t>
  </si>
  <si>
    <t>076-2013</t>
  </si>
  <si>
    <t>1148 A 1158</t>
  </si>
  <si>
    <t>008-2012</t>
  </si>
  <si>
    <t>1159 A 1167</t>
  </si>
  <si>
    <t>grupo al que se presenta</t>
  </si>
  <si>
    <t>El proponente no diligencia completamente el formato 11 debido a que presenta carta de compromiso de  diSposición de infraestructura de espacios físicos adecuados para ejecución de modalidad familiar</t>
  </si>
  <si>
    <t xml:space="preserve">SE SOLICITA ACLARAR LA EXPERIENCIA LABORAL DE LA FUNDACION BOTERO DEBIDO A QUE NO CUENTA CON LA FECHA DE FINALIZACION </t>
  </si>
  <si>
    <t>SE SOLICITA ACLARAR LA EXPERIENCIA LABORAL DE  ABRIENDO CAMINOS CON AMOR POR CUANTO NO TEIENE FECHA DE FINALIZACION. 
ASÍ MISMO ACLARAR EL NUMERO DE LA  TARJETA PROFESIONAL POR CUANTO NO ES LEGIBLE (FOLIO 817)</t>
  </si>
  <si>
    <t>NO PUEDE SER TENIDA EN CUENTA DE ACUERDO CON LA NOTA 4 DEL NUMERAL 3.21.1 YA QUE ESTA PERSONA SE ENCUENTRA RELACIONADA PARA MAS DE UN GRUPO (EN EL GRUPO 4 SERÁ TENIDA EN CUENTA.)</t>
  </si>
  <si>
    <t>NO PUEDE SER TENIDA EN CUENTA DE ACUERDO CON LA NOTA 4 DEL NUMERAL 3.21.1 YA QUE ESTA PERSONA TAMBIEN SE ENCUENTRA RELACIONADA PARA MAS DE UN GRUPO (EN EL GRUPO 6 SERÁ TENIDA EN CUENTA.)</t>
  </si>
  <si>
    <t>LICENCIADA EN PEDAGOGIA INFANTIL</t>
  </si>
  <si>
    <t>La certificación de Soluciones Médico-Empresariales no cumple con el perfil del cargo para CDI ya que no se evidencia trabajo en Primera Infancia. 
La certificación de la Corporación para el Desarrollo y Bienestar Integral de la Comunidad Los Girasoles, no cumple con el perfil de cargo para coordinador.</t>
  </si>
  <si>
    <t xml:space="preserve">Las certificaciones laborales certifican experiencia anterior a fecha de graduación. En consecuencia no cumple con la experiencia para coordinador. </t>
  </si>
  <si>
    <t>FAVOR ACLARAR DOS CERTIFICACIONES RELACIONADAS QUE NO CUENTAN CON EL PERIODO EN QUE SE REALIZO LA PRACTICA (VIVE SANO UNION TEMPORAL ALIMENTAR, INSTITUCION EDUCATUVA TECNICA JOAQUIN PARIS)</t>
  </si>
  <si>
    <t>LA CERTIFICACION DE SERVICES A&amp;C NO APLICA COMO EXPERIENCIA EN PRIMERA INFANCIA
SE DEBE ACLARAR LA CERTIFICACION DE PROSALUD IPS YA NO ESPECIFICA EL TIEMPO TRABAJADO</t>
  </si>
  <si>
    <t>El proponente no diligencia completamente el formato 11 debido a que presenta carta de compromiso de  disposición de infraestructura de espacios físicos adecuados para ejecución de modalidad familiar</t>
  </si>
  <si>
    <t>SE TOMA COMO FECHA DE TERMINACIÓN SEPTIEMBRE 30 DE ACUERDO A LO ESTABLECIDO EN LOS PLIEGOS  CAPITULO 3 LITERAL C EN RELACIÓN CON LOS CONTRATOS EN EJECUCIÓN.</t>
  </si>
  <si>
    <t>SE SOLICITA ACLARACIÓN EN LA FECHA DE TERMINACIÓN DEL CONTRATO DE LA CERTIFICACIÓN EXPEDIDA POR EL ICBF.</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</si>
  <si>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t>
  </si>
  <si>
    <t>SE EVIDENCIÓ QUE EL COMODATO SE ENCUENTRA VENCIDO A LA FECHA POR LO TANTO ES NECESARIO ADJUNTAR CARTA DE INTENCIÓN DE SOLICITUD DE COMODATO DE LA ENTIDAD A LA REGIONAL QUINDÍO.</t>
  </si>
  <si>
    <t>PARA EFECTOS DE ESTE PROCESO SE TENDRÁ EN CUENTA ÚNICAMENTE LA EXPERIENCIA EN ATENCIÓN A LA PRIMERA INFANCIA Y A LA FAMILIA DE ACUERDO CON EL LITERAL 3.19. EN ESTE CASO NO SE TIENE EN CUENTA POR CUANTO EL OBJETO ES LA FORMACIÓN Y ACOMPAÑAMIENTO DE LOS AGENTES EDUCATIVOS.</t>
  </si>
  <si>
    <t>SE SOLICITA ACLARACIÓN DEL OBJETO DEL CONTRATO POR CUANTO NO ES CLARO A QUIEN VA DIRIGIDO DEL TALLER</t>
  </si>
  <si>
    <t>SE SOLICITA ACLARACIÓN DEL OBJETO DEL CONTRATO POR CUANTO NO ES CLARO A QUIEN VA DIRIGIDO EL TALLER</t>
  </si>
  <si>
    <t>FAVOR ADJUNTAR EL SOPORTE DE EDUCACIÓN SUPERIOR</t>
  </si>
  <si>
    <t>SE SOLICITA ACLARAR GRUPO DE LA POBLACIÓN CON EL CUAL TRABAJÓ EN EL CENTRO DE REHABILITACIÓN PARA EL EJE CAFETERO</t>
  </si>
  <si>
    <t>FAVOR ADJUNTAR COPIA DE TARJETA PROFESIONAL</t>
  </si>
  <si>
    <t>x</t>
  </si>
  <si>
    <t xml:space="preserve">Se tuvo en cuenta la experiencia acreditada con corte al 29/11/2014, fecha en que se adelantó la evaluación de la propuesta. 
</t>
  </si>
  <si>
    <t xml:space="preserve">IGLESIA BAUTISTA CENTRAL DE BOGOTA
ASOCIACION DE PADRES DE FAMILIA Y VECINOS DEL HOGAR INFANTIL PILATUNAS
SEMILLITAS DEL FUTURO </t>
  </si>
  <si>
    <t>04/09/2013-29/11/2014
04/10/2012 - 04-09-2013
04/09/2013- 9/12/2014</t>
  </si>
  <si>
    <t>Se tuvo en cuenta la experiencia acreditada con corte al 29/11/2014, fecha en que se adelantó la evaluación de la propuesta. 
Se solicita aclaración de la certificación de la Asociación de Padres de Familia y Vecinos del Hogar Infantil Pilatunas ya que se encuentra incompleta, no presenta firmas.
Los Girasoles presenta como subsanación una certificación adicional de Semillitas del Futuro (se tuvo en cuenta la experiencia con corte 9/12/2014, fecha en la que se recibe la documentación) y se anexa certificación de de la Asociación de Padres de Familia y Vecinos del Hogar Infantil Pilatunas con la firma</t>
  </si>
  <si>
    <t>No presenta tarjeta profesional, favor adjuntar el documento. El oferente adjunta tarjeta profesional el día 9/12/2014</t>
  </si>
  <si>
    <t>RELACIONA EXPERIENCIA EN LA HOJA DE VIDA PERO NO CUENTA CON LOS SOPORTES DE ESTOS
SE EVIDENCIA RESOLUCION EN LA QUE SE HACE NOMBRAMIENTO AUXILIAR PROFESIONAL PSICOLOGIA INCOMPLETA. SE ADJUNTA RESOLUCIÓN COMPLETA EL 9/12/2014</t>
  </si>
  <si>
    <t xml:space="preserve">SE DEBE ACLARAR LA FECHA DE INICIO Y TERMINACION DE LA PRACTICA DE LA CERTIFICACION DE ANGELES DE AMOR. EL 9/12/2014 SE RECIBE ACLARACIÓN DE LA CERTIFICACIÓN DE LA FUNDACIÓN ÁNGELES DE AMOR </t>
  </si>
  <si>
    <t xml:space="preserve">02/01/2013-30/06/2013
11/03/2012-20/05/2012
20/09/2010- 29/11/2010
01/10/2013-31/12/2013
16/01/2014-29/11/2014
</t>
  </si>
  <si>
    <t>SE REMPLAZA LA HOJA DE VIDA DE ERIKA LISETH TORRES</t>
  </si>
  <si>
    <t>MARIA ISABEL GALEANO RODRIGUEZ</t>
  </si>
  <si>
    <t>LICENCIADA EN EDUCACIÓN BÁSICA PRIMARIA</t>
  </si>
  <si>
    <t>LOS GIRASOLES
GIMNASIO MODERNO -NEIVA</t>
  </si>
  <si>
    <t>01/10/2013- 31/12/2013
16/01/2014- 31/07/2014
10/03/2010- 29/09/2010
01/08/2011- 20/10/2011
10/01/2012- 10/05/2012
23/08/2012- 15/12/2012
18/04/2013- 28/06/2013</t>
  </si>
  <si>
    <t xml:space="preserve">ROSAURA NUÑEZ TOREES </t>
  </si>
  <si>
    <t>LICENCIADA EN EDUCACIÓN INFANTIL Y PREESCOLAR</t>
  </si>
  <si>
    <t>SE REMPLAZA LA HOJA DE VIDA DE ANDRY MILENA BARRERA MARROQUIN</t>
  </si>
  <si>
    <t>COLEGIO LICEO MODERNO LERIDA TOLIMA
LOS GIRASOLES</t>
  </si>
  <si>
    <t>01/02/2002- 30/07/2003
01/10/2013- 31/12/2013
16/01/2014- 9/12/2014</t>
  </si>
  <si>
    <t>SE DEBE ACLARAR SI EL CONTRATO FUE OBJETO DE MULTAS YA QUE EN EL CERTIFICADO NO SE EVIDENCIA DICHA INFORMACION- EL 9/12/2014 EL OFERENTE ANEXA LA CERFICACIÓN EN LA QUE SE ACLARA QUE EL CONTRATO NO FUE OBJETO DE MULTA O SANCIÓN</t>
  </si>
  <si>
    <t>NO SE EVIDENCIA COPIA DE LA TARJETA PROFESIONAL. El oferente adjunta tarjeta profesional el día 9/12/2014</t>
  </si>
  <si>
    <t>SE SOLICITA ACLARAR EL CARGO A DESEMPEÑAR TENIENDO EN CUENTA LA SIGUIENTE SITUACIÓN: EN EL FORMATO 10 SE RELACIONA A OLGA LUCIA FUENMAYOR RUBIO COMO PROFESIONAL DE APOYO EN PSICOLOGIA Y EN EL FORMATO 8 SE RELACIONA AL MISMO PROFESIONAL COMO APOYO PEDAGOGICO SE SOLICITA ACLARAR CARGO A DESEMPEÑAR
SE DEBE ACLARAR LA CERTIFICACION DE LA FUNDACION INSTITUTO ESPECIALIZADO EN SALUD MENTAL YA QUE NO CUENTA CON LA FECHA DE TERMINACION DEL  CONTRATO. MEDIANTE OFICIO EL 9/12/2014 SE ACLARA QUE LA PROFESIONAL SE POSTULA COMO APOYO PEDAGÓGICO</t>
  </si>
  <si>
    <t xml:space="preserve">SE SOLICITA ACLARAR EL CARGO A DESEMPEÑAR TENIENDO EN CUENTA LA SIGUIENTE SITUACIÓN: EN EL FORMATO 10 SE RELACIONA A MARIA DEL ROSARIO YATE ARENAS COMO PROFESIONAL DE APOYO FINANCIERO Y EN EL FORMATO 8 SE RELACIONA AL MISMO PROFESIONAL COMO APOYO PEDAGOGICO.
MEDIANTE OFICIO EL 9/12/2014 SE ACLARA QUE LA PROFESIONAL SE POSTULA COMO APOYO FINANCIERO </t>
  </si>
  <si>
    <t>COOHOBIENESTAR REALIZA REFORMA A LOS ESTATUTOS POR LO CUAL SE LE RECONOCE PERSONERIA JURIDICA</t>
  </si>
  <si>
    <t>SE SOLICITA SE ALLEGUE LA PERSONERIA JURIDICA. MEDIANTE OFICIO DEL 5/12/2014 FUNDALI ALLEGA PERSONERIA JURÍDICA</t>
  </si>
  <si>
    <t>FAVOR ADJUNTAR COPIA DE LA TARJETA PROFESIONAL. EL 9/12/2014 EL OFERENTE ADJUNTA LA TARJETA PROFESIONAL.</t>
  </si>
  <si>
    <t>213261030-I</t>
  </si>
  <si>
    <t>FAVOR ADJUNTAR COPIA DE LA TARJETA PROFESIONAL.  EL 9/12/2014 EL OFERENTE ADJUNTA LA TARJETA PROFESIONAL.</t>
  </si>
  <si>
    <t>YADY YOJANA RINCON RAMIREZ</t>
  </si>
  <si>
    <t xml:space="preserve">SALUD OCUPACIONAL </t>
  </si>
  <si>
    <t>01/01/2013- 9/12/2014</t>
  </si>
  <si>
    <t>SE REMPLAZA LA HOJA DE VIDA DE PAULA FERNANDA SERNA ALZATE</t>
  </si>
  <si>
    <t xml:space="preserve">LA PROFESIONAL NO CUMPLE CON EL PERFIL PARA COORDINADORA, SE ADJUNTA CERTIFICACIÓN DE AESCO COLOMBIA (ASOCIACION AMÉRICA ESPAÑA, SOLIDARIDAD Y COOPERACIÓN) LA CUAL NO SE ENCUENTRA RELACIONADA CON LA ATENCIÓN A PRIMERA INFANCIA O PROYECTOS SOCIALES PARA LA INFANCIA. EN SUBSANACIÓN EL OFERENTE EL 9/12/2014 ADJUNTA NUEVAMENTE CERTIFICACIÓN DE AESCO CON ACLARACIONES, SIN EMBARGO, LA MISMA COMO SE DIJO ANTERIORMENTE NO CUMPLE. </t>
  </si>
  <si>
    <t>FAVOR ADJUNTAR COPIA DE TARJETA PROFESIONAL. EL 9/12/2014 EL OFERENTE ADJUNTA LA TARJETA PROFESIONAL.</t>
  </si>
  <si>
    <t>20/01/2014 A LA FECHA
23/01/2012 - 31/12/2013
01/11/2011 - 30/12/2011</t>
  </si>
  <si>
    <t>FAVOR ADJUNTAR COPIA DE LA TARJETA PROFESIONAL- EL 9/12/2014 EL OFERENTE ADJUNTA LA TARJETA PROFESIONAL.</t>
  </si>
  <si>
    <t xml:space="preserve">EDDY PAOLA BEDOYA QUIROGA </t>
  </si>
  <si>
    <t>10-01651</t>
  </si>
  <si>
    <t>UNIVERSIDAD SANTIAGO DE CALI</t>
  </si>
  <si>
    <t>02/05/2013- 30/12/2013
22/01/2014- 9/12/2014</t>
  </si>
  <si>
    <t>SE REMPLAZA LA HOJA DE VIDA DELUZ HELENA SALAZAR VALENCIA</t>
  </si>
  <si>
    <t>06/09/2013-ACTUAL
29/01/2010- 5/09/2013</t>
  </si>
  <si>
    <t>LA CERTIFICACION NO ES VALIDA YA QUE ES DE 2008</t>
  </si>
  <si>
    <t>LA CERTIFICACION NO ES VALIDA YA QUE ES DE 2007</t>
  </si>
  <si>
    <t xml:space="preserve"> LA CERTIFICACION NO ES VALIDA PARA TODA LA VIGENCIA 2009, SON TENIDOS EN CUENTA ÚNICAMENTE 2 MESES</t>
  </si>
  <si>
    <t>LA CERTIFICACION NO ES VALIDA YA QUE ES DE 2006</t>
  </si>
  <si>
    <t>LA CERTIFICACION NO ES VALIDA YA QUE ES DE 2005</t>
  </si>
  <si>
    <t>899-2014-643</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</si>
</sst>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240A]* #,##0.00_-;\-[$$-240A]* #,##0.00_-;_-[$$-240A]* &quot;-&quot;??_-;_-@_-"/>
    <numFmt numFmtId="171" formatCode="#,##0_ ;\-#,##0\ "/>
    <numFmt numFmtId="172" formatCode="0.0"/>
    <numFmt numFmtId="173" formatCode="_-&quot;$&quot;* #,##0_-;\-&quot;$&quot;* #,##0_-;_-&quot;$&quot;* &quot;-&quot;??_-;_-@_-"/>
    <numFmt numFmtId="174" formatCode="_-* #,##0_-;\-* #,##0_-;_-* &quot;-&quot;??_-;_-@_-"/>
  </numFmts>
  <fonts count="41"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b/>
      <sz val="11"/>
      <color rgb="FFFF0000"/>
      <name val="Calibri"/>
      <family val="2"/>
      <scheme val="minor"/>
    </font>
    <font>
      <sz val="9"/>
      <color rgb="FFFF0000"/>
      <name val="Calibri"/>
      <family val="2"/>
      <scheme val="minor"/>
    </font>
    <font>
      <sz val="11"/>
      <color rgb="FFFF0000"/>
      <name val="Calibri"/>
      <family val="2"/>
      <scheme val="minor"/>
    </font>
    <font>
      <sz val="11"/>
      <color rgb="FFFF0000"/>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medium">
        <color indexed="57"/>
      </left>
      <right/>
      <top style="medium">
        <color indexed="57"/>
      </top>
      <bottom/>
      <diagonal/>
    </border>
    <border>
      <left/>
      <right style="medium">
        <color indexed="57"/>
      </right>
      <top style="medium">
        <color indexed="57"/>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74">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xf>
    <xf numFmtId="16" fontId="26" fillId="7" borderId="19" xfId="0" applyNumberFormat="1" applyFont="1" applyFill="1" applyBorder="1" applyAlignment="1">
      <alignment horizontal="center" vertical="center" wrapText="1"/>
    </xf>
    <xf numFmtId="18" fontId="26" fillId="0" borderId="22" xfId="0" applyNumberFormat="1"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26" fillId="7" borderId="0" xfId="0" applyFont="1" applyFill="1" applyBorder="1" applyAlignment="1">
      <alignment horizontal="left" vertical="justify" wrapText="1"/>
    </xf>
    <xf numFmtId="0" fontId="26" fillId="7" borderId="0" xfId="0" applyFont="1" applyFill="1" applyBorder="1" applyAlignment="1">
      <alignment horizontal="justify" vertical="center" wrapText="1"/>
    </xf>
    <xf numFmtId="0" fontId="0" fillId="0" borderId="0" xfId="0" applyBorder="1"/>
    <xf numFmtId="0" fontId="0" fillId="0" borderId="0" xfId="0" applyBorder="1" applyAlignment="1">
      <alignment horizontal="center"/>
    </xf>
    <xf numFmtId="44" fontId="0" fillId="3" borderId="1" xfId="3" applyFont="1" applyFill="1" applyBorder="1" applyAlignment="1">
      <alignment horizontal="right" vertical="center"/>
    </xf>
    <xf numFmtId="170" fontId="0" fillId="3" borderId="1" xfId="0" applyNumberFormat="1" applyFill="1" applyBorder="1" applyAlignment="1">
      <alignment vertical="center"/>
    </xf>
    <xf numFmtId="3" fontId="0" fillId="3" borderId="1" xfId="0" applyNumberFormat="1" applyFill="1" applyBorder="1" applyAlignment="1">
      <alignment horizontal="right" vertical="center"/>
    </xf>
    <xf numFmtId="1"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0" fillId="0" borderId="1" xfId="0" applyNumberFormat="1" applyBorder="1" applyAlignment="1"/>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vertical="top" wrapText="1"/>
    </xf>
    <xf numFmtId="0" fontId="0" fillId="0" borderId="1" xfId="0" applyFill="1" applyBorder="1" applyAlignment="1">
      <alignment vertical="top" wrapText="1"/>
    </xf>
    <xf numFmtId="49" fontId="13"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7" borderId="33" xfId="0" applyFont="1" applyFill="1" applyBorder="1" applyAlignment="1">
      <alignment vertical="center"/>
    </xf>
    <xf numFmtId="0" fontId="0" fillId="0" borderId="1" xfId="0" applyBorder="1" applyAlignment="1">
      <alignment horizontal="left" vertical="center" wrapText="1"/>
    </xf>
    <xf numFmtId="0" fontId="0" fillId="11" borderId="1" xfId="0" applyFill="1" applyBorder="1" applyAlignment="1">
      <alignment vertical="center"/>
    </xf>
    <xf numFmtId="2" fontId="0" fillId="0" borderId="1" xfId="0" applyNumberFormat="1" applyBorder="1" applyAlignment="1">
      <alignment horizontal="center" vertical="center"/>
    </xf>
    <xf numFmtId="171" fontId="0" fillId="3" borderId="1" xfId="3" applyNumberFormat="1" applyFont="1" applyFill="1" applyBorder="1" applyAlignment="1">
      <alignment horizontal="right" vertical="center"/>
    </xf>
    <xf numFmtId="166" fontId="0" fillId="3" borderId="1" xfId="0" applyNumberFormat="1" applyFill="1" applyBorder="1" applyAlignment="1">
      <alignment horizontal="center" vertical="center"/>
    </xf>
    <xf numFmtId="172"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173" fontId="13" fillId="0" borderId="1" xfId="3" applyNumberFormat="1" applyFont="1" applyFill="1" applyBorder="1" applyAlignment="1">
      <alignment horizontal="right" vertical="center" wrapText="1"/>
    </xf>
    <xf numFmtId="9" fontId="38" fillId="0" borderId="1" xfId="0" applyNumberFormat="1"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0" fillId="0" borderId="1" xfId="0" applyFill="1" applyBorder="1" applyAlignment="1">
      <alignment horizontal="center" wrapText="1"/>
    </xf>
    <xf numFmtId="0" fontId="2" fillId="0" borderId="1" xfId="0" applyFont="1" applyBorder="1"/>
    <xf numFmtId="13"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protection locked="0"/>
    </xf>
    <xf numFmtId="15" fontId="13" fillId="0" borderId="1" xfId="0" applyNumberFormat="1" applyFont="1" applyFill="1" applyBorder="1" applyAlignment="1" applyProtection="1">
      <alignment horizontal="center" vertical="center"/>
      <protection locked="0"/>
    </xf>
    <xf numFmtId="2" fontId="13" fillId="0" borderId="1" xfId="0" applyNumberFormat="1" applyFont="1"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0" fillId="3" borderId="1" xfId="0" applyFill="1" applyBorder="1" applyAlignment="1">
      <alignment vertical="center"/>
    </xf>
    <xf numFmtId="174" fontId="0" fillId="3" borderId="1" xfId="1" applyNumberFormat="1" applyFont="1" applyFill="1" applyBorder="1" applyAlignment="1">
      <alignment horizontal="right" vertical="center"/>
    </xf>
    <xf numFmtId="49" fontId="13" fillId="0" borderId="1" xfId="1" applyNumberFormat="1" applyFont="1" applyFill="1" applyBorder="1" applyAlignment="1" applyProtection="1">
      <alignment horizontal="center" vertical="center" wrapText="1"/>
      <protection locked="0"/>
    </xf>
    <xf numFmtId="43" fontId="13" fillId="0" borderId="1" xfId="1" applyFont="1" applyFill="1" applyBorder="1" applyAlignment="1" applyProtection="1">
      <alignment horizontal="center" vertical="center" wrapText="1"/>
      <protection locked="0"/>
    </xf>
    <xf numFmtId="0" fontId="0" fillId="0" borderId="1" xfId="0" applyBorder="1" applyAlignment="1">
      <alignment horizontal="center" wrapText="1"/>
    </xf>
    <xf numFmtId="0" fontId="0" fillId="0" borderId="14" xfId="0" applyBorder="1" applyAlignment="1">
      <alignment vertical="center" wrapText="1"/>
    </xf>
    <xf numFmtId="0" fontId="0" fillId="0" borderId="5" xfId="0" applyBorder="1" applyAlignment="1">
      <alignment vertical="center" wrapText="1"/>
    </xf>
    <xf numFmtId="14" fontId="0" fillId="0" borderId="1" xfId="0" applyNumberFormat="1" applyFill="1" applyBorder="1" applyAlignment="1">
      <alignment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14" fontId="0" fillId="0" borderId="1" xfId="0" applyNumberFormat="1" applyBorder="1" applyAlignment="1">
      <alignment wrapText="1"/>
    </xf>
    <xf numFmtId="0" fontId="2" fillId="0" borderId="1" xfId="0" applyFont="1" applyBorder="1" applyAlignment="1">
      <alignment wrapText="1"/>
    </xf>
    <xf numFmtId="1" fontId="1" fillId="0" borderId="1" xfId="0" applyNumberFormat="1" applyFont="1" applyBorder="1" applyAlignment="1">
      <alignment wrapText="1"/>
    </xf>
    <xf numFmtId="0" fontId="0" fillId="0" borderId="13" xfId="0" applyBorder="1" applyAlignment="1">
      <alignment wrapText="1"/>
    </xf>
    <xf numFmtId="0" fontId="0" fillId="0" borderId="13" xfId="0" applyBorder="1" applyAlignment="1"/>
    <xf numFmtId="0" fontId="0" fillId="0" borderId="13" xfId="0" applyFill="1" applyBorder="1"/>
    <xf numFmtId="0" fontId="0" fillId="0" borderId="13" xfId="0" applyBorder="1" applyAlignment="1">
      <alignment horizontal="center" vertical="center" wrapText="1"/>
    </xf>
    <xf numFmtId="0" fontId="0" fillId="0" borderId="13" xfId="0" applyFill="1" applyBorder="1" applyAlignment="1">
      <alignment wrapText="1"/>
    </xf>
    <xf numFmtId="2" fontId="0" fillId="0" borderId="1" xfId="0" applyNumberFormat="1" applyFill="1" applyBorder="1" applyAlignment="1">
      <alignment horizontal="center" wrapText="1"/>
    </xf>
    <xf numFmtId="0" fontId="0" fillId="12" borderId="1" xfId="0" applyFill="1" applyBorder="1"/>
    <xf numFmtId="0" fontId="0" fillId="0" borderId="1" xfId="0" applyBorder="1" applyAlignment="1">
      <alignment wrapText="1"/>
    </xf>
    <xf numFmtId="0" fontId="0" fillId="0" borderId="1" xfId="0" applyBorder="1" applyAlignment="1">
      <alignment horizontal="center" vertical="center"/>
    </xf>
    <xf numFmtId="43" fontId="13" fillId="0" borderId="1" xfId="1" applyFont="1" applyFill="1" applyBorder="1" applyAlignment="1" applyProtection="1">
      <alignment vertical="center" wrapText="1"/>
      <protection locked="0"/>
    </xf>
    <xf numFmtId="0" fontId="0" fillId="0" borderId="1" xfId="0" applyBorder="1" applyAlignment="1">
      <alignment wrapText="1"/>
    </xf>
    <xf numFmtId="0" fontId="0" fillId="0" borderId="1" xfId="0" applyBorder="1" applyAlignment="1">
      <alignment horizontal="center" vertical="center"/>
    </xf>
    <xf numFmtId="0" fontId="39" fillId="0" borderId="1" xfId="0" applyFont="1" applyBorder="1" applyAlignment="1">
      <alignment vertical="center"/>
    </xf>
    <xf numFmtId="14" fontId="11" fillId="0" borderId="0" xfId="0" applyNumberFormat="1" applyFont="1" applyFill="1" applyBorder="1" applyAlignment="1">
      <alignment horizontal="left" vertical="center" wrapText="1"/>
    </xf>
    <xf numFmtId="49" fontId="0" fillId="0" borderId="0" xfId="0" applyNumberFormat="1" applyFill="1" applyAlignment="1">
      <alignment vertical="center"/>
    </xf>
    <xf numFmtId="0" fontId="37" fillId="0" borderId="1" xfId="0" applyFont="1" applyFill="1" applyBorder="1" applyAlignment="1">
      <alignment horizontal="center" vertical="center" wrapText="1"/>
    </xf>
    <xf numFmtId="0" fontId="0" fillId="0" borderId="1" xfId="0" applyBorder="1" applyAlignment="1">
      <alignment wrapText="1"/>
    </xf>
    <xf numFmtId="0" fontId="0" fillId="0" borderId="12" xfId="0" applyBorder="1" applyAlignment="1"/>
    <xf numFmtId="0" fontId="0" fillId="0" borderId="4" xfId="0" applyBorder="1" applyAlignment="1"/>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39" fillId="0" borderId="1" xfId="0" applyFont="1" applyBorder="1" applyAlignment="1">
      <alignment wrapText="1"/>
    </xf>
    <xf numFmtId="0" fontId="39" fillId="0" borderId="1" xfId="0" applyFont="1" applyBorder="1" applyAlignment="1">
      <alignment horizontal="center" wrapText="1"/>
    </xf>
    <xf numFmtId="0" fontId="39" fillId="0" borderId="1" xfId="0" applyFont="1" applyBorder="1" applyAlignment="1"/>
    <xf numFmtId="14" fontId="39" fillId="0" borderId="1" xfId="0" applyNumberFormat="1" applyFont="1" applyBorder="1" applyAlignment="1"/>
    <xf numFmtId="0" fontId="39" fillId="0" borderId="1" xfId="0" applyFont="1" applyFill="1" applyBorder="1"/>
    <xf numFmtId="0" fontId="39" fillId="0" borderId="1" xfId="0" applyFont="1" applyBorder="1" applyAlignment="1">
      <alignment vertical="center" wrapText="1"/>
    </xf>
    <xf numFmtId="0" fontId="39" fillId="0" borderId="1" xfId="0" applyFont="1" applyFill="1" applyBorder="1" applyAlignment="1">
      <alignment wrapText="1"/>
    </xf>
    <xf numFmtId="0" fontId="39" fillId="0" borderId="1" xfId="0" applyFont="1" applyFill="1" applyBorder="1" applyAlignment="1"/>
    <xf numFmtId="0" fontId="0" fillId="0" borderId="1" xfId="0" applyBorder="1" applyAlignment="1">
      <alignment wrapText="1"/>
    </xf>
    <xf numFmtId="1" fontId="39" fillId="0" borderId="1" xfId="0" applyNumberFormat="1" applyFont="1" applyBorder="1" applyAlignment="1">
      <alignment wrapText="1"/>
    </xf>
    <xf numFmtId="0" fontId="39" fillId="0" borderId="1" xfId="0" applyFont="1" applyBorder="1" applyAlignment="1">
      <alignment vertical="top" wrapText="1"/>
    </xf>
    <xf numFmtId="0" fontId="39" fillId="0" borderId="1" xfId="0" applyFont="1" applyFill="1" applyBorder="1" applyAlignment="1">
      <alignment vertical="top" wrapText="1"/>
    </xf>
    <xf numFmtId="0" fontId="39" fillId="0" borderId="1" xfId="0" applyFont="1" applyFill="1" applyBorder="1" applyAlignment="1">
      <alignment vertical="center" wrapText="1"/>
    </xf>
    <xf numFmtId="0" fontId="40" fillId="0" borderId="1" xfId="0" applyFont="1" applyBorder="1" applyAlignment="1">
      <alignment wrapText="1"/>
    </xf>
    <xf numFmtId="0" fontId="40" fillId="0" borderId="1" xfId="0" applyFont="1" applyBorder="1"/>
    <xf numFmtId="2" fontId="0" fillId="0" borderId="0" xfId="0" applyNumberFormat="1" applyFill="1" applyAlignment="1">
      <alignment vertical="center"/>
    </xf>
    <xf numFmtId="0" fontId="18" fillId="0" borderId="1" xfId="0" applyNumberFormat="1" applyFont="1" applyFill="1" applyBorder="1" applyAlignment="1" applyProtection="1">
      <alignment horizontal="center" vertical="center" wrapText="1"/>
      <protection locked="0"/>
    </xf>
    <xf numFmtId="2" fontId="18" fillId="0" borderId="1" xfId="0" applyNumberFormat="1" applyFont="1" applyFill="1" applyBorder="1" applyAlignment="1" applyProtection="1">
      <alignment horizontal="center" vertical="center"/>
      <protection locked="0"/>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0" fillId="0" borderId="5" xfId="0" applyBorder="1" applyAlignment="1">
      <alignment horizontal="center" wrapText="1"/>
    </xf>
    <xf numFmtId="0" fontId="0" fillId="0" borderId="40" xfId="0" applyBorder="1" applyAlignment="1">
      <alignment horizontal="center" wrapText="1"/>
    </xf>
    <xf numFmtId="0" fontId="0" fillId="0" borderId="14" xfId="0" applyBorder="1" applyAlignment="1">
      <alignment horizontal="center" wrapText="1"/>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0" borderId="1" xfId="0" applyFont="1" applyBorder="1" applyAlignment="1">
      <alignment horizontal="center" vertical="center" wrapText="1"/>
    </xf>
    <xf numFmtId="0" fontId="32" fillId="0" borderId="0" xfId="0" applyFont="1" applyAlignment="1">
      <alignment horizontal="center" vertical="center"/>
    </xf>
    <xf numFmtId="0" fontId="33" fillId="10" borderId="0" xfId="0" applyFont="1" applyFill="1" applyAlignment="1">
      <alignment horizontal="center"/>
    </xf>
    <xf numFmtId="0" fontId="23" fillId="0" borderId="0" xfId="0" applyFont="1" applyAlignment="1">
      <alignment horizontal="center" vertical="center"/>
    </xf>
    <xf numFmtId="0" fontId="0" fillId="0" borderId="28" xfId="0" applyBorder="1"/>
    <xf numFmtId="0" fontId="29" fillId="7" borderId="38" xfId="0" applyFont="1" applyFill="1" applyBorder="1" applyAlignment="1">
      <alignment vertical="center"/>
    </xf>
    <xf numFmtId="0" fontId="29" fillId="7" borderId="39" xfId="0" applyFont="1" applyFill="1" applyBorder="1" applyAlignment="1">
      <alignment vertical="center"/>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39" fillId="0" borderId="5" xfId="0" applyFont="1" applyBorder="1" applyAlignment="1">
      <alignment horizontal="center" vertical="center" wrapText="1"/>
    </xf>
    <xf numFmtId="0" fontId="39" fillId="0" borderId="14" xfId="0" applyFont="1" applyBorder="1" applyAlignment="1">
      <alignment horizontal="center" vertical="center"/>
    </xf>
    <xf numFmtId="0" fontId="0" fillId="0" borderId="5"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vertical="center" wrapTex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5"/>
  <sheetViews>
    <sheetView topLeftCell="A29" workbookViewId="0">
      <selection activeCell="H31" sqref="H31:L31"/>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97" t="s">
        <v>91</v>
      </c>
      <c r="B2" s="297"/>
      <c r="C2" s="297"/>
      <c r="D2" s="297"/>
      <c r="E2" s="297"/>
      <c r="F2" s="297"/>
      <c r="G2" s="297"/>
      <c r="H2" s="297"/>
      <c r="I2" s="297"/>
      <c r="J2" s="297"/>
      <c r="K2" s="297"/>
      <c r="L2" s="297"/>
    </row>
    <row r="4" spans="1:12" ht="16.5" x14ac:dyDescent="0.25">
      <c r="A4" s="298" t="s">
        <v>64</v>
      </c>
      <c r="B4" s="298"/>
      <c r="C4" s="298"/>
      <c r="D4" s="298"/>
      <c r="E4" s="298"/>
      <c r="F4" s="298"/>
      <c r="G4" s="298"/>
      <c r="H4" s="298"/>
      <c r="I4" s="298"/>
      <c r="J4" s="298"/>
      <c r="K4" s="298"/>
      <c r="L4" s="298"/>
    </row>
    <row r="5" spans="1:12" ht="16.5" x14ac:dyDescent="0.25">
      <c r="A5" s="77"/>
    </row>
    <row r="6" spans="1:12" ht="16.5" x14ac:dyDescent="0.25">
      <c r="A6" s="298" t="s">
        <v>65</v>
      </c>
      <c r="B6" s="298"/>
      <c r="C6" s="298"/>
      <c r="D6" s="298"/>
      <c r="E6" s="298"/>
      <c r="F6" s="298"/>
      <c r="G6" s="298"/>
      <c r="H6" s="298"/>
      <c r="I6" s="298"/>
      <c r="J6" s="298"/>
      <c r="K6" s="298"/>
      <c r="L6" s="298"/>
    </row>
    <row r="7" spans="1:12" ht="16.5" x14ac:dyDescent="0.25">
      <c r="A7" s="78"/>
    </row>
    <row r="8" spans="1:12" ht="109.5" customHeight="1" x14ac:dyDescent="0.25">
      <c r="A8" s="292" t="s">
        <v>187</v>
      </c>
      <c r="B8" s="292"/>
      <c r="C8" s="292"/>
      <c r="D8" s="292"/>
      <c r="E8" s="292"/>
      <c r="F8" s="292"/>
      <c r="G8" s="292"/>
      <c r="H8" s="292"/>
      <c r="I8" s="292"/>
      <c r="J8" s="292"/>
      <c r="K8" s="292"/>
      <c r="L8" s="292"/>
    </row>
    <row r="9" spans="1:12" ht="45.75" customHeight="1" x14ac:dyDescent="0.25">
      <c r="A9" s="292"/>
      <c r="B9" s="292"/>
      <c r="C9" s="292"/>
      <c r="D9" s="292"/>
      <c r="E9" s="292"/>
      <c r="F9" s="292"/>
      <c r="G9" s="292"/>
      <c r="H9" s="292"/>
      <c r="I9" s="292"/>
      <c r="J9" s="292"/>
      <c r="K9" s="292"/>
      <c r="L9" s="292"/>
    </row>
    <row r="10" spans="1:12" ht="28.5" customHeight="1" x14ac:dyDescent="0.25">
      <c r="A10" s="292" t="s">
        <v>94</v>
      </c>
      <c r="B10" s="292"/>
      <c r="C10" s="292"/>
      <c r="D10" s="292"/>
      <c r="E10" s="292"/>
      <c r="F10" s="292"/>
      <c r="G10" s="292"/>
      <c r="H10" s="292"/>
      <c r="I10" s="292"/>
      <c r="J10" s="292"/>
      <c r="K10" s="292"/>
      <c r="L10" s="292"/>
    </row>
    <row r="11" spans="1:12" ht="28.5" customHeight="1" x14ac:dyDescent="0.25">
      <c r="A11" s="292"/>
      <c r="B11" s="292"/>
      <c r="C11" s="292"/>
      <c r="D11" s="292"/>
      <c r="E11" s="292"/>
      <c r="F11" s="292"/>
      <c r="G11" s="292"/>
      <c r="H11" s="292"/>
      <c r="I11" s="292"/>
      <c r="J11" s="292"/>
      <c r="K11" s="292"/>
      <c r="L11" s="292"/>
    </row>
    <row r="12" spans="1:12" ht="15.75" thickBot="1" x14ac:dyDescent="0.3"/>
    <row r="13" spans="1:12" ht="15.75" thickBot="1" x14ac:dyDescent="0.3">
      <c r="A13" s="79" t="s">
        <v>66</v>
      </c>
      <c r="B13" s="293" t="s">
        <v>90</v>
      </c>
      <c r="C13" s="294"/>
      <c r="D13" s="294"/>
      <c r="E13" s="294"/>
      <c r="F13" s="294"/>
      <c r="G13" s="294"/>
      <c r="H13" s="294"/>
      <c r="I13" s="294"/>
      <c r="J13" s="294"/>
      <c r="K13" s="294"/>
      <c r="L13" s="294"/>
    </row>
    <row r="14" spans="1:12" ht="15.75" thickBot="1" x14ac:dyDescent="0.3">
      <c r="A14" s="80">
        <v>1</v>
      </c>
      <c r="B14" s="295" t="s">
        <v>169</v>
      </c>
      <c r="C14" s="295"/>
      <c r="D14" s="295"/>
      <c r="E14" s="295"/>
      <c r="F14" s="295"/>
      <c r="G14" s="295"/>
      <c r="H14" s="295"/>
      <c r="I14" s="295"/>
      <c r="J14" s="295"/>
      <c r="K14" s="295"/>
      <c r="L14" s="295"/>
    </row>
    <row r="15" spans="1:12" ht="15.75" thickBot="1" x14ac:dyDescent="0.3">
      <c r="A15" s="80">
        <v>2</v>
      </c>
      <c r="B15" s="295" t="s">
        <v>159</v>
      </c>
      <c r="C15" s="295"/>
      <c r="D15" s="295"/>
      <c r="E15" s="295"/>
      <c r="F15" s="295"/>
      <c r="G15" s="295"/>
      <c r="H15" s="295"/>
      <c r="I15" s="295"/>
      <c r="J15" s="295"/>
      <c r="K15" s="295"/>
      <c r="L15" s="295"/>
    </row>
    <row r="16" spans="1:12" ht="15.75" thickBot="1" x14ac:dyDescent="0.3">
      <c r="A16" s="80">
        <v>3</v>
      </c>
      <c r="B16" s="295" t="s">
        <v>180</v>
      </c>
      <c r="C16" s="295"/>
      <c r="D16" s="295"/>
      <c r="E16" s="295"/>
      <c r="F16" s="295"/>
      <c r="G16" s="295"/>
      <c r="H16" s="295"/>
      <c r="I16" s="295"/>
      <c r="J16" s="295"/>
      <c r="K16" s="295"/>
      <c r="L16" s="295"/>
    </row>
    <row r="17" spans="1:12" x14ac:dyDescent="0.25">
      <c r="A17" s="87"/>
      <c r="B17" s="87"/>
      <c r="C17" s="87"/>
      <c r="D17" s="87"/>
      <c r="E17" s="87"/>
      <c r="F17" s="87"/>
      <c r="G17" s="87"/>
      <c r="H17" s="87"/>
      <c r="I17" s="87"/>
      <c r="J17" s="87"/>
      <c r="K17" s="87"/>
      <c r="L17" s="87"/>
    </row>
    <row r="18" spans="1:12" s="103" customFormat="1" x14ac:dyDescent="0.25">
      <c r="A18" s="296" t="s">
        <v>173</v>
      </c>
      <c r="B18" s="296"/>
      <c r="C18" s="296"/>
      <c r="D18" s="296"/>
      <c r="E18" s="296"/>
      <c r="F18" s="296"/>
      <c r="G18" s="296"/>
      <c r="H18" s="296"/>
      <c r="I18" s="296"/>
      <c r="J18" s="296"/>
      <c r="K18" s="296"/>
      <c r="L18" s="296"/>
    </row>
    <row r="19" spans="1:12" s="103" customFormat="1" x14ac:dyDescent="0.25"/>
    <row r="20" spans="1:12" s="103" customFormat="1" ht="15" customHeight="1" x14ac:dyDescent="0.25">
      <c r="A20" s="285" t="s">
        <v>67</v>
      </c>
      <c r="B20" s="285"/>
      <c r="C20" s="285"/>
      <c r="D20" s="285"/>
      <c r="E20" s="82" t="s">
        <v>68</v>
      </c>
      <c r="F20" s="161" t="s">
        <v>69</v>
      </c>
      <c r="G20" s="161" t="s">
        <v>70</v>
      </c>
      <c r="H20" s="285" t="s">
        <v>3</v>
      </c>
      <c r="I20" s="285"/>
      <c r="J20" s="285"/>
      <c r="K20" s="285"/>
      <c r="L20" s="285"/>
    </row>
    <row r="21" spans="1:12" s="103" customFormat="1" ht="30" customHeight="1" x14ac:dyDescent="0.25">
      <c r="A21" s="286" t="s">
        <v>161</v>
      </c>
      <c r="B21" s="287"/>
      <c r="C21" s="287"/>
      <c r="D21" s="288"/>
      <c r="E21" s="83" t="s">
        <v>162</v>
      </c>
      <c r="F21" s="163" t="s">
        <v>163</v>
      </c>
      <c r="G21" s="1"/>
      <c r="H21" s="278"/>
      <c r="I21" s="278"/>
      <c r="J21" s="278"/>
      <c r="K21" s="278"/>
      <c r="L21" s="278"/>
    </row>
    <row r="22" spans="1:12" s="103" customFormat="1" ht="27" customHeight="1" x14ac:dyDescent="0.25">
      <c r="A22" s="272" t="s">
        <v>183</v>
      </c>
      <c r="B22" s="273"/>
      <c r="C22" s="273"/>
      <c r="D22" s="274"/>
      <c r="E22" s="84">
        <v>26</v>
      </c>
      <c r="F22" s="163" t="s">
        <v>163</v>
      </c>
      <c r="G22" s="1"/>
      <c r="H22" s="278"/>
      <c r="I22" s="278"/>
      <c r="J22" s="278"/>
      <c r="K22" s="278"/>
      <c r="L22" s="278"/>
    </row>
    <row r="23" spans="1:12" s="103" customFormat="1" ht="15" customHeight="1" x14ac:dyDescent="0.25">
      <c r="A23" s="272" t="s">
        <v>134</v>
      </c>
      <c r="B23" s="273"/>
      <c r="C23" s="273"/>
      <c r="D23" s="274"/>
      <c r="E23" s="84" t="s">
        <v>175</v>
      </c>
      <c r="F23" s="163" t="s">
        <v>163</v>
      </c>
      <c r="G23" s="1"/>
      <c r="H23" s="278"/>
      <c r="I23" s="278"/>
      <c r="J23" s="278"/>
      <c r="K23" s="278"/>
      <c r="L23" s="278"/>
    </row>
    <row r="24" spans="1:12" s="103" customFormat="1" ht="15" customHeight="1" x14ac:dyDescent="0.25">
      <c r="A24" s="289" t="s">
        <v>71</v>
      </c>
      <c r="B24" s="290"/>
      <c r="C24" s="290"/>
      <c r="D24" s="291"/>
      <c r="E24" s="85" t="s">
        <v>176</v>
      </c>
      <c r="F24" s="163" t="s">
        <v>163</v>
      </c>
      <c r="G24" s="1"/>
      <c r="H24" s="278"/>
      <c r="I24" s="278"/>
      <c r="J24" s="278"/>
      <c r="K24" s="278"/>
      <c r="L24" s="278"/>
    </row>
    <row r="25" spans="1:12" s="103" customFormat="1" ht="15" customHeight="1" x14ac:dyDescent="0.25">
      <c r="A25" s="289" t="s">
        <v>93</v>
      </c>
      <c r="B25" s="290"/>
      <c r="C25" s="290"/>
      <c r="D25" s="291"/>
      <c r="E25" s="85"/>
      <c r="F25" s="1"/>
      <c r="G25" s="1"/>
      <c r="H25" s="275" t="s">
        <v>165</v>
      </c>
      <c r="I25" s="276"/>
      <c r="J25" s="276"/>
      <c r="K25" s="276"/>
      <c r="L25" s="277"/>
    </row>
    <row r="26" spans="1:12" s="103" customFormat="1" ht="39" customHeight="1" x14ac:dyDescent="0.25">
      <c r="A26" s="289" t="s">
        <v>135</v>
      </c>
      <c r="B26" s="290"/>
      <c r="C26" s="290"/>
      <c r="D26" s="291"/>
      <c r="E26" s="85">
        <v>27</v>
      </c>
      <c r="F26" s="163" t="s">
        <v>163</v>
      </c>
      <c r="G26" s="1"/>
      <c r="H26" s="278"/>
      <c r="I26" s="278"/>
      <c r="J26" s="278"/>
      <c r="K26" s="278"/>
      <c r="L26" s="278"/>
    </row>
    <row r="27" spans="1:12" s="103" customFormat="1" ht="27" customHeight="1" x14ac:dyDescent="0.25">
      <c r="A27" s="289" t="s">
        <v>96</v>
      </c>
      <c r="B27" s="290"/>
      <c r="C27" s="290"/>
      <c r="D27" s="291"/>
      <c r="E27" s="85"/>
      <c r="F27" s="1"/>
      <c r="G27" s="1"/>
      <c r="H27" s="275" t="s">
        <v>165</v>
      </c>
      <c r="I27" s="276"/>
      <c r="J27" s="276"/>
      <c r="K27" s="276"/>
      <c r="L27" s="277"/>
    </row>
    <row r="28" spans="1:12" s="103" customFormat="1" ht="15" customHeight="1" x14ac:dyDescent="0.25">
      <c r="A28" s="272" t="s">
        <v>72</v>
      </c>
      <c r="B28" s="273"/>
      <c r="C28" s="273"/>
      <c r="D28" s="274"/>
      <c r="E28" s="84">
        <v>18</v>
      </c>
      <c r="F28" s="163" t="s">
        <v>163</v>
      </c>
      <c r="G28" s="1"/>
      <c r="H28" s="278"/>
      <c r="I28" s="278"/>
      <c r="J28" s="278"/>
      <c r="K28" s="278"/>
      <c r="L28" s="278"/>
    </row>
    <row r="29" spans="1:12" s="103" customFormat="1" ht="15" customHeight="1" x14ac:dyDescent="0.25">
      <c r="A29" s="272" t="s">
        <v>73</v>
      </c>
      <c r="B29" s="273"/>
      <c r="C29" s="273"/>
      <c r="D29" s="274"/>
      <c r="E29" s="84">
        <v>19</v>
      </c>
      <c r="F29" s="163" t="s">
        <v>163</v>
      </c>
      <c r="G29" s="1"/>
      <c r="H29" s="278"/>
      <c r="I29" s="278"/>
      <c r="J29" s="278"/>
      <c r="K29" s="278"/>
      <c r="L29" s="278"/>
    </row>
    <row r="30" spans="1:12" s="103" customFormat="1" ht="15" customHeight="1" x14ac:dyDescent="0.25">
      <c r="A30" s="272" t="s">
        <v>74</v>
      </c>
      <c r="B30" s="273"/>
      <c r="C30" s="273"/>
      <c r="D30" s="274"/>
      <c r="E30" s="84" t="s">
        <v>178</v>
      </c>
      <c r="F30" s="163" t="s">
        <v>163</v>
      </c>
      <c r="G30" s="1"/>
      <c r="H30" s="278"/>
      <c r="I30" s="278"/>
      <c r="J30" s="278"/>
      <c r="K30" s="278"/>
      <c r="L30" s="278"/>
    </row>
    <row r="31" spans="1:12" s="103" customFormat="1" ht="53.25" customHeight="1" x14ac:dyDescent="0.25">
      <c r="A31" s="272" t="s">
        <v>75</v>
      </c>
      <c r="B31" s="273"/>
      <c r="C31" s="273"/>
      <c r="D31" s="274"/>
      <c r="E31" s="84" t="s">
        <v>177</v>
      </c>
      <c r="F31" s="163" t="s">
        <v>163</v>
      </c>
      <c r="G31" s="1"/>
      <c r="H31" s="278"/>
      <c r="I31" s="278"/>
      <c r="J31" s="278"/>
      <c r="K31" s="278"/>
      <c r="L31" s="278"/>
    </row>
    <row r="32" spans="1:12" s="103" customFormat="1" ht="18" customHeight="1" x14ac:dyDescent="0.25">
      <c r="A32" s="272" t="s">
        <v>76</v>
      </c>
      <c r="B32" s="273"/>
      <c r="C32" s="273"/>
      <c r="D32" s="274"/>
      <c r="E32" s="84">
        <v>20</v>
      </c>
      <c r="F32" s="163" t="s">
        <v>163</v>
      </c>
      <c r="G32" s="1"/>
      <c r="H32" s="278"/>
      <c r="I32" s="278"/>
      <c r="J32" s="278"/>
      <c r="K32" s="278"/>
      <c r="L32" s="278"/>
    </row>
    <row r="33" spans="1:12" s="103" customFormat="1" ht="26.25" customHeight="1" x14ac:dyDescent="0.25">
      <c r="A33" s="279" t="s">
        <v>95</v>
      </c>
      <c r="B33" s="280"/>
      <c r="C33" s="280"/>
      <c r="D33" s="281"/>
      <c r="E33" s="84"/>
      <c r="F33" s="253" t="s">
        <v>163</v>
      </c>
      <c r="G33" s="163"/>
      <c r="H33" s="282" t="s">
        <v>714</v>
      </c>
      <c r="I33" s="283"/>
      <c r="J33" s="283"/>
      <c r="K33" s="283"/>
      <c r="L33" s="284"/>
    </row>
    <row r="34" spans="1:12" s="103" customFormat="1" ht="26.25" customHeight="1" x14ac:dyDescent="0.25">
      <c r="A34" s="272" t="s">
        <v>98</v>
      </c>
      <c r="B34" s="273"/>
      <c r="C34" s="273"/>
      <c r="D34" s="274"/>
      <c r="E34" s="84" t="s">
        <v>174</v>
      </c>
      <c r="F34" s="163" t="s">
        <v>163</v>
      </c>
      <c r="G34" s="1"/>
      <c r="H34" s="275"/>
      <c r="I34" s="276"/>
      <c r="J34" s="276"/>
      <c r="K34" s="276"/>
      <c r="L34" s="277"/>
    </row>
    <row r="35" spans="1:12" s="103" customFormat="1" ht="15" customHeight="1" x14ac:dyDescent="0.25">
      <c r="A35" s="272" t="s">
        <v>99</v>
      </c>
      <c r="B35" s="273"/>
      <c r="C35" s="273"/>
      <c r="D35" s="274"/>
      <c r="E35" s="86"/>
      <c r="F35" s="1"/>
      <c r="G35" s="1"/>
      <c r="H35" s="278" t="s">
        <v>165</v>
      </c>
      <c r="I35" s="278"/>
      <c r="J35" s="278"/>
      <c r="K35" s="278"/>
      <c r="L35" s="278"/>
    </row>
    <row r="36" spans="1:12" s="103" customFormat="1" ht="15" customHeight="1" x14ac:dyDescent="0.25">
      <c r="A36" s="168"/>
      <c r="B36" s="168"/>
      <c r="C36" s="168"/>
      <c r="D36" s="168"/>
      <c r="E36" s="169"/>
      <c r="F36" s="170"/>
      <c r="G36" s="170"/>
      <c r="H36" s="171"/>
      <c r="I36" s="171"/>
      <c r="J36" s="171"/>
      <c r="K36" s="171"/>
      <c r="L36" s="171"/>
    </row>
    <row r="37" spans="1:12" x14ac:dyDescent="0.25">
      <c r="A37" s="88"/>
      <c r="B37" s="87"/>
      <c r="C37" s="87"/>
      <c r="D37" s="87"/>
      <c r="E37" s="87"/>
      <c r="F37" s="87"/>
      <c r="G37" s="87"/>
      <c r="H37" s="87"/>
      <c r="I37" s="87"/>
      <c r="J37" s="87"/>
      <c r="K37" s="87"/>
      <c r="L37" s="87"/>
    </row>
    <row r="38" spans="1:12" x14ac:dyDescent="0.25">
      <c r="A38" s="296" t="s">
        <v>160</v>
      </c>
      <c r="B38" s="296"/>
      <c r="C38" s="296"/>
      <c r="D38" s="296"/>
      <c r="E38" s="296"/>
      <c r="F38" s="296"/>
      <c r="G38" s="296"/>
      <c r="H38" s="296"/>
      <c r="I38" s="296"/>
      <c r="J38" s="296"/>
      <c r="K38" s="296"/>
      <c r="L38" s="296"/>
    </row>
    <row r="40" spans="1:12" ht="27" customHeight="1" x14ac:dyDescent="0.25">
      <c r="A40" s="285" t="s">
        <v>67</v>
      </c>
      <c r="B40" s="285"/>
      <c r="C40" s="285"/>
      <c r="D40" s="285"/>
      <c r="E40" s="82" t="s">
        <v>68</v>
      </c>
      <c r="F40" s="81" t="s">
        <v>69</v>
      </c>
      <c r="G40" s="81" t="s">
        <v>70</v>
      </c>
      <c r="H40" s="285" t="s">
        <v>3</v>
      </c>
      <c r="I40" s="285"/>
      <c r="J40" s="285"/>
      <c r="K40" s="285"/>
      <c r="L40" s="285"/>
    </row>
    <row r="41" spans="1:12" ht="30.75" customHeight="1" x14ac:dyDescent="0.25">
      <c r="A41" s="286" t="s">
        <v>161</v>
      </c>
      <c r="B41" s="287"/>
      <c r="C41" s="287"/>
      <c r="D41" s="288"/>
      <c r="E41" s="164" t="s">
        <v>162</v>
      </c>
      <c r="F41" s="162" t="s">
        <v>163</v>
      </c>
      <c r="G41" s="1"/>
      <c r="H41" s="278"/>
      <c r="I41" s="278"/>
      <c r="J41" s="278"/>
      <c r="K41" s="278"/>
      <c r="L41" s="278"/>
    </row>
    <row r="42" spans="1:12" ht="35.25" customHeight="1" x14ac:dyDescent="0.25">
      <c r="A42" s="272" t="s">
        <v>97</v>
      </c>
      <c r="B42" s="273"/>
      <c r="C42" s="273"/>
      <c r="D42" s="274"/>
      <c r="E42" s="84">
        <v>20</v>
      </c>
      <c r="F42" s="162" t="s">
        <v>163</v>
      </c>
      <c r="G42" s="1"/>
      <c r="H42" s="278"/>
      <c r="I42" s="278"/>
      <c r="J42" s="278"/>
      <c r="K42" s="278"/>
      <c r="L42" s="278"/>
    </row>
    <row r="43" spans="1:12" ht="24.75" customHeight="1" x14ac:dyDescent="0.25">
      <c r="A43" s="272" t="s">
        <v>134</v>
      </c>
      <c r="B43" s="273"/>
      <c r="C43" s="273"/>
      <c r="D43" s="274"/>
      <c r="E43" s="84" t="s">
        <v>164</v>
      </c>
      <c r="F43" s="162" t="s">
        <v>163</v>
      </c>
      <c r="G43" s="1"/>
      <c r="H43" s="278"/>
      <c r="I43" s="278"/>
      <c r="J43" s="278"/>
      <c r="K43" s="278"/>
      <c r="L43" s="278"/>
    </row>
    <row r="44" spans="1:12" ht="27" customHeight="1" x14ac:dyDescent="0.25">
      <c r="A44" s="289" t="s">
        <v>71</v>
      </c>
      <c r="B44" s="290"/>
      <c r="C44" s="290"/>
      <c r="D44" s="291"/>
      <c r="E44" s="85" t="s">
        <v>166</v>
      </c>
      <c r="F44" s="162" t="s">
        <v>163</v>
      </c>
      <c r="G44" s="1"/>
      <c r="H44" s="278"/>
      <c r="I44" s="278"/>
      <c r="J44" s="278"/>
      <c r="K44" s="278"/>
      <c r="L44" s="278"/>
    </row>
    <row r="45" spans="1:12" ht="20.25" customHeight="1" x14ac:dyDescent="0.25">
      <c r="A45" s="289" t="s">
        <v>93</v>
      </c>
      <c r="B45" s="290"/>
      <c r="C45" s="290"/>
      <c r="D45" s="291"/>
      <c r="E45" s="85" t="s">
        <v>168</v>
      </c>
      <c r="F45" s="162" t="s">
        <v>163</v>
      </c>
      <c r="G45" s="1"/>
      <c r="H45" s="275"/>
      <c r="I45" s="276"/>
      <c r="J45" s="276"/>
      <c r="K45" s="276"/>
      <c r="L45" s="277"/>
    </row>
    <row r="46" spans="1:12" ht="28.5" customHeight="1" x14ac:dyDescent="0.25">
      <c r="A46" s="289" t="s">
        <v>135</v>
      </c>
      <c r="B46" s="290"/>
      <c r="C46" s="290"/>
      <c r="D46" s="291"/>
      <c r="E46" s="165" t="s">
        <v>167</v>
      </c>
      <c r="F46" s="162" t="s">
        <v>163</v>
      </c>
      <c r="G46" s="1"/>
      <c r="H46" s="278"/>
      <c r="I46" s="278"/>
      <c r="J46" s="278"/>
      <c r="K46" s="278"/>
      <c r="L46" s="278"/>
    </row>
    <row r="47" spans="1:12" ht="28.5" customHeight="1" x14ac:dyDescent="0.25">
      <c r="A47" s="289" t="s">
        <v>96</v>
      </c>
      <c r="B47" s="290"/>
      <c r="C47" s="290"/>
      <c r="D47" s="291"/>
      <c r="E47" s="85"/>
      <c r="F47" s="1"/>
      <c r="G47" s="1"/>
      <c r="H47" s="275" t="s">
        <v>165</v>
      </c>
      <c r="I47" s="276"/>
      <c r="J47" s="276"/>
      <c r="K47" s="276"/>
      <c r="L47" s="277"/>
    </row>
    <row r="48" spans="1:12" ht="15.75" customHeight="1" x14ac:dyDescent="0.25">
      <c r="A48" s="272" t="s">
        <v>72</v>
      </c>
      <c r="B48" s="273"/>
      <c r="C48" s="273"/>
      <c r="D48" s="274"/>
      <c r="E48" s="84">
        <v>9</v>
      </c>
      <c r="F48" s="162" t="s">
        <v>163</v>
      </c>
      <c r="G48" s="1"/>
      <c r="H48" s="278"/>
      <c r="I48" s="278"/>
      <c r="J48" s="278"/>
      <c r="K48" s="278"/>
      <c r="L48" s="278"/>
    </row>
    <row r="49" spans="1:12" ht="19.5" customHeight="1" x14ac:dyDescent="0.25">
      <c r="A49" s="272" t="s">
        <v>73</v>
      </c>
      <c r="B49" s="273"/>
      <c r="C49" s="273"/>
      <c r="D49" s="274"/>
      <c r="E49" s="84">
        <v>24</v>
      </c>
      <c r="F49" s="162" t="s">
        <v>163</v>
      </c>
      <c r="G49" s="1"/>
      <c r="H49" s="278"/>
      <c r="I49" s="278"/>
      <c r="J49" s="278"/>
      <c r="K49" s="278"/>
      <c r="L49" s="278"/>
    </row>
    <row r="50" spans="1:12" ht="27.75" customHeight="1" x14ac:dyDescent="0.25">
      <c r="A50" s="272" t="s">
        <v>74</v>
      </c>
      <c r="B50" s="273"/>
      <c r="C50" s="273"/>
      <c r="D50" s="274"/>
      <c r="E50" s="84">
        <v>10</v>
      </c>
      <c r="F50" s="162" t="s">
        <v>163</v>
      </c>
      <c r="G50" s="1"/>
      <c r="H50" s="278"/>
      <c r="I50" s="278"/>
      <c r="J50" s="278"/>
      <c r="K50" s="278"/>
      <c r="L50" s="278"/>
    </row>
    <row r="51" spans="1:12" ht="61.5" customHeight="1" x14ac:dyDescent="0.25">
      <c r="A51" s="272" t="s">
        <v>75</v>
      </c>
      <c r="B51" s="273"/>
      <c r="C51" s="273"/>
      <c r="D51" s="274"/>
      <c r="E51" s="84" t="s">
        <v>170</v>
      </c>
      <c r="F51" s="162" t="s">
        <v>163</v>
      </c>
      <c r="G51" s="1"/>
      <c r="H51" s="278"/>
      <c r="I51" s="278"/>
      <c r="J51" s="278"/>
      <c r="K51" s="278"/>
      <c r="L51" s="278"/>
    </row>
    <row r="52" spans="1:12" ht="17.25" customHeight="1" x14ac:dyDescent="0.25">
      <c r="A52" s="272" t="s">
        <v>76</v>
      </c>
      <c r="B52" s="273"/>
      <c r="C52" s="273"/>
      <c r="D52" s="274"/>
      <c r="E52" s="84">
        <v>16</v>
      </c>
      <c r="F52" s="162" t="s">
        <v>163</v>
      </c>
      <c r="G52" s="1"/>
      <c r="H52" s="278"/>
      <c r="I52" s="278"/>
      <c r="J52" s="278"/>
      <c r="K52" s="278"/>
      <c r="L52" s="278"/>
    </row>
    <row r="53" spans="1:12" ht="35.25" customHeight="1" x14ac:dyDescent="0.25">
      <c r="A53" s="279" t="s">
        <v>172</v>
      </c>
      <c r="B53" s="280"/>
      <c r="C53" s="280"/>
      <c r="D53" s="281"/>
      <c r="E53" s="84"/>
      <c r="F53" s="252" t="s">
        <v>163</v>
      </c>
      <c r="G53" s="162"/>
      <c r="H53" s="282" t="s">
        <v>713</v>
      </c>
      <c r="I53" s="283"/>
      <c r="J53" s="283"/>
      <c r="K53" s="283"/>
      <c r="L53" s="284"/>
    </row>
    <row r="54" spans="1:12" ht="24" customHeight="1" x14ac:dyDescent="0.25">
      <c r="A54" s="272" t="s">
        <v>98</v>
      </c>
      <c r="B54" s="273"/>
      <c r="C54" s="273"/>
      <c r="D54" s="274"/>
      <c r="E54" s="84" t="s">
        <v>171</v>
      </c>
      <c r="F54" s="162" t="s">
        <v>163</v>
      </c>
      <c r="G54" s="1"/>
      <c r="H54" s="275"/>
      <c r="I54" s="276"/>
      <c r="J54" s="276"/>
      <c r="K54" s="276"/>
      <c r="L54" s="277"/>
    </row>
    <row r="55" spans="1:12" ht="28.5" customHeight="1" x14ac:dyDescent="0.25">
      <c r="A55" s="272" t="s">
        <v>99</v>
      </c>
      <c r="B55" s="273"/>
      <c r="C55" s="273"/>
      <c r="D55" s="274"/>
      <c r="E55" s="86"/>
      <c r="F55" s="1"/>
      <c r="G55" s="1"/>
      <c r="H55" s="278" t="s">
        <v>165</v>
      </c>
      <c r="I55" s="278"/>
      <c r="J55" s="278"/>
      <c r="K55" s="278"/>
      <c r="L55" s="278"/>
    </row>
    <row r="58" spans="1:12" x14ac:dyDescent="0.25">
      <c r="A58" s="296" t="s">
        <v>179</v>
      </c>
      <c r="B58" s="296"/>
      <c r="C58" s="296"/>
      <c r="D58" s="296"/>
      <c r="E58" s="296"/>
      <c r="F58" s="296"/>
      <c r="G58" s="296"/>
      <c r="H58" s="296"/>
      <c r="I58" s="296"/>
      <c r="J58" s="296"/>
      <c r="K58" s="296"/>
      <c r="L58" s="296"/>
    </row>
    <row r="60" spans="1:12" ht="15" customHeight="1" x14ac:dyDescent="0.25">
      <c r="A60" s="285" t="s">
        <v>67</v>
      </c>
      <c r="B60" s="285"/>
      <c r="C60" s="285"/>
      <c r="D60" s="285"/>
      <c r="E60" s="82" t="s">
        <v>68</v>
      </c>
      <c r="F60" s="89" t="s">
        <v>69</v>
      </c>
      <c r="G60" s="89" t="s">
        <v>70</v>
      </c>
      <c r="H60" s="285" t="s">
        <v>3</v>
      </c>
      <c r="I60" s="285"/>
      <c r="J60" s="285"/>
      <c r="K60" s="285"/>
      <c r="L60" s="285"/>
    </row>
    <row r="61" spans="1:12" ht="30" customHeight="1" x14ac:dyDescent="0.25">
      <c r="A61" s="286" t="s">
        <v>161</v>
      </c>
      <c r="B61" s="287"/>
      <c r="C61" s="287"/>
      <c r="D61" s="288"/>
      <c r="E61" s="83" t="s">
        <v>181</v>
      </c>
      <c r="F61" s="163" t="s">
        <v>163</v>
      </c>
      <c r="G61" s="1"/>
      <c r="H61" s="278"/>
      <c r="I61" s="278"/>
      <c r="J61" s="278"/>
      <c r="K61" s="278"/>
      <c r="L61" s="278"/>
    </row>
    <row r="62" spans="1:12" ht="29.25" customHeight="1" x14ac:dyDescent="0.25">
      <c r="A62" s="272" t="s">
        <v>183</v>
      </c>
      <c r="B62" s="273"/>
      <c r="C62" s="273"/>
      <c r="D62" s="274"/>
      <c r="E62" s="84" t="s">
        <v>176</v>
      </c>
      <c r="F62" s="163" t="s">
        <v>163</v>
      </c>
      <c r="G62" s="1"/>
      <c r="H62" s="278"/>
      <c r="I62" s="278"/>
      <c r="J62" s="278"/>
      <c r="K62" s="278"/>
      <c r="L62" s="278"/>
    </row>
    <row r="63" spans="1:12" ht="19.5" customHeight="1" x14ac:dyDescent="0.25">
      <c r="A63" s="272" t="s">
        <v>134</v>
      </c>
      <c r="B63" s="273"/>
      <c r="C63" s="273"/>
      <c r="D63" s="274"/>
      <c r="E63" s="84" t="s">
        <v>186</v>
      </c>
      <c r="F63" s="163" t="s">
        <v>163</v>
      </c>
      <c r="G63" s="1"/>
      <c r="H63" s="278"/>
      <c r="I63" s="278"/>
      <c r="J63" s="278"/>
      <c r="K63" s="278"/>
      <c r="L63" s="278"/>
    </row>
    <row r="64" spans="1:12" ht="15" customHeight="1" x14ac:dyDescent="0.25">
      <c r="A64" s="289" t="s">
        <v>71</v>
      </c>
      <c r="B64" s="290"/>
      <c r="C64" s="290"/>
      <c r="D64" s="291"/>
      <c r="E64" s="85">
        <v>8</v>
      </c>
      <c r="F64" s="163" t="s">
        <v>163</v>
      </c>
      <c r="G64" s="1"/>
      <c r="H64" s="278"/>
      <c r="I64" s="278"/>
      <c r="J64" s="278"/>
      <c r="K64" s="278"/>
      <c r="L64" s="278"/>
    </row>
    <row r="65" spans="1:12" ht="15" customHeight="1" x14ac:dyDescent="0.25">
      <c r="A65" s="289" t="s">
        <v>93</v>
      </c>
      <c r="B65" s="290"/>
      <c r="C65" s="290"/>
      <c r="D65" s="291"/>
      <c r="E65" s="85"/>
      <c r="F65" s="163"/>
      <c r="G65" s="1"/>
      <c r="H65" s="275" t="s">
        <v>165</v>
      </c>
      <c r="I65" s="276"/>
      <c r="J65" s="276"/>
      <c r="K65" s="276"/>
      <c r="L65" s="277"/>
    </row>
    <row r="66" spans="1:12" ht="37.5" customHeight="1" x14ac:dyDescent="0.25">
      <c r="A66" s="289" t="s">
        <v>135</v>
      </c>
      <c r="B66" s="290"/>
      <c r="C66" s="290"/>
      <c r="D66" s="291"/>
      <c r="E66" s="85">
        <v>9</v>
      </c>
      <c r="F66" s="163" t="s">
        <v>163</v>
      </c>
      <c r="G66" s="1"/>
      <c r="H66" s="278"/>
      <c r="I66" s="278"/>
      <c r="J66" s="278"/>
      <c r="K66" s="278"/>
      <c r="L66" s="278"/>
    </row>
    <row r="67" spans="1:12" ht="15" customHeight="1" x14ac:dyDescent="0.25">
      <c r="A67" s="289" t="s">
        <v>96</v>
      </c>
      <c r="B67" s="290"/>
      <c r="C67" s="290"/>
      <c r="D67" s="291"/>
      <c r="E67" s="85"/>
      <c r="F67" s="163"/>
      <c r="G67" s="1"/>
      <c r="H67" s="275" t="s">
        <v>165</v>
      </c>
      <c r="I67" s="276"/>
      <c r="J67" s="276"/>
      <c r="K67" s="276"/>
      <c r="L67" s="277"/>
    </row>
    <row r="68" spans="1:12" ht="15" customHeight="1" x14ac:dyDescent="0.25">
      <c r="A68" s="272" t="s">
        <v>72</v>
      </c>
      <c r="B68" s="273"/>
      <c r="C68" s="273"/>
      <c r="D68" s="274"/>
      <c r="E68" s="84">
        <v>10</v>
      </c>
      <c r="F68" s="163" t="s">
        <v>163</v>
      </c>
      <c r="G68" s="1"/>
      <c r="H68" s="278"/>
      <c r="I68" s="278"/>
      <c r="J68" s="278"/>
      <c r="K68" s="278"/>
      <c r="L68" s="278"/>
    </row>
    <row r="69" spans="1:12" ht="15" customHeight="1" x14ac:dyDescent="0.25">
      <c r="A69" s="272" t="s">
        <v>73</v>
      </c>
      <c r="B69" s="273"/>
      <c r="C69" s="273"/>
      <c r="D69" s="274"/>
      <c r="E69" s="84">
        <v>18</v>
      </c>
      <c r="F69" s="163" t="s">
        <v>163</v>
      </c>
      <c r="G69" s="1"/>
      <c r="H69" s="278"/>
      <c r="I69" s="278"/>
      <c r="J69" s="278"/>
      <c r="K69" s="278"/>
      <c r="L69" s="278"/>
    </row>
    <row r="70" spans="1:12" ht="32.25" customHeight="1" x14ac:dyDescent="0.25">
      <c r="A70" s="272" t="s">
        <v>74</v>
      </c>
      <c r="B70" s="273"/>
      <c r="C70" s="273"/>
      <c r="D70" s="274"/>
      <c r="E70" s="84" t="s">
        <v>174</v>
      </c>
      <c r="F70" s="163" t="s">
        <v>163</v>
      </c>
      <c r="G70" s="1"/>
      <c r="H70" s="278"/>
      <c r="I70" s="278"/>
      <c r="J70" s="278"/>
      <c r="K70" s="278"/>
      <c r="L70" s="278"/>
    </row>
    <row r="71" spans="1:12" ht="60.75" customHeight="1" x14ac:dyDescent="0.25">
      <c r="A71" s="272" t="s">
        <v>75</v>
      </c>
      <c r="B71" s="273"/>
      <c r="C71" s="273"/>
      <c r="D71" s="274"/>
      <c r="E71" s="84" t="s">
        <v>184</v>
      </c>
      <c r="F71" s="163" t="s">
        <v>163</v>
      </c>
      <c r="G71" s="1"/>
      <c r="H71" s="278"/>
      <c r="I71" s="278"/>
      <c r="J71" s="278"/>
      <c r="K71" s="278"/>
      <c r="L71" s="278"/>
    </row>
    <row r="72" spans="1:12" ht="18" customHeight="1" x14ac:dyDescent="0.25">
      <c r="A72" s="272" t="s">
        <v>76</v>
      </c>
      <c r="B72" s="273"/>
      <c r="C72" s="273"/>
      <c r="D72" s="274"/>
      <c r="E72" s="84">
        <v>11</v>
      </c>
      <c r="F72" s="163" t="s">
        <v>163</v>
      </c>
      <c r="G72" s="1"/>
      <c r="H72" s="278"/>
      <c r="I72" s="278"/>
      <c r="J72" s="278"/>
      <c r="K72" s="278"/>
      <c r="L72" s="278"/>
    </row>
    <row r="73" spans="1:12" ht="25.5" customHeight="1" x14ac:dyDescent="0.25">
      <c r="A73" s="279" t="s">
        <v>95</v>
      </c>
      <c r="B73" s="280"/>
      <c r="C73" s="280"/>
      <c r="D73" s="281"/>
      <c r="E73" s="84" t="s">
        <v>185</v>
      </c>
      <c r="F73" s="163" t="s">
        <v>163</v>
      </c>
      <c r="G73" s="1"/>
      <c r="H73" s="275"/>
      <c r="I73" s="276"/>
      <c r="J73" s="276"/>
      <c r="K73" s="276"/>
      <c r="L73" s="277"/>
    </row>
    <row r="74" spans="1:12" ht="15" customHeight="1" x14ac:dyDescent="0.25">
      <c r="A74" s="272" t="s">
        <v>98</v>
      </c>
      <c r="B74" s="273"/>
      <c r="C74" s="273"/>
      <c r="D74" s="274"/>
      <c r="E74" s="84" t="s">
        <v>182</v>
      </c>
      <c r="F74" s="163" t="s">
        <v>163</v>
      </c>
      <c r="G74" s="1"/>
      <c r="H74" s="275"/>
      <c r="I74" s="276"/>
      <c r="J74" s="276"/>
      <c r="K74" s="276"/>
      <c r="L74" s="277"/>
    </row>
    <row r="75" spans="1:12" ht="15" customHeight="1" x14ac:dyDescent="0.25">
      <c r="A75" s="272" t="s">
        <v>99</v>
      </c>
      <c r="B75" s="273"/>
      <c r="C75" s="273"/>
      <c r="D75" s="274"/>
      <c r="E75" s="86"/>
      <c r="F75" s="163"/>
      <c r="G75" s="1"/>
      <c r="H75" s="278" t="s">
        <v>165</v>
      </c>
      <c r="I75" s="278"/>
      <c r="J75" s="278"/>
      <c r="K75" s="278"/>
      <c r="L75" s="278"/>
    </row>
  </sheetData>
  <mergeCells count="108">
    <mergeCell ref="A74:D74"/>
    <mergeCell ref="A75:D75"/>
    <mergeCell ref="H75:L75"/>
    <mergeCell ref="H74:L74"/>
    <mergeCell ref="H54:L54"/>
    <mergeCell ref="A71:D71"/>
    <mergeCell ref="H71:L71"/>
    <mergeCell ref="A72:D72"/>
    <mergeCell ref="H72:L72"/>
    <mergeCell ref="A73:D73"/>
    <mergeCell ref="H73:L73"/>
    <mergeCell ref="A68:D68"/>
    <mergeCell ref="H68:L68"/>
    <mergeCell ref="A69:D69"/>
    <mergeCell ref="H69:L69"/>
    <mergeCell ref="A70:D70"/>
    <mergeCell ref="A64:D64"/>
    <mergeCell ref="H64:L64"/>
    <mergeCell ref="H70:L70"/>
    <mergeCell ref="A65:D65"/>
    <mergeCell ref="H65:L65"/>
    <mergeCell ref="A66:D66"/>
    <mergeCell ref="H66:L66"/>
    <mergeCell ref="A67:D67"/>
    <mergeCell ref="H67:L67"/>
    <mergeCell ref="A58:L58"/>
    <mergeCell ref="A60:D60"/>
    <mergeCell ref="H60:L60"/>
    <mergeCell ref="A61:D61"/>
    <mergeCell ref="H61:L61"/>
    <mergeCell ref="A62:D62"/>
    <mergeCell ref="H62:L62"/>
    <mergeCell ref="A63:D63"/>
    <mergeCell ref="H63:L63"/>
    <mergeCell ref="H55:L55"/>
    <mergeCell ref="A2:L2"/>
    <mergeCell ref="A38:L38"/>
    <mergeCell ref="H46:L46"/>
    <mergeCell ref="H48:L48"/>
    <mergeCell ref="H49:L49"/>
    <mergeCell ref="H50:L50"/>
    <mergeCell ref="H51:L51"/>
    <mergeCell ref="H52:L52"/>
    <mergeCell ref="A49:D49"/>
    <mergeCell ref="A50:D50"/>
    <mergeCell ref="A51:D51"/>
    <mergeCell ref="A52:D52"/>
    <mergeCell ref="A55:D55"/>
    <mergeCell ref="H40:L40"/>
    <mergeCell ref="A46:D46"/>
    <mergeCell ref="H53:L53"/>
    <mergeCell ref="A53:D53"/>
    <mergeCell ref="A54:D54"/>
    <mergeCell ref="A47:D47"/>
    <mergeCell ref="H47:L47"/>
    <mergeCell ref="A48:D48"/>
    <mergeCell ref="A4:L4"/>
    <mergeCell ref="A6:L6"/>
    <mergeCell ref="A8:L9"/>
    <mergeCell ref="A10:L11"/>
    <mergeCell ref="B13:L13"/>
    <mergeCell ref="A40:D40"/>
    <mergeCell ref="A45:D45"/>
    <mergeCell ref="H45:L45"/>
    <mergeCell ref="H42:L42"/>
    <mergeCell ref="H43:L43"/>
    <mergeCell ref="H44:L44"/>
    <mergeCell ref="A41:D41"/>
    <mergeCell ref="A42:D42"/>
    <mergeCell ref="A43:D43"/>
    <mergeCell ref="H41:L41"/>
    <mergeCell ref="A44:D44"/>
    <mergeCell ref="B14:L14"/>
    <mergeCell ref="B15:L15"/>
    <mergeCell ref="B16:L16"/>
    <mergeCell ref="A22:D22"/>
    <mergeCell ref="H22:L22"/>
    <mergeCell ref="A23:D23"/>
    <mergeCell ref="H23:L23"/>
    <mergeCell ref="A24:D24"/>
    <mergeCell ref="H24:L24"/>
    <mergeCell ref="A18:L18"/>
    <mergeCell ref="A20:D20"/>
    <mergeCell ref="H20:L20"/>
    <mergeCell ref="A21:D21"/>
    <mergeCell ref="H21:L21"/>
    <mergeCell ref="A28:D28"/>
    <mergeCell ref="H28:L28"/>
    <mergeCell ref="A29:D29"/>
    <mergeCell ref="H29:L29"/>
    <mergeCell ref="A30:D30"/>
    <mergeCell ref="H30:L30"/>
    <mergeCell ref="A25:D25"/>
    <mergeCell ref="H25:L25"/>
    <mergeCell ref="A26:D26"/>
    <mergeCell ref="H26:L26"/>
    <mergeCell ref="A27:D27"/>
    <mergeCell ref="H27:L27"/>
    <mergeCell ref="A34:D34"/>
    <mergeCell ref="H34:L34"/>
    <mergeCell ref="A35:D35"/>
    <mergeCell ref="H35:L35"/>
    <mergeCell ref="A31:D31"/>
    <mergeCell ref="H31:L31"/>
    <mergeCell ref="A32:D32"/>
    <mergeCell ref="H32:L32"/>
    <mergeCell ref="A33:D33"/>
    <mergeCell ref="H33:L33"/>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9"/>
  <sheetViews>
    <sheetView tabSelected="1" topLeftCell="B149" zoomScale="80" zoomScaleNormal="80" workbookViewId="0">
      <selection activeCell="C159" sqref="C159"/>
    </sheetView>
  </sheetViews>
  <sheetFormatPr baseColWidth="10" defaultRowHeight="15" x14ac:dyDescent="0.25"/>
  <cols>
    <col min="1" max="1" width="4.140625" style="9"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9.28515625" style="9" customWidth="1"/>
    <col min="11" max="11" width="42.140625" style="9" customWidth="1"/>
    <col min="12" max="13" width="18.7109375" style="9" customWidth="1"/>
    <col min="14" max="14" width="22.140625" style="9" customWidth="1"/>
    <col min="15" max="15" width="26.140625" style="9" customWidth="1"/>
    <col min="16" max="16" width="19.5703125" style="9" bestFit="1" customWidth="1"/>
    <col min="17" max="17" width="26.71093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522</v>
      </c>
      <c r="D6" s="327"/>
      <c r="E6" s="327"/>
      <c r="F6" s="327"/>
      <c r="G6" s="327"/>
      <c r="H6" s="327"/>
      <c r="I6" s="327"/>
      <c r="J6" s="327"/>
      <c r="K6" s="327"/>
      <c r="L6" s="327"/>
      <c r="M6" s="327"/>
      <c r="N6" s="328"/>
    </row>
    <row r="7" spans="2:16" ht="16.5" thickBot="1" x14ac:dyDescent="0.3">
      <c r="B7" s="12" t="s">
        <v>523</v>
      </c>
      <c r="C7" s="327"/>
      <c r="D7" s="327"/>
      <c r="E7" s="327"/>
      <c r="F7" s="327"/>
      <c r="G7" s="327"/>
      <c r="H7" s="327"/>
      <c r="I7" s="327"/>
      <c r="J7" s="327"/>
      <c r="K7" s="327"/>
      <c r="L7" s="327"/>
      <c r="M7" s="327"/>
      <c r="N7" s="328"/>
    </row>
    <row r="8" spans="2:16" ht="16.5" thickBot="1" x14ac:dyDescent="0.3">
      <c r="B8" s="12"/>
      <c r="C8" s="327"/>
      <c r="D8" s="327"/>
      <c r="E8" s="327"/>
      <c r="F8" s="327"/>
      <c r="G8" s="327"/>
      <c r="H8" s="327"/>
      <c r="I8" s="327"/>
      <c r="J8" s="327"/>
      <c r="K8" s="327"/>
      <c r="L8" s="327"/>
      <c r="M8" s="327"/>
      <c r="N8" s="328"/>
    </row>
    <row r="9" spans="2:16" ht="16.5" thickBot="1" x14ac:dyDescent="0.3">
      <c r="B9" s="12"/>
      <c r="C9" s="327"/>
      <c r="D9" s="327"/>
      <c r="E9" s="327"/>
      <c r="F9" s="327"/>
      <c r="G9" s="327"/>
      <c r="H9" s="327"/>
      <c r="I9" s="327"/>
      <c r="J9" s="327"/>
      <c r="K9" s="327"/>
      <c r="L9" s="327"/>
      <c r="M9" s="327"/>
      <c r="N9" s="328"/>
    </row>
    <row r="10" spans="2:16" ht="16.5" thickBot="1" x14ac:dyDescent="0.3">
      <c r="B10" s="12" t="s">
        <v>668</v>
      </c>
      <c r="C10" s="329">
        <v>7</v>
      </c>
      <c r="D10" s="329"/>
      <c r="E10" s="330"/>
      <c r="F10" s="33"/>
      <c r="G10" s="33"/>
      <c r="H10" s="33"/>
      <c r="I10" s="33"/>
      <c r="J10" s="33"/>
      <c r="K10" s="33"/>
      <c r="L10" s="33"/>
      <c r="M10" s="33"/>
      <c r="N10" s="34"/>
    </row>
    <row r="11" spans="2:16" ht="16.5" thickBot="1" x14ac:dyDescent="0.3">
      <c r="B11" s="14" t="s">
        <v>8</v>
      </c>
      <c r="C11" s="15">
        <v>41971</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94" t="s">
        <v>11</v>
      </c>
      <c r="E14" s="194" t="s">
        <v>12</v>
      </c>
      <c r="F14" s="194" t="s">
        <v>28</v>
      </c>
      <c r="G14" s="91"/>
      <c r="I14" s="36"/>
      <c r="J14" s="36"/>
      <c r="K14" s="36"/>
      <c r="L14" s="36"/>
      <c r="M14" s="36"/>
      <c r="N14" s="107"/>
    </row>
    <row r="15" spans="2:16" x14ac:dyDescent="0.25">
      <c r="B15" s="331"/>
      <c r="C15" s="331"/>
      <c r="D15" s="194">
        <v>1</v>
      </c>
      <c r="E15" s="35" t="s">
        <v>226</v>
      </c>
      <c r="F15" s="35" t="s">
        <v>226</v>
      </c>
      <c r="G15" s="92"/>
      <c r="I15" s="37"/>
      <c r="J15" s="37"/>
      <c r="K15" s="37"/>
      <c r="L15" s="37"/>
      <c r="M15" s="37"/>
      <c r="N15" s="107"/>
    </row>
    <row r="16" spans="2:16" x14ac:dyDescent="0.25">
      <c r="B16" s="331"/>
      <c r="C16" s="331"/>
      <c r="D16" s="194">
        <v>2</v>
      </c>
      <c r="E16" s="35" t="s">
        <v>226</v>
      </c>
      <c r="F16" s="35" t="s">
        <v>226</v>
      </c>
      <c r="G16" s="92"/>
      <c r="I16" s="37"/>
      <c r="J16" s="37"/>
      <c r="K16" s="37"/>
      <c r="L16" s="37"/>
      <c r="M16" s="37"/>
      <c r="N16" s="107"/>
    </row>
    <row r="17" spans="1:14" x14ac:dyDescent="0.25">
      <c r="B17" s="331"/>
      <c r="C17" s="331"/>
      <c r="D17" s="194">
        <v>3</v>
      </c>
      <c r="E17" s="35" t="s">
        <v>226</v>
      </c>
      <c r="F17" s="203" t="s">
        <v>226</v>
      </c>
      <c r="G17" s="92"/>
      <c r="I17" s="37"/>
      <c r="J17" s="37"/>
      <c r="K17" s="37"/>
      <c r="L17" s="37"/>
      <c r="M17" s="37"/>
      <c r="N17" s="107"/>
    </row>
    <row r="18" spans="1:14" x14ac:dyDescent="0.25">
      <c r="B18" s="331"/>
      <c r="C18" s="331"/>
      <c r="D18" s="194">
        <v>4</v>
      </c>
      <c r="E18" s="35" t="s">
        <v>226</v>
      </c>
      <c r="F18" s="35" t="s">
        <v>226</v>
      </c>
      <c r="G18" s="92"/>
      <c r="H18" s="22"/>
      <c r="I18" s="37"/>
      <c r="J18" s="37"/>
      <c r="K18" s="37"/>
      <c r="L18" s="37"/>
      <c r="M18" s="37"/>
      <c r="N18" s="20"/>
    </row>
    <row r="19" spans="1:14" x14ac:dyDescent="0.25">
      <c r="B19" s="331"/>
      <c r="C19" s="331"/>
      <c r="D19" s="194">
        <v>5</v>
      </c>
      <c r="E19" s="35" t="s">
        <v>226</v>
      </c>
      <c r="F19" s="35" t="s">
        <v>226</v>
      </c>
      <c r="G19" s="92"/>
      <c r="H19" s="22"/>
      <c r="I19" s="39"/>
      <c r="J19" s="39"/>
      <c r="K19" s="39"/>
      <c r="L19" s="39"/>
      <c r="M19" s="39"/>
      <c r="N19" s="20"/>
    </row>
    <row r="20" spans="1:14" x14ac:dyDescent="0.25">
      <c r="B20" s="331"/>
      <c r="C20" s="331"/>
      <c r="D20" s="194">
        <v>6</v>
      </c>
      <c r="E20" s="35" t="s">
        <v>226</v>
      </c>
      <c r="F20" s="35" t="s">
        <v>226</v>
      </c>
      <c r="G20" s="92"/>
      <c r="H20" s="22"/>
      <c r="I20" s="106"/>
      <c r="J20" s="106"/>
      <c r="K20" s="106"/>
      <c r="L20" s="106"/>
      <c r="M20" s="106"/>
      <c r="N20" s="20"/>
    </row>
    <row r="21" spans="1:14" x14ac:dyDescent="0.25">
      <c r="B21" s="331"/>
      <c r="C21" s="331"/>
      <c r="D21" s="194">
        <v>7</v>
      </c>
      <c r="E21" s="35">
        <v>756830956</v>
      </c>
      <c r="F21" s="35">
        <v>272</v>
      </c>
      <c r="G21" s="92"/>
      <c r="H21" s="22"/>
      <c r="I21" s="106"/>
      <c r="J21" s="106"/>
      <c r="K21" s="106"/>
      <c r="L21" s="106"/>
      <c r="M21" s="106"/>
      <c r="N21" s="20"/>
    </row>
    <row r="22" spans="1:14" ht="15.75" thickBot="1" x14ac:dyDescent="0.3">
      <c r="B22" s="332" t="s">
        <v>13</v>
      </c>
      <c r="C22" s="333"/>
      <c r="D22" s="194"/>
      <c r="E22" s="35">
        <f>SUM(E15:E21)</f>
        <v>756830956</v>
      </c>
      <c r="F22" s="203">
        <f>SUM(F15:F21)</f>
        <v>272</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+F21*80%</f>
        <v>217.60000000000002</v>
      </c>
      <c r="D24" s="40"/>
      <c r="E24" s="43">
        <f>E22</f>
        <v>756830956</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218" t="s">
        <v>163</v>
      </c>
      <c r="D30" s="218"/>
      <c r="E30" s="103"/>
      <c r="F30" s="103"/>
      <c r="G30" s="103"/>
      <c r="H30" s="103"/>
      <c r="I30" s="106"/>
      <c r="J30" s="106"/>
      <c r="K30" s="106"/>
      <c r="L30" s="106"/>
      <c r="M30" s="106"/>
      <c r="N30" s="107"/>
    </row>
    <row r="31" spans="1:14" x14ac:dyDescent="0.25">
      <c r="A31" s="98"/>
      <c r="B31" s="120" t="s">
        <v>140</v>
      </c>
      <c r="C31" s="218" t="s">
        <v>163</v>
      </c>
      <c r="D31" s="218"/>
      <c r="E31" s="103"/>
      <c r="F31" s="103"/>
      <c r="G31" s="103"/>
      <c r="H31" s="103"/>
      <c r="I31" s="106"/>
      <c r="J31" s="106"/>
      <c r="K31" s="106"/>
      <c r="L31" s="106"/>
      <c r="M31" s="106"/>
      <c r="N31" s="107"/>
    </row>
    <row r="32" spans="1:14" x14ac:dyDescent="0.25">
      <c r="A32" s="98"/>
      <c r="B32" s="120" t="s">
        <v>141</v>
      </c>
      <c r="C32" s="218" t="s">
        <v>163</v>
      </c>
      <c r="D32" s="218"/>
      <c r="E32" s="103"/>
      <c r="F32" s="103"/>
      <c r="G32" s="103"/>
      <c r="H32" s="103"/>
      <c r="I32" s="106"/>
      <c r="J32" s="106"/>
      <c r="K32" s="106"/>
      <c r="L32" s="106"/>
      <c r="M32" s="106"/>
      <c r="N32" s="107"/>
    </row>
    <row r="33" spans="1:17" x14ac:dyDescent="0.25">
      <c r="A33" s="98"/>
      <c r="B33" s="120" t="s">
        <v>142</v>
      </c>
      <c r="C33" s="218" t="s">
        <v>163</v>
      </c>
      <c r="D33" s="218"/>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f>D158</f>
        <v>30</v>
      </c>
      <c r="E40" s="334">
        <f>+D40+D41</f>
        <v>90</v>
      </c>
      <c r="F40" s="103"/>
      <c r="G40" s="103"/>
      <c r="H40" s="103"/>
      <c r="I40" s="106"/>
      <c r="J40" s="106"/>
      <c r="K40" s="106"/>
      <c r="L40" s="106"/>
      <c r="M40" s="106"/>
      <c r="N40" s="107"/>
    </row>
    <row r="41" spans="1:17" ht="42.75" x14ac:dyDescent="0.25">
      <c r="A41" s="98"/>
      <c r="B41" s="104" t="s">
        <v>145</v>
      </c>
      <c r="C41" s="105">
        <v>60</v>
      </c>
      <c r="D41" s="218">
        <f>D159</f>
        <v>60</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c r="B49" s="113" t="s">
        <v>524</v>
      </c>
      <c r="C49" s="114" t="s">
        <v>525</v>
      </c>
      <c r="D49" s="113" t="s">
        <v>188</v>
      </c>
      <c r="E49" s="108" t="s">
        <v>526</v>
      </c>
      <c r="F49" s="109" t="s">
        <v>137</v>
      </c>
      <c r="G49" s="109" t="s">
        <v>527</v>
      </c>
      <c r="H49" s="116">
        <v>41519</v>
      </c>
      <c r="I49" s="116">
        <v>41943</v>
      </c>
      <c r="J49" s="110" t="s">
        <v>138</v>
      </c>
      <c r="K49" s="101">
        <f>+(I49-H49)/30</f>
        <v>14.133333333333333</v>
      </c>
      <c r="L49" s="101"/>
      <c r="M49" s="206">
        <v>550</v>
      </c>
      <c r="N49" s="101"/>
      <c r="O49" s="207">
        <v>1314961947</v>
      </c>
      <c r="P49" s="26" t="s">
        <v>528</v>
      </c>
      <c r="Q49" s="156"/>
      <c r="R49" s="111"/>
      <c r="S49" s="111"/>
      <c r="T49" s="111"/>
      <c r="U49" s="111"/>
      <c r="V49" s="111"/>
      <c r="W49" s="111"/>
      <c r="X49" s="111"/>
      <c r="Y49" s="111"/>
      <c r="Z49" s="111"/>
    </row>
    <row r="50" spans="1:26" s="112" customFormat="1" ht="137.25" customHeight="1" x14ac:dyDescent="0.25">
      <c r="A50" s="45"/>
      <c r="B50" s="113" t="s">
        <v>524</v>
      </c>
      <c r="C50" s="113" t="s">
        <v>525</v>
      </c>
      <c r="D50" s="113" t="s">
        <v>188</v>
      </c>
      <c r="E50" s="108" t="s">
        <v>529</v>
      </c>
      <c r="F50" s="109" t="s">
        <v>137</v>
      </c>
      <c r="G50" s="155" t="s">
        <v>527</v>
      </c>
      <c r="H50" s="116">
        <v>41253</v>
      </c>
      <c r="I50" s="116">
        <v>41912</v>
      </c>
      <c r="J50" s="110" t="s">
        <v>138</v>
      </c>
      <c r="K50" s="101">
        <f>((I50-H50)/30)-L50</f>
        <v>8.8666666666666654</v>
      </c>
      <c r="L50" s="101">
        <f>(I50-H49)/30</f>
        <v>13.1</v>
      </c>
      <c r="M50" s="206">
        <v>232</v>
      </c>
      <c r="N50" s="101"/>
      <c r="O50" s="207">
        <v>1230714620</v>
      </c>
      <c r="P50" s="26" t="s">
        <v>530</v>
      </c>
      <c r="Q50" s="156" t="s">
        <v>680</v>
      </c>
      <c r="R50" s="111"/>
      <c r="S50" s="111"/>
      <c r="T50" s="111"/>
      <c r="U50" s="111"/>
      <c r="V50" s="111"/>
      <c r="W50" s="111"/>
      <c r="X50" s="111"/>
      <c r="Y50" s="111"/>
      <c r="Z50" s="111"/>
    </row>
    <row r="51" spans="1:26" s="112" customFormat="1" x14ac:dyDescent="0.25">
      <c r="A51" s="45"/>
      <c r="B51" s="113" t="s">
        <v>524</v>
      </c>
      <c r="C51" s="114" t="s">
        <v>525</v>
      </c>
      <c r="D51" s="113" t="s">
        <v>188</v>
      </c>
      <c r="E51" s="208" t="s">
        <v>531</v>
      </c>
      <c r="F51" s="109" t="s">
        <v>137</v>
      </c>
      <c r="G51" s="109" t="s">
        <v>527</v>
      </c>
      <c r="H51" s="209">
        <v>41304</v>
      </c>
      <c r="I51" s="209">
        <v>41639</v>
      </c>
      <c r="J51" s="110" t="s">
        <v>138</v>
      </c>
      <c r="K51" s="101">
        <f>((I51-H51)/30)-L51</f>
        <v>0</v>
      </c>
      <c r="L51" s="101">
        <f>(I51-H51)/30</f>
        <v>11.166666666666666</v>
      </c>
      <c r="M51" s="206">
        <f>4*12</f>
        <v>48</v>
      </c>
      <c r="N51" s="101"/>
      <c r="O51" s="207">
        <v>54180452</v>
      </c>
      <c r="P51" s="26" t="s">
        <v>532</v>
      </c>
      <c r="Q51" s="156"/>
      <c r="R51" s="111"/>
      <c r="S51" s="111"/>
      <c r="T51" s="111"/>
      <c r="U51" s="111"/>
      <c r="V51" s="111"/>
      <c r="W51" s="111"/>
      <c r="X51" s="111"/>
      <c r="Y51" s="111"/>
      <c r="Z51" s="111"/>
    </row>
    <row r="52" spans="1:26" s="112" customFormat="1" x14ac:dyDescent="0.25">
      <c r="A52" s="45" t="s">
        <v>558</v>
      </c>
      <c r="B52" s="113" t="s">
        <v>524</v>
      </c>
      <c r="C52" s="114" t="s">
        <v>525</v>
      </c>
      <c r="D52" s="114" t="s">
        <v>188</v>
      </c>
      <c r="E52" s="213" t="s">
        <v>559</v>
      </c>
      <c r="F52" s="109" t="s">
        <v>137</v>
      </c>
      <c r="G52" s="109" t="s">
        <v>226</v>
      </c>
      <c r="H52" s="116">
        <v>41094</v>
      </c>
      <c r="I52" s="116">
        <v>41273</v>
      </c>
      <c r="J52" s="110" t="s">
        <v>138</v>
      </c>
      <c r="K52" s="101">
        <f>+((I52-H52)/30)-L52</f>
        <v>5.3</v>
      </c>
      <c r="L52" s="101">
        <f>+(I52-H50)/30</f>
        <v>0.66666666666666663</v>
      </c>
      <c r="M52" s="101">
        <v>52</v>
      </c>
      <c r="N52" s="101"/>
      <c r="O52" s="207">
        <v>22208964</v>
      </c>
      <c r="P52" s="26" t="s">
        <v>560</v>
      </c>
      <c r="Q52" s="156"/>
      <c r="R52" s="111"/>
      <c r="S52" s="111"/>
      <c r="T52" s="111"/>
      <c r="U52" s="111"/>
      <c r="V52" s="111"/>
      <c r="W52" s="111"/>
      <c r="X52" s="111"/>
      <c r="Y52" s="111"/>
      <c r="Z52" s="111"/>
    </row>
    <row r="53" spans="1:26" s="112" customFormat="1" x14ac:dyDescent="0.25">
      <c r="A53" s="45"/>
      <c r="B53" s="113"/>
      <c r="C53" s="114"/>
      <c r="D53" s="113"/>
      <c r="E53" s="108"/>
      <c r="F53" s="109"/>
      <c r="G53" s="109"/>
      <c r="H53" s="116"/>
      <c r="I53" s="116"/>
      <c r="J53" s="110"/>
      <c r="K53" s="101"/>
      <c r="L53" s="101"/>
      <c r="M53" s="206"/>
      <c r="N53" s="101"/>
      <c r="O53" s="207"/>
      <c r="P53" s="26"/>
      <c r="Q53" s="156"/>
      <c r="R53" s="111"/>
      <c r="S53" s="111"/>
      <c r="T53" s="111"/>
      <c r="U53" s="111"/>
      <c r="V53" s="111"/>
      <c r="W53" s="111"/>
      <c r="X53" s="111"/>
      <c r="Y53" s="111"/>
      <c r="Z53" s="111"/>
    </row>
    <row r="54" spans="1:26" s="112" customFormat="1" x14ac:dyDescent="0.25">
      <c r="A54" s="45"/>
      <c r="B54" s="113"/>
      <c r="C54" s="114"/>
      <c r="D54" s="113"/>
      <c r="E54" s="108"/>
      <c r="F54" s="210"/>
      <c r="G54" s="109"/>
      <c r="H54" s="116"/>
      <c r="I54" s="116"/>
      <c r="J54" s="110"/>
      <c r="K54" s="101"/>
      <c r="L54" s="101"/>
      <c r="M54" s="206"/>
      <c r="N54" s="101"/>
      <c r="O54" s="207"/>
      <c r="P54" s="26"/>
      <c r="Q54" s="156"/>
      <c r="R54" s="111"/>
      <c r="S54" s="111"/>
      <c r="T54" s="111"/>
      <c r="U54" s="111"/>
      <c r="V54" s="111"/>
      <c r="W54" s="111"/>
      <c r="X54" s="111"/>
      <c r="Y54" s="111"/>
      <c r="Z54" s="111"/>
    </row>
    <row r="55" spans="1:26" s="112" customFormat="1" x14ac:dyDescent="0.25">
      <c r="A55" s="45"/>
      <c r="B55" s="113"/>
      <c r="C55" s="114"/>
      <c r="D55" s="113"/>
      <c r="E55" s="108"/>
      <c r="F55" s="210"/>
      <c r="G55" s="109"/>
      <c r="H55" s="116"/>
      <c r="I55" s="116"/>
      <c r="J55" s="110"/>
      <c r="K55" s="101"/>
      <c r="L55" s="101"/>
      <c r="M55" s="206"/>
      <c r="N55" s="101"/>
      <c r="O55" s="207"/>
      <c r="P55" s="26"/>
      <c r="Q55" s="156"/>
      <c r="R55" s="111"/>
      <c r="S55" s="111"/>
      <c r="T55" s="111"/>
      <c r="U55" s="111"/>
      <c r="V55" s="111"/>
      <c r="W55" s="111"/>
      <c r="X55" s="111"/>
      <c r="Y55" s="111"/>
      <c r="Z55" s="111"/>
    </row>
    <row r="56" spans="1:26" s="112" customFormat="1" x14ac:dyDescent="0.25">
      <c r="A56" s="45"/>
      <c r="B56" s="113"/>
      <c r="C56" s="114"/>
      <c r="D56" s="113"/>
      <c r="E56" s="108"/>
      <c r="F56" s="210"/>
      <c r="G56" s="109"/>
      <c r="H56" s="116"/>
      <c r="I56" s="116"/>
      <c r="J56" s="110"/>
      <c r="K56" s="101"/>
      <c r="L56" s="101"/>
      <c r="M56" s="206"/>
      <c r="N56" s="101"/>
      <c r="O56" s="207"/>
      <c r="P56" s="26"/>
      <c r="Q56" s="156"/>
      <c r="R56" s="111"/>
      <c r="S56" s="111"/>
      <c r="T56" s="111"/>
      <c r="U56" s="111"/>
      <c r="V56" s="111"/>
      <c r="W56" s="111"/>
      <c r="X56" s="111"/>
      <c r="Y56" s="111"/>
      <c r="Z56" s="111"/>
    </row>
    <row r="57" spans="1:26" s="112" customFormat="1" x14ac:dyDescent="0.25">
      <c r="A57" s="45"/>
      <c r="B57" s="48" t="s">
        <v>15</v>
      </c>
      <c r="C57" s="114"/>
      <c r="D57" s="113"/>
      <c r="E57" s="108"/>
      <c r="F57" s="109"/>
      <c r="G57" s="109"/>
      <c r="H57" s="109"/>
      <c r="I57" s="116"/>
      <c r="J57" s="110"/>
      <c r="K57" s="115">
        <f>SUM(K49:K56)</f>
        <v>28.3</v>
      </c>
      <c r="L57" s="115">
        <f>SUM(L49:L56)</f>
        <v>24.933333333333334</v>
      </c>
      <c r="M57" s="154">
        <f>SUM(M49:M56)</f>
        <v>882</v>
      </c>
      <c r="N57" s="115">
        <f>SUM(N49:N56)</f>
        <v>0</v>
      </c>
      <c r="O57" s="207"/>
      <c r="P57" s="26"/>
      <c r="Q57" s="157"/>
    </row>
    <row r="58" spans="1:26" s="29" customFormat="1" x14ac:dyDescent="0.25">
      <c r="E58" s="30"/>
    </row>
    <row r="59" spans="1:26" s="29" customFormat="1" x14ac:dyDescent="0.25">
      <c r="B59" s="322" t="s">
        <v>27</v>
      </c>
      <c r="C59" s="322" t="s">
        <v>26</v>
      </c>
      <c r="D59" s="324" t="s">
        <v>33</v>
      </c>
      <c r="E59" s="324"/>
    </row>
    <row r="60" spans="1:26" s="29" customFormat="1" x14ac:dyDescent="0.25">
      <c r="B60" s="323"/>
      <c r="C60" s="323"/>
      <c r="D60" s="195" t="s">
        <v>22</v>
      </c>
      <c r="E60" s="61" t="s">
        <v>23</v>
      </c>
    </row>
    <row r="61" spans="1:26" s="29" customFormat="1" ht="30.6" customHeight="1" x14ac:dyDescent="0.25">
      <c r="B61" s="58" t="s">
        <v>20</v>
      </c>
      <c r="C61" s="59">
        <f>+K57</f>
        <v>28.3</v>
      </c>
      <c r="D61" s="57"/>
      <c r="E61" s="56" t="s">
        <v>163</v>
      </c>
      <c r="F61" s="31"/>
      <c r="G61" s="31"/>
      <c r="H61" s="31"/>
      <c r="I61" s="31"/>
      <c r="J61" s="31"/>
      <c r="K61" s="31"/>
      <c r="L61" s="31"/>
      <c r="M61" s="31"/>
    </row>
    <row r="62" spans="1:26" s="29" customFormat="1" ht="30" customHeight="1" x14ac:dyDescent="0.25">
      <c r="B62" s="58" t="s">
        <v>24</v>
      </c>
      <c r="C62" s="59">
        <f>+M57</f>
        <v>882</v>
      </c>
      <c r="D62" s="56" t="s">
        <v>163</v>
      </c>
      <c r="E62" s="57"/>
    </row>
    <row r="63" spans="1:26" s="29" customFormat="1" x14ac:dyDescent="0.25">
      <c r="B63" s="32"/>
      <c r="C63" s="340"/>
      <c r="D63" s="340"/>
      <c r="E63" s="340"/>
      <c r="F63" s="340"/>
      <c r="G63" s="340"/>
      <c r="H63" s="340"/>
      <c r="I63" s="340"/>
      <c r="J63" s="340"/>
      <c r="K63" s="340"/>
      <c r="L63" s="340"/>
      <c r="M63" s="340"/>
      <c r="N63" s="340"/>
    </row>
    <row r="64" spans="1:26" ht="28.15" customHeight="1" thickBot="1" x14ac:dyDescent="0.3"/>
    <row r="65" spans="2:17" ht="27" thickBot="1" x14ac:dyDescent="0.3">
      <c r="B65" s="341" t="s">
        <v>103</v>
      </c>
      <c r="C65" s="341"/>
      <c r="D65" s="341"/>
      <c r="E65" s="341"/>
      <c r="F65" s="341"/>
      <c r="G65" s="341"/>
      <c r="H65" s="341"/>
      <c r="I65" s="341"/>
      <c r="J65" s="341"/>
      <c r="K65" s="341"/>
      <c r="L65" s="341"/>
      <c r="M65" s="341"/>
      <c r="N65" s="341"/>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37" t="s">
        <v>3</v>
      </c>
      <c r="P68" s="339"/>
      <c r="Q68" s="66" t="s">
        <v>17</v>
      </c>
    </row>
    <row r="69" spans="2:17" ht="60" x14ac:dyDescent="0.25">
      <c r="B69" s="3" t="s">
        <v>533</v>
      </c>
      <c r="C69" s="3" t="s">
        <v>392</v>
      </c>
      <c r="D69" s="97" t="s">
        <v>534</v>
      </c>
      <c r="E69" s="5">
        <v>85</v>
      </c>
      <c r="F69" s="4" t="s">
        <v>226</v>
      </c>
      <c r="G69" s="4" t="s">
        <v>226</v>
      </c>
      <c r="H69" s="211" t="s">
        <v>137</v>
      </c>
      <c r="I69" s="96" t="s">
        <v>226</v>
      </c>
      <c r="J69" s="96" t="s">
        <v>137</v>
      </c>
      <c r="K69" s="120" t="s">
        <v>137</v>
      </c>
      <c r="L69" s="120" t="s">
        <v>137</v>
      </c>
      <c r="M69" s="120" t="s">
        <v>137</v>
      </c>
      <c r="N69" s="120"/>
      <c r="O69" s="342" t="s">
        <v>535</v>
      </c>
      <c r="P69" s="343"/>
      <c r="Q69" s="120"/>
    </row>
    <row r="70" spans="2:17" ht="30" x14ac:dyDescent="0.25">
      <c r="B70" s="3" t="s">
        <v>536</v>
      </c>
      <c r="C70" s="3" t="s">
        <v>392</v>
      </c>
      <c r="D70" s="97" t="s">
        <v>537</v>
      </c>
      <c r="E70" s="5">
        <v>40</v>
      </c>
      <c r="F70" s="4" t="s">
        <v>226</v>
      </c>
      <c r="G70" s="4" t="s">
        <v>226</v>
      </c>
      <c r="H70" s="4" t="s">
        <v>137</v>
      </c>
      <c r="I70" s="96" t="s">
        <v>226</v>
      </c>
      <c r="J70" s="96"/>
      <c r="K70" s="120"/>
      <c r="L70" s="120"/>
      <c r="M70" s="120"/>
      <c r="N70" s="120"/>
      <c r="O70" s="344" t="s">
        <v>538</v>
      </c>
      <c r="P70" s="345"/>
      <c r="Q70" s="120"/>
    </row>
    <row r="71" spans="2:17" ht="30" x14ac:dyDescent="0.25">
      <c r="B71" s="3" t="s">
        <v>536</v>
      </c>
      <c r="C71" s="3" t="s">
        <v>392</v>
      </c>
      <c r="D71" s="97" t="s">
        <v>539</v>
      </c>
      <c r="E71" s="5">
        <v>108</v>
      </c>
      <c r="F71" s="4" t="s">
        <v>226</v>
      </c>
      <c r="G71" s="4" t="s">
        <v>226</v>
      </c>
      <c r="H71" s="4" t="s">
        <v>137</v>
      </c>
      <c r="I71" s="96" t="s">
        <v>226</v>
      </c>
      <c r="J71" s="96" t="s">
        <v>137</v>
      </c>
      <c r="K71" s="120" t="s">
        <v>137</v>
      </c>
      <c r="L71" s="120" t="s">
        <v>137</v>
      </c>
      <c r="M71" s="120" t="s">
        <v>137</v>
      </c>
      <c r="N71" s="120"/>
      <c r="O71" s="344" t="s">
        <v>535</v>
      </c>
      <c r="P71" s="345"/>
      <c r="Q71" s="120"/>
    </row>
    <row r="72" spans="2:17" ht="30" x14ac:dyDescent="0.25">
      <c r="B72" s="3" t="s">
        <v>536</v>
      </c>
      <c r="C72" s="3" t="s">
        <v>392</v>
      </c>
      <c r="D72" s="97" t="s">
        <v>540</v>
      </c>
      <c r="E72" s="5">
        <v>39</v>
      </c>
      <c r="F72" s="4" t="s">
        <v>226</v>
      </c>
      <c r="G72" s="4" t="s">
        <v>226</v>
      </c>
      <c r="H72" s="4" t="s">
        <v>137</v>
      </c>
      <c r="I72" s="96" t="s">
        <v>226</v>
      </c>
      <c r="J72" s="96" t="s">
        <v>137</v>
      </c>
      <c r="K72" s="120" t="s">
        <v>137</v>
      </c>
      <c r="L72" s="120" t="s">
        <v>137</v>
      </c>
      <c r="M72" s="120" t="s">
        <v>137</v>
      </c>
      <c r="N72" s="120"/>
      <c r="O72" s="344" t="s">
        <v>535</v>
      </c>
      <c r="P72" s="345"/>
      <c r="Q72" s="120"/>
    </row>
    <row r="73" spans="2:17" x14ac:dyDescent="0.25">
      <c r="B73" s="3"/>
      <c r="C73" s="3"/>
      <c r="D73" s="5"/>
      <c r="E73" s="5"/>
      <c r="F73" s="4"/>
      <c r="G73" s="4"/>
      <c r="H73" s="4"/>
      <c r="I73" s="96"/>
      <c r="J73" s="96"/>
      <c r="K73" s="120"/>
      <c r="L73" s="120"/>
      <c r="M73" s="120"/>
      <c r="N73" s="120"/>
      <c r="O73" s="344"/>
      <c r="P73" s="345"/>
      <c r="Q73" s="120"/>
    </row>
    <row r="74" spans="2:17" x14ac:dyDescent="0.25">
      <c r="B74" s="3"/>
      <c r="C74" s="3"/>
      <c r="D74" s="5"/>
      <c r="E74" s="5"/>
      <c r="F74" s="4"/>
      <c r="G74" s="4"/>
      <c r="H74" s="4"/>
      <c r="I74" s="96"/>
      <c r="J74" s="96"/>
      <c r="K74" s="120"/>
      <c r="L74" s="120"/>
      <c r="M74" s="120"/>
      <c r="N74" s="120"/>
      <c r="O74" s="344"/>
      <c r="P74" s="345"/>
      <c r="Q74" s="120"/>
    </row>
    <row r="75" spans="2:17" x14ac:dyDescent="0.25">
      <c r="B75" s="120"/>
      <c r="C75" s="120"/>
      <c r="D75" s="120"/>
      <c r="E75" s="120"/>
      <c r="F75" s="120"/>
      <c r="G75" s="120"/>
      <c r="H75" s="120"/>
      <c r="I75" s="120"/>
      <c r="J75" s="120"/>
      <c r="K75" s="120"/>
      <c r="L75" s="120"/>
      <c r="M75" s="120"/>
      <c r="N75" s="120"/>
      <c r="O75" s="344"/>
      <c r="P75" s="345"/>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46" t="s">
        <v>37</v>
      </c>
      <c r="C81" s="347"/>
      <c r="D81" s="347"/>
      <c r="E81" s="347"/>
      <c r="F81" s="347"/>
      <c r="G81" s="347"/>
      <c r="H81" s="347"/>
      <c r="I81" s="347"/>
      <c r="J81" s="347"/>
      <c r="K81" s="347"/>
      <c r="L81" s="347"/>
      <c r="M81" s="347"/>
      <c r="N81" s="348"/>
    </row>
    <row r="86" spans="2:17" ht="76.5" customHeight="1" x14ac:dyDescent="0.25">
      <c r="B86" s="119" t="s">
        <v>0</v>
      </c>
      <c r="C86" s="119" t="s">
        <v>38</v>
      </c>
      <c r="D86" s="119" t="s">
        <v>39</v>
      </c>
      <c r="E86" s="119" t="s">
        <v>115</v>
      </c>
      <c r="F86" s="119" t="s">
        <v>117</v>
      </c>
      <c r="G86" s="119" t="s">
        <v>118</v>
      </c>
      <c r="H86" s="119" t="s">
        <v>119</v>
      </c>
      <c r="I86" s="119" t="s">
        <v>116</v>
      </c>
      <c r="J86" s="337" t="s">
        <v>120</v>
      </c>
      <c r="K86" s="338"/>
      <c r="L86" s="339"/>
      <c r="M86" s="119" t="s">
        <v>124</v>
      </c>
      <c r="N86" s="119" t="s">
        <v>40</v>
      </c>
      <c r="O86" s="119" t="s">
        <v>41</v>
      </c>
      <c r="P86" s="337" t="s">
        <v>3</v>
      </c>
      <c r="Q86" s="339"/>
    </row>
    <row r="87" spans="2:17" ht="105.75" customHeight="1" x14ac:dyDescent="0.25">
      <c r="B87" s="192" t="s">
        <v>42</v>
      </c>
      <c r="C87" s="192">
        <v>1</v>
      </c>
      <c r="D87" s="230" t="s">
        <v>541</v>
      </c>
      <c r="E87" s="212">
        <v>41913635</v>
      </c>
      <c r="F87" s="3" t="s">
        <v>190</v>
      </c>
      <c r="G87" s="3" t="s">
        <v>192</v>
      </c>
      <c r="H87" s="180">
        <v>38337</v>
      </c>
      <c r="I87" s="5" t="s">
        <v>226</v>
      </c>
      <c r="J87" s="192" t="s">
        <v>542</v>
      </c>
      <c r="K87" s="97" t="s">
        <v>543</v>
      </c>
      <c r="L87" s="96" t="s">
        <v>402</v>
      </c>
      <c r="M87" s="120" t="s">
        <v>137</v>
      </c>
      <c r="N87" s="120" t="s">
        <v>137</v>
      </c>
      <c r="O87" s="120" t="s">
        <v>137</v>
      </c>
      <c r="P87" s="353" t="s">
        <v>673</v>
      </c>
      <c r="Q87" s="353"/>
    </row>
    <row r="88" spans="2:17" ht="105.75" customHeight="1" x14ac:dyDescent="0.25">
      <c r="B88" s="254" t="s">
        <v>42</v>
      </c>
      <c r="C88" s="254">
        <v>1</v>
      </c>
      <c r="D88" s="267" t="s">
        <v>726</v>
      </c>
      <c r="E88" s="268">
        <v>39579267</v>
      </c>
      <c r="F88" s="256" t="s">
        <v>326</v>
      </c>
      <c r="G88" s="256" t="s">
        <v>728</v>
      </c>
      <c r="H88" s="257">
        <v>39225</v>
      </c>
      <c r="I88" s="258" t="s">
        <v>727</v>
      </c>
      <c r="J88" s="254" t="s">
        <v>189</v>
      </c>
      <c r="K88" s="260" t="s">
        <v>729</v>
      </c>
      <c r="L88" s="261" t="s">
        <v>402</v>
      </c>
      <c r="M88" s="244" t="s">
        <v>137</v>
      </c>
      <c r="N88" s="244" t="s">
        <v>137</v>
      </c>
      <c r="O88" s="244" t="s">
        <v>137</v>
      </c>
      <c r="P88" s="349" t="s">
        <v>730</v>
      </c>
      <c r="Q88" s="350"/>
    </row>
    <row r="89" spans="2:17" ht="87" customHeight="1" x14ac:dyDescent="0.25">
      <c r="B89" s="192" t="s">
        <v>42</v>
      </c>
      <c r="C89" s="192">
        <v>1</v>
      </c>
      <c r="D89" s="230" t="s">
        <v>544</v>
      </c>
      <c r="E89" s="212">
        <v>24574636</v>
      </c>
      <c r="F89" s="3" t="s">
        <v>545</v>
      </c>
      <c r="G89" s="192" t="s">
        <v>546</v>
      </c>
      <c r="H89" s="180">
        <v>31044</v>
      </c>
      <c r="I89" s="5" t="s">
        <v>226</v>
      </c>
      <c r="J89" s="192" t="s">
        <v>547</v>
      </c>
      <c r="K89" s="97" t="s">
        <v>731</v>
      </c>
      <c r="L89" s="96" t="s">
        <v>402</v>
      </c>
      <c r="M89" s="120" t="s">
        <v>137</v>
      </c>
      <c r="N89" s="120" t="s">
        <v>137</v>
      </c>
      <c r="O89" s="120" t="s">
        <v>137</v>
      </c>
      <c r="P89" s="342" t="s">
        <v>670</v>
      </c>
      <c r="Q89" s="343"/>
    </row>
    <row r="90" spans="2:17" ht="117" customHeight="1" x14ac:dyDescent="0.25">
      <c r="B90" s="192" t="s">
        <v>43</v>
      </c>
      <c r="C90" s="192">
        <v>1</v>
      </c>
      <c r="D90" s="230" t="s">
        <v>548</v>
      </c>
      <c r="E90" s="212">
        <v>39687024</v>
      </c>
      <c r="F90" s="3" t="s">
        <v>193</v>
      </c>
      <c r="G90" s="192" t="s">
        <v>549</v>
      </c>
      <c r="H90" s="180">
        <v>33746</v>
      </c>
      <c r="I90" s="5">
        <v>119393</v>
      </c>
      <c r="J90" s="192" t="s">
        <v>550</v>
      </c>
      <c r="K90" s="97" t="s">
        <v>551</v>
      </c>
      <c r="L90" s="96" t="s">
        <v>402</v>
      </c>
      <c r="M90" s="120" t="s">
        <v>137</v>
      </c>
      <c r="N90" s="120" t="s">
        <v>137</v>
      </c>
      <c r="O90" s="120" t="s">
        <v>137</v>
      </c>
      <c r="P90" s="353" t="s">
        <v>671</v>
      </c>
      <c r="Q90" s="353"/>
    </row>
    <row r="91" spans="2:17" ht="30" x14ac:dyDescent="0.25">
      <c r="B91" s="192" t="s">
        <v>43</v>
      </c>
      <c r="C91" s="192">
        <v>1</v>
      </c>
      <c r="D91" s="230" t="s">
        <v>552</v>
      </c>
      <c r="E91" s="212">
        <v>41958474</v>
      </c>
      <c r="F91" s="3" t="s">
        <v>193</v>
      </c>
      <c r="G91" s="192" t="s">
        <v>553</v>
      </c>
      <c r="H91" s="180">
        <v>33746</v>
      </c>
      <c r="I91" s="5">
        <v>142478</v>
      </c>
      <c r="J91" s="192" t="s">
        <v>189</v>
      </c>
      <c r="K91" s="97" t="s">
        <v>554</v>
      </c>
      <c r="L91" s="96" t="s">
        <v>402</v>
      </c>
      <c r="M91" s="120" t="s">
        <v>137</v>
      </c>
      <c r="N91" s="120" t="s">
        <v>137</v>
      </c>
      <c r="O91" s="120" t="s">
        <v>137</v>
      </c>
      <c r="P91" s="353"/>
      <c r="Q91" s="353"/>
    </row>
    <row r="92" spans="2:17" ht="15.75" thickBot="1" x14ac:dyDescent="0.3"/>
    <row r="93" spans="2:17" ht="27" thickBot="1" x14ac:dyDescent="0.3">
      <c r="B93" s="346" t="s">
        <v>45</v>
      </c>
      <c r="C93" s="347"/>
      <c r="D93" s="347"/>
      <c r="E93" s="347"/>
      <c r="F93" s="347"/>
      <c r="G93" s="347"/>
      <c r="H93" s="347"/>
      <c r="I93" s="347"/>
      <c r="J93" s="347"/>
      <c r="K93" s="347"/>
      <c r="L93" s="347"/>
      <c r="M93" s="347"/>
      <c r="N93" s="348"/>
    </row>
    <row r="96" spans="2:17" ht="46.15" customHeight="1" x14ac:dyDescent="0.25">
      <c r="B96" s="66" t="s">
        <v>32</v>
      </c>
      <c r="C96" s="66" t="s">
        <v>46</v>
      </c>
      <c r="D96" s="337" t="s">
        <v>3</v>
      </c>
      <c r="E96" s="339"/>
    </row>
    <row r="97" spans="1:26" ht="46.9" customHeight="1" x14ac:dyDescent="0.25">
      <c r="B97" s="67" t="s">
        <v>125</v>
      </c>
      <c r="C97" s="120" t="s">
        <v>137</v>
      </c>
      <c r="D97" s="361"/>
      <c r="E97" s="361"/>
    </row>
    <row r="100" spans="1:26" ht="26.25" x14ac:dyDescent="0.25">
      <c r="B100" s="325" t="s">
        <v>63</v>
      </c>
      <c r="C100" s="326"/>
      <c r="D100" s="326"/>
      <c r="E100" s="326"/>
      <c r="F100" s="326"/>
      <c r="G100" s="326"/>
      <c r="H100" s="326"/>
      <c r="I100" s="326"/>
      <c r="J100" s="326"/>
      <c r="K100" s="326"/>
      <c r="L100" s="326"/>
      <c r="M100" s="326"/>
      <c r="N100" s="326"/>
      <c r="O100" s="326"/>
      <c r="P100" s="326"/>
    </row>
    <row r="102" spans="1:26" ht="15.75" thickBot="1" x14ac:dyDescent="0.3"/>
    <row r="103" spans="1:26" ht="27" thickBot="1" x14ac:dyDescent="0.3">
      <c r="B103" s="346" t="s">
        <v>53</v>
      </c>
      <c r="C103" s="347"/>
      <c r="D103" s="347"/>
      <c r="E103" s="347"/>
      <c r="F103" s="347"/>
      <c r="G103" s="347"/>
      <c r="H103" s="347"/>
      <c r="I103" s="347"/>
      <c r="J103" s="347"/>
      <c r="K103" s="347"/>
      <c r="L103" s="347"/>
      <c r="M103" s="347"/>
      <c r="N103" s="348"/>
    </row>
    <row r="105" spans="1:26" ht="15.75" thickBot="1" x14ac:dyDescent="0.3">
      <c r="M105" s="63"/>
      <c r="N105" s="63"/>
    </row>
    <row r="106" spans="1:26" s="106" customFormat="1" ht="109.5" customHeight="1" x14ac:dyDescent="0.25">
      <c r="B106" s="117" t="s">
        <v>146</v>
      </c>
      <c r="C106" s="117" t="s">
        <v>147</v>
      </c>
      <c r="D106" s="117" t="s">
        <v>148</v>
      </c>
      <c r="E106" s="117" t="s">
        <v>44</v>
      </c>
      <c r="F106" s="117" t="s">
        <v>21</v>
      </c>
      <c r="G106" s="117" t="s">
        <v>102</v>
      </c>
      <c r="H106" s="117" t="s">
        <v>16</v>
      </c>
      <c r="I106" s="117" t="s">
        <v>9</v>
      </c>
      <c r="J106" s="117" t="s">
        <v>30</v>
      </c>
      <c r="K106" s="117" t="s">
        <v>60</v>
      </c>
      <c r="L106" s="117" t="s">
        <v>19</v>
      </c>
      <c r="M106" s="102" t="s">
        <v>25</v>
      </c>
      <c r="N106" s="117" t="s">
        <v>149</v>
      </c>
      <c r="O106" s="117" t="s">
        <v>35</v>
      </c>
      <c r="P106" s="118" t="s">
        <v>10</v>
      </c>
      <c r="Q106" s="118" t="s">
        <v>18</v>
      </c>
    </row>
    <row r="107" spans="1:26" s="112" customFormat="1" x14ac:dyDescent="0.25">
      <c r="A107" s="45" t="s">
        <v>555</v>
      </c>
      <c r="B107" s="113" t="s">
        <v>524</v>
      </c>
      <c r="C107" s="113" t="s">
        <v>525</v>
      </c>
      <c r="D107" s="113" t="s">
        <v>188</v>
      </c>
      <c r="E107" s="108" t="s">
        <v>556</v>
      </c>
      <c r="F107" s="109" t="s">
        <v>137</v>
      </c>
      <c r="G107" s="155" t="s">
        <v>226</v>
      </c>
      <c r="H107" s="116">
        <v>41302</v>
      </c>
      <c r="I107" s="116">
        <v>41639</v>
      </c>
      <c r="J107" s="110" t="s">
        <v>138</v>
      </c>
      <c r="K107" s="101">
        <f>+(I107-H107)/30</f>
        <v>11.233333333333333</v>
      </c>
      <c r="L107" s="101"/>
      <c r="M107" s="101">
        <f>307*12</f>
        <v>3684</v>
      </c>
      <c r="N107" s="101" t="s">
        <v>555</v>
      </c>
      <c r="O107" s="207">
        <v>3220734450</v>
      </c>
      <c r="P107" s="26" t="s">
        <v>557</v>
      </c>
      <c r="Q107" s="156"/>
      <c r="R107" s="111"/>
      <c r="S107" s="111"/>
      <c r="T107" s="111"/>
      <c r="U107" s="111"/>
      <c r="V107" s="111"/>
      <c r="W107" s="111"/>
      <c r="X107" s="111"/>
      <c r="Y107" s="111"/>
      <c r="Z107" s="111"/>
    </row>
    <row r="108" spans="1:26" s="112" customFormat="1" x14ac:dyDescent="0.25">
      <c r="A108" s="45" t="s">
        <v>561</v>
      </c>
      <c r="B108" s="113" t="s">
        <v>524</v>
      </c>
      <c r="C108" s="114" t="s">
        <v>525</v>
      </c>
      <c r="D108" s="113" t="s">
        <v>188</v>
      </c>
      <c r="E108" s="108" t="s">
        <v>562</v>
      </c>
      <c r="F108" s="109" t="s">
        <v>137</v>
      </c>
      <c r="G108" s="109" t="s">
        <v>226</v>
      </c>
      <c r="H108" s="116">
        <v>39843</v>
      </c>
      <c r="I108" s="116">
        <v>40178</v>
      </c>
      <c r="J108" s="110" t="s">
        <v>138</v>
      </c>
      <c r="K108" s="101">
        <v>1</v>
      </c>
      <c r="L108" s="101">
        <f>+((I108-H108)/30)-K108</f>
        <v>10.166666666666666</v>
      </c>
      <c r="M108" s="101">
        <v>52</v>
      </c>
      <c r="N108" s="101"/>
      <c r="O108" s="207">
        <v>24908279</v>
      </c>
      <c r="P108" s="26" t="s">
        <v>563</v>
      </c>
      <c r="Q108" s="156"/>
      <c r="R108" s="111"/>
      <c r="S108" s="111"/>
      <c r="T108" s="111"/>
      <c r="U108" s="111"/>
      <c r="V108" s="111"/>
      <c r="W108" s="111"/>
      <c r="X108" s="111"/>
      <c r="Y108" s="111"/>
      <c r="Z108" s="111"/>
    </row>
    <row r="109" spans="1:26" s="112" customFormat="1" x14ac:dyDescent="0.25">
      <c r="A109" s="45" t="e">
        <f t="shared" ref="A109:A111" si="0">+A108+1</f>
        <v>#VALUE!</v>
      </c>
      <c r="B109" s="113"/>
      <c r="C109" s="114"/>
      <c r="D109" s="113"/>
      <c r="E109" s="108"/>
      <c r="F109" s="109"/>
      <c r="G109" s="109"/>
      <c r="H109" s="116"/>
      <c r="I109" s="116"/>
      <c r="J109" s="110"/>
      <c r="K109" s="101"/>
      <c r="L109" s="101"/>
      <c r="M109" s="101"/>
      <c r="N109" s="101"/>
      <c r="O109" s="207"/>
      <c r="P109" s="26"/>
      <c r="Q109" s="156"/>
      <c r="R109" s="111"/>
      <c r="S109" s="111"/>
      <c r="T109" s="111"/>
      <c r="U109" s="111"/>
      <c r="V109" s="111"/>
      <c r="W109" s="111"/>
      <c r="X109" s="111"/>
      <c r="Y109" s="111"/>
      <c r="Z109" s="111"/>
    </row>
    <row r="110" spans="1:26" s="112" customFormat="1" x14ac:dyDescent="0.25">
      <c r="A110" s="45" t="e">
        <f t="shared" si="0"/>
        <v>#VALUE!</v>
      </c>
      <c r="B110" s="113"/>
      <c r="C110" s="114"/>
      <c r="D110" s="113"/>
      <c r="E110" s="108"/>
      <c r="F110" s="109"/>
      <c r="G110" s="109" t="s">
        <v>564</v>
      </c>
      <c r="H110" s="116"/>
      <c r="I110" s="116"/>
      <c r="J110" s="110"/>
      <c r="K110" s="101"/>
      <c r="L110" s="101"/>
      <c r="M110" s="101"/>
      <c r="N110" s="101"/>
      <c r="O110" s="207"/>
      <c r="P110" s="26"/>
      <c r="Q110" s="156"/>
      <c r="R110" s="111"/>
      <c r="S110" s="111"/>
      <c r="T110" s="111"/>
      <c r="U110" s="111"/>
      <c r="V110" s="111"/>
      <c r="W110" s="111"/>
      <c r="X110" s="111"/>
      <c r="Y110" s="111"/>
      <c r="Z110" s="111"/>
    </row>
    <row r="111" spans="1:26" s="112" customFormat="1" x14ac:dyDescent="0.25">
      <c r="A111" s="45" t="e">
        <f t="shared" si="0"/>
        <v>#VALUE!</v>
      </c>
      <c r="B111" s="113"/>
      <c r="C111" s="114"/>
      <c r="D111" s="113"/>
      <c r="E111" s="108"/>
      <c r="F111" s="109"/>
      <c r="G111" s="109"/>
      <c r="H111" s="116"/>
      <c r="I111" s="116"/>
      <c r="J111" s="110"/>
      <c r="K111" s="101"/>
      <c r="L111" s="101"/>
      <c r="M111" s="101"/>
      <c r="N111" s="101"/>
      <c r="O111" s="207"/>
      <c r="P111" s="26"/>
      <c r="Q111" s="156"/>
      <c r="R111" s="111"/>
      <c r="S111" s="111"/>
      <c r="T111" s="111"/>
      <c r="U111" s="111"/>
      <c r="V111" s="111"/>
      <c r="W111" s="111"/>
      <c r="X111" s="111"/>
      <c r="Y111" s="111"/>
      <c r="Z111" s="111"/>
    </row>
    <row r="112" spans="1:26" s="112" customFormat="1" x14ac:dyDescent="0.25">
      <c r="A112" s="45">
        <v>7</v>
      </c>
      <c r="B112" s="113"/>
      <c r="C112" s="114"/>
      <c r="D112" s="113"/>
      <c r="E112" s="108"/>
      <c r="F112" s="109"/>
      <c r="G112" s="109"/>
      <c r="H112" s="116"/>
      <c r="I112" s="116"/>
      <c r="J112" s="110"/>
      <c r="K112" s="101"/>
      <c r="L112" s="101"/>
      <c r="M112" s="101"/>
      <c r="N112" s="101"/>
      <c r="O112" s="207"/>
      <c r="P112" s="26"/>
      <c r="Q112" s="156"/>
      <c r="R112" s="111"/>
      <c r="S112" s="111"/>
      <c r="T112" s="111"/>
      <c r="U112" s="111"/>
      <c r="V112" s="111"/>
      <c r="W112" s="111"/>
      <c r="X112" s="111"/>
      <c r="Y112" s="111"/>
      <c r="Z112" s="111"/>
    </row>
    <row r="113" spans="1:26" s="112" customFormat="1" x14ac:dyDescent="0.25">
      <c r="A113" s="45">
        <v>8</v>
      </c>
      <c r="B113" s="113"/>
      <c r="C113" s="114"/>
      <c r="D113" s="113"/>
      <c r="E113" s="108"/>
      <c r="F113" s="109"/>
      <c r="G113" s="109"/>
      <c r="H113" s="116"/>
      <c r="I113" s="116"/>
      <c r="J113" s="110"/>
      <c r="K113" s="101"/>
      <c r="L113" s="101"/>
      <c r="M113" s="101"/>
      <c r="N113" s="101"/>
      <c r="O113" s="207"/>
      <c r="P113" s="26"/>
      <c r="Q113" s="156"/>
      <c r="R113" s="111"/>
      <c r="S113" s="111"/>
      <c r="T113" s="111"/>
      <c r="U113" s="111"/>
      <c r="V113" s="111"/>
      <c r="W113" s="111"/>
      <c r="X113" s="111"/>
      <c r="Y113" s="111"/>
      <c r="Z113" s="111"/>
    </row>
    <row r="114" spans="1:26" s="112" customFormat="1" x14ac:dyDescent="0.25">
      <c r="A114" s="45">
        <v>9</v>
      </c>
      <c r="B114" s="113"/>
      <c r="C114" s="114"/>
      <c r="D114" s="113"/>
      <c r="E114" s="108"/>
      <c r="F114" s="109"/>
      <c r="G114" s="109"/>
      <c r="H114" s="116"/>
      <c r="I114" s="116"/>
      <c r="J114" s="110"/>
      <c r="K114" s="101"/>
      <c r="L114" s="101"/>
      <c r="M114" s="101"/>
      <c r="N114" s="101"/>
      <c r="O114" s="207"/>
      <c r="P114" s="26"/>
      <c r="Q114" s="156"/>
      <c r="R114" s="111"/>
      <c r="S114" s="111"/>
      <c r="T114" s="111"/>
      <c r="U114" s="111"/>
      <c r="V114" s="111"/>
      <c r="W114" s="111"/>
      <c r="X114" s="111"/>
      <c r="Y114" s="111"/>
      <c r="Z114" s="111"/>
    </row>
    <row r="115" spans="1:26" s="112" customFormat="1" x14ac:dyDescent="0.25">
      <c r="A115" s="45">
        <v>10</v>
      </c>
      <c r="B115" s="113"/>
      <c r="C115" s="114"/>
      <c r="D115" s="113"/>
      <c r="E115" s="108"/>
      <c r="F115" s="109"/>
      <c r="G115" s="109"/>
      <c r="H115" s="116"/>
      <c r="I115" s="214"/>
      <c r="J115" s="215"/>
      <c r="K115" s="216"/>
      <c r="L115" s="101"/>
      <c r="M115" s="101"/>
      <c r="N115" s="101"/>
      <c r="O115" s="207"/>
      <c r="P115" s="26"/>
      <c r="Q115" s="156"/>
      <c r="R115" s="111"/>
      <c r="S115" s="111"/>
      <c r="T115" s="111"/>
      <c r="U115" s="111"/>
      <c r="V115" s="111"/>
      <c r="W115" s="111"/>
      <c r="X115" s="111"/>
      <c r="Y115" s="111"/>
      <c r="Z115" s="111"/>
    </row>
    <row r="116" spans="1:26" s="112" customFormat="1" x14ac:dyDescent="0.25">
      <c r="A116" s="45">
        <v>11</v>
      </c>
      <c r="B116" s="113"/>
      <c r="C116" s="114"/>
      <c r="D116" s="113"/>
      <c r="E116" s="213"/>
      <c r="F116" s="109"/>
      <c r="G116" s="109"/>
      <c r="H116" s="116"/>
      <c r="I116" s="214"/>
      <c r="J116" s="215"/>
      <c r="K116" s="216"/>
      <c r="L116" s="101"/>
      <c r="M116" s="101"/>
      <c r="N116" s="101"/>
      <c r="O116" s="207"/>
      <c r="P116" s="26"/>
      <c r="Q116" s="156"/>
      <c r="R116" s="111"/>
      <c r="S116" s="111"/>
      <c r="T116" s="111"/>
      <c r="U116" s="111"/>
      <c r="V116" s="111"/>
      <c r="W116" s="111"/>
      <c r="X116" s="111"/>
      <c r="Y116" s="111"/>
      <c r="Z116" s="111"/>
    </row>
    <row r="117" spans="1:26" s="112" customFormat="1" x14ac:dyDescent="0.25">
      <c r="A117" s="45">
        <v>12</v>
      </c>
      <c r="B117" s="113"/>
      <c r="C117" s="114"/>
      <c r="D117" s="113"/>
      <c r="E117" s="108"/>
      <c r="F117" s="109"/>
      <c r="G117" s="109"/>
      <c r="H117" s="116"/>
      <c r="I117" s="214"/>
      <c r="J117" s="215"/>
      <c r="K117" s="216"/>
      <c r="L117" s="101"/>
      <c r="M117" s="101"/>
      <c r="N117" s="101"/>
      <c r="O117" s="207"/>
      <c r="P117" s="26"/>
      <c r="Q117" s="156"/>
      <c r="R117" s="111"/>
      <c r="S117" s="111"/>
      <c r="T117" s="111"/>
      <c r="U117" s="111"/>
      <c r="V117" s="111"/>
      <c r="W117" s="111"/>
      <c r="X117" s="111"/>
      <c r="Y117" s="111"/>
      <c r="Z117" s="111"/>
    </row>
    <row r="118" spans="1:26" s="112" customFormat="1" x14ac:dyDescent="0.25">
      <c r="A118" s="45">
        <v>13</v>
      </c>
      <c r="B118" s="113"/>
      <c r="C118" s="114"/>
      <c r="D118" s="113"/>
      <c r="E118" s="108"/>
      <c r="F118" s="109"/>
      <c r="G118" s="109"/>
      <c r="H118" s="116"/>
      <c r="I118" s="214"/>
      <c r="J118" s="215"/>
      <c r="K118" s="216"/>
      <c r="L118" s="101"/>
      <c r="M118" s="101"/>
      <c r="N118" s="101"/>
      <c r="O118" s="207"/>
      <c r="P118" s="26"/>
      <c r="Q118" s="156"/>
      <c r="R118" s="111"/>
      <c r="S118" s="111"/>
      <c r="T118" s="111"/>
      <c r="U118" s="111"/>
      <c r="V118" s="111"/>
      <c r="W118" s="111"/>
      <c r="X118" s="111"/>
      <c r="Y118" s="111"/>
      <c r="Z118" s="111"/>
    </row>
    <row r="119" spans="1:26" s="112" customFormat="1" x14ac:dyDescent="0.25">
      <c r="A119" s="45">
        <v>14</v>
      </c>
      <c r="B119" s="113"/>
      <c r="C119" s="114"/>
      <c r="D119" s="113"/>
      <c r="E119" s="108"/>
      <c r="F119" s="109"/>
      <c r="G119" s="109"/>
      <c r="H119" s="116"/>
      <c r="I119" s="214"/>
      <c r="J119" s="215"/>
      <c r="K119" s="216"/>
      <c r="L119" s="101"/>
      <c r="M119" s="101"/>
      <c r="N119" s="101"/>
      <c r="O119" s="207"/>
      <c r="P119" s="26"/>
      <c r="Q119" s="156"/>
      <c r="R119" s="111"/>
      <c r="S119" s="111"/>
      <c r="T119" s="111"/>
      <c r="U119" s="111"/>
      <c r="V119" s="111"/>
      <c r="W119" s="111"/>
      <c r="X119" s="111"/>
      <c r="Y119" s="111"/>
      <c r="Z119" s="111"/>
    </row>
    <row r="120" spans="1:26" s="112" customFormat="1" x14ac:dyDescent="0.25">
      <c r="A120" s="45">
        <v>15</v>
      </c>
      <c r="B120" s="113"/>
      <c r="C120" s="114"/>
      <c r="D120" s="113"/>
      <c r="E120" s="108"/>
      <c r="F120" s="109"/>
      <c r="G120" s="109"/>
      <c r="H120" s="116"/>
      <c r="I120" s="214"/>
      <c r="J120" s="215"/>
      <c r="K120" s="216"/>
      <c r="L120" s="101"/>
      <c r="M120" s="101"/>
      <c r="N120" s="101"/>
      <c r="O120" s="207"/>
      <c r="P120" s="26"/>
      <c r="Q120" s="156"/>
      <c r="R120" s="111"/>
      <c r="S120" s="111"/>
      <c r="T120" s="111"/>
      <c r="U120" s="111"/>
      <c r="V120" s="111"/>
      <c r="W120" s="111"/>
      <c r="X120" s="111"/>
      <c r="Y120" s="111"/>
      <c r="Z120" s="111"/>
    </row>
    <row r="121" spans="1:26" s="112" customFormat="1" x14ac:dyDescent="0.25">
      <c r="A121" s="45">
        <v>16</v>
      </c>
      <c r="B121" s="113"/>
      <c r="C121" s="114"/>
      <c r="D121" s="113"/>
      <c r="E121" s="108"/>
      <c r="F121" s="109"/>
      <c r="G121" s="109"/>
      <c r="H121" s="116"/>
      <c r="I121" s="214"/>
      <c r="J121" s="215"/>
      <c r="K121" s="216"/>
      <c r="L121" s="216"/>
      <c r="M121" s="101"/>
      <c r="N121" s="101"/>
      <c r="O121" s="207"/>
      <c r="P121" s="26"/>
      <c r="Q121" s="156"/>
      <c r="R121" s="111"/>
      <c r="S121" s="111"/>
      <c r="T121" s="111"/>
      <c r="U121" s="111"/>
      <c r="V121" s="111"/>
      <c r="W121" s="111"/>
      <c r="X121" s="111"/>
      <c r="Y121" s="111"/>
      <c r="Z121" s="111"/>
    </row>
    <row r="122" spans="1:26" s="112" customFormat="1" x14ac:dyDescent="0.25">
      <c r="A122" s="45">
        <v>17</v>
      </c>
      <c r="B122" s="113"/>
      <c r="C122" s="114"/>
      <c r="D122" s="113"/>
      <c r="E122" s="108"/>
      <c r="F122" s="109"/>
      <c r="G122" s="109"/>
      <c r="H122" s="116"/>
      <c r="I122" s="214"/>
      <c r="J122" s="215"/>
      <c r="K122" s="216"/>
      <c r="L122" s="216"/>
      <c r="M122" s="101"/>
      <c r="N122" s="101"/>
      <c r="O122" s="207"/>
      <c r="P122" s="26"/>
      <c r="Q122" s="156"/>
      <c r="R122" s="111"/>
      <c r="S122" s="111"/>
      <c r="T122" s="111"/>
      <c r="U122" s="111"/>
      <c r="V122" s="111"/>
      <c r="W122" s="111"/>
      <c r="X122" s="111"/>
      <c r="Y122" s="111"/>
      <c r="Z122" s="111"/>
    </row>
    <row r="123" spans="1:26" s="112" customFormat="1" x14ac:dyDescent="0.25">
      <c r="A123" s="45">
        <v>18</v>
      </c>
      <c r="B123" s="113"/>
      <c r="C123" s="114"/>
      <c r="D123" s="113"/>
      <c r="E123" s="108"/>
      <c r="F123" s="109"/>
      <c r="G123" s="109"/>
      <c r="H123" s="116"/>
      <c r="I123" s="214"/>
      <c r="J123" s="215"/>
      <c r="K123" s="216"/>
      <c r="L123" s="216"/>
      <c r="M123" s="101"/>
      <c r="N123" s="101"/>
      <c r="O123" s="207"/>
      <c r="P123" s="26"/>
      <c r="Q123" s="156"/>
      <c r="R123" s="111"/>
      <c r="S123" s="111"/>
      <c r="T123" s="111"/>
      <c r="U123" s="111"/>
      <c r="V123" s="111"/>
      <c r="W123" s="111"/>
      <c r="X123" s="111"/>
      <c r="Y123" s="111"/>
      <c r="Z123" s="111"/>
    </row>
    <row r="124" spans="1:26" s="112" customFormat="1" x14ac:dyDescent="0.25">
      <c r="A124" s="45">
        <v>19</v>
      </c>
      <c r="B124" s="113"/>
      <c r="C124" s="114"/>
      <c r="D124" s="113"/>
      <c r="E124" s="108"/>
      <c r="F124" s="109"/>
      <c r="G124" s="109"/>
      <c r="H124" s="116"/>
      <c r="I124" s="214"/>
      <c r="J124" s="215"/>
      <c r="K124" s="216"/>
      <c r="L124" s="216"/>
      <c r="M124" s="101"/>
      <c r="N124" s="101"/>
      <c r="O124" s="207"/>
      <c r="P124" s="26"/>
      <c r="Q124" s="156"/>
      <c r="R124" s="111"/>
      <c r="S124" s="111"/>
      <c r="T124" s="111"/>
      <c r="U124" s="111"/>
      <c r="V124" s="111"/>
      <c r="W124" s="111"/>
      <c r="X124" s="111"/>
      <c r="Y124" s="111"/>
      <c r="Z124" s="111"/>
    </row>
    <row r="125" spans="1:26" s="112" customFormat="1" x14ac:dyDescent="0.25">
      <c r="A125" s="45">
        <v>20</v>
      </c>
      <c r="B125" s="113"/>
      <c r="C125" s="114"/>
      <c r="D125" s="113"/>
      <c r="E125" s="108"/>
      <c r="F125" s="109"/>
      <c r="G125" s="109"/>
      <c r="H125" s="116"/>
      <c r="I125" s="214"/>
      <c r="J125" s="215"/>
      <c r="K125" s="216"/>
      <c r="L125" s="216"/>
      <c r="M125" s="101"/>
      <c r="N125" s="101"/>
      <c r="O125" s="207"/>
      <c r="P125" s="26"/>
      <c r="Q125" s="156"/>
      <c r="R125" s="111"/>
      <c r="S125" s="111"/>
      <c r="T125" s="111"/>
      <c r="U125" s="111"/>
      <c r="V125" s="111"/>
      <c r="W125" s="111"/>
      <c r="X125" s="111"/>
      <c r="Y125" s="111"/>
      <c r="Z125" s="111"/>
    </row>
    <row r="126" spans="1:26" s="112" customFormat="1" x14ac:dyDescent="0.25">
      <c r="A126" s="45">
        <v>21</v>
      </c>
      <c r="B126" s="113"/>
      <c r="C126" s="114"/>
      <c r="D126" s="113"/>
      <c r="E126" s="108"/>
      <c r="F126" s="109"/>
      <c r="G126" s="109"/>
      <c r="H126" s="116"/>
      <c r="I126" s="214"/>
      <c r="J126" s="215"/>
      <c r="K126" s="216"/>
      <c r="L126" s="216"/>
      <c r="M126" s="101"/>
      <c r="N126" s="101"/>
      <c r="O126" s="207"/>
      <c r="P126" s="26"/>
      <c r="Q126" s="156"/>
      <c r="R126" s="111"/>
      <c r="S126" s="111"/>
      <c r="T126" s="111"/>
      <c r="U126" s="111"/>
      <c r="V126" s="111"/>
      <c r="W126" s="111"/>
      <c r="X126" s="111"/>
      <c r="Y126" s="111"/>
      <c r="Z126" s="111"/>
    </row>
    <row r="127" spans="1:26" s="112" customFormat="1" x14ac:dyDescent="0.25">
      <c r="A127" s="45"/>
      <c r="B127" s="48" t="s">
        <v>15</v>
      </c>
      <c r="C127" s="114"/>
      <c r="D127" s="113"/>
      <c r="E127" s="108"/>
      <c r="F127" s="109"/>
      <c r="G127" s="109"/>
      <c r="H127" s="109"/>
      <c r="I127" s="215"/>
      <c r="J127" s="215"/>
      <c r="K127" s="217">
        <f>SUM(K107:K126)</f>
        <v>12.233333333333333</v>
      </c>
      <c r="L127" s="217">
        <f>SUM(L107:L126)</f>
        <v>10.166666666666666</v>
      </c>
      <c r="M127" s="154">
        <f>SUM(M107:M126)</f>
        <v>3736</v>
      </c>
      <c r="N127" s="115">
        <f>SUM(N107:N126)</f>
        <v>0</v>
      </c>
      <c r="O127" s="26"/>
      <c r="P127" s="26"/>
      <c r="Q127" s="157"/>
    </row>
    <row r="128" spans="1:26" x14ac:dyDescent="0.25">
      <c r="B128" s="29"/>
      <c r="C128" s="29"/>
      <c r="D128" s="29"/>
      <c r="E128" s="30"/>
      <c r="F128" s="29"/>
      <c r="G128" s="29"/>
      <c r="H128" s="29"/>
      <c r="I128" s="29"/>
      <c r="J128" s="29"/>
      <c r="K128" s="29"/>
      <c r="L128" s="29"/>
      <c r="M128" s="29"/>
      <c r="N128" s="29"/>
      <c r="O128" s="29"/>
      <c r="P128" s="29"/>
    </row>
    <row r="129" spans="2:17" ht="18.75" x14ac:dyDescent="0.25">
      <c r="B129" s="58" t="s">
        <v>31</v>
      </c>
      <c r="C129" s="71">
        <f>+K127</f>
        <v>12.233333333333333</v>
      </c>
      <c r="H129" s="31"/>
      <c r="I129" s="31"/>
      <c r="J129" s="31"/>
      <c r="K129" s="31"/>
      <c r="L129" s="31"/>
      <c r="M129" s="31"/>
      <c r="N129" s="29"/>
      <c r="O129" s="29"/>
      <c r="P129" s="29"/>
    </row>
    <row r="131" spans="2:17" ht="15.75" thickBot="1" x14ac:dyDescent="0.3"/>
    <row r="132" spans="2:17" ht="37.15" customHeight="1" thickBot="1" x14ac:dyDescent="0.3">
      <c r="B132" s="74" t="s">
        <v>48</v>
      </c>
      <c r="C132" s="75" t="s">
        <v>49</v>
      </c>
      <c r="D132" s="74" t="s">
        <v>50</v>
      </c>
      <c r="E132" s="75" t="s">
        <v>54</v>
      </c>
    </row>
    <row r="133" spans="2:17" ht="41.45" customHeight="1" x14ac:dyDescent="0.25">
      <c r="B133" s="65" t="s">
        <v>126</v>
      </c>
      <c r="C133" s="68">
        <v>20</v>
      </c>
      <c r="D133" s="68"/>
      <c r="E133" s="354">
        <f>SUM(D133:D135)</f>
        <v>30</v>
      </c>
    </row>
    <row r="134" spans="2:17" x14ac:dyDescent="0.25">
      <c r="B134" s="65" t="s">
        <v>127</v>
      </c>
      <c r="C134" s="56">
        <v>30</v>
      </c>
      <c r="D134" s="193">
        <v>30</v>
      </c>
      <c r="E134" s="355"/>
    </row>
    <row r="135" spans="2:17" ht="15.75" thickBot="1" x14ac:dyDescent="0.3">
      <c r="B135" s="65" t="s">
        <v>128</v>
      </c>
      <c r="C135" s="70">
        <v>40</v>
      </c>
      <c r="D135" s="70"/>
      <c r="E135" s="356"/>
    </row>
    <row r="137" spans="2:17" ht="15.75" thickBot="1" x14ac:dyDescent="0.3"/>
    <row r="138" spans="2:17" ht="27" thickBot="1" x14ac:dyDescent="0.3">
      <c r="B138" s="346" t="s">
        <v>51</v>
      </c>
      <c r="C138" s="347"/>
      <c r="D138" s="347"/>
      <c r="E138" s="347"/>
      <c r="F138" s="347"/>
      <c r="G138" s="347"/>
      <c r="H138" s="347"/>
      <c r="I138" s="347"/>
      <c r="J138" s="347"/>
      <c r="K138" s="347"/>
      <c r="L138" s="347"/>
      <c r="M138" s="347"/>
      <c r="N138" s="348"/>
    </row>
    <row r="140" spans="2:17" ht="76.5" customHeight="1" x14ac:dyDescent="0.25">
      <c r="B140" s="119" t="s">
        <v>0</v>
      </c>
      <c r="C140" s="119" t="s">
        <v>38</v>
      </c>
      <c r="D140" s="119" t="s">
        <v>39</v>
      </c>
      <c r="E140" s="119" t="s">
        <v>115</v>
      </c>
      <c r="F140" s="119" t="s">
        <v>117</v>
      </c>
      <c r="G140" s="119" t="s">
        <v>118</v>
      </c>
      <c r="H140" s="119" t="s">
        <v>119</v>
      </c>
      <c r="I140" s="119" t="s">
        <v>116</v>
      </c>
      <c r="J140" s="337" t="s">
        <v>120</v>
      </c>
      <c r="K140" s="338"/>
      <c r="L140" s="339"/>
      <c r="M140" s="119" t="s">
        <v>124</v>
      </c>
      <c r="N140" s="119" t="s">
        <v>40</v>
      </c>
      <c r="O140" s="119" t="s">
        <v>41</v>
      </c>
      <c r="P140" s="337" t="s">
        <v>3</v>
      </c>
      <c r="Q140" s="339"/>
    </row>
    <row r="141" spans="2:17" ht="60.75" customHeight="1" x14ac:dyDescent="0.25">
      <c r="B141" s="192" t="s">
        <v>432</v>
      </c>
      <c r="C141" s="192">
        <v>1</v>
      </c>
      <c r="D141" s="212" t="s">
        <v>565</v>
      </c>
      <c r="E141" s="212">
        <v>1094883789</v>
      </c>
      <c r="F141" s="3" t="s">
        <v>566</v>
      </c>
      <c r="G141" s="192" t="s">
        <v>567</v>
      </c>
      <c r="H141" s="180">
        <v>40309</v>
      </c>
      <c r="I141" s="5" t="s">
        <v>226</v>
      </c>
      <c r="J141" s="192" t="s">
        <v>568</v>
      </c>
      <c r="K141" s="97" t="s">
        <v>569</v>
      </c>
      <c r="L141" s="96" t="s">
        <v>570</v>
      </c>
      <c r="M141" s="120" t="s">
        <v>137</v>
      </c>
      <c r="N141" s="120" t="s">
        <v>137</v>
      </c>
      <c r="O141" s="120" t="s">
        <v>137</v>
      </c>
      <c r="P141" s="361"/>
      <c r="Q141" s="361"/>
    </row>
    <row r="142" spans="2:17" ht="155.25" customHeight="1" x14ac:dyDescent="0.25">
      <c r="B142" s="192" t="s">
        <v>132</v>
      </c>
      <c r="C142" s="192">
        <v>1</v>
      </c>
      <c r="D142" s="230" t="s">
        <v>571</v>
      </c>
      <c r="E142" s="230">
        <v>24807723</v>
      </c>
      <c r="F142" s="192" t="s">
        <v>572</v>
      </c>
      <c r="G142" s="3" t="s">
        <v>573</v>
      </c>
      <c r="H142" s="180">
        <v>34879</v>
      </c>
      <c r="I142" s="5" t="s">
        <v>226</v>
      </c>
      <c r="J142" s="192" t="s">
        <v>574</v>
      </c>
      <c r="K142" s="192" t="s">
        <v>575</v>
      </c>
      <c r="L142" s="96" t="s">
        <v>402</v>
      </c>
      <c r="M142" s="120" t="s">
        <v>137</v>
      </c>
      <c r="N142" s="120" t="s">
        <v>137</v>
      </c>
      <c r="O142" s="120" t="s">
        <v>137</v>
      </c>
      <c r="P142" s="353"/>
      <c r="Q142" s="353"/>
    </row>
    <row r="143" spans="2:17" ht="58.5" customHeight="1" x14ac:dyDescent="0.25">
      <c r="B143" s="192" t="s">
        <v>133</v>
      </c>
      <c r="C143" s="192">
        <v>1</v>
      </c>
      <c r="D143" s="230" t="s">
        <v>576</v>
      </c>
      <c r="E143" s="212">
        <v>41931164</v>
      </c>
      <c r="F143" s="3" t="s">
        <v>577</v>
      </c>
      <c r="G143" s="3" t="s">
        <v>573</v>
      </c>
      <c r="H143" s="180">
        <v>36146</v>
      </c>
      <c r="I143" s="5" t="s">
        <v>578</v>
      </c>
      <c r="J143" s="192" t="s">
        <v>525</v>
      </c>
      <c r="K143" s="97" t="s">
        <v>579</v>
      </c>
      <c r="L143" s="96" t="s">
        <v>402</v>
      </c>
      <c r="M143" s="120" t="s">
        <v>137</v>
      </c>
      <c r="N143" s="120" t="s">
        <v>137</v>
      </c>
      <c r="O143" s="120" t="s">
        <v>137</v>
      </c>
      <c r="P143" s="353"/>
      <c r="Q143" s="353"/>
    </row>
    <row r="146" spans="2:7" ht="15.75" thickBot="1" x14ac:dyDescent="0.3"/>
    <row r="147" spans="2:7" ht="54" customHeight="1" x14ac:dyDescent="0.25">
      <c r="B147" s="123" t="s">
        <v>32</v>
      </c>
      <c r="C147" s="123" t="s">
        <v>48</v>
      </c>
      <c r="D147" s="119" t="s">
        <v>49</v>
      </c>
      <c r="E147" s="123" t="s">
        <v>50</v>
      </c>
      <c r="F147" s="75" t="s">
        <v>55</v>
      </c>
      <c r="G147" s="93"/>
    </row>
    <row r="148" spans="2:7" ht="120.75" customHeight="1" x14ac:dyDescent="0.2">
      <c r="B148" s="357" t="s">
        <v>52</v>
      </c>
      <c r="C148" s="6" t="s">
        <v>129</v>
      </c>
      <c r="D148" s="193">
        <v>25</v>
      </c>
      <c r="E148" s="193">
        <v>25</v>
      </c>
      <c r="F148" s="358">
        <f>+E148+E149+E150</f>
        <v>60</v>
      </c>
      <c r="G148" s="94"/>
    </row>
    <row r="149" spans="2:7" ht="76.150000000000006" customHeight="1" x14ac:dyDescent="0.2">
      <c r="B149" s="357"/>
      <c r="C149" s="6" t="s">
        <v>130</v>
      </c>
      <c r="D149" s="196">
        <v>25</v>
      </c>
      <c r="E149" s="193">
        <v>25</v>
      </c>
      <c r="F149" s="359"/>
      <c r="G149" s="94"/>
    </row>
    <row r="150" spans="2:7" ht="69" customHeight="1" x14ac:dyDescent="0.2">
      <c r="B150" s="357"/>
      <c r="C150" s="6" t="s">
        <v>131</v>
      </c>
      <c r="D150" s="193">
        <v>10</v>
      </c>
      <c r="E150" s="193">
        <v>10</v>
      </c>
      <c r="F150" s="360"/>
      <c r="G150" s="94"/>
    </row>
    <row r="151" spans="2:7" x14ac:dyDescent="0.25">
      <c r="C151" s="103"/>
    </row>
    <row r="154" spans="2:7" x14ac:dyDescent="0.25">
      <c r="B154" s="121" t="s">
        <v>56</v>
      </c>
    </row>
    <row r="157" spans="2:7" x14ac:dyDescent="0.25">
      <c r="B157" s="124" t="s">
        <v>32</v>
      </c>
      <c r="C157" s="124" t="s">
        <v>57</v>
      </c>
      <c r="D157" s="123" t="s">
        <v>50</v>
      </c>
      <c r="E157" s="123" t="s">
        <v>15</v>
      </c>
    </row>
    <row r="158" spans="2:7" ht="28.5" x14ac:dyDescent="0.25">
      <c r="B158" s="104" t="s">
        <v>58</v>
      </c>
      <c r="C158" s="105">
        <v>40</v>
      </c>
      <c r="D158" s="193">
        <f>+E133</f>
        <v>30</v>
      </c>
      <c r="E158" s="334">
        <f>+D158+D159</f>
        <v>90</v>
      </c>
    </row>
    <row r="159" spans="2:7" ht="42.75" x14ac:dyDescent="0.25">
      <c r="B159" s="104" t="s">
        <v>59</v>
      </c>
      <c r="C159" s="105">
        <v>60</v>
      </c>
      <c r="D159" s="193">
        <f>+F148</f>
        <v>60</v>
      </c>
      <c r="E159" s="335"/>
    </row>
  </sheetData>
  <mergeCells count="47">
    <mergeCell ref="P141:Q141"/>
    <mergeCell ref="P143:Q143"/>
    <mergeCell ref="B148:B150"/>
    <mergeCell ref="F148:F150"/>
    <mergeCell ref="E158:E159"/>
    <mergeCell ref="P142:Q142"/>
    <mergeCell ref="J140:L140"/>
    <mergeCell ref="P140:Q140"/>
    <mergeCell ref="P87:Q87"/>
    <mergeCell ref="P89:Q89"/>
    <mergeCell ref="P90:Q90"/>
    <mergeCell ref="P91:Q91"/>
    <mergeCell ref="B93:N93"/>
    <mergeCell ref="D96:E96"/>
    <mergeCell ref="D97:E97"/>
    <mergeCell ref="B100:P100"/>
    <mergeCell ref="B103:N103"/>
    <mergeCell ref="E133:E135"/>
    <mergeCell ref="B138:N138"/>
    <mergeCell ref="P88:Q88"/>
    <mergeCell ref="J86:L86"/>
    <mergeCell ref="P86:Q86"/>
    <mergeCell ref="C63:N63"/>
    <mergeCell ref="B65:N65"/>
    <mergeCell ref="O68:P68"/>
    <mergeCell ref="O69:P69"/>
    <mergeCell ref="O70:P70"/>
    <mergeCell ref="O71:P71"/>
    <mergeCell ref="O72:P72"/>
    <mergeCell ref="O73:P73"/>
    <mergeCell ref="O74:P74"/>
    <mergeCell ref="O75:P75"/>
    <mergeCell ref="B81:N81"/>
    <mergeCell ref="B59:B60"/>
    <mergeCell ref="C59:C60"/>
    <mergeCell ref="D59:E59"/>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75 A65571 IS65571 SO65571 ACK65571 AMG65571 AWC65571 BFY65571 BPU65571 BZQ65571 CJM65571 CTI65571 DDE65571 DNA65571 DWW65571 EGS65571 EQO65571 FAK65571 FKG65571 FUC65571 GDY65571 GNU65571 GXQ65571 HHM65571 HRI65571 IBE65571 ILA65571 IUW65571 JES65571 JOO65571 JYK65571 KIG65571 KSC65571 LBY65571 LLU65571 LVQ65571 MFM65571 MPI65571 MZE65571 NJA65571 NSW65571 OCS65571 OMO65571 OWK65571 PGG65571 PQC65571 PZY65571 QJU65571 QTQ65571 RDM65571 RNI65571 RXE65571 SHA65571 SQW65571 TAS65571 TKO65571 TUK65571 UEG65571 UOC65571 UXY65571 VHU65571 VRQ65571 WBM65571 WLI65571 WVE65571 A131107 IS131107 SO131107 ACK131107 AMG131107 AWC131107 BFY131107 BPU131107 BZQ131107 CJM131107 CTI131107 DDE131107 DNA131107 DWW131107 EGS131107 EQO131107 FAK131107 FKG131107 FUC131107 GDY131107 GNU131107 GXQ131107 HHM131107 HRI131107 IBE131107 ILA131107 IUW131107 JES131107 JOO131107 JYK131107 KIG131107 KSC131107 LBY131107 LLU131107 LVQ131107 MFM131107 MPI131107 MZE131107 NJA131107 NSW131107 OCS131107 OMO131107 OWK131107 PGG131107 PQC131107 PZY131107 QJU131107 QTQ131107 RDM131107 RNI131107 RXE131107 SHA131107 SQW131107 TAS131107 TKO131107 TUK131107 UEG131107 UOC131107 UXY131107 VHU131107 VRQ131107 WBM131107 WLI131107 WVE131107 A196643 IS196643 SO196643 ACK196643 AMG196643 AWC196643 BFY196643 BPU196643 BZQ196643 CJM196643 CTI196643 DDE196643 DNA196643 DWW196643 EGS196643 EQO196643 FAK196643 FKG196643 FUC196643 GDY196643 GNU196643 GXQ196643 HHM196643 HRI196643 IBE196643 ILA196643 IUW196643 JES196643 JOO196643 JYK196643 KIG196643 KSC196643 LBY196643 LLU196643 LVQ196643 MFM196643 MPI196643 MZE196643 NJA196643 NSW196643 OCS196643 OMO196643 OWK196643 PGG196643 PQC196643 PZY196643 QJU196643 QTQ196643 RDM196643 RNI196643 RXE196643 SHA196643 SQW196643 TAS196643 TKO196643 TUK196643 UEG196643 UOC196643 UXY196643 VHU196643 VRQ196643 WBM196643 WLI196643 WVE196643 A262179 IS262179 SO262179 ACK262179 AMG262179 AWC262179 BFY262179 BPU262179 BZQ262179 CJM262179 CTI262179 DDE262179 DNA262179 DWW262179 EGS262179 EQO262179 FAK262179 FKG262179 FUC262179 GDY262179 GNU262179 GXQ262179 HHM262179 HRI262179 IBE262179 ILA262179 IUW262179 JES262179 JOO262179 JYK262179 KIG262179 KSC262179 LBY262179 LLU262179 LVQ262179 MFM262179 MPI262179 MZE262179 NJA262179 NSW262179 OCS262179 OMO262179 OWK262179 PGG262179 PQC262179 PZY262179 QJU262179 QTQ262179 RDM262179 RNI262179 RXE262179 SHA262179 SQW262179 TAS262179 TKO262179 TUK262179 UEG262179 UOC262179 UXY262179 VHU262179 VRQ262179 WBM262179 WLI262179 WVE262179 A327715 IS327715 SO327715 ACK327715 AMG327715 AWC327715 BFY327715 BPU327715 BZQ327715 CJM327715 CTI327715 DDE327715 DNA327715 DWW327715 EGS327715 EQO327715 FAK327715 FKG327715 FUC327715 GDY327715 GNU327715 GXQ327715 HHM327715 HRI327715 IBE327715 ILA327715 IUW327715 JES327715 JOO327715 JYK327715 KIG327715 KSC327715 LBY327715 LLU327715 LVQ327715 MFM327715 MPI327715 MZE327715 NJA327715 NSW327715 OCS327715 OMO327715 OWK327715 PGG327715 PQC327715 PZY327715 QJU327715 QTQ327715 RDM327715 RNI327715 RXE327715 SHA327715 SQW327715 TAS327715 TKO327715 TUK327715 UEG327715 UOC327715 UXY327715 VHU327715 VRQ327715 WBM327715 WLI327715 WVE327715 A393251 IS393251 SO393251 ACK393251 AMG393251 AWC393251 BFY393251 BPU393251 BZQ393251 CJM393251 CTI393251 DDE393251 DNA393251 DWW393251 EGS393251 EQO393251 FAK393251 FKG393251 FUC393251 GDY393251 GNU393251 GXQ393251 HHM393251 HRI393251 IBE393251 ILA393251 IUW393251 JES393251 JOO393251 JYK393251 KIG393251 KSC393251 LBY393251 LLU393251 LVQ393251 MFM393251 MPI393251 MZE393251 NJA393251 NSW393251 OCS393251 OMO393251 OWK393251 PGG393251 PQC393251 PZY393251 QJU393251 QTQ393251 RDM393251 RNI393251 RXE393251 SHA393251 SQW393251 TAS393251 TKO393251 TUK393251 UEG393251 UOC393251 UXY393251 VHU393251 VRQ393251 WBM393251 WLI393251 WVE393251 A458787 IS458787 SO458787 ACK458787 AMG458787 AWC458787 BFY458787 BPU458787 BZQ458787 CJM458787 CTI458787 DDE458787 DNA458787 DWW458787 EGS458787 EQO458787 FAK458787 FKG458787 FUC458787 GDY458787 GNU458787 GXQ458787 HHM458787 HRI458787 IBE458787 ILA458787 IUW458787 JES458787 JOO458787 JYK458787 KIG458787 KSC458787 LBY458787 LLU458787 LVQ458787 MFM458787 MPI458787 MZE458787 NJA458787 NSW458787 OCS458787 OMO458787 OWK458787 PGG458787 PQC458787 PZY458787 QJU458787 QTQ458787 RDM458787 RNI458787 RXE458787 SHA458787 SQW458787 TAS458787 TKO458787 TUK458787 UEG458787 UOC458787 UXY458787 VHU458787 VRQ458787 WBM458787 WLI458787 WVE458787 A524323 IS524323 SO524323 ACK524323 AMG524323 AWC524323 BFY524323 BPU524323 BZQ524323 CJM524323 CTI524323 DDE524323 DNA524323 DWW524323 EGS524323 EQO524323 FAK524323 FKG524323 FUC524323 GDY524323 GNU524323 GXQ524323 HHM524323 HRI524323 IBE524323 ILA524323 IUW524323 JES524323 JOO524323 JYK524323 KIG524323 KSC524323 LBY524323 LLU524323 LVQ524323 MFM524323 MPI524323 MZE524323 NJA524323 NSW524323 OCS524323 OMO524323 OWK524323 PGG524323 PQC524323 PZY524323 QJU524323 QTQ524323 RDM524323 RNI524323 RXE524323 SHA524323 SQW524323 TAS524323 TKO524323 TUK524323 UEG524323 UOC524323 UXY524323 VHU524323 VRQ524323 WBM524323 WLI524323 WVE524323 A589859 IS589859 SO589859 ACK589859 AMG589859 AWC589859 BFY589859 BPU589859 BZQ589859 CJM589859 CTI589859 DDE589859 DNA589859 DWW589859 EGS589859 EQO589859 FAK589859 FKG589859 FUC589859 GDY589859 GNU589859 GXQ589859 HHM589859 HRI589859 IBE589859 ILA589859 IUW589859 JES589859 JOO589859 JYK589859 KIG589859 KSC589859 LBY589859 LLU589859 LVQ589859 MFM589859 MPI589859 MZE589859 NJA589859 NSW589859 OCS589859 OMO589859 OWK589859 PGG589859 PQC589859 PZY589859 QJU589859 QTQ589859 RDM589859 RNI589859 RXE589859 SHA589859 SQW589859 TAS589859 TKO589859 TUK589859 UEG589859 UOC589859 UXY589859 VHU589859 VRQ589859 WBM589859 WLI589859 WVE589859 A655395 IS655395 SO655395 ACK655395 AMG655395 AWC655395 BFY655395 BPU655395 BZQ655395 CJM655395 CTI655395 DDE655395 DNA655395 DWW655395 EGS655395 EQO655395 FAK655395 FKG655395 FUC655395 GDY655395 GNU655395 GXQ655395 HHM655395 HRI655395 IBE655395 ILA655395 IUW655395 JES655395 JOO655395 JYK655395 KIG655395 KSC655395 LBY655395 LLU655395 LVQ655395 MFM655395 MPI655395 MZE655395 NJA655395 NSW655395 OCS655395 OMO655395 OWK655395 PGG655395 PQC655395 PZY655395 QJU655395 QTQ655395 RDM655395 RNI655395 RXE655395 SHA655395 SQW655395 TAS655395 TKO655395 TUK655395 UEG655395 UOC655395 UXY655395 VHU655395 VRQ655395 WBM655395 WLI655395 WVE655395 A720931 IS720931 SO720931 ACK720931 AMG720931 AWC720931 BFY720931 BPU720931 BZQ720931 CJM720931 CTI720931 DDE720931 DNA720931 DWW720931 EGS720931 EQO720931 FAK720931 FKG720931 FUC720931 GDY720931 GNU720931 GXQ720931 HHM720931 HRI720931 IBE720931 ILA720931 IUW720931 JES720931 JOO720931 JYK720931 KIG720931 KSC720931 LBY720931 LLU720931 LVQ720931 MFM720931 MPI720931 MZE720931 NJA720931 NSW720931 OCS720931 OMO720931 OWK720931 PGG720931 PQC720931 PZY720931 QJU720931 QTQ720931 RDM720931 RNI720931 RXE720931 SHA720931 SQW720931 TAS720931 TKO720931 TUK720931 UEG720931 UOC720931 UXY720931 VHU720931 VRQ720931 WBM720931 WLI720931 WVE720931 A786467 IS786467 SO786467 ACK786467 AMG786467 AWC786467 BFY786467 BPU786467 BZQ786467 CJM786467 CTI786467 DDE786467 DNA786467 DWW786467 EGS786467 EQO786467 FAK786467 FKG786467 FUC786467 GDY786467 GNU786467 GXQ786467 HHM786467 HRI786467 IBE786467 ILA786467 IUW786467 JES786467 JOO786467 JYK786467 KIG786467 KSC786467 LBY786467 LLU786467 LVQ786467 MFM786467 MPI786467 MZE786467 NJA786467 NSW786467 OCS786467 OMO786467 OWK786467 PGG786467 PQC786467 PZY786467 QJU786467 QTQ786467 RDM786467 RNI786467 RXE786467 SHA786467 SQW786467 TAS786467 TKO786467 TUK786467 UEG786467 UOC786467 UXY786467 VHU786467 VRQ786467 WBM786467 WLI786467 WVE786467 A852003 IS852003 SO852003 ACK852003 AMG852003 AWC852003 BFY852003 BPU852003 BZQ852003 CJM852003 CTI852003 DDE852003 DNA852003 DWW852003 EGS852003 EQO852003 FAK852003 FKG852003 FUC852003 GDY852003 GNU852003 GXQ852003 HHM852003 HRI852003 IBE852003 ILA852003 IUW852003 JES852003 JOO852003 JYK852003 KIG852003 KSC852003 LBY852003 LLU852003 LVQ852003 MFM852003 MPI852003 MZE852003 NJA852003 NSW852003 OCS852003 OMO852003 OWK852003 PGG852003 PQC852003 PZY852003 QJU852003 QTQ852003 RDM852003 RNI852003 RXE852003 SHA852003 SQW852003 TAS852003 TKO852003 TUK852003 UEG852003 UOC852003 UXY852003 VHU852003 VRQ852003 WBM852003 WLI852003 WVE852003 A917539 IS917539 SO917539 ACK917539 AMG917539 AWC917539 BFY917539 BPU917539 BZQ917539 CJM917539 CTI917539 DDE917539 DNA917539 DWW917539 EGS917539 EQO917539 FAK917539 FKG917539 FUC917539 GDY917539 GNU917539 GXQ917539 HHM917539 HRI917539 IBE917539 ILA917539 IUW917539 JES917539 JOO917539 JYK917539 KIG917539 KSC917539 LBY917539 LLU917539 LVQ917539 MFM917539 MPI917539 MZE917539 NJA917539 NSW917539 OCS917539 OMO917539 OWK917539 PGG917539 PQC917539 PZY917539 QJU917539 QTQ917539 RDM917539 RNI917539 RXE917539 SHA917539 SQW917539 TAS917539 TKO917539 TUK917539 UEG917539 UOC917539 UXY917539 VHU917539 VRQ917539 WBM917539 WLI917539 WVE917539 A983075 IS983075 SO983075 ACK983075 AMG983075 AWC983075 BFY983075 BPU983075 BZQ983075 CJM983075 CTI983075 DDE983075 DNA983075 DWW983075 EGS983075 EQO983075 FAK983075 FKG983075 FUC983075 GDY983075 GNU983075 GXQ983075 HHM983075 HRI983075 IBE983075 ILA983075 IUW983075 JES983075 JOO983075 JYK983075 KIG983075 KSC983075 LBY983075 LLU983075 LVQ983075 MFM983075 MPI983075 MZE983075 NJA983075 NSW983075 OCS983075 OMO983075 OWK983075 PGG983075 PQC983075 PZY983075 QJU983075 QTQ983075 RDM983075 RNI983075 RXE983075 SHA983075 SQW983075 TAS983075 TKO983075 TUK983075 UEG983075 UOC983075 UXY983075 VHU983075 VRQ983075 WBM983075 WLI98307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5 WLL983075 C65571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C131107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C196643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C262179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C327715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C393251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C458787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C524323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C589859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C655395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C720931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C786467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C852003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C917539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C983075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9" workbookViewId="0">
      <selection activeCell="A83" sqref="A83"/>
    </sheetView>
  </sheetViews>
  <sheetFormatPr baseColWidth="10" defaultRowHeight="15.75" x14ac:dyDescent="0.25"/>
  <cols>
    <col min="1" max="1" width="24.85546875" style="152" customWidth="1"/>
    <col min="2" max="2" width="55.5703125" style="152" customWidth="1"/>
    <col min="3" max="3" width="41.28515625" style="152" customWidth="1"/>
    <col min="4" max="4" width="29.42578125" style="152" customWidth="1"/>
    <col min="5" max="5" width="29.140625" style="152" customWidth="1"/>
    <col min="6" max="16384" width="11.42578125" style="103"/>
  </cols>
  <sheetData>
    <row r="1" spans="1:5" x14ac:dyDescent="0.25">
      <c r="A1" s="307" t="s">
        <v>92</v>
      </c>
      <c r="B1" s="308"/>
      <c r="C1" s="308"/>
      <c r="D1" s="308"/>
      <c r="E1" s="126"/>
    </row>
    <row r="2" spans="1:5" ht="27.75" customHeight="1" x14ac:dyDescent="0.25">
      <c r="A2" s="127"/>
      <c r="B2" s="309" t="s">
        <v>77</v>
      </c>
      <c r="C2" s="309"/>
      <c r="D2" s="309"/>
      <c r="E2" s="128"/>
    </row>
    <row r="3" spans="1:5" ht="21" customHeight="1" x14ac:dyDescent="0.25">
      <c r="A3" s="129"/>
      <c r="B3" s="309" t="s">
        <v>151</v>
      </c>
      <c r="C3" s="309"/>
      <c r="D3" s="309"/>
      <c r="E3" s="130"/>
    </row>
    <row r="4" spans="1:5" thickBot="1" x14ac:dyDescent="0.3">
      <c r="A4" s="131"/>
      <c r="B4" s="132"/>
      <c r="C4" s="132"/>
      <c r="D4" s="132"/>
      <c r="E4" s="133"/>
    </row>
    <row r="5" spans="1:5" ht="26.25" customHeight="1" thickBot="1" x14ac:dyDescent="0.3">
      <c r="A5" s="131"/>
      <c r="B5" s="134" t="s">
        <v>78</v>
      </c>
      <c r="C5" s="310" t="s">
        <v>447</v>
      </c>
      <c r="D5" s="311"/>
      <c r="E5" s="133"/>
    </row>
    <row r="6" spans="1:5" ht="27.75" customHeight="1" thickBot="1" x14ac:dyDescent="0.3">
      <c r="A6" s="131"/>
      <c r="B6" s="158" t="s">
        <v>79</v>
      </c>
      <c r="C6" s="312">
        <v>801000102</v>
      </c>
      <c r="D6" s="313"/>
      <c r="E6" s="133"/>
    </row>
    <row r="7" spans="1:5" ht="29.25" customHeight="1" thickBot="1" x14ac:dyDescent="0.3">
      <c r="A7" s="131"/>
      <c r="B7" s="158" t="s">
        <v>152</v>
      </c>
      <c r="C7" s="314" t="s">
        <v>153</v>
      </c>
      <c r="D7" s="315"/>
      <c r="E7" s="133"/>
    </row>
    <row r="8" spans="1:5" ht="16.5" thickBot="1" x14ac:dyDescent="0.3">
      <c r="A8" s="131"/>
      <c r="B8" s="159">
        <v>1</v>
      </c>
      <c r="C8" s="305">
        <v>1194444652</v>
      </c>
      <c r="D8" s="306"/>
      <c r="E8" s="133"/>
    </row>
    <row r="9" spans="1:5" ht="23.25" customHeight="1" thickBot="1" x14ac:dyDescent="0.3">
      <c r="A9" s="131"/>
      <c r="B9" s="159">
        <v>2</v>
      </c>
      <c r="C9" s="305">
        <v>1186143608</v>
      </c>
      <c r="D9" s="306"/>
      <c r="E9" s="133"/>
    </row>
    <row r="10" spans="1:5" ht="26.25" customHeight="1" thickBot="1" x14ac:dyDescent="0.3">
      <c r="A10" s="131"/>
      <c r="B10" s="159">
        <v>4</v>
      </c>
      <c r="C10" s="305">
        <v>522649956</v>
      </c>
      <c r="D10" s="306"/>
      <c r="E10" s="133"/>
    </row>
    <row r="11" spans="1:5" ht="21.75" customHeight="1" thickBot="1" x14ac:dyDescent="0.3">
      <c r="A11" s="131"/>
      <c r="B11" s="159">
        <v>5</v>
      </c>
      <c r="C11" s="197"/>
      <c r="D11" s="198">
        <v>1775038850</v>
      </c>
      <c r="E11" s="133"/>
    </row>
    <row r="12" spans="1:5" ht="16.5" thickBot="1" x14ac:dyDescent="0.3">
      <c r="A12" s="131"/>
      <c r="B12" s="159">
        <v>6</v>
      </c>
      <c r="C12" s="197"/>
      <c r="D12" s="198">
        <v>2558144225</v>
      </c>
      <c r="E12" s="133"/>
    </row>
    <row r="13" spans="1:5" ht="26.25" customHeight="1" thickBot="1" x14ac:dyDescent="0.3">
      <c r="A13" s="131"/>
      <c r="B13" s="159">
        <v>7</v>
      </c>
      <c r="C13" s="197"/>
      <c r="D13" s="198">
        <v>756830956</v>
      </c>
      <c r="E13" s="133"/>
    </row>
    <row r="14" spans="1:5" ht="24.75" customHeight="1" thickBot="1" x14ac:dyDescent="0.3">
      <c r="A14" s="131"/>
      <c r="B14" s="160" t="s">
        <v>154</v>
      </c>
      <c r="C14" s="305">
        <f>SUM(C8:D13)</f>
        <v>7993252247</v>
      </c>
      <c r="D14" s="306"/>
      <c r="E14" s="133"/>
    </row>
    <row r="15" spans="1:5" ht="28.5" customHeight="1" thickBot="1" x14ac:dyDescent="0.3">
      <c r="A15" s="131"/>
      <c r="B15" s="160" t="s">
        <v>155</v>
      </c>
      <c r="C15" s="305">
        <f>+C14/616000</f>
        <v>12976.058842532468</v>
      </c>
      <c r="D15" s="306"/>
      <c r="E15" s="133"/>
    </row>
    <row r="16" spans="1:5" ht="27" customHeight="1" x14ac:dyDescent="0.25">
      <c r="A16" s="131"/>
      <c r="B16" s="132"/>
      <c r="C16" s="135"/>
      <c r="D16" s="136"/>
      <c r="E16" s="133"/>
    </row>
    <row r="17" spans="1:6" ht="28.5" customHeight="1" thickBot="1" x14ac:dyDescent="0.3">
      <c r="A17" s="131"/>
      <c r="B17" s="132" t="s">
        <v>156</v>
      </c>
      <c r="C17" s="135"/>
      <c r="D17" s="136"/>
      <c r="E17" s="133"/>
    </row>
    <row r="18" spans="1:6" ht="15" x14ac:dyDescent="0.25">
      <c r="A18" s="131"/>
      <c r="B18" s="137" t="s">
        <v>80</v>
      </c>
      <c r="C18" s="138">
        <v>2589741463</v>
      </c>
      <c r="D18" s="139"/>
      <c r="E18" s="133"/>
    </row>
    <row r="19" spans="1:6" ht="27" customHeight="1" x14ac:dyDescent="0.25">
      <c r="A19" s="131"/>
      <c r="B19" s="131" t="s">
        <v>81</v>
      </c>
      <c r="C19" s="140">
        <v>3088943362</v>
      </c>
      <c r="D19" s="133"/>
      <c r="E19" s="133"/>
    </row>
    <row r="20" spans="1:6" ht="27" customHeight="1" x14ac:dyDescent="0.25">
      <c r="A20" s="131"/>
      <c r="B20" s="131" t="s">
        <v>82</v>
      </c>
      <c r="C20" s="140">
        <v>1060703173</v>
      </c>
      <c r="D20" s="133"/>
      <c r="E20" s="133"/>
    </row>
    <row r="21" spans="1:6" thickBot="1" x14ac:dyDescent="0.3">
      <c r="A21" s="131"/>
      <c r="B21" s="141" t="s">
        <v>83</v>
      </c>
      <c r="C21" s="142">
        <f>+C20</f>
        <v>1060703173</v>
      </c>
      <c r="D21" s="143"/>
      <c r="E21" s="133"/>
    </row>
    <row r="22" spans="1:6" ht="16.5" thickBot="1" x14ac:dyDescent="0.3">
      <c r="A22" s="131"/>
      <c r="B22" s="302" t="s">
        <v>84</v>
      </c>
      <c r="C22" s="303"/>
      <c r="D22" s="304"/>
      <c r="E22" s="133"/>
    </row>
    <row r="23" spans="1:6" ht="16.5" thickBot="1" x14ac:dyDescent="0.3">
      <c r="A23" s="131"/>
      <c r="B23" s="302" t="s">
        <v>85</v>
      </c>
      <c r="C23" s="303"/>
      <c r="D23" s="304"/>
      <c r="E23" s="133"/>
    </row>
    <row r="24" spans="1:6" x14ac:dyDescent="0.25">
      <c r="A24" s="131"/>
      <c r="B24" s="144" t="s">
        <v>157</v>
      </c>
      <c r="C24" s="145">
        <f>+C18/C20</f>
        <v>2.4415326822068439</v>
      </c>
      <c r="D24" s="136" t="s">
        <v>86</v>
      </c>
      <c r="E24" s="150"/>
    </row>
    <row r="25" spans="1:6" ht="15.75" customHeight="1" thickBot="1" x14ac:dyDescent="0.3">
      <c r="A25" s="300"/>
      <c r="B25" s="199" t="s">
        <v>87</v>
      </c>
      <c r="C25" s="146">
        <f>(+C21/C19)*100</f>
        <v>34.338705786862526</v>
      </c>
      <c r="D25" s="147" t="s">
        <v>86</v>
      </c>
      <c r="E25" s="301"/>
      <c r="F25" s="299"/>
    </row>
    <row r="26" spans="1:6" ht="16.5" thickBot="1" x14ac:dyDescent="0.3">
      <c r="A26" s="300"/>
      <c r="B26" s="148"/>
      <c r="C26" s="149"/>
      <c r="D26" s="132"/>
      <c r="E26" s="301"/>
      <c r="F26" s="299"/>
    </row>
    <row r="27" spans="1:6" ht="16.5" thickBot="1" x14ac:dyDescent="0.3">
      <c r="A27" s="141"/>
      <c r="B27" s="316" t="s">
        <v>88</v>
      </c>
      <c r="C27" s="318" t="s">
        <v>448</v>
      </c>
      <c r="D27" s="319"/>
      <c r="E27" s="143"/>
      <c r="F27" s="125"/>
    </row>
    <row r="28" spans="1:6" ht="16.5" thickBot="1" x14ac:dyDescent="0.3">
      <c r="B28" s="317"/>
      <c r="C28" s="320" t="s">
        <v>89</v>
      </c>
      <c r="D28" s="321"/>
    </row>
    <row r="31" spans="1:6" ht="16.5" thickBot="1" x14ac:dyDescent="0.3"/>
    <row r="32" spans="1:6" x14ac:dyDescent="0.25">
      <c r="A32" s="307" t="s">
        <v>92</v>
      </c>
      <c r="B32" s="308"/>
      <c r="C32" s="308"/>
      <c r="D32" s="308"/>
      <c r="E32" s="126"/>
    </row>
    <row r="33" spans="1:5" ht="27.75" customHeight="1" x14ac:dyDescent="0.25">
      <c r="A33" s="127"/>
      <c r="B33" s="309" t="s">
        <v>77</v>
      </c>
      <c r="C33" s="309"/>
      <c r="D33" s="309"/>
      <c r="E33" s="128"/>
    </row>
    <row r="34" spans="1:5" ht="21" customHeight="1" x14ac:dyDescent="0.25">
      <c r="A34" s="129"/>
      <c r="B34" s="309" t="s">
        <v>151</v>
      </c>
      <c r="C34" s="309"/>
      <c r="D34" s="309"/>
      <c r="E34" s="130"/>
    </row>
    <row r="35" spans="1:5" thickBot="1" x14ac:dyDescent="0.3">
      <c r="A35" s="131"/>
      <c r="B35" s="132"/>
      <c r="C35" s="132"/>
      <c r="D35" s="132"/>
      <c r="E35" s="133"/>
    </row>
    <row r="36" spans="1:5" ht="26.25" customHeight="1" thickBot="1" x14ac:dyDescent="0.3">
      <c r="A36" s="131"/>
      <c r="B36" s="134" t="s">
        <v>78</v>
      </c>
      <c r="C36" s="310" t="s">
        <v>372</v>
      </c>
      <c r="D36" s="311"/>
      <c r="E36" s="133"/>
    </row>
    <row r="37" spans="1:5" ht="27.75" customHeight="1" thickBot="1" x14ac:dyDescent="0.3">
      <c r="A37" s="131"/>
      <c r="B37" s="158" t="s">
        <v>79</v>
      </c>
      <c r="C37" s="312">
        <v>800025906</v>
      </c>
      <c r="D37" s="313"/>
      <c r="E37" s="133"/>
    </row>
    <row r="38" spans="1:5" ht="29.25" customHeight="1" thickBot="1" x14ac:dyDescent="0.3">
      <c r="A38" s="131"/>
      <c r="B38" s="158" t="s">
        <v>152</v>
      </c>
      <c r="C38" s="314" t="s">
        <v>153</v>
      </c>
      <c r="D38" s="315"/>
      <c r="E38" s="133"/>
    </row>
    <row r="39" spans="1:5" ht="16.5" thickBot="1" x14ac:dyDescent="0.3">
      <c r="A39" s="131"/>
      <c r="B39" s="159">
        <v>3</v>
      </c>
      <c r="C39" s="305">
        <v>544147600</v>
      </c>
      <c r="D39" s="306"/>
      <c r="E39" s="133"/>
    </row>
    <row r="40" spans="1:5" ht="32.25" thickBot="1" x14ac:dyDescent="0.3">
      <c r="A40" s="131"/>
      <c r="B40" s="160" t="s">
        <v>154</v>
      </c>
      <c r="C40" s="305">
        <f>SUM(C39:D39)</f>
        <v>544147600</v>
      </c>
      <c r="D40" s="306"/>
      <c r="E40" s="133"/>
    </row>
    <row r="41" spans="1:5" ht="26.25" customHeight="1" thickBot="1" x14ac:dyDescent="0.3">
      <c r="A41" s="131"/>
      <c r="B41" s="160" t="s">
        <v>155</v>
      </c>
      <c r="C41" s="305">
        <f>+C40/616000</f>
        <v>883.35649350649351</v>
      </c>
      <c r="D41" s="306"/>
      <c r="E41" s="133"/>
    </row>
    <row r="42" spans="1:5" ht="24.75" customHeight="1" x14ac:dyDescent="0.25">
      <c r="A42" s="131"/>
      <c r="B42" s="132"/>
      <c r="C42" s="135"/>
      <c r="D42" s="136"/>
      <c r="E42" s="133"/>
    </row>
    <row r="43" spans="1:5" ht="28.5" customHeight="1" thickBot="1" x14ac:dyDescent="0.3">
      <c r="A43" s="131"/>
      <c r="B43" s="132" t="s">
        <v>156</v>
      </c>
      <c r="C43" s="135"/>
      <c r="D43" s="136"/>
      <c r="E43" s="133"/>
    </row>
    <row r="44" spans="1:5" ht="27" customHeight="1" x14ac:dyDescent="0.25">
      <c r="A44" s="131"/>
      <c r="B44" s="137" t="s">
        <v>80</v>
      </c>
      <c r="C44" s="138">
        <v>188261166</v>
      </c>
      <c r="D44" s="139"/>
      <c r="E44" s="133"/>
    </row>
    <row r="45" spans="1:5" ht="28.5" customHeight="1" x14ac:dyDescent="0.25">
      <c r="A45" s="131"/>
      <c r="B45" s="131" t="s">
        <v>81</v>
      </c>
      <c r="C45" s="140">
        <v>256227983</v>
      </c>
      <c r="D45" s="133"/>
      <c r="E45" s="133"/>
    </row>
    <row r="46" spans="1:5" ht="15" x14ac:dyDescent="0.25">
      <c r="A46" s="131"/>
      <c r="B46" s="131" t="s">
        <v>82</v>
      </c>
      <c r="C46" s="140">
        <v>129359197</v>
      </c>
      <c r="D46" s="133"/>
      <c r="E46" s="133"/>
    </row>
    <row r="47" spans="1:5" ht="27" customHeight="1" thickBot="1" x14ac:dyDescent="0.3">
      <c r="A47" s="131"/>
      <c r="B47" s="141" t="s">
        <v>83</v>
      </c>
      <c r="C47" s="142">
        <v>129359197</v>
      </c>
      <c r="D47" s="143"/>
      <c r="E47" s="133"/>
    </row>
    <row r="48" spans="1:5" ht="27" customHeight="1" thickBot="1" x14ac:dyDescent="0.3">
      <c r="A48" s="131"/>
      <c r="B48" s="302" t="s">
        <v>84</v>
      </c>
      <c r="C48" s="303"/>
      <c r="D48" s="304"/>
      <c r="E48" s="133"/>
    </row>
    <row r="49" spans="1:6" ht="16.5" thickBot="1" x14ac:dyDescent="0.3">
      <c r="A49" s="131"/>
      <c r="B49" s="302" t="s">
        <v>85</v>
      </c>
      <c r="C49" s="303"/>
      <c r="D49" s="304"/>
      <c r="E49" s="133"/>
    </row>
    <row r="50" spans="1:6" x14ac:dyDescent="0.25">
      <c r="A50" s="131"/>
      <c r="B50" s="144" t="s">
        <v>157</v>
      </c>
      <c r="C50" s="145">
        <f>+C44/C46</f>
        <v>1.4553365386150316</v>
      </c>
      <c r="D50" s="136" t="s">
        <v>69</v>
      </c>
      <c r="E50" s="133"/>
    </row>
    <row r="51" spans="1:6" ht="16.5" thickBot="1" x14ac:dyDescent="0.3">
      <c r="A51" s="131"/>
      <c r="B51" s="199" t="s">
        <v>87</v>
      </c>
      <c r="C51" s="146">
        <f>+(C47/C45)*100</f>
        <v>50.485975608682828</v>
      </c>
      <c r="D51" s="147" t="s">
        <v>69</v>
      </c>
      <c r="E51" s="133"/>
    </row>
    <row r="52" spans="1:6" ht="16.5" thickBot="1" x14ac:dyDescent="0.3">
      <c r="A52" s="131"/>
      <c r="B52" s="148"/>
      <c r="C52" s="149"/>
      <c r="D52" s="132"/>
      <c r="E52" s="150"/>
    </row>
    <row r="53" spans="1:6" x14ac:dyDescent="0.25">
      <c r="A53" s="300"/>
      <c r="B53" s="316" t="s">
        <v>88</v>
      </c>
      <c r="C53" s="318" t="s">
        <v>449</v>
      </c>
      <c r="D53" s="319"/>
      <c r="E53" s="301"/>
      <c r="F53" s="299"/>
    </row>
    <row r="54" spans="1:6" ht="16.5" thickBot="1" x14ac:dyDescent="0.3">
      <c r="A54" s="300"/>
      <c r="B54" s="317"/>
      <c r="C54" s="320" t="s">
        <v>89</v>
      </c>
      <c r="D54" s="321"/>
      <c r="E54" s="301"/>
      <c r="F54" s="299"/>
    </row>
    <row r="55" spans="1:6" thickBot="1" x14ac:dyDescent="0.3">
      <c r="A55" s="141"/>
      <c r="B55" s="151"/>
      <c r="C55" s="151"/>
      <c r="D55" s="151"/>
      <c r="E55" s="143"/>
      <c r="F55" s="125"/>
    </row>
    <row r="56" spans="1:6" x14ac:dyDescent="0.25">
      <c r="B56" s="153" t="s">
        <v>158</v>
      </c>
    </row>
    <row r="58" spans="1:6" ht="16.5" thickBot="1" x14ac:dyDescent="0.3"/>
    <row r="59" spans="1:6" x14ac:dyDescent="0.25">
      <c r="A59" s="307" t="s">
        <v>92</v>
      </c>
      <c r="B59" s="308"/>
      <c r="C59" s="308"/>
      <c r="D59" s="308"/>
      <c r="E59" s="126"/>
    </row>
    <row r="60" spans="1:6" ht="27.75" customHeight="1" x14ac:dyDescent="0.25">
      <c r="A60" s="127"/>
      <c r="B60" s="309" t="s">
        <v>77</v>
      </c>
      <c r="C60" s="309"/>
      <c r="D60" s="309"/>
      <c r="E60" s="128"/>
    </row>
    <row r="61" spans="1:6" ht="21" customHeight="1" x14ac:dyDescent="0.25">
      <c r="A61" s="129"/>
      <c r="B61" s="309" t="s">
        <v>151</v>
      </c>
      <c r="C61" s="309"/>
      <c r="D61" s="309"/>
      <c r="E61" s="130"/>
    </row>
    <row r="62" spans="1:6" thickBot="1" x14ac:dyDescent="0.3">
      <c r="A62" s="131"/>
      <c r="B62" s="132"/>
      <c r="C62" s="132"/>
      <c r="D62" s="132"/>
      <c r="E62" s="133"/>
    </row>
    <row r="63" spans="1:6" ht="26.25" customHeight="1" thickBot="1" x14ac:dyDescent="0.3">
      <c r="A63" s="131"/>
      <c r="B63" s="134" t="s">
        <v>78</v>
      </c>
      <c r="C63" s="310" t="s">
        <v>450</v>
      </c>
      <c r="D63" s="311"/>
      <c r="E63" s="133"/>
    </row>
    <row r="64" spans="1:6" ht="27.75" customHeight="1" thickBot="1" x14ac:dyDescent="0.3">
      <c r="A64" s="131"/>
      <c r="B64" s="158" t="s">
        <v>79</v>
      </c>
      <c r="C64" s="312">
        <v>800025906</v>
      </c>
      <c r="D64" s="313"/>
      <c r="E64" s="133"/>
    </row>
    <row r="65" spans="1:6" ht="29.25" customHeight="1" thickBot="1" x14ac:dyDescent="0.3">
      <c r="A65" s="131"/>
      <c r="B65" s="158" t="s">
        <v>152</v>
      </c>
      <c r="C65" s="314" t="s">
        <v>153</v>
      </c>
      <c r="D65" s="315"/>
      <c r="E65" s="133"/>
    </row>
    <row r="66" spans="1:6" ht="16.5" thickBot="1" x14ac:dyDescent="0.3">
      <c r="A66" s="131"/>
      <c r="B66" s="159">
        <v>5</v>
      </c>
      <c r="C66" s="305">
        <v>1775038850</v>
      </c>
      <c r="D66" s="306"/>
      <c r="E66" s="133"/>
    </row>
    <row r="67" spans="1:6" ht="32.25" thickBot="1" x14ac:dyDescent="0.3">
      <c r="A67" s="131"/>
      <c r="B67" s="160" t="s">
        <v>154</v>
      </c>
      <c r="C67" s="305">
        <f>SUM(C66:D66)</f>
        <v>1775038850</v>
      </c>
      <c r="D67" s="306"/>
      <c r="E67" s="133"/>
    </row>
    <row r="68" spans="1:6" ht="26.25" customHeight="1" thickBot="1" x14ac:dyDescent="0.3">
      <c r="A68" s="131"/>
      <c r="B68" s="160" t="s">
        <v>155</v>
      </c>
      <c r="C68" s="305">
        <f>+C67/616000</f>
        <v>2881.5565746753246</v>
      </c>
      <c r="D68" s="306"/>
      <c r="E68" s="133"/>
    </row>
    <row r="69" spans="1:6" ht="24.75" customHeight="1" x14ac:dyDescent="0.25">
      <c r="A69" s="131"/>
      <c r="B69" s="132"/>
      <c r="C69" s="135"/>
      <c r="D69" s="136"/>
      <c r="E69" s="133"/>
    </row>
    <row r="70" spans="1:6" ht="28.5" customHeight="1" thickBot="1" x14ac:dyDescent="0.3">
      <c r="A70" s="131"/>
      <c r="B70" s="132" t="s">
        <v>156</v>
      </c>
      <c r="C70" s="135"/>
      <c r="D70" s="136"/>
      <c r="E70" s="133"/>
    </row>
    <row r="71" spans="1:6" ht="27" customHeight="1" x14ac:dyDescent="0.25">
      <c r="A71" s="131"/>
      <c r="B71" s="137" t="s">
        <v>80</v>
      </c>
      <c r="C71" s="138">
        <v>910447793</v>
      </c>
      <c r="D71" s="139"/>
      <c r="E71" s="133"/>
    </row>
    <row r="72" spans="1:6" ht="28.5" customHeight="1" x14ac:dyDescent="0.25">
      <c r="A72" s="131"/>
      <c r="B72" s="131" t="s">
        <v>81</v>
      </c>
      <c r="C72" s="140">
        <v>1004100645</v>
      </c>
      <c r="D72" s="133"/>
      <c r="E72" s="133"/>
    </row>
    <row r="73" spans="1:6" ht="15" x14ac:dyDescent="0.25">
      <c r="A73" s="131"/>
      <c r="B73" s="131" t="s">
        <v>82</v>
      </c>
      <c r="C73" s="140">
        <v>535876293</v>
      </c>
      <c r="D73" s="133"/>
      <c r="E73" s="133"/>
    </row>
    <row r="74" spans="1:6" ht="27" customHeight="1" thickBot="1" x14ac:dyDescent="0.3">
      <c r="A74" s="131"/>
      <c r="B74" s="141" t="s">
        <v>83</v>
      </c>
      <c r="C74" s="142">
        <v>535876293</v>
      </c>
      <c r="D74" s="143"/>
      <c r="E74" s="133"/>
    </row>
    <row r="75" spans="1:6" ht="27" customHeight="1" thickBot="1" x14ac:dyDescent="0.3">
      <c r="A75" s="131"/>
      <c r="B75" s="302" t="s">
        <v>84</v>
      </c>
      <c r="C75" s="303"/>
      <c r="D75" s="304"/>
      <c r="E75" s="133"/>
    </row>
    <row r="76" spans="1:6" ht="16.5" thickBot="1" x14ac:dyDescent="0.3">
      <c r="A76" s="131"/>
      <c r="B76" s="302" t="s">
        <v>85</v>
      </c>
      <c r="C76" s="303"/>
      <c r="D76" s="304"/>
      <c r="E76" s="133"/>
    </row>
    <row r="77" spans="1:6" x14ac:dyDescent="0.25">
      <c r="A77" s="131"/>
      <c r="B77" s="144" t="s">
        <v>157</v>
      </c>
      <c r="C77" s="145">
        <f>+C71/C73</f>
        <v>1.6989887496291984</v>
      </c>
      <c r="D77" s="136" t="s">
        <v>69</v>
      </c>
      <c r="E77" s="133"/>
    </row>
    <row r="78" spans="1:6" ht="16.5" thickBot="1" x14ac:dyDescent="0.3">
      <c r="A78" s="131"/>
      <c r="B78" s="199" t="s">
        <v>87</v>
      </c>
      <c r="C78" s="146">
        <f>+(C74/C72)*100</f>
        <v>53.368782867378798</v>
      </c>
      <c r="D78" s="147" t="s">
        <v>69</v>
      </c>
      <c r="E78" s="133"/>
    </row>
    <row r="79" spans="1:6" ht="16.5" thickBot="1" x14ac:dyDescent="0.3">
      <c r="A79" s="131"/>
      <c r="B79" s="148"/>
      <c r="C79" s="149"/>
      <c r="D79" s="132"/>
      <c r="E79" s="150"/>
    </row>
    <row r="80" spans="1:6" x14ac:dyDescent="0.25">
      <c r="A80" s="300"/>
      <c r="B80" s="316" t="s">
        <v>88</v>
      </c>
      <c r="C80" s="318" t="s">
        <v>449</v>
      </c>
      <c r="D80" s="319"/>
      <c r="E80" s="301"/>
      <c r="F80" s="299"/>
    </row>
    <row r="81" spans="1:6" ht="16.5" thickBot="1" x14ac:dyDescent="0.3">
      <c r="A81" s="300"/>
      <c r="B81" s="317"/>
      <c r="C81" s="320" t="s">
        <v>89</v>
      </c>
      <c r="D81" s="321"/>
      <c r="E81" s="301"/>
      <c r="F81" s="299"/>
    </row>
    <row r="82" spans="1:6" thickBot="1" x14ac:dyDescent="0.3">
      <c r="A82" s="141"/>
      <c r="B82" s="151"/>
      <c r="C82" s="151"/>
      <c r="D82" s="151"/>
      <c r="E82" s="143"/>
      <c r="F82" s="125"/>
    </row>
    <row r="83" spans="1:6" x14ac:dyDescent="0.25">
      <c r="B83" s="153" t="s">
        <v>158</v>
      </c>
    </row>
  </sheetData>
  <mergeCells count="53">
    <mergeCell ref="E80:E81"/>
    <mergeCell ref="F80:F81"/>
    <mergeCell ref="C81:D81"/>
    <mergeCell ref="C67:D67"/>
    <mergeCell ref="C68:D68"/>
    <mergeCell ref="B75:D75"/>
    <mergeCell ref="B76:D76"/>
    <mergeCell ref="A80:A81"/>
    <mergeCell ref="B80:B81"/>
    <mergeCell ref="C80:D80"/>
    <mergeCell ref="B61:D61"/>
    <mergeCell ref="C63:D63"/>
    <mergeCell ref="C64:D64"/>
    <mergeCell ref="C65:D65"/>
    <mergeCell ref="C66:D66"/>
    <mergeCell ref="E53:E54"/>
    <mergeCell ref="F53:F54"/>
    <mergeCell ref="C54:D54"/>
    <mergeCell ref="A59:D59"/>
    <mergeCell ref="B60:D60"/>
    <mergeCell ref="C40:D40"/>
    <mergeCell ref="C41:D41"/>
    <mergeCell ref="B48:D48"/>
    <mergeCell ref="B49:D49"/>
    <mergeCell ref="A53:A54"/>
    <mergeCell ref="B53:B54"/>
    <mergeCell ref="C53:D53"/>
    <mergeCell ref="B34:D34"/>
    <mergeCell ref="C36:D36"/>
    <mergeCell ref="C37:D37"/>
    <mergeCell ref="C38:D38"/>
    <mergeCell ref="C39:D39"/>
    <mergeCell ref="B27:B28"/>
    <mergeCell ref="C27:D27"/>
    <mergeCell ref="C28:D28"/>
    <mergeCell ref="A32:D32"/>
    <mergeCell ref="B33:D33"/>
    <mergeCell ref="C15:D15"/>
    <mergeCell ref="A1:D1"/>
    <mergeCell ref="B2:D2"/>
    <mergeCell ref="B3:D3"/>
    <mergeCell ref="C5:D5"/>
    <mergeCell ref="C6:D6"/>
    <mergeCell ref="C8:D8"/>
    <mergeCell ref="C7:D7"/>
    <mergeCell ref="C9:D9"/>
    <mergeCell ref="C10:D10"/>
    <mergeCell ref="C14:D14"/>
    <mergeCell ref="F25:F26"/>
    <mergeCell ref="A25:A26"/>
    <mergeCell ref="E25:E26"/>
    <mergeCell ref="B22:D22"/>
    <mergeCell ref="B23:D23"/>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4"/>
  <sheetViews>
    <sheetView topLeftCell="B137" zoomScale="64" zoomScaleNormal="64" workbookViewId="0">
      <selection activeCell="C144" sqref="C144"/>
    </sheetView>
  </sheetViews>
  <sheetFormatPr baseColWidth="10" defaultRowHeight="59.25" customHeight="1" x14ac:dyDescent="0.25"/>
  <cols>
    <col min="1" max="1" width="3.140625" style="9" bestFit="1" customWidth="1"/>
    <col min="2" max="2" width="102.7109375" style="9" bestFit="1" customWidth="1"/>
    <col min="3" max="3" width="31.140625" style="9" customWidth="1"/>
    <col min="4" max="4" width="46.85546875" style="9" bestFit="1" customWidth="1"/>
    <col min="5" max="5" width="25" style="9" customWidth="1"/>
    <col min="6" max="6" width="49.28515625" style="9" bestFit="1" customWidth="1"/>
    <col min="7" max="7" width="43.85546875" style="9" customWidth="1"/>
    <col min="8" max="8" width="24.5703125" style="9" customWidth="1"/>
    <col min="9" max="9" width="24" style="9" customWidth="1"/>
    <col min="10" max="10" width="48.140625" style="9" customWidth="1"/>
    <col min="11" max="11" width="32.28515625" style="9" customWidth="1"/>
    <col min="12" max="13" width="18.7109375" style="9" customWidth="1"/>
    <col min="14" max="14" width="22.140625" style="9" customWidth="1"/>
    <col min="15" max="15" width="26.140625" style="9" customWidth="1"/>
    <col min="16" max="16" width="19.5703125" style="9" bestFit="1" customWidth="1"/>
    <col min="17" max="17" width="48.285156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59.25" customHeight="1" x14ac:dyDescent="0.25">
      <c r="B2" s="325" t="s">
        <v>62</v>
      </c>
      <c r="C2" s="326"/>
      <c r="D2" s="326"/>
      <c r="E2" s="326"/>
      <c r="F2" s="326"/>
      <c r="G2" s="326"/>
      <c r="H2" s="326"/>
      <c r="I2" s="326"/>
      <c r="J2" s="326"/>
      <c r="K2" s="326"/>
      <c r="L2" s="326"/>
      <c r="M2" s="326"/>
      <c r="N2" s="326"/>
      <c r="O2" s="326"/>
      <c r="P2" s="326"/>
    </row>
    <row r="4" spans="2:16" ht="59.25" customHeight="1" x14ac:dyDescent="0.25">
      <c r="B4" s="325" t="s">
        <v>47</v>
      </c>
      <c r="C4" s="326"/>
      <c r="D4" s="326"/>
      <c r="E4" s="326"/>
      <c r="F4" s="326"/>
      <c r="G4" s="326"/>
      <c r="H4" s="326"/>
      <c r="I4" s="326"/>
      <c r="J4" s="326"/>
      <c r="K4" s="326"/>
      <c r="L4" s="326"/>
      <c r="M4" s="326"/>
      <c r="N4" s="326"/>
      <c r="O4" s="326"/>
      <c r="P4" s="326"/>
    </row>
    <row r="5" spans="2:16" ht="59.25" customHeight="1" thickBot="1" x14ac:dyDescent="0.3"/>
    <row r="6" spans="2:16" ht="59.25" customHeight="1" thickBot="1" x14ac:dyDescent="0.3">
      <c r="B6" s="11" t="s">
        <v>4</v>
      </c>
      <c r="C6" s="327" t="s">
        <v>450</v>
      </c>
      <c r="D6" s="327"/>
      <c r="E6" s="327"/>
      <c r="F6" s="327"/>
      <c r="G6" s="327"/>
      <c r="H6" s="327"/>
      <c r="I6" s="327"/>
      <c r="J6" s="327"/>
      <c r="K6" s="327"/>
      <c r="L6" s="327"/>
      <c r="M6" s="327"/>
      <c r="N6" s="328"/>
    </row>
    <row r="7" spans="2:16" ht="59.25" customHeight="1" thickBot="1" x14ac:dyDescent="0.3">
      <c r="B7" s="12" t="s">
        <v>5</v>
      </c>
      <c r="C7" s="327"/>
      <c r="D7" s="327"/>
      <c r="E7" s="327"/>
      <c r="F7" s="327"/>
      <c r="G7" s="327"/>
      <c r="H7" s="327"/>
      <c r="I7" s="327"/>
      <c r="J7" s="327"/>
      <c r="K7" s="327"/>
      <c r="L7" s="327"/>
      <c r="M7" s="327"/>
      <c r="N7" s="328"/>
    </row>
    <row r="8" spans="2:16" ht="59.25" customHeight="1" thickBot="1" x14ac:dyDescent="0.3">
      <c r="B8" s="12" t="s">
        <v>6</v>
      </c>
      <c r="C8" s="327"/>
      <c r="D8" s="327"/>
      <c r="E8" s="327"/>
      <c r="F8" s="327"/>
      <c r="G8" s="327"/>
      <c r="H8" s="327"/>
      <c r="I8" s="327"/>
      <c r="J8" s="327"/>
      <c r="K8" s="327"/>
      <c r="L8" s="327"/>
      <c r="M8" s="327"/>
      <c r="N8" s="328"/>
    </row>
    <row r="9" spans="2:16" ht="59.25" customHeight="1" thickBot="1" x14ac:dyDescent="0.3">
      <c r="B9" s="12" t="s">
        <v>7</v>
      </c>
      <c r="C9" s="327"/>
      <c r="D9" s="327"/>
      <c r="E9" s="327"/>
      <c r="F9" s="327"/>
      <c r="G9" s="327"/>
      <c r="H9" s="327"/>
      <c r="I9" s="327"/>
      <c r="J9" s="327"/>
      <c r="K9" s="327"/>
      <c r="L9" s="327"/>
      <c r="M9" s="327"/>
      <c r="N9" s="328"/>
    </row>
    <row r="10" spans="2:16" ht="59.25" customHeight="1" thickBot="1" x14ac:dyDescent="0.3">
      <c r="B10" s="12" t="s">
        <v>668</v>
      </c>
      <c r="C10" s="329" t="s">
        <v>311</v>
      </c>
      <c r="D10" s="329"/>
      <c r="E10" s="330"/>
      <c r="F10" s="33"/>
      <c r="G10" s="33"/>
      <c r="H10" s="33"/>
      <c r="I10" s="33"/>
      <c r="J10" s="33"/>
      <c r="K10" s="33"/>
      <c r="L10" s="33"/>
      <c r="M10" s="33"/>
      <c r="N10" s="34"/>
    </row>
    <row r="11" spans="2:16" ht="59.25" customHeight="1" thickBot="1" x14ac:dyDescent="0.3">
      <c r="B11" s="14" t="s">
        <v>8</v>
      </c>
      <c r="C11" s="15">
        <v>41972</v>
      </c>
      <c r="D11" s="16"/>
      <c r="E11" s="16"/>
      <c r="F11" s="16"/>
      <c r="G11" s="16"/>
      <c r="H11" s="16"/>
      <c r="I11" s="16"/>
      <c r="J11" s="16"/>
      <c r="K11" s="16"/>
      <c r="L11" s="16"/>
      <c r="M11" s="16"/>
      <c r="N11" s="17"/>
    </row>
    <row r="12" spans="2:16" ht="59.25" customHeight="1" x14ac:dyDescent="0.25">
      <c r="B12" s="13"/>
      <c r="C12" s="18"/>
      <c r="D12" s="19"/>
      <c r="E12" s="19"/>
      <c r="F12" s="19"/>
      <c r="G12" s="19"/>
      <c r="H12" s="19"/>
      <c r="I12" s="106"/>
      <c r="J12" s="106"/>
      <c r="K12" s="106"/>
      <c r="L12" s="106"/>
      <c r="M12" s="106"/>
      <c r="N12" s="19"/>
    </row>
    <row r="13" spans="2:16" ht="59.25" customHeight="1" x14ac:dyDescent="0.25">
      <c r="I13" s="106"/>
      <c r="J13" s="106"/>
      <c r="K13" s="106"/>
      <c r="L13" s="106"/>
      <c r="M13" s="106"/>
      <c r="N13" s="107"/>
    </row>
    <row r="14" spans="2:16" ht="59.25" customHeight="1" x14ac:dyDescent="0.25">
      <c r="B14" s="331" t="s">
        <v>100</v>
      </c>
      <c r="C14" s="331"/>
      <c r="D14" s="194" t="s">
        <v>11</v>
      </c>
      <c r="E14" s="194" t="s">
        <v>12</v>
      </c>
      <c r="F14" s="194" t="s">
        <v>28</v>
      </c>
      <c r="G14" s="91"/>
      <c r="I14" s="36"/>
      <c r="J14" s="36"/>
      <c r="K14" s="36"/>
      <c r="L14" s="36"/>
      <c r="M14" s="36"/>
      <c r="N14" s="107"/>
    </row>
    <row r="15" spans="2:16" ht="59.25" customHeight="1" x14ac:dyDescent="0.25">
      <c r="B15" s="331"/>
      <c r="C15" s="331"/>
      <c r="D15" s="194">
        <v>1</v>
      </c>
      <c r="E15" s="35"/>
      <c r="F15" s="35"/>
      <c r="G15" s="92"/>
      <c r="I15" s="37"/>
      <c r="J15" s="37"/>
      <c r="K15" s="37"/>
      <c r="L15" s="37"/>
      <c r="M15" s="37"/>
      <c r="N15" s="107"/>
    </row>
    <row r="16" spans="2:16" ht="59.25" customHeight="1" x14ac:dyDescent="0.25">
      <c r="B16" s="331"/>
      <c r="C16" s="331"/>
      <c r="D16" s="194">
        <v>2</v>
      </c>
      <c r="E16" s="35"/>
      <c r="F16" s="35"/>
      <c r="G16" s="92"/>
      <c r="I16" s="37"/>
      <c r="J16" s="37"/>
      <c r="K16" s="37"/>
      <c r="L16" s="37"/>
      <c r="M16" s="37"/>
      <c r="N16" s="107"/>
    </row>
    <row r="17" spans="1:14" ht="59.25" customHeight="1" x14ac:dyDescent="0.25">
      <c r="B17" s="331"/>
      <c r="C17" s="331"/>
      <c r="D17" s="194">
        <v>3</v>
      </c>
      <c r="E17" s="35"/>
      <c r="F17" s="35"/>
      <c r="G17" s="92"/>
      <c r="I17" s="37"/>
      <c r="J17" s="37"/>
      <c r="K17" s="37"/>
      <c r="L17" s="37"/>
      <c r="M17" s="37"/>
      <c r="N17" s="107"/>
    </row>
    <row r="18" spans="1:14" ht="59.25" customHeight="1" x14ac:dyDescent="0.25">
      <c r="B18" s="331"/>
      <c r="C18" s="331"/>
      <c r="D18" s="194">
        <v>4</v>
      </c>
      <c r="E18" s="219"/>
      <c r="F18" s="35"/>
      <c r="G18" s="92"/>
      <c r="H18" s="22"/>
      <c r="I18" s="37"/>
      <c r="J18" s="37"/>
      <c r="K18" s="37"/>
      <c r="L18" s="37"/>
      <c r="M18" s="37"/>
      <c r="N18" s="20"/>
    </row>
    <row r="19" spans="1:14" ht="59.25" customHeight="1" x14ac:dyDescent="0.25">
      <c r="B19" s="331"/>
      <c r="C19" s="331"/>
      <c r="D19" s="194">
        <v>5</v>
      </c>
      <c r="E19" s="219">
        <v>1775038850</v>
      </c>
      <c r="F19" s="220">
        <v>850</v>
      </c>
      <c r="G19" s="92"/>
      <c r="H19" s="22"/>
      <c r="I19" s="39"/>
      <c r="J19" s="39"/>
      <c r="K19" s="39"/>
      <c r="L19" s="39"/>
      <c r="M19" s="39"/>
      <c r="N19" s="20"/>
    </row>
    <row r="20" spans="1:14" ht="59.25" customHeight="1" x14ac:dyDescent="0.25">
      <c r="B20" s="331"/>
      <c r="C20" s="331"/>
      <c r="D20" s="194">
        <v>6</v>
      </c>
      <c r="E20" s="219"/>
      <c r="F20" s="35"/>
      <c r="G20" s="92"/>
      <c r="H20" s="22"/>
      <c r="I20" s="106"/>
      <c r="J20" s="106"/>
      <c r="K20" s="106"/>
      <c r="L20" s="106"/>
      <c r="M20" s="106"/>
      <c r="N20" s="20"/>
    </row>
    <row r="21" spans="1:14" ht="59.25" customHeight="1" x14ac:dyDescent="0.25">
      <c r="B21" s="331"/>
      <c r="C21" s="331"/>
      <c r="D21" s="194">
        <v>7</v>
      </c>
      <c r="E21" s="219"/>
      <c r="F21" s="35"/>
      <c r="G21" s="92"/>
      <c r="H21" s="22"/>
      <c r="I21" s="106"/>
      <c r="J21" s="106"/>
      <c r="K21" s="106"/>
      <c r="L21" s="106"/>
      <c r="M21" s="106"/>
      <c r="N21" s="20"/>
    </row>
    <row r="22" spans="1:14" ht="59.25" customHeight="1" thickBot="1" x14ac:dyDescent="0.3">
      <c r="B22" s="332" t="s">
        <v>13</v>
      </c>
      <c r="C22" s="333"/>
      <c r="D22" s="194"/>
      <c r="E22" s="204">
        <f>+E19</f>
        <v>1775038850</v>
      </c>
      <c r="F22" s="220">
        <f>SUM(F15:F21)</f>
        <v>850</v>
      </c>
      <c r="G22" s="92"/>
      <c r="H22" s="22"/>
      <c r="I22" s="106"/>
      <c r="J22" s="106"/>
      <c r="K22" s="106"/>
      <c r="L22" s="106"/>
      <c r="M22" s="106"/>
      <c r="N22" s="20"/>
    </row>
    <row r="23" spans="1:14" ht="59.25" customHeight="1" thickBot="1" x14ac:dyDescent="0.3">
      <c r="A23" s="41"/>
      <c r="B23" s="52" t="s">
        <v>14</v>
      </c>
      <c r="C23" s="52" t="s">
        <v>101</v>
      </c>
      <c r="E23" s="36"/>
      <c r="F23" s="36"/>
      <c r="G23" s="36"/>
      <c r="H23" s="36"/>
      <c r="I23" s="10"/>
      <c r="J23" s="10"/>
      <c r="K23" s="10"/>
      <c r="L23" s="10"/>
      <c r="M23" s="10"/>
    </row>
    <row r="24" spans="1:14" ht="59.25" customHeight="1" thickBot="1" x14ac:dyDescent="0.3">
      <c r="A24" s="42">
        <v>1</v>
      </c>
      <c r="C24" s="44">
        <f>F19*80%</f>
        <v>680</v>
      </c>
      <c r="D24" s="40"/>
      <c r="E24" s="43">
        <f>E22</f>
        <v>1775038850</v>
      </c>
      <c r="F24" s="38"/>
      <c r="G24" s="38"/>
      <c r="H24" s="38"/>
      <c r="I24" s="23"/>
      <c r="J24" s="23"/>
      <c r="K24" s="23"/>
      <c r="L24" s="23"/>
      <c r="M24" s="23"/>
    </row>
    <row r="25" spans="1:14" ht="59.25" customHeight="1" x14ac:dyDescent="0.25">
      <c r="A25" s="98"/>
      <c r="C25" s="99"/>
      <c r="D25" s="37"/>
      <c r="E25" s="100"/>
      <c r="F25" s="38"/>
      <c r="G25" s="38"/>
      <c r="H25" s="38"/>
      <c r="I25" s="23"/>
      <c r="J25" s="23"/>
      <c r="K25" s="23"/>
      <c r="L25" s="23"/>
      <c r="M25" s="23"/>
    </row>
    <row r="26" spans="1:14" ht="59.25" customHeight="1" x14ac:dyDescent="0.25">
      <c r="A26" s="98"/>
      <c r="C26" s="99"/>
      <c r="D26" s="37"/>
      <c r="E26" s="100"/>
      <c r="F26" s="38"/>
      <c r="G26" s="38"/>
      <c r="H26" s="38"/>
      <c r="I26" s="23"/>
      <c r="J26" s="23"/>
      <c r="K26" s="23"/>
      <c r="L26" s="23"/>
      <c r="M26" s="23"/>
    </row>
    <row r="27" spans="1:14" ht="59.25" customHeight="1" x14ac:dyDescent="0.25">
      <c r="A27" s="98"/>
      <c r="B27" s="121" t="s">
        <v>136</v>
      </c>
      <c r="C27" s="103"/>
      <c r="D27" s="103"/>
      <c r="E27" s="103"/>
      <c r="F27" s="103"/>
      <c r="G27" s="103"/>
      <c r="H27" s="103"/>
      <c r="I27" s="106"/>
      <c r="J27" s="106"/>
      <c r="K27" s="106"/>
      <c r="L27" s="106"/>
      <c r="M27" s="106"/>
      <c r="N27" s="107"/>
    </row>
    <row r="28" spans="1:14" ht="59.25" customHeight="1" x14ac:dyDescent="0.25">
      <c r="A28" s="98"/>
      <c r="B28" s="103"/>
      <c r="C28" s="103"/>
      <c r="D28" s="103"/>
      <c r="E28" s="103"/>
      <c r="F28" s="103"/>
      <c r="G28" s="103"/>
      <c r="H28" s="103"/>
      <c r="I28" s="106"/>
      <c r="J28" s="106"/>
      <c r="K28" s="106"/>
      <c r="L28" s="106"/>
      <c r="M28" s="106"/>
      <c r="N28" s="107"/>
    </row>
    <row r="29" spans="1:14" ht="59.25" customHeight="1" x14ac:dyDescent="0.25">
      <c r="A29" s="98"/>
      <c r="B29" s="124" t="s">
        <v>32</v>
      </c>
      <c r="C29" s="124" t="s">
        <v>137</v>
      </c>
      <c r="D29" s="124" t="s">
        <v>138</v>
      </c>
      <c r="E29" s="103"/>
      <c r="F29" s="103"/>
      <c r="G29" s="103"/>
      <c r="H29" s="103"/>
      <c r="I29" s="106"/>
      <c r="J29" s="106"/>
      <c r="K29" s="106"/>
      <c r="L29" s="106"/>
      <c r="M29" s="106"/>
      <c r="N29" s="107"/>
    </row>
    <row r="30" spans="1:14" ht="59.25" customHeight="1" x14ac:dyDescent="0.25">
      <c r="A30" s="98"/>
      <c r="B30" s="120" t="s">
        <v>139</v>
      </c>
      <c r="C30" s="193" t="s">
        <v>163</v>
      </c>
      <c r="D30" s="120"/>
      <c r="E30" s="103"/>
      <c r="F30" s="103"/>
      <c r="G30" s="103"/>
      <c r="H30" s="103"/>
      <c r="I30" s="106"/>
      <c r="J30" s="106"/>
      <c r="K30" s="106"/>
      <c r="L30" s="106"/>
      <c r="M30" s="106"/>
      <c r="N30" s="107"/>
    </row>
    <row r="31" spans="1:14" ht="59.25" customHeight="1" x14ac:dyDescent="0.25">
      <c r="A31" s="98"/>
      <c r="B31" s="120" t="s">
        <v>140</v>
      </c>
      <c r="C31" s="193" t="s">
        <v>163</v>
      </c>
      <c r="D31" s="120"/>
      <c r="E31" s="103"/>
      <c r="F31" s="103"/>
      <c r="G31" s="103"/>
      <c r="H31" s="103"/>
      <c r="I31" s="106"/>
      <c r="J31" s="106"/>
      <c r="K31" s="106"/>
      <c r="L31" s="106"/>
      <c r="M31" s="106"/>
      <c r="N31" s="107"/>
    </row>
    <row r="32" spans="1:14" ht="59.25" customHeight="1" x14ac:dyDescent="0.25">
      <c r="A32" s="98"/>
      <c r="B32" s="120" t="s">
        <v>141</v>
      </c>
      <c r="C32" s="193" t="s">
        <v>163</v>
      </c>
      <c r="D32" s="120"/>
      <c r="E32" s="103"/>
      <c r="F32" s="103"/>
      <c r="G32" s="103"/>
      <c r="H32" s="103"/>
      <c r="I32" s="106"/>
      <c r="J32" s="106"/>
      <c r="K32" s="106"/>
      <c r="L32" s="106"/>
      <c r="M32" s="106"/>
      <c r="N32" s="107"/>
    </row>
    <row r="33" spans="1:17" ht="59.25" customHeight="1" x14ac:dyDescent="0.25">
      <c r="A33" s="98"/>
      <c r="B33" s="120" t="s">
        <v>142</v>
      </c>
      <c r="C33" s="193" t="s">
        <v>163</v>
      </c>
      <c r="D33" s="240"/>
      <c r="E33" s="103"/>
      <c r="F33" s="103"/>
      <c r="G33" s="103"/>
      <c r="H33" s="103"/>
      <c r="I33" s="106"/>
      <c r="J33" s="106"/>
      <c r="K33" s="106"/>
      <c r="L33" s="106"/>
      <c r="M33" s="106"/>
      <c r="N33" s="107"/>
    </row>
    <row r="34" spans="1:17" ht="59.25" customHeight="1" x14ac:dyDescent="0.25">
      <c r="A34" s="98"/>
      <c r="B34" s="103"/>
      <c r="C34" s="103"/>
      <c r="D34" s="103"/>
      <c r="E34" s="103"/>
      <c r="F34" s="103"/>
      <c r="G34" s="103"/>
      <c r="H34" s="103"/>
      <c r="I34" s="106"/>
      <c r="J34" s="106"/>
      <c r="K34" s="106"/>
      <c r="L34" s="106"/>
      <c r="M34" s="106"/>
      <c r="N34" s="107"/>
    </row>
    <row r="35" spans="1:17" ht="59.25" customHeight="1" x14ac:dyDescent="0.25">
      <c r="A35" s="98"/>
      <c r="B35" s="103"/>
      <c r="C35" s="103"/>
      <c r="D35" s="103"/>
      <c r="E35" s="103"/>
      <c r="F35" s="103"/>
      <c r="G35" s="103"/>
      <c r="H35" s="103"/>
      <c r="I35" s="106"/>
      <c r="J35" s="106"/>
      <c r="K35" s="106"/>
      <c r="L35" s="106"/>
      <c r="M35" s="106"/>
      <c r="N35" s="107"/>
    </row>
    <row r="36" spans="1:17" ht="59.25" customHeight="1" x14ac:dyDescent="0.25">
      <c r="A36" s="98"/>
      <c r="B36" s="121" t="s">
        <v>143</v>
      </c>
      <c r="C36" s="103"/>
      <c r="D36" s="103"/>
      <c r="E36" s="103"/>
      <c r="F36" s="103"/>
      <c r="G36" s="103"/>
      <c r="H36" s="103"/>
      <c r="I36" s="106"/>
      <c r="J36" s="106"/>
      <c r="K36" s="106"/>
      <c r="L36" s="106"/>
      <c r="M36" s="106"/>
      <c r="N36" s="107"/>
    </row>
    <row r="37" spans="1:17" ht="59.25" customHeight="1" x14ac:dyDescent="0.25">
      <c r="A37" s="98"/>
      <c r="B37" s="103"/>
      <c r="C37" s="103"/>
      <c r="D37" s="103"/>
      <c r="E37" s="103"/>
      <c r="F37" s="103"/>
      <c r="G37" s="103"/>
      <c r="H37" s="103"/>
      <c r="I37" s="106"/>
      <c r="J37" s="106"/>
      <c r="K37" s="106"/>
      <c r="L37" s="106"/>
      <c r="M37" s="106"/>
      <c r="N37" s="107"/>
    </row>
    <row r="38" spans="1:17" ht="59.25" customHeight="1" x14ac:dyDescent="0.25">
      <c r="A38" s="98"/>
      <c r="B38" s="103"/>
      <c r="C38" s="103"/>
      <c r="D38" s="103"/>
      <c r="E38" s="103"/>
      <c r="F38" s="103"/>
      <c r="G38" s="103"/>
      <c r="H38" s="103"/>
      <c r="I38" s="106"/>
      <c r="J38" s="106"/>
      <c r="K38" s="106"/>
      <c r="L38" s="106"/>
      <c r="M38" s="106"/>
      <c r="N38" s="107"/>
    </row>
    <row r="39" spans="1:17" ht="59.25" customHeight="1" x14ac:dyDescent="0.25">
      <c r="A39" s="98"/>
      <c r="B39" s="124" t="s">
        <v>32</v>
      </c>
      <c r="C39" s="124" t="s">
        <v>57</v>
      </c>
      <c r="D39" s="123" t="s">
        <v>50</v>
      </c>
      <c r="E39" s="123" t="s">
        <v>15</v>
      </c>
      <c r="F39" s="103"/>
      <c r="G39" s="103"/>
      <c r="H39" s="103"/>
      <c r="I39" s="106"/>
      <c r="J39" s="106"/>
      <c r="K39" s="106"/>
      <c r="L39" s="106"/>
      <c r="M39" s="106"/>
      <c r="N39" s="107"/>
    </row>
    <row r="40" spans="1:17" ht="59.25" customHeight="1" x14ac:dyDescent="0.25">
      <c r="A40" s="98"/>
      <c r="B40" s="104" t="s">
        <v>144</v>
      </c>
      <c r="C40" s="105">
        <v>40</v>
      </c>
      <c r="D40" s="193">
        <f>D143</f>
        <v>40</v>
      </c>
      <c r="E40" s="334">
        <f>+D40+D41</f>
        <v>100</v>
      </c>
      <c r="F40" s="103"/>
      <c r="G40" s="103"/>
      <c r="H40" s="103"/>
      <c r="I40" s="106"/>
      <c r="J40" s="106"/>
      <c r="K40" s="106"/>
      <c r="L40" s="106"/>
      <c r="M40" s="106"/>
      <c r="N40" s="107"/>
    </row>
    <row r="41" spans="1:17" ht="59.25" customHeight="1" x14ac:dyDescent="0.25">
      <c r="A41" s="98"/>
      <c r="B41" s="104" t="s">
        <v>145</v>
      </c>
      <c r="C41" s="105">
        <v>60</v>
      </c>
      <c r="D41" s="193">
        <f>D144</f>
        <v>60</v>
      </c>
      <c r="E41" s="335"/>
      <c r="F41" s="103"/>
      <c r="G41" s="103"/>
      <c r="H41" s="103"/>
      <c r="I41" s="106"/>
      <c r="J41" s="106"/>
      <c r="K41" s="106"/>
      <c r="L41" s="106"/>
      <c r="M41" s="106"/>
      <c r="N41" s="107"/>
    </row>
    <row r="42" spans="1:17" ht="59.25" customHeight="1" x14ac:dyDescent="0.25">
      <c r="A42" s="98"/>
      <c r="C42" s="99"/>
      <c r="D42" s="37"/>
      <c r="E42" s="100"/>
      <c r="F42" s="38"/>
      <c r="G42" s="38"/>
      <c r="H42" s="38"/>
      <c r="I42" s="23"/>
      <c r="J42" s="23"/>
      <c r="K42" s="23"/>
      <c r="L42" s="23"/>
      <c r="M42" s="23"/>
    </row>
    <row r="43" spans="1:17" ht="59.25" customHeight="1" x14ac:dyDescent="0.25">
      <c r="A43" s="98"/>
      <c r="C43" s="99"/>
      <c r="D43" s="37"/>
      <c r="E43" s="100"/>
      <c r="F43" s="38"/>
      <c r="G43" s="38"/>
      <c r="H43" s="38"/>
      <c r="I43" s="23"/>
      <c r="J43" s="23"/>
      <c r="K43" s="23"/>
      <c r="L43" s="23"/>
      <c r="M43" s="23"/>
    </row>
    <row r="44" spans="1:17" ht="59.25" customHeight="1" x14ac:dyDescent="0.25">
      <c r="A44" s="98"/>
      <c r="C44" s="99"/>
      <c r="D44" s="37"/>
      <c r="E44" s="100"/>
      <c r="F44" s="38"/>
      <c r="G44" s="38"/>
      <c r="H44" s="38"/>
      <c r="I44" s="23"/>
      <c r="J44" s="23"/>
      <c r="K44" s="23"/>
      <c r="L44" s="23"/>
      <c r="M44" s="23"/>
    </row>
    <row r="45" spans="1:17" ht="59.25" customHeight="1" thickBot="1" x14ac:dyDescent="0.3">
      <c r="M45" s="336" t="s">
        <v>34</v>
      </c>
      <c r="N45" s="336"/>
    </row>
    <row r="46" spans="1:17" ht="59.25" customHeight="1" x14ac:dyDescent="0.25">
      <c r="B46" s="121" t="s">
        <v>29</v>
      </c>
      <c r="M46" s="63"/>
      <c r="N46" s="63"/>
    </row>
    <row r="47" spans="1:17" ht="59.25" customHeight="1" thickBot="1" x14ac:dyDescent="0.3">
      <c r="M47" s="63"/>
      <c r="N47" s="63"/>
    </row>
    <row r="48" spans="1:17" s="106" customFormat="1" ht="59.2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59.25" customHeight="1" x14ac:dyDescent="0.25">
      <c r="A49" s="45">
        <v>1</v>
      </c>
      <c r="B49" s="48" t="s">
        <v>451</v>
      </c>
      <c r="C49" s="114" t="s">
        <v>452</v>
      </c>
      <c r="D49" s="113" t="s">
        <v>188</v>
      </c>
      <c r="E49" s="221">
        <v>5102012</v>
      </c>
      <c r="F49" s="109" t="s">
        <v>137</v>
      </c>
      <c r="G49" s="155" t="s">
        <v>226</v>
      </c>
      <c r="H49" s="116">
        <v>41166</v>
      </c>
      <c r="I49" s="116">
        <v>41274</v>
      </c>
      <c r="J49" s="110" t="s">
        <v>138</v>
      </c>
      <c r="K49" s="222">
        <f>(I49-H49)/30</f>
        <v>3.6</v>
      </c>
      <c r="L49" s="110" t="s">
        <v>226</v>
      </c>
      <c r="M49" s="101">
        <v>854</v>
      </c>
      <c r="N49" s="101" t="s">
        <v>226</v>
      </c>
      <c r="O49" s="26">
        <v>707575680</v>
      </c>
      <c r="P49" s="26" t="s">
        <v>453</v>
      </c>
      <c r="Q49" s="156"/>
      <c r="R49" s="111"/>
      <c r="S49" s="111"/>
      <c r="T49" s="111"/>
      <c r="U49" s="111"/>
      <c r="V49" s="111"/>
      <c r="W49" s="111"/>
      <c r="X49" s="111"/>
      <c r="Y49" s="111"/>
      <c r="Z49" s="111"/>
    </row>
    <row r="50" spans="1:26" s="112" customFormat="1" ht="59.25" customHeight="1" x14ac:dyDescent="0.25">
      <c r="A50" s="45">
        <f>+A49+1</f>
        <v>2</v>
      </c>
      <c r="B50" s="48" t="s">
        <v>454</v>
      </c>
      <c r="C50" s="114" t="s">
        <v>452</v>
      </c>
      <c r="D50" s="113" t="s">
        <v>188</v>
      </c>
      <c r="E50" s="221" t="s">
        <v>455</v>
      </c>
      <c r="F50" s="109" t="s">
        <v>137</v>
      </c>
      <c r="G50" s="109" t="s">
        <v>226</v>
      </c>
      <c r="H50" s="116">
        <v>41246</v>
      </c>
      <c r="I50" s="116">
        <v>41912</v>
      </c>
      <c r="J50" s="110" t="s">
        <v>138</v>
      </c>
      <c r="K50" s="222">
        <f>((I50-H50)/30)-L50</f>
        <v>21.266666666666666</v>
      </c>
      <c r="L50" s="101">
        <f>(I49-H50)/30</f>
        <v>0.93333333333333335</v>
      </c>
      <c r="M50" s="101">
        <v>116</v>
      </c>
      <c r="N50" s="101" t="s">
        <v>226</v>
      </c>
      <c r="O50" s="26">
        <v>456464119</v>
      </c>
      <c r="P50" s="26" t="s">
        <v>456</v>
      </c>
      <c r="Q50" s="156" t="s">
        <v>680</v>
      </c>
      <c r="R50" s="111"/>
      <c r="S50" s="111"/>
      <c r="T50" s="111"/>
      <c r="U50" s="111"/>
      <c r="V50" s="111"/>
      <c r="W50" s="111"/>
      <c r="X50" s="111"/>
      <c r="Y50" s="111"/>
      <c r="Z50" s="111"/>
    </row>
    <row r="51" spans="1:26" s="112" customFormat="1" ht="59.25" customHeight="1" x14ac:dyDescent="0.25">
      <c r="A51" s="45"/>
      <c r="B51" s="48" t="s">
        <v>15</v>
      </c>
      <c r="C51" s="114"/>
      <c r="D51" s="113"/>
      <c r="E51" s="188"/>
      <c r="F51" s="109"/>
      <c r="G51" s="109"/>
      <c r="H51" s="109"/>
      <c r="I51" s="110"/>
      <c r="J51" s="110"/>
      <c r="K51" s="115">
        <f>SUM(K49:K50)</f>
        <v>24.866666666666667</v>
      </c>
      <c r="L51" s="115">
        <f>SUM(L49:L50)</f>
        <v>0.93333333333333335</v>
      </c>
      <c r="M51" s="154">
        <f>SUM(M49:M50)</f>
        <v>970</v>
      </c>
      <c r="N51" s="115">
        <f>SUM(N49:N50)</f>
        <v>0</v>
      </c>
      <c r="O51" s="26"/>
      <c r="P51" s="26"/>
      <c r="Q51" s="157"/>
    </row>
    <row r="52" spans="1:26" s="29" customFormat="1" ht="59.25" customHeight="1" x14ac:dyDescent="0.25">
      <c r="E52" s="30"/>
    </row>
    <row r="53" spans="1:26" s="29" customFormat="1" ht="59.25" customHeight="1" x14ac:dyDescent="0.25">
      <c r="B53" s="322" t="s">
        <v>27</v>
      </c>
      <c r="C53" s="322" t="s">
        <v>26</v>
      </c>
      <c r="D53" s="324" t="s">
        <v>33</v>
      </c>
      <c r="E53" s="324"/>
    </row>
    <row r="54" spans="1:26" s="29" customFormat="1" ht="59.25" customHeight="1" x14ac:dyDescent="0.25">
      <c r="B54" s="323"/>
      <c r="C54" s="323"/>
      <c r="D54" s="195" t="s">
        <v>22</v>
      </c>
      <c r="E54" s="61" t="s">
        <v>23</v>
      </c>
    </row>
    <row r="55" spans="1:26" s="29" customFormat="1" ht="59.25" customHeight="1" x14ac:dyDescent="0.25">
      <c r="B55" s="58" t="s">
        <v>20</v>
      </c>
      <c r="C55" s="59">
        <f>+K51</f>
        <v>24.866666666666667</v>
      </c>
      <c r="D55" s="56" t="s">
        <v>163</v>
      </c>
      <c r="E55" s="57"/>
      <c r="F55" s="31"/>
      <c r="G55" s="31"/>
      <c r="H55" s="31"/>
      <c r="I55" s="31"/>
      <c r="J55" s="31"/>
      <c r="K55" s="31"/>
      <c r="L55" s="31"/>
      <c r="M55" s="31"/>
    </row>
    <row r="56" spans="1:26" s="29" customFormat="1" ht="59.25" customHeight="1" x14ac:dyDescent="0.25">
      <c r="B56" s="58" t="s">
        <v>24</v>
      </c>
      <c r="C56" s="59">
        <f>+M51</f>
        <v>970</v>
      </c>
      <c r="D56" s="56" t="s">
        <v>163</v>
      </c>
      <c r="E56" s="57"/>
    </row>
    <row r="57" spans="1:26" s="29" customFormat="1" ht="59.25" customHeight="1" x14ac:dyDescent="0.25">
      <c r="B57" s="32"/>
      <c r="C57" s="340"/>
      <c r="D57" s="340"/>
      <c r="E57" s="340"/>
      <c r="F57" s="340"/>
      <c r="G57" s="340"/>
      <c r="H57" s="340"/>
      <c r="I57" s="340"/>
      <c r="J57" s="340"/>
      <c r="K57" s="340"/>
      <c r="L57" s="340"/>
      <c r="M57" s="340"/>
      <c r="N57" s="340"/>
    </row>
    <row r="58" spans="1:26" ht="59.25" customHeight="1" thickBot="1" x14ac:dyDescent="0.3"/>
    <row r="59" spans="1:26" ht="59.25" customHeight="1" thickBot="1" x14ac:dyDescent="0.3">
      <c r="B59" s="341" t="s">
        <v>103</v>
      </c>
      <c r="C59" s="341"/>
      <c r="D59" s="341"/>
      <c r="E59" s="341"/>
      <c r="F59" s="341"/>
      <c r="G59" s="341"/>
      <c r="H59" s="341"/>
      <c r="I59" s="341"/>
      <c r="J59" s="341"/>
      <c r="K59" s="341"/>
      <c r="L59" s="341"/>
      <c r="M59" s="341"/>
      <c r="N59" s="341"/>
    </row>
    <row r="62" spans="1:26" ht="59.25" customHeight="1" x14ac:dyDescent="0.25">
      <c r="B62" s="119" t="s">
        <v>150</v>
      </c>
      <c r="C62" s="66" t="s">
        <v>2</v>
      </c>
      <c r="D62" s="66" t="s">
        <v>105</v>
      </c>
      <c r="E62" s="66" t="s">
        <v>104</v>
      </c>
      <c r="F62" s="66" t="s">
        <v>106</v>
      </c>
      <c r="G62" s="66" t="s">
        <v>107</v>
      </c>
      <c r="H62" s="66" t="s">
        <v>108</v>
      </c>
      <c r="I62" s="66" t="s">
        <v>109</v>
      </c>
      <c r="J62" s="66" t="s">
        <v>110</v>
      </c>
      <c r="K62" s="66" t="s">
        <v>111</v>
      </c>
      <c r="L62" s="66" t="s">
        <v>112</v>
      </c>
      <c r="M62" s="95" t="s">
        <v>113</v>
      </c>
      <c r="N62" s="95" t="s">
        <v>114</v>
      </c>
      <c r="O62" s="337" t="s">
        <v>3</v>
      </c>
      <c r="P62" s="339"/>
      <c r="Q62" s="66" t="s">
        <v>17</v>
      </c>
    </row>
    <row r="63" spans="1:26" ht="89.25" customHeight="1" x14ac:dyDescent="0.25">
      <c r="B63" s="3" t="s">
        <v>195</v>
      </c>
      <c r="C63" s="3" t="s">
        <v>195</v>
      </c>
      <c r="D63" s="97" t="s">
        <v>457</v>
      </c>
      <c r="E63" s="5">
        <v>20</v>
      </c>
      <c r="F63" s="4" t="s">
        <v>226</v>
      </c>
      <c r="G63" s="4" t="s">
        <v>226</v>
      </c>
      <c r="H63" s="4" t="s">
        <v>226</v>
      </c>
      <c r="I63" s="4" t="s">
        <v>137</v>
      </c>
      <c r="J63" s="56"/>
      <c r="K63" s="240"/>
      <c r="L63" s="240"/>
      <c r="M63" s="240"/>
      <c r="N63" s="120"/>
      <c r="O63" s="342" t="s">
        <v>679</v>
      </c>
      <c r="P63" s="343"/>
      <c r="Q63" s="193" t="s">
        <v>137</v>
      </c>
    </row>
    <row r="64" spans="1:26" ht="86.25" customHeight="1" x14ac:dyDescent="0.25">
      <c r="B64" s="3" t="s">
        <v>195</v>
      </c>
      <c r="C64" s="3" t="s">
        <v>195</v>
      </c>
      <c r="D64" s="97" t="s">
        <v>458</v>
      </c>
      <c r="E64" s="5">
        <v>20</v>
      </c>
      <c r="F64" s="4" t="s">
        <v>226</v>
      </c>
      <c r="G64" s="4" t="s">
        <v>226</v>
      </c>
      <c r="H64" s="4" t="s">
        <v>226</v>
      </c>
      <c r="I64" s="4" t="s">
        <v>137</v>
      </c>
      <c r="J64" s="56"/>
      <c r="K64" s="240"/>
      <c r="L64" s="240"/>
      <c r="M64" s="240"/>
      <c r="N64" s="120"/>
      <c r="O64" s="342" t="s">
        <v>669</v>
      </c>
      <c r="P64" s="343"/>
      <c r="Q64" s="193" t="s">
        <v>137</v>
      </c>
    </row>
    <row r="65" spans="2:17" ht="90" customHeight="1" x14ac:dyDescent="0.25">
      <c r="B65" s="3" t="s">
        <v>195</v>
      </c>
      <c r="C65" s="3" t="s">
        <v>195</v>
      </c>
      <c r="D65" s="97" t="s">
        <v>459</v>
      </c>
      <c r="E65" s="5">
        <v>20</v>
      </c>
      <c r="F65" s="4" t="s">
        <v>226</v>
      </c>
      <c r="G65" s="4" t="s">
        <v>226</v>
      </c>
      <c r="H65" s="4" t="s">
        <v>226</v>
      </c>
      <c r="I65" s="4" t="s">
        <v>137</v>
      </c>
      <c r="J65" s="56"/>
      <c r="K65" s="240"/>
      <c r="L65" s="240"/>
      <c r="M65" s="240"/>
      <c r="N65" s="120"/>
      <c r="O65" s="342" t="s">
        <v>669</v>
      </c>
      <c r="P65" s="343"/>
      <c r="Q65" s="193" t="s">
        <v>137</v>
      </c>
    </row>
    <row r="66" spans="2:17" ht="87" customHeight="1" x14ac:dyDescent="0.25">
      <c r="B66" s="3" t="s">
        <v>195</v>
      </c>
      <c r="C66" s="3" t="s">
        <v>195</v>
      </c>
      <c r="D66" s="97" t="s">
        <v>460</v>
      </c>
      <c r="E66" s="5">
        <v>20</v>
      </c>
      <c r="F66" s="4" t="s">
        <v>226</v>
      </c>
      <c r="G66" s="4" t="s">
        <v>226</v>
      </c>
      <c r="H66" s="4" t="s">
        <v>226</v>
      </c>
      <c r="I66" s="4" t="s">
        <v>137</v>
      </c>
      <c r="J66" s="56"/>
      <c r="K66" s="240"/>
      <c r="L66" s="240"/>
      <c r="M66" s="240"/>
      <c r="N66" s="120"/>
      <c r="O66" s="342" t="s">
        <v>669</v>
      </c>
      <c r="P66" s="343"/>
      <c r="Q66" s="193" t="s">
        <v>137</v>
      </c>
    </row>
    <row r="67" spans="2:17" ht="59.25" customHeight="1" x14ac:dyDescent="0.25">
      <c r="B67" s="3"/>
      <c r="C67" s="3"/>
      <c r="D67" s="5"/>
      <c r="E67" s="5"/>
      <c r="F67" s="4"/>
      <c r="G67" s="4"/>
      <c r="H67" s="4"/>
      <c r="I67" s="96"/>
      <c r="J67" s="96"/>
      <c r="K67" s="120"/>
      <c r="L67" s="120"/>
      <c r="M67" s="120"/>
      <c r="N67" s="120"/>
      <c r="O67" s="344"/>
      <c r="P67" s="345"/>
      <c r="Q67" s="120"/>
    </row>
    <row r="68" spans="2:17" ht="59.25" customHeight="1" x14ac:dyDescent="0.25">
      <c r="B68" s="3"/>
      <c r="C68" s="3"/>
      <c r="D68" s="5"/>
      <c r="E68" s="5"/>
      <c r="F68" s="4"/>
      <c r="G68" s="4"/>
      <c r="H68" s="4"/>
      <c r="I68" s="96"/>
      <c r="J68" s="96"/>
      <c r="K68" s="120"/>
      <c r="L68" s="120"/>
      <c r="M68" s="120"/>
      <c r="N68" s="120"/>
      <c r="O68" s="344"/>
      <c r="P68" s="345"/>
      <c r="Q68" s="120"/>
    </row>
    <row r="69" spans="2:17" ht="59.25" customHeight="1" x14ac:dyDescent="0.25">
      <c r="B69" s="120"/>
      <c r="C69" s="120"/>
      <c r="D69" s="120"/>
      <c r="E69" s="120"/>
      <c r="F69" s="120"/>
      <c r="G69" s="120"/>
      <c r="H69" s="120"/>
      <c r="I69" s="120"/>
      <c r="J69" s="120"/>
      <c r="K69" s="120"/>
      <c r="L69" s="120"/>
      <c r="M69" s="120"/>
      <c r="N69" s="120"/>
      <c r="O69" s="344"/>
      <c r="P69" s="345"/>
      <c r="Q69" s="120"/>
    </row>
    <row r="70" spans="2:17" ht="59.25" customHeight="1" x14ac:dyDescent="0.25">
      <c r="B70" s="9" t="s">
        <v>1</v>
      </c>
    </row>
    <row r="71" spans="2:17" ht="59.25" customHeight="1" x14ac:dyDescent="0.25">
      <c r="B71" s="9" t="s">
        <v>36</v>
      </c>
    </row>
    <row r="72" spans="2:17" ht="59.25" customHeight="1" x14ac:dyDescent="0.25">
      <c r="B72" s="9" t="s">
        <v>61</v>
      </c>
    </row>
    <row r="74" spans="2:17" ht="59.25" customHeight="1" thickBot="1" x14ac:dyDescent="0.3"/>
    <row r="75" spans="2:17" ht="59.25" customHeight="1" thickBot="1" x14ac:dyDescent="0.3">
      <c r="B75" s="346" t="s">
        <v>37</v>
      </c>
      <c r="C75" s="347"/>
      <c r="D75" s="347"/>
      <c r="E75" s="347"/>
      <c r="F75" s="347"/>
      <c r="G75" s="347"/>
      <c r="H75" s="347"/>
      <c r="I75" s="347"/>
      <c r="J75" s="347"/>
      <c r="K75" s="347"/>
      <c r="L75" s="347"/>
      <c r="M75" s="347"/>
      <c r="N75" s="348"/>
    </row>
    <row r="80" spans="2:17" ht="59.25" customHeight="1" x14ac:dyDescent="0.25">
      <c r="B80" s="118" t="s">
        <v>0</v>
      </c>
      <c r="C80" s="119" t="s">
        <v>38</v>
      </c>
      <c r="D80" s="119" t="s">
        <v>39</v>
      </c>
      <c r="E80" s="119" t="s">
        <v>115</v>
      </c>
      <c r="F80" s="119" t="s">
        <v>117</v>
      </c>
      <c r="G80" s="119" t="s">
        <v>118</v>
      </c>
      <c r="H80" s="119" t="s">
        <v>119</v>
      </c>
      <c r="I80" s="119" t="s">
        <v>116</v>
      </c>
      <c r="J80" s="337" t="s">
        <v>120</v>
      </c>
      <c r="K80" s="338"/>
      <c r="L80" s="339"/>
      <c r="M80" s="119" t="s">
        <v>124</v>
      </c>
      <c r="N80" s="119" t="s">
        <v>40</v>
      </c>
      <c r="O80" s="119" t="s">
        <v>41</v>
      </c>
      <c r="P80" s="337" t="s">
        <v>3</v>
      </c>
      <c r="Q80" s="339"/>
    </row>
    <row r="81" spans="1:17" ht="96" customHeight="1" x14ac:dyDescent="0.25">
      <c r="A81" s="120"/>
      <c r="B81" s="192" t="s">
        <v>42</v>
      </c>
      <c r="C81" s="223">
        <v>4</v>
      </c>
      <c r="D81" s="3" t="s">
        <v>461</v>
      </c>
      <c r="E81" s="3">
        <v>65631225</v>
      </c>
      <c r="F81" s="3" t="s">
        <v>462</v>
      </c>
      <c r="G81" s="3" t="s">
        <v>463</v>
      </c>
      <c r="H81" s="180">
        <v>39066</v>
      </c>
      <c r="I81" s="5"/>
      <c r="J81" s="1" t="s">
        <v>464</v>
      </c>
      <c r="K81" s="97" t="s">
        <v>465</v>
      </c>
      <c r="L81" s="96" t="s">
        <v>319</v>
      </c>
      <c r="M81" s="120" t="s">
        <v>137</v>
      </c>
      <c r="N81" s="120" t="s">
        <v>137</v>
      </c>
      <c r="O81" s="120" t="s">
        <v>137</v>
      </c>
      <c r="P81" s="342" t="s">
        <v>691</v>
      </c>
      <c r="Q81" s="345"/>
    </row>
    <row r="82" spans="1:17" ht="129" customHeight="1" x14ac:dyDescent="0.25">
      <c r="A82" s="120"/>
      <c r="B82" s="192" t="s">
        <v>42</v>
      </c>
      <c r="C82" s="223">
        <v>4</v>
      </c>
      <c r="D82" s="3" t="s">
        <v>466</v>
      </c>
      <c r="E82" s="3">
        <v>1010162198</v>
      </c>
      <c r="F82" s="3" t="s">
        <v>193</v>
      </c>
      <c r="G82" s="3" t="s">
        <v>467</v>
      </c>
      <c r="H82" s="180">
        <v>41178</v>
      </c>
      <c r="I82" s="5">
        <v>131978</v>
      </c>
      <c r="J82" s="192" t="s">
        <v>692</v>
      </c>
      <c r="K82" s="97" t="s">
        <v>693</v>
      </c>
      <c r="L82" s="96" t="s">
        <v>319</v>
      </c>
      <c r="M82" s="120" t="s">
        <v>137</v>
      </c>
      <c r="N82" s="120" t="s">
        <v>137</v>
      </c>
      <c r="O82" s="120" t="s">
        <v>137</v>
      </c>
      <c r="P82" s="342" t="s">
        <v>694</v>
      </c>
      <c r="Q82" s="345"/>
    </row>
    <row r="83" spans="1:17" ht="59.25" customHeight="1" x14ac:dyDescent="0.25">
      <c r="A83" s="67"/>
      <c r="B83" s="192" t="s">
        <v>42</v>
      </c>
      <c r="C83" s="196">
        <v>4</v>
      </c>
      <c r="D83" s="224" t="s">
        <v>468</v>
      </c>
      <c r="E83" s="3">
        <v>28798487</v>
      </c>
      <c r="F83" s="3" t="s">
        <v>674</v>
      </c>
      <c r="G83" s="3" t="s">
        <v>469</v>
      </c>
      <c r="H83" s="180">
        <v>41608</v>
      </c>
      <c r="I83" s="5"/>
      <c r="J83" s="239" t="s">
        <v>464</v>
      </c>
      <c r="K83" s="97" t="s">
        <v>470</v>
      </c>
      <c r="L83" s="96" t="s">
        <v>486</v>
      </c>
      <c r="M83" s="120" t="s">
        <v>137</v>
      </c>
      <c r="N83" s="244" t="s">
        <v>138</v>
      </c>
      <c r="O83" s="120" t="s">
        <v>137</v>
      </c>
      <c r="P83" s="351" t="s">
        <v>676</v>
      </c>
      <c r="Q83" s="352"/>
    </row>
    <row r="84" spans="1:17" ht="96.75" customHeight="1" x14ac:dyDescent="0.25">
      <c r="A84" s="225"/>
      <c r="B84" s="67" t="s">
        <v>42</v>
      </c>
      <c r="C84" s="223">
        <v>4</v>
      </c>
      <c r="D84" s="3" t="s">
        <v>471</v>
      </c>
      <c r="E84" s="3">
        <v>1110498578</v>
      </c>
      <c r="F84" s="3" t="s">
        <v>193</v>
      </c>
      <c r="G84" s="3" t="s">
        <v>472</v>
      </c>
      <c r="H84" s="180">
        <v>41451</v>
      </c>
      <c r="I84" s="5">
        <v>137420</v>
      </c>
      <c r="J84" s="192" t="s">
        <v>473</v>
      </c>
      <c r="K84" s="97" t="s">
        <v>474</v>
      </c>
      <c r="L84" s="96" t="s">
        <v>486</v>
      </c>
      <c r="M84" s="120" t="s">
        <v>137</v>
      </c>
      <c r="N84" s="120" t="s">
        <v>138</v>
      </c>
      <c r="O84" s="120" t="s">
        <v>137</v>
      </c>
      <c r="P84" s="351" t="s">
        <v>675</v>
      </c>
      <c r="Q84" s="352"/>
    </row>
    <row r="85" spans="1:17" ht="59.25" customHeight="1" x14ac:dyDescent="0.25">
      <c r="B85" s="192" t="s">
        <v>43</v>
      </c>
      <c r="C85" s="223">
        <v>8</v>
      </c>
      <c r="D85" s="3" t="s">
        <v>475</v>
      </c>
      <c r="E85" s="3">
        <v>1085247359</v>
      </c>
      <c r="F85" s="3" t="s">
        <v>262</v>
      </c>
      <c r="G85" s="3" t="s">
        <v>476</v>
      </c>
      <c r="H85" s="180">
        <v>40445</v>
      </c>
      <c r="I85" s="5">
        <v>123124</v>
      </c>
      <c r="J85" s="186" t="s">
        <v>477</v>
      </c>
      <c r="K85" s="187" t="s">
        <v>478</v>
      </c>
      <c r="L85" s="96" t="s">
        <v>319</v>
      </c>
      <c r="M85" s="120" t="s">
        <v>137</v>
      </c>
      <c r="N85" s="120" t="s">
        <v>137</v>
      </c>
      <c r="O85" s="120" t="s">
        <v>137</v>
      </c>
      <c r="P85" s="344"/>
      <c r="Q85" s="345"/>
    </row>
    <row r="86" spans="1:17" ht="59.25" customHeight="1" x14ac:dyDescent="0.25">
      <c r="B86" s="192" t="s">
        <v>43</v>
      </c>
      <c r="C86" s="223">
        <v>8</v>
      </c>
      <c r="D86" s="3" t="s">
        <v>479</v>
      </c>
      <c r="E86" s="3">
        <v>1004798046</v>
      </c>
      <c r="F86" s="3" t="s">
        <v>193</v>
      </c>
      <c r="G86" s="3" t="s">
        <v>216</v>
      </c>
      <c r="H86" s="180">
        <v>41334</v>
      </c>
      <c r="I86" s="67"/>
      <c r="J86" s="67" t="s">
        <v>480</v>
      </c>
      <c r="K86" s="191" t="s">
        <v>481</v>
      </c>
      <c r="L86" s="96" t="s">
        <v>319</v>
      </c>
      <c r="M86" s="120" t="s">
        <v>137</v>
      </c>
      <c r="N86" s="120" t="s">
        <v>137</v>
      </c>
      <c r="O86" s="120" t="s">
        <v>137</v>
      </c>
      <c r="P86" s="342" t="s">
        <v>695</v>
      </c>
      <c r="Q86" s="343"/>
    </row>
    <row r="87" spans="1:17" ht="59.25" customHeight="1" x14ac:dyDescent="0.25">
      <c r="B87" s="192" t="s">
        <v>43</v>
      </c>
      <c r="C87" s="223">
        <v>8</v>
      </c>
      <c r="D87" s="3" t="s">
        <v>482</v>
      </c>
      <c r="E87" s="3">
        <v>1106738224</v>
      </c>
      <c r="F87" s="3" t="s">
        <v>193</v>
      </c>
      <c r="G87" s="3" t="s">
        <v>483</v>
      </c>
      <c r="H87" s="180">
        <v>41810</v>
      </c>
      <c r="I87" s="5">
        <v>144245</v>
      </c>
      <c r="J87" s="67" t="s">
        <v>484</v>
      </c>
      <c r="K87" s="97" t="s">
        <v>485</v>
      </c>
      <c r="L87" s="96" t="s">
        <v>486</v>
      </c>
      <c r="M87" s="120" t="s">
        <v>137</v>
      </c>
      <c r="N87" s="120" t="s">
        <v>137</v>
      </c>
      <c r="O87" s="120" t="s">
        <v>137</v>
      </c>
      <c r="P87" s="342" t="s">
        <v>677</v>
      </c>
      <c r="Q87" s="345"/>
    </row>
    <row r="88" spans="1:17" ht="59.25" customHeight="1" x14ac:dyDescent="0.25">
      <c r="B88" s="192" t="s">
        <v>43</v>
      </c>
      <c r="C88" s="223">
        <v>8</v>
      </c>
      <c r="D88" s="3" t="s">
        <v>487</v>
      </c>
      <c r="E88" s="3">
        <v>1094915334</v>
      </c>
      <c r="F88" s="3" t="s">
        <v>193</v>
      </c>
      <c r="G88" s="3" t="s">
        <v>281</v>
      </c>
      <c r="H88" s="180">
        <v>41367</v>
      </c>
      <c r="I88" s="5">
        <v>134725</v>
      </c>
      <c r="J88" s="67" t="s">
        <v>488</v>
      </c>
      <c r="K88" s="67" t="s">
        <v>489</v>
      </c>
      <c r="L88" s="96" t="s">
        <v>486</v>
      </c>
      <c r="M88" s="120" t="s">
        <v>137</v>
      </c>
      <c r="N88" s="120" t="s">
        <v>137</v>
      </c>
      <c r="O88" s="120" t="s">
        <v>137</v>
      </c>
      <c r="P88" s="342" t="s">
        <v>678</v>
      </c>
      <c r="Q88" s="345"/>
    </row>
    <row r="89" spans="1:17" ht="86.25" customHeight="1" x14ac:dyDescent="0.25">
      <c r="B89" s="192" t="s">
        <v>43</v>
      </c>
      <c r="C89" s="223">
        <v>8</v>
      </c>
      <c r="D89" s="3" t="s">
        <v>490</v>
      </c>
      <c r="E89" s="3">
        <v>1097393721</v>
      </c>
      <c r="F89" s="3" t="s">
        <v>193</v>
      </c>
      <c r="G89" s="3" t="s">
        <v>281</v>
      </c>
      <c r="H89" s="180">
        <v>41725</v>
      </c>
      <c r="I89" s="5">
        <v>142297</v>
      </c>
      <c r="J89" s="67" t="s">
        <v>491</v>
      </c>
      <c r="K89" s="226" t="s">
        <v>492</v>
      </c>
      <c r="L89" s="96" t="s">
        <v>486</v>
      </c>
      <c r="M89" s="120" t="s">
        <v>137</v>
      </c>
      <c r="N89" s="120" t="s">
        <v>137</v>
      </c>
      <c r="O89" s="120" t="s">
        <v>137</v>
      </c>
      <c r="P89" s="342" t="s">
        <v>696</v>
      </c>
      <c r="Q89" s="345"/>
    </row>
    <row r="90" spans="1:17" ht="59.25" customHeight="1" x14ac:dyDescent="0.25">
      <c r="B90" s="192" t="s">
        <v>43</v>
      </c>
      <c r="C90" s="223">
        <v>8</v>
      </c>
      <c r="D90" s="3" t="s">
        <v>493</v>
      </c>
      <c r="E90" s="3">
        <v>1094899604</v>
      </c>
      <c r="F90" s="3" t="s">
        <v>193</v>
      </c>
      <c r="G90" s="3" t="s">
        <v>494</v>
      </c>
      <c r="H90" s="180">
        <v>41140</v>
      </c>
      <c r="I90" s="5">
        <v>130294</v>
      </c>
      <c r="J90" s="67" t="s">
        <v>495</v>
      </c>
      <c r="K90" s="191" t="s">
        <v>496</v>
      </c>
      <c r="L90" s="96" t="s">
        <v>319</v>
      </c>
      <c r="M90" s="120" t="s">
        <v>137</v>
      </c>
      <c r="N90" s="120" t="s">
        <v>137</v>
      </c>
      <c r="O90" s="120" t="s">
        <v>137</v>
      </c>
      <c r="P90" s="342" t="s">
        <v>497</v>
      </c>
      <c r="Q90" s="345"/>
    </row>
    <row r="91" spans="1:17" ht="151.5" customHeight="1" x14ac:dyDescent="0.25">
      <c r="B91" s="192" t="s">
        <v>43</v>
      </c>
      <c r="C91" s="223">
        <v>8</v>
      </c>
      <c r="D91" s="3" t="s">
        <v>498</v>
      </c>
      <c r="E91" s="3">
        <v>1110492977</v>
      </c>
      <c r="F91" s="3" t="s">
        <v>193</v>
      </c>
      <c r="G91" s="3" t="s">
        <v>499</v>
      </c>
      <c r="H91" s="180">
        <v>41447</v>
      </c>
      <c r="I91" s="5">
        <v>136529</v>
      </c>
      <c r="J91" s="67" t="s">
        <v>500</v>
      </c>
      <c r="K91" s="97" t="s">
        <v>698</v>
      </c>
      <c r="L91" s="96" t="s">
        <v>319</v>
      </c>
      <c r="M91" s="120" t="s">
        <v>137</v>
      </c>
      <c r="N91" s="120" t="s">
        <v>137</v>
      </c>
      <c r="O91" s="120" t="s">
        <v>137</v>
      </c>
      <c r="P91" s="342" t="s">
        <v>697</v>
      </c>
      <c r="Q91" s="345"/>
    </row>
    <row r="92" spans="1:17" ht="59.25" customHeight="1" x14ac:dyDescent="0.25">
      <c r="B92" s="251" t="s">
        <v>43</v>
      </c>
      <c r="C92" s="223">
        <v>8</v>
      </c>
      <c r="D92" s="3" t="s">
        <v>501</v>
      </c>
      <c r="E92" s="3">
        <v>65782547</v>
      </c>
      <c r="F92" s="3" t="s">
        <v>193</v>
      </c>
      <c r="G92" s="3" t="s">
        <v>499</v>
      </c>
      <c r="H92" s="180">
        <v>38331</v>
      </c>
      <c r="I92" s="5">
        <v>136532</v>
      </c>
      <c r="J92" s="67" t="s">
        <v>502</v>
      </c>
      <c r="K92" s="97" t="s">
        <v>503</v>
      </c>
      <c r="L92" s="96" t="s">
        <v>319</v>
      </c>
      <c r="M92" s="120" t="s">
        <v>137</v>
      </c>
      <c r="N92" s="120" t="s">
        <v>137</v>
      </c>
      <c r="O92" s="120" t="s">
        <v>137</v>
      </c>
      <c r="P92" s="342" t="s">
        <v>504</v>
      </c>
      <c r="Q92" s="345"/>
    </row>
    <row r="93" spans="1:17" ht="59.25" customHeight="1" x14ac:dyDescent="0.25">
      <c r="B93" s="254" t="s">
        <v>42</v>
      </c>
      <c r="C93" s="255">
        <v>8</v>
      </c>
      <c r="D93" s="256" t="s">
        <v>704</v>
      </c>
      <c r="E93" s="256">
        <v>28796250</v>
      </c>
      <c r="F93" s="256" t="s">
        <v>705</v>
      </c>
      <c r="G93" s="256" t="s">
        <v>203</v>
      </c>
      <c r="H93" s="257">
        <v>37351</v>
      </c>
      <c r="I93" s="258"/>
      <c r="J93" s="254" t="s">
        <v>707</v>
      </c>
      <c r="K93" s="260" t="s">
        <v>708</v>
      </c>
      <c r="L93" s="261" t="s">
        <v>319</v>
      </c>
      <c r="M93" s="244" t="s">
        <v>137</v>
      </c>
      <c r="N93" s="244" t="s">
        <v>137</v>
      </c>
      <c r="O93" s="244" t="s">
        <v>137</v>
      </c>
      <c r="P93" s="349" t="s">
        <v>706</v>
      </c>
      <c r="Q93" s="350"/>
    </row>
    <row r="94" spans="1:17" ht="59.25" customHeight="1" x14ac:dyDescent="0.25">
      <c r="B94" s="254" t="s">
        <v>42</v>
      </c>
      <c r="C94" s="255">
        <v>8</v>
      </c>
      <c r="D94" s="256" t="s">
        <v>700</v>
      </c>
      <c r="E94" s="256">
        <v>65745242</v>
      </c>
      <c r="F94" s="256" t="s">
        <v>701</v>
      </c>
      <c r="G94" s="256" t="s">
        <v>203</v>
      </c>
      <c r="H94" s="257">
        <v>34026</v>
      </c>
      <c r="I94" s="258"/>
      <c r="J94" s="259" t="s">
        <v>702</v>
      </c>
      <c r="K94" s="260" t="s">
        <v>703</v>
      </c>
      <c r="L94" s="261" t="s">
        <v>319</v>
      </c>
      <c r="M94" s="244" t="s">
        <v>137</v>
      </c>
      <c r="N94" s="244" t="s">
        <v>137</v>
      </c>
      <c r="O94" s="244" t="s">
        <v>137</v>
      </c>
      <c r="P94" s="349" t="s">
        <v>699</v>
      </c>
      <c r="Q94" s="350"/>
    </row>
    <row r="95" spans="1:17" ht="59.25" customHeight="1" thickBot="1" x14ac:dyDescent="0.3"/>
    <row r="96" spans="1:17" ht="59.25" customHeight="1" thickBot="1" x14ac:dyDescent="0.3">
      <c r="B96" s="346" t="s">
        <v>45</v>
      </c>
      <c r="C96" s="347"/>
      <c r="D96" s="347"/>
      <c r="E96" s="347"/>
      <c r="F96" s="347"/>
      <c r="G96" s="347"/>
      <c r="H96" s="347"/>
      <c r="I96" s="347"/>
      <c r="J96" s="347"/>
      <c r="K96" s="347"/>
      <c r="L96" s="347"/>
      <c r="M96" s="347"/>
      <c r="N96" s="348"/>
    </row>
    <row r="99" spans="1:26" ht="59.25" customHeight="1" x14ac:dyDescent="0.25">
      <c r="B99" s="66" t="s">
        <v>32</v>
      </c>
      <c r="C99" s="66" t="s">
        <v>46</v>
      </c>
      <c r="D99" s="337" t="s">
        <v>3</v>
      </c>
      <c r="E99" s="339"/>
    </row>
    <row r="100" spans="1:26" ht="59.25" customHeight="1" x14ac:dyDescent="0.25">
      <c r="B100" s="67" t="s">
        <v>125</v>
      </c>
      <c r="C100" s="120" t="s">
        <v>137</v>
      </c>
      <c r="D100" s="353"/>
      <c r="E100" s="353"/>
    </row>
    <row r="103" spans="1:26" ht="59.25" customHeight="1" x14ac:dyDescent="0.25">
      <c r="B103" s="325" t="s">
        <v>63</v>
      </c>
      <c r="C103" s="326"/>
      <c r="D103" s="326"/>
      <c r="E103" s="326"/>
      <c r="F103" s="326"/>
      <c r="G103" s="326"/>
      <c r="H103" s="326"/>
      <c r="I103" s="326"/>
      <c r="J103" s="326"/>
      <c r="K103" s="326"/>
      <c r="L103" s="326"/>
      <c r="M103" s="326"/>
      <c r="N103" s="326"/>
      <c r="O103" s="326"/>
      <c r="P103" s="326"/>
    </row>
    <row r="105" spans="1:26" ht="59.25" customHeight="1" thickBot="1" x14ac:dyDescent="0.3"/>
    <row r="106" spans="1:26" ht="59.25" customHeight="1" thickBot="1" x14ac:dyDescent="0.3">
      <c r="B106" s="346" t="s">
        <v>53</v>
      </c>
      <c r="C106" s="347"/>
      <c r="D106" s="347"/>
      <c r="E106" s="347"/>
      <c r="F106" s="347"/>
      <c r="G106" s="347"/>
      <c r="H106" s="347"/>
      <c r="I106" s="347"/>
      <c r="J106" s="347"/>
      <c r="K106" s="347"/>
      <c r="L106" s="347"/>
      <c r="M106" s="347"/>
      <c r="N106" s="348"/>
    </row>
    <row r="108" spans="1:26" ht="59.25" customHeight="1" thickBot="1" x14ac:dyDescent="0.3">
      <c r="M108" s="63"/>
      <c r="N108" s="63"/>
    </row>
    <row r="109" spans="1:26" s="106" customFormat="1" ht="59.25" customHeight="1" x14ac:dyDescent="0.25">
      <c r="B109" s="117" t="s">
        <v>146</v>
      </c>
      <c r="C109" s="117" t="s">
        <v>147</v>
      </c>
      <c r="D109" s="227" t="s">
        <v>148</v>
      </c>
      <c r="E109" s="119" t="s">
        <v>44</v>
      </c>
      <c r="F109" s="228" t="s">
        <v>21</v>
      </c>
      <c r="G109" s="117" t="s">
        <v>102</v>
      </c>
      <c r="H109" s="117" t="s">
        <v>16</v>
      </c>
      <c r="I109" s="117" t="s">
        <v>9</v>
      </c>
      <c r="J109" s="117" t="s">
        <v>30</v>
      </c>
      <c r="K109" s="117" t="s">
        <v>60</v>
      </c>
      <c r="L109" s="117" t="s">
        <v>19</v>
      </c>
      <c r="M109" s="102" t="s">
        <v>25</v>
      </c>
      <c r="N109" s="117" t="s">
        <v>149</v>
      </c>
      <c r="O109" s="117" t="s">
        <v>35</v>
      </c>
      <c r="P109" s="118" t="s">
        <v>10</v>
      </c>
      <c r="Q109" s="118" t="s">
        <v>18</v>
      </c>
    </row>
    <row r="110" spans="1:26" s="112" customFormat="1" ht="59.25" customHeight="1" x14ac:dyDescent="0.25">
      <c r="A110" s="45">
        <v>1</v>
      </c>
      <c r="B110" s="113" t="s">
        <v>505</v>
      </c>
      <c r="C110" s="113" t="s">
        <v>505</v>
      </c>
      <c r="D110" s="113" t="s">
        <v>506</v>
      </c>
      <c r="E110" s="9" t="s">
        <v>507</v>
      </c>
      <c r="F110" s="109" t="s">
        <v>137</v>
      </c>
      <c r="G110" s="155" t="s">
        <v>226</v>
      </c>
      <c r="H110" s="116">
        <v>39099</v>
      </c>
      <c r="I110" s="116">
        <v>40907</v>
      </c>
      <c r="J110" s="110" t="s">
        <v>138</v>
      </c>
      <c r="K110" s="101">
        <f>((I110-H110)/30)-L110</f>
        <v>26.833666666666666</v>
      </c>
      <c r="L110" s="101">
        <v>33.433</v>
      </c>
      <c r="M110" s="101">
        <f>149+149+109+94+55</f>
        <v>556</v>
      </c>
      <c r="N110" s="101" t="s">
        <v>226</v>
      </c>
      <c r="O110" s="26">
        <v>252834000</v>
      </c>
      <c r="P110" s="26">
        <v>402</v>
      </c>
      <c r="Q110" s="156" t="s">
        <v>709</v>
      </c>
      <c r="R110" s="111"/>
      <c r="S110" s="111"/>
      <c r="T110" s="111"/>
      <c r="U110" s="111"/>
      <c r="V110" s="111"/>
      <c r="W110" s="111"/>
      <c r="X110" s="111"/>
      <c r="Y110" s="111"/>
      <c r="Z110" s="111"/>
    </row>
    <row r="111" spans="1:26" s="112" customFormat="1" ht="59.25" customHeight="1" x14ac:dyDescent="0.25">
      <c r="A111" s="45">
        <f>+A110+1</f>
        <v>2</v>
      </c>
      <c r="B111" s="113"/>
      <c r="C111" s="114"/>
      <c r="D111" s="113"/>
      <c r="E111" s="108"/>
      <c r="F111" s="109"/>
      <c r="G111" s="109"/>
      <c r="H111" s="109"/>
      <c r="I111" s="110"/>
      <c r="J111" s="110"/>
      <c r="K111" s="101">
        <f t="shared" ref="K111" si="0">(I111-H111)/30</f>
        <v>0</v>
      </c>
      <c r="L111" s="110"/>
      <c r="M111" s="101"/>
      <c r="N111" s="101"/>
      <c r="O111" s="26"/>
      <c r="P111" s="26"/>
      <c r="Q111" s="156"/>
      <c r="R111" s="111"/>
      <c r="S111" s="111"/>
      <c r="T111" s="111"/>
      <c r="U111" s="111"/>
      <c r="V111" s="111"/>
      <c r="W111" s="111"/>
      <c r="X111" s="111"/>
      <c r="Y111" s="111"/>
      <c r="Z111" s="111"/>
    </row>
    <row r="112" spans="1:26" s="112" customFormat="1" ht="59.25" customHeight="1" x14ac:dyDescent="0.25">
      <c r="A112" s="45"/>
      <c r="B112" s="48" t="s">
        <v>15</v>
      </c>
      <c r="C112" s="114"/>
      <c r="D112" s="113"/>
      <c r="E112" s="108"/>
      <c r="F112" s="109"/>
      <c r="G112" s="109"/>
      <c r="H112" s="109"/>
      <c r="I112" s="110"/>
      <c r="J112" s="110"/>
      <c r="K112" s="115">
        <f>SUM(K110:K111)</f>
        <v>26.833666666666666</v>
      </c>
      <c r="L112" s="115">
        <f>SUM(L110:L111)</f>
        <v>33.433</v>
      </c>
      <c r="M112" s="154">
        <f>SUM(M110:M111)</f>
        <v>556</v>
      </c>
      <c r="N112" s="115">
        <f>SUM(N110:N111)</f>
        <v>0</v>
      </c>
      <c r="O112" s="26"/>
      <c r="P112" s="26"/>
      <c r="Q112" s="157"/>
    </row>
    <row r="113" spans="2:17" ht="59.25" customHeight="1" x14ac:dyDescent="0.25">
      <c r="B113" s="29"/>
      <c r="C113" s="29"/>
      <c r="D113" s="29"/>
      <c r="E113" s="30"/>
      <c r="F113" s="29"/>
      <c r="G113" s="29"/>
      <c r="H113" s="29"/>
      <c r="I113" s="29"/>
      <c r="J113" s="29"/>
      <c r="K113" s="29"/>
      <c r="L113" s="29"/>
      <c r="M113" s="29"/>
      <c r="N113" s="29"/>
      <c r="O113" s="29"/>
      <c r="P113" s="29"/>
    </row>
    <row r="114" spans="2:17" ht="59.25" customHeight="1" x14ac:dyDescent="0.25">
      <c r="B114" s="58" t="s">
        <v>31</v>
      </c>
      <c r="C114" s="71">
        <f>+K112</f>
        <v>26.833666666666666</v>
      </c>
      <c r="H114" s="31"/>
      <c r="I114" s="31"/>
      <c r="J114" s="31"/>
      <c r="K114" s="31"/>
      <c r="L114" s="31"/>
      <c r="M114" s="31"/>
      <c r="N114" s="29"/>
      <c r="O114" s="29"/>
      <c r="P114" s="29"/>
    </row>
    <row r="116" spans="2:17" ht="59.25" customHeight="1" thickBot="1" x14ac:dyDescent="0.3"/>
    <row r="117" spans="2:17" ht="59.25" customHeight="1" thickBot="1" x14ac:dyDescent="0.3">
      <c r="B117" s="74" t="s">
        <v>48</v>
      </c>
      <c r="C117" s="75" t="s">
        <v>49</v>
      </c>
      <c r="D117" s="74" t="s">
        <v>50</v>
      </c>
      <c r="E117" s="75" t="s">
        <v>54</v>
      </c>
    </row>
    <row r="118" spans="2:17" ht="59.25" customHeight="1" x14ac:dyDescent="0.25">
      <c r="B118" s="65" t="s">
        <v>126</v>
      </c>
      <c r="C118" s="68">
        <v>20</v>
      </c>
      <c r="D118" s="68">
        <v>0</v>
      </c>
      <c r="E118" s="354">
        <f>+D118+D119+D120</f>
        <v>40</v>
      </c>
    </row>
    <row r="119" spans="2:17" ht="59.25" customHeight="1" x14ac:dyDescent="0.25">
      <c r="B119" s="65" t="s">
        <v>127</v>
      </c>
      <c r="C119" s="56">
        <v>30</v>
      </c>
      <c r="D119" s="193">
        <v>0</v>
      </c>
      <c r="E119" s="355"/>
    </row>
    <row r="120" spans="2:17" ht="59.25" customHeight="1" thickBot="1" x14ac:dyDescent="0.3">
      <c r="B120" s="65" t="s">
        <v>128</v>
      </c>
      <c r="C120" s="70">
        <v>40</v>
      </c>
      <c r="D120" s="70">
        <v>40</v>
      </c>
      <c r="E120" s="356"/>
    </row>
    <row r="122" spans="2:17" ht="59.25" customHeight="1" thickBot="1" x14ac:dyDescent="0.3"/>
    <row r="123" spans="2:17" ht="59.25" customHeight="1" thickBot="1" x14ac:dyDescent="0.3">
      <c r="B123" s="346" t="s">
        <v>51</v>
      </c>
      <c r="C123" s="347"/>
      <c r="D123" s="347"/>
      <c r="E123" s="347"/>
      <c r="F123" s="347"/>
      <c r="G123" s="347"/>
      <c r="H123" s="347"/>
      <c r="I123" s="347"/>
      <c r="J123" s="347"/>
      <c r="K123" s="347"/>
      <c r="L123" s="347"/>
      <c r="M123" s="347"/>
      <c r="N123" s="348"/>
    </row>
    <row r="125" spans="2:17" ht="59.25" customHeight="1" x14ac:dyDescent="0.25">
      <c r="B125" s="119" t="s">
        <v>0</v>
      </c>
      <c r="C125" s="119" t="s">
        <v>38</v>
      </c>
      <c r="D125" s="119" t="s">
        <v>39</v>
      </c>
      <c r="E125" s="119" t="s">
        <v>115</v>
      </c>
      <c r="F125" s="119" t="s">
        <v>117</v>
      </c>
      <c r="G125" s="119" t="s">
        <v>118</v>
      </c>
      <c r="H125" s="119" t="s">
        <v>119</v>
      </c>
      <c r="I125" s="119" t="s">
        <v>116</v>
      </c>
      <c r="J125" s="337" t="s">
        <v>120</v>
      </c>
      <c r="K125" s="338"/>
      <c r="L125" s="339"/>
      <c r="M125" s="119" t="s">
        <v>124</v>
      </c>
      <c r="N125" s="119" t="s">
        <v>40</v>
      </c>
      <c r="O125" s="119" t="s">
        <v>41</v>
      </c>
      <c r="P125" s="337" t="s">
        <v>3</v>
      </c>
      <c r="Q125" s="339"/>
    </row>
    <row r="126" spans="2:17" ht="59.25" customHeight="1" x14ac:dyDescent="0.25">
      <c r="B126" s="192" t="s">
        <v>432</v>
      </c>
      <c r="C126" s="192"/>
      <c r="D126" s="3" t="s">
        <v>508</v>
      </c>
      <c r="E126" s="3">
        <v>65785898</v>
      </c>
      <c r="F126" s="3" t="s">
        <v>193</v>
      </c>
      <c r="G126" s="3" t="s">
        <v>509</v>
      </c>
      <c r="H126" s="180">
        <v>39066</v>
      </c>
      <c r="I126" s="5"/>
      <c r="J126" s="192" t="s">
        <v>510</v>
      </c>
      <c r="K126" s="97" t="s">
        <v>511</v>
      </c>
      <c r="L126" s="96" t="s">
        <v>512</v>
      </c>
      <c r="M126" s="120" t="s">
        <v>137</v>
      </c>
      <c r="N126" s="120" t="s">
        <v>137</v>
      </c>
      <c r="O126" s="120" t="s">
        <v>137</v>
      </c>
      <c r="P126" s="353" t="s">
        <v>710</v>
      </c>
      <c r="Q126" s="353"/>
    </row>
    <row r="127" spans="2:17" ht="184.5" customHeight="1" x14ac:dyDescent="0.25">
      <c r="B127" s="192" t="s">
        <v>132</v>
      </c>
      <c r="C127" s="192"/>
      <c r="D127" s="3" t="s">
        <v>513</v>
      </c>
      <c r="E127" s="3">
        <v>41938739</v>
      </c>
      <c r="F127" s="3" t="s">
        <v>514</v>
      </c>
      <c r="G127" s="3" t="s">
        <v>192</v>
      </c>
      <c r="H127" s="180">
        <v>36713</v>
      </c>
      <c r="I127" s="5" t="s">
        <v>226</v>
      </c>
      <c r="J127" s="192" t="s">
        <v>515</v>
      </c>
      <c r="K127" s="97" t="s">
        <v>516</v>
      </c>
      <c r="L127" s="96" t="s">
        <v>512</v>
      </c>
      <c r="M127" s="120" t="s">
        <v>137</v>
      </c>
      <c r="N127" s="120" t="s">
        <v>137</v>
      </c>
      <c r="O127" s="120" t="s">
        <v>137</v>
      </c>
      <c r="P127" s="353" t="s">
        <v>711</v>
      </c>
      <c r="Q127" s="353"/>
    </row>
    <row r="128" spans="2:17" ht="81" customHeight="1" x14ac:dyDescent="0.25">
      <c r="B128" s="192" t="s">
        <v>133</v>
      </c>
      <c r="C128" s="192"/>
      <c r="D128" s="3" t="s">
        <v>517</v>
      </c>
      <c r="E128" s="3">
        <v>1110503126</v>
      </c>
      <c r="F128" s="192" t="s">
        <v>518</v>
      </c>
      <c r="G128" s="192" t="s">
        <v>519</v>
      </c>
      <c r="H128" s="229" t="s">
        <v>520</v>
      </c>
      <c r="I128" s="5" t="s">
        <v>226</v>
      </c>
      <c r="J128" s="1" t="s">
        <v>505</v>
      </c>
      <c r="K128" s="97" t="s">
        <v>521</v>
      </c>
      <c r="L128" s="96" t="s">
        <v>512</v>
      </c>
      <c r="M128" s="120" t="s">
        <v>137</v>
      </c>
      <c r="N128" s="120" t="s">
        <v>137</v>
      </c>
      <c r="O128" s="120" t="s">
        <v>137</v>
      </c>
      <c r="P128" s="353" t="s">
        <v>712</v>
      </c>
      <c r="Q128" s="353"/>
    </row>
    <row r="131" spans="2:7" ht="59.25" customHeight="1" thickBot="1" x14ac:dyDescent="0.3"/>
    <row r="132" spans="2:7" ht="59.25" customHeight="1" x14ac:dyDescent="0.25">
      <c r="B132" s="123" t="s">
        <v>32</v>
      </c>
      <c r="C132" s="123" t="s">
        <v>48</v>
      </c>
      <c r="D132" s="119" t="s">
        <v>49</v>
      </c>
      <c r="E132" s="123" t="s">
        <v>50</v>
      </c>
      <c r="F132" s="75" t="s">
        <v>55</v>
      </c>
      <c r="G132" s="93"/>
    </row>
    <row r="133" spans="2:7" ht="87" customHeight="1" x14ac:dyDescent="0.2">
      <c r="B133" s="357" t="s">
        <v>52</v>
      </c>
      <c r="C133" s="6" t="s">
        <v>129</v>
      </c>
      <c r="D133" s="193">
        <v>25</v>
      </c>
      <c r="E133" s="193">
        <v>25</v>
      </c>
      <c r="F133" s="358">
        <f>+E133+E134+E135</f>
        <v>60</v>
      </c>
      <c r="G133" s="94"/>
    </row>
    <row r="134" spans="2:7" ht="101.25" customHeight="1" x14ac:dyDescent="0.2">
      <c r="B134" s="357"/>
      <c r="C134" s="6" t="s">
        <v>130</v>
      </c>
      <c r="D134" s="196">
        <v>25</v>
      </c>
      <c r="E134" s="193">
        <v>25</v>
      </c>
      <c r="F134" s="359"/>
      <c r="G134" s="94"/>
    </row>
    <row r="135" spans="2:7" ht="82.5" customHeight="1" x14ac:dyDescent="0.2">
      <c r="B135" s="357"/>
      <c r="C135" s="6" t="s">
        <v>131</v>
      </c>
      <c r="D135" s="193">
        <v>10</v>
      </c>
      <c r="E135" s="193">
        <v>10</v>
      </c>
      <c r="F135" s="360"/>
      <c r="G135" s="94"/>
    </row>
    <row r="136" spans="2:7" ht="59.25" customHeight="1" x14ac:dyDescent="0.25">
      <c r="C136" s="103"/>
    </row>
    <row r="139" spans="2:7" ht="59.25" customHeight="1" x14ac:dyDescent="0.25">
      <c r="B139" s="121" t="s">
        <v>56</v>
      </c>
    </row>
    <row r="142" spans="2:7" ht="59.25" customHeight="1" x14ac:dyDescent="0.25">
      <c r="B142" s="124" t="s">
        <v>32</v>
      </c>
      <c r="C142" s="124" t="s">
        <v>57</v>
      </c>
      <c r="D142" s="123" t="s">
        <v>50</v>
      </c>
      <c r="E142" s="123" t="s">
        <v>15</v>
      </c>
    </row>
    <row r="143" spans="2:7" ht="59.25" customHeight="1" x14ac:dyDescent="0.25">
      <c r="B143" s="104" t="s">
        <v>58</v>
      </c>
      <c r="C143" s="105">
        <v>40</v>
      </c>
      <c r="D143" s="193">
        <f>+E118</f>
        <v>40</v>
      </c>
      <c r="E143" s="334">
        <f>+D143+D144</f>
        <v>100</v>
      </c>
    </row>
    <row r="144" spans="2:7" ht="59.25" customHeight="1" x14ac:dyDescent="0.25">
      <c r="B144" s="104" t="s">
        <v>59</v>
      </c>
      <c r="C144" s="105">
        <v>60</v>
      </c>
      <c r="D144" s="193">
        <f>+F133</f>
        <v>60</v>
      </c>
      <c r="E144" s="335"/>
    </row>
  </sheetData>
  <mergeCells count="56">
    <mergeCell ref="B133:B135"/>
    <mergeCell ref="F133:F135"/>
    <mergeCell ref="E143:E144"/>
    <mergeCell ref="B123:N123"/>
    <mergeCell ref="J125:L125"/>
    <mergeCell ref="P125:Q125"/>
    <mergeCell ref="P126:Q126"/>
    <mergeCell ref="P127:Q127"/>
    <mergeCell ref="P128:Q128"/>
    <mergeCell ref="B96:N96"/>
    <mergeCell ref="D99:E99"/>
    <mergeCell ref="D100:E100"/>
    <mergeCell ref="B103:P103"/>
    <mergeCell ref="B106:N106"/>
    <mergeCell ref="E118:E120"/>
    <mergeCell ref="P94:Q94"/>
    <mergeCell ref="P81:Q81"/>
    <mergeCell ref="P82:Q82"/>
    <mergeCell ref="P83:Q83"/>
    <mergeCell ref="P84:Q84"/>
    <mergeCell ref="P85:Q85"/>
    <mergeCell ref="P86:Q86"/>
    <mergeCell ref="P87:Q87"/>
    <mergeCell ref="P88:Q88"/>
    <mergeCell ref="P89:Q89"/>
    <mergeCell ref="P90:Q90"/>
    <mergeCell ref="P91:Q91"/>
    <mergeCell ref="P93:Q93"/>
    <mergeCell ref="P92:Q92"/>
    <mergeCell ref="J80:L80"/>
    <mergeCell ref="P80:Q80"/>
    <mergeCell ref="C57:N57"/>
    <mergeCell ref="B59:N59"/>
    <mergeCell ref="O62:P62"/>
    <mergeCell ref="O63:P63"/>
    <mergeCell ref="O64:P64"/>
    <mergeCell ref="O65:P65"/>
    <mergeCell ref="O66:P66"/>
    <mergeCell ref="O67:P67"/>
    <mergeCell ref="O68:P68"/>
    <mergeCell ref="O69:P69"/>
    <mergeCell ref="B75:N75"/>
    <mergeCell ref="B53:B54"/>
    <mergeCell ref="C53:C54"/>
    <mergeCell ref="D53:E53"/>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60 A65556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A131092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A196628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A262164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A327700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A393236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A458772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A524308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A589844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A655380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A720916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A786452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A851988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A917524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A983060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0 WLL983060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8"/>
  <sheetViews>
    <sheetView topLeftCell="B148" zoomScale="73" zoomScaleNormal="73" workbookViewId="0">
      <selection activeCell="C158" sqref="C158"/>
    </sheetView>
  </sheetViews>
  <sheetFormatPr baseColWidth="10" defaultRowHeight="15" x14ac:dyDescent="0.25"/>
  <cols>
    <col min="1" max="1" width="4.140625" style="9" customWidth="1"/>
    <col min="2" max="2" width="102.7109375" style="9" bestFit="1" customWidth="1"/>
    <col min="3" max="3" width="31.140625" style="9" customWidth="1"/>
    <col min="4" max="4" width="43.42578125" style="9" customWidth="1"/>
    <col min="5" max="5" width="25" style="9" customWidth="1"/>
    <col min="6" max="7" width="29.7109375" style="9" customWidth="1"/>
    <col min="8" max="8" width="24.5703125" style="9" customWidth="1"/>
    <col min="9" max="9" width="24" style="9" customWidth="1"/>
    <col min="10" max="10" width="32.85546875" style="9" customWidth="1"/>
    <col min="11" max="11" width="42.140625" style="9" customWidth="1"/>
    <col min="12" max="13" width="18.7109375" style="9" customWidth="1"/>
    <col min="14" max="14" width="22.140625" style="9" customWidth="1"/>
    <col min="15" max="15" width="26.140625" style="9" customWidth="1"/>
    <col min="16" max="16" width="19.5703125" style="9" bestFit="1" customWidth="1"/>
    <col min="17" max="17" width="28.85546875" style="9" customWidth="1"/>
    <col min="18" max="18" width="6.42578125" style="9" customWidth="1"/>
    <col min="19" max="19" width="13.42578125" style="9" customWidth="1"/>
    <col min="20" max="20" width="22.5703125" style="9" customWidth="1"/>
    <col min="21"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372</v>
      </c>
      <c r="D6" s="327"/>
      <c r="E6" s="327"/>
      <c r="F6" s="327"/>
      <c r="G6" s="327"/>
      <c r="H6" s="327"/>
      <c r="I6" s="327"/>
      <c r="J6" s="327"/>
      <c r="K6" s="327"/>
      <c r="L6" s="327"/>
      <c r="M6" s="327"/>
      <c r="N6" s="328"/>
    </row>
    <row r="7" spans="2:16" ht="16.5" thickBot="1" x14ac:dyDescent="0.3">
      <c r="B7" s="12" t="s">
        <v>5</v>
      </c>
      <c r="C7" s="327"/>
      <c r="D7" s="327"/>
      <c r="E7" s="327"/>
      <c r="F7" s="327"/>
      <c r="G7" s="327"/>
      <c r="H7" s="327"/>
      <c r="I7" s="327"/>
      <c r="J7" s="327"/>
      <c r="K7" s="327"/>
      <c r="L7" s="327"/>
      <c r="M7" s="327"/>
      <c r="N7" s="328"/>
    </row>
    <row r="8" spans="2:16" ht="16.5" thickBot="1" x14ac:dyDescent="0.3">
      <c r="B8" s="12" t="s">
        <v>6</v>
      </c>
      <c r="C8" s="327"/>
      <c r="D8" s="327"/>
      <c r="E8" s="327"/>
      <c r="F8" s="327"/>
      <c r="G8" s="327"/>
      <c r="H8" s="327"/>
      <c r="I8" s="327"/>
      <c r="J8" s="327"/>
      <c r="K8" s="327"/>
      <c r="L8" s="327"/>
      <c r="M8" s="327"/>
      <c r="N8" s="328"/>
    </row>
    <row r="9" spans="2:16" ht="16.5" thickBot="1" x14ac:dyDescent="0.3">
      <c r="B9" s="12" t="s">
        <v>7</v>
      </c>
      <c r="C9" s="327"/>
      <c r="D9" s="327"/>
      <c r="E9" s="327"/>
      <c r="F9" s="327"/>
      <c r="G9" s="327"/>
      <c r="H9" s="327"/>
      <c r="I9" s="327"/>
      <c r="J9" s="327"/>
      <c r="K9" s="327"/>
      <c r="L9" s="327"/>
      <c r="M9" s="327"/>
      <c r="N9" s="328"/>
    </row>
    <row r="10" spans="2:16" ht="16.5" thickBot="1" x14ac:dyDescent="0.3">
      <c r="B10" s="12" t="s">
        <v>668</v>
      </c>
      <c r="C10" s="329">
        <v>3</v>
      </c>
      <c r="D10" s="329"/>
      <c r="E10" s="330"/>
      <c r="F10" s="33"/>
      <c r="G10" s="33"/>
      <c r="H10" s="33"/>
      <c r="I10" s="33"/>
      <c r="J10" s="33"/>
      <c r="K10" s="33"/>
      <c r="L10" s="33"/>
      <c r="M10" s="33"/>
      <c r="N10" s="34"/>
    </row>
    <row r="11" spans="2:16" ht="16.5" thickBot="1" x14ac:dyDescent="0.3">
      <c r="B11" s="14" t="s">
        <v>8</v>
      </c>
      <c r="C11" s="15">
        <v>41971</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84" t="s">
        <v>11</v>
      </c>
      <c r="E14" s="184" t="s">
        <v>12</v>
      </c>
      <c r="F14" s="184" t="s">
        <v>28</v>
      </c>
      <c r="G14" s="91"/>
      <c r="I14" s="36"/>
      <c r="J14" s="36"/>
      <c r="K14" s="36"/>
      <c r="L14" s="36"/>
      <c r="M14" s="36"/>
      <c r="N14" s="107"/>
    </row>
    <row r="15" spans="2:16" x14ac:dyDescent="0.25">
      <c r="B15" s="331"/>
      <c r="C15" s="331"/>
      <c r="D15" s="184">
        <v>1</v>
      </c>
      <c r="E15" s="35" t="s">
        <v>226</v>
      </c>
      <c r="F15" s="35" t="s">
        <v>226</v>
      </c>
      <c r="G15" s="92"/>
      <c r="I15" s="37"/>
      <c r="J15" s="37"/>
      <c r="K15" s="37"/>
      <c r="L15" s="37"/>
      <c r="M15" s="37"/>
      <c r="N15" s="107"/>
    </row>
    <row r="16" spans="2:16" x14ac:dyDescent="0.25">
      <c r="B16" s="331"/>
      <c r="C16" s="331"/>
      <c r="D16" s="184">
        <v>2</v>
      </c>
      <c r="E16" s="35" t="s">
        <v>226</v>
      </c>
      <c r="F16" s="35" t="s">
        <v>226</v>
      </c>
      <c r="G16" s="92"/>
      <c r="I16" s="37"/>
      <c r="J16" s="37"/>
      <c r="K16" s="37"/>
      <c r="L16" s="37"/>
      <c r="M16" s="37"/>
      <c r="N16" s="107"/>
    </row>
    <row r="17" spans="1:14" x14ac:dyDescent="0.25">
      <c r="B17" s="331"/>
      <c r="C17" s="331"/>
      <c r="D17" s="184">
        <v>3</v>
      </c>
      <c r="E17" s="35">
        <v>544147600</v>
      </c>
      <c r="F17" s="203">
        <v>200</v>
      </c>
      <c r="G17" s="92"/>
      <c r="I17" s="37"/>
      <c r="J17" s="37"/>
      <c r="K17" s="37"/>
      <c r="L17" s="37"/>
      <c r="M17" s="37"/>
      <c r="N17" s="107"/>
    </row>
    <row r="18" spans="1:14" x14ac:dyDescent="0.25">
      <c r="B18" s="331"/>
      <c r="C18" s="331"/>
      <c r="D18" s="184">
        <v>4</v>
      </c>
      <c r="E18" s="35" t="s">
        <v>226</v>
      </c>
      <c r="F18" s="35" t="s">
        <v>226</v>
      </c>
      <c r="G18" s="92"/>
      <c r="H18" s="22"/>
      <c r="I18" s="37"/>
      <c r="J18" s="37"/>
      <c r="K18" s="37"/>
      <c r="L18" s="37"/>
      <c r="M18" s="37"/>
      <c r="N18" s="20"/>
    </row>
    <row r="19" spans="1:14" x14ac:dyDescent="0.25">
      <c r="B19" s="331"/>
      <c r="C19" s="331"/>
      <c r="D19" s="184">
        <v>5</v>
      </c>
      <c r="E19" s="35" t="s">
        <v>226</v>
      </c>
      <c r="F19" s="35" t="s">
        <v>226</v>
      </c>
      <c r="G19" s="92"/>
      <c r="H19" s="22"/>
      <c r="I19" s="39"/>
      <c r="J19" s="39"/>
      <c r="K19" s="39"/>
      <c r="L19" s="39"/>
      <c r="M19" s="39"/>
      <c r="N19" s="20"/>
    </row>
    <row r="20" spans="1:14" x14ac:dyDescent="0.25">
      <c r="B20" s="331"/>
      <c r="C20" s="331"/>
      <c r="D20" s="184">
        <v>6</v>
      </c>
      <c r="E20" s="35" t="s">
        <v>226</v>
      </c>
      <c r="F20" s="35" t="s">
        <v>226</v>
      </c>
      <c r="G20" s="92"/>
      <c r="H20" s="22"/>
      <c r="I20" s="106"/>
      <c r="J20" s="106"/>
      <c r="K20" s="106"/>
      <c r="L20" s="106"/>
      <c r="M20" s="106"/>
      <c r="N20" s="20"/>
    </row>
    <row r="21" spans="1:14" x14ac:dyDescent="0.25">
      <c r="B21" s="331"/>
      <c r="C21" s="331"/>
      <c r="D21" s="184">
        <v>7</v>
      </c>
      <c r="E21" s="35" t="s">
        <v>226</v>
      </c>
      <c r="F21" s="35" t="s">
        <v>226</v>
      </c>
      <c r="G21" s="92"/>
      <c r="H21" s="22"/>
      <c r="I21" s="106"/>
      <c r="J21" s="106"/>
      <c r="K21" s="106"/>
      <c r="L21" s="106"/>
      <c r="M21" s="106"/>
      <c r="N21" s="20"/>
    </row>
    <row r="22" spans="1:14" ht="15.75" thickBot="1" x14ac:dyDescent="0.3">
      <c r="B22" s="332" t="s">
        <v>13</v>
      </c>
      <c r="C22" s="333"/>
      <c r="D22" s="184"/>
      <c r="E22" s="204">
        <f>SUM(E15:E21)</f>
        <v>544147600</v>
      </c>
      <c r="F22" s="203">
        <f>SUM(F15:F21)</f>
        <v>200</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+F17*80%</f>
        <v>160</v>
      </c>
      <c r="D24" s="40"/>
      <c r="E24" s="43">
        <f>E22</f>
        <v>544147600</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t="s">
        <v>163</v>
      </c>
      <c r="D30" s="218"/>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83">
        <f>D157</f>
        <v>40</v>
      </c>
      <c r="E40" s="334">
        <f>+D40+D41</f>
        <v>75</v>
      </c>
      <c r="F40" s="103"/>
      <c r="G40" s="103"/>
      <c r="H40" s="103"/>
      <c r="I40" s="106"/>
      <c r="J40" s="106"/>
      <c r="K40" s="106"/>
      <c r="L40" s="106"/>
      <c r="M40" s="106"/>
      <c r="N40" s="107"/>
    </row>
    <row r="41" spans="1:17" ht="42.75" x14ac:dyDescent="0.25">
      <c r="A41" s="98"/>
      <c r="B41" s="104" t="s">
        <v>145</v>
      </c>
      <c r="C41" s="105">
        <v>60</v>
      </c>
      <c r="D41" s="183">
        <f>D158</f>
        <v>35</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45" x14ac:dyDescent="0.25">
      <c r="A49" s="45">
        <f>+A48+1</f>
        <v>1</v>
      </c>
      <c r="B49" s="113" t="s">
        <v>372</v>
      </c>
      <c r="C49" s="114" t="s">
        <v>372</v>
      </c>
      <c r="D49" s="113" t="s">
        <v>373</v>
      </c>
      <c r="E49" s="108" t="s">
        <v>374</v>
      </c>
      <c r="F49" s="109" t="s">
        <v>137</v>
      </c>
      <c r="G49" s="109"/>
      <c r="H49" s="116">
        <v>41663</v>
      </c>
      <c r="I49" s="116">
        <v>41943</v>
      </c>
      <c r="J49" s="110" t="s">
        <v>138</v>
      </c>
      <c r="K49" s="205">
        <f>+(I49-H49)/30</f>
        <v>9.3333333333333339</v>
      </c>
      <c r="L49" s="110"/>
      <c r="M49" s="206">
        <v>200</v>
      </c>
      <c r="N49" s="101" t="s">
        <v>226</v>
      </c>
      <c r="O49" s="207">
        <v>425557800</v>
      </c>
      <c r="P49" s="26" t="s">
        <v>375</v>
      </c>
      <c r="Q49" s="156"/>
      <c r="R49" s="111"/>
      <c r="S49" s="111"/>
      <c r="T49" s="111"/>
      <c r="U49" s="111"/>
      <c r="V49" s="111"/>
      <c r="W49" s="111"/>
      <c r="X49" s="111"/>
      <c r="Y49" s="111"/>
      <c r="Z49" s="111"/>
    </row>
    <row r="50" spans="1:26" s="112" customFormat="1" ht="105" x14ac:dyDescent="0.25">
      <c r="A50" s="45">
        <v>1</v>
      </c>
      <c r="B50" s="113" t="s">
        <v>372</v>
      </c>
      <c r="C50" s="113" t="s">
        <v>372</v>
      </c>
      <c r="D50" s="113" t="s">
        <v>373</v>
      </c>
      <c r="E50" s="108" t="s">
        <v>376</v>
      </c>
      <c r="F50" s="109" t="s">
        <v>137</v>
      </c>
      <c r="G50" s="155"/>
      <c r="H50" s="116">
        <v>41944</v>
      </c>
      <c r="I50" s="116">
        <v>41988</v>
      </c>
      <c r="J50" s="110" t="s">
        <v>138</v>
      </c>
      <c r="K50" s="205"/>
      <c r="L50" s="205">
        <v>1.4666666666666666</v>
      </c>
      <c r="M50" s="206">
        <v>200</v>
      </c>
      <c r="N50" s="101" t="s">
        <v>226</v>
      </c>
      <c r="O50" s="207">
        <v>69811800</v>
      </c>
      <c r="P50" s="26" t="s">
        <v>377</v>
      </c>
      <c r="Q50" s="156" t="s">
        <v>680</v>
      </c>
      <c r="R50" s="111"/>
      <c r="S50" s="111"/>
      <c r="T50" s="111"/>
      <c r="U50" s="111"/>
      <c r="V50" s="111"/>
      <c r="W50" s="111"/>
      <c r="X50" s="111"/>
      <c r="Y50" s="111"/>
      <c r="Z50" s="111"/>
    </row>
    <row r="51" spans="1:26" s="112" customFormat="1" ht="75" x14ac:dyDescent="0.25">
      <c r="A51" s="45" t="e">
        <f>+#REF!+1</f>
        <v>#REF!</v>
      </c>
      <c r="B51" s="113" t="s">
        <v>372</v>
      </c>
      <c r="C51" s="114" t="s">
        <v>372</v>
      </c>
      <c r="D51" s="113" t="s">
        <v>373</v>
      </c>
      <c r="E51" s="208" t="s">
        <v>378</v>
      </c>
      <c r="F51" s="109" t="s">
        <v>137</v>
      </c>
      <c r="G51" s="109"/>
      <c r="H51" s="116">
        <v>41249</v>
      </c>
      <c r="I51" s="116">
        <v>41660</v>
      </c>
      <c r="J51" s="110" t="s">
        <v>138</v>
      </c>
      <c r="K51" s="205"/>
      <c r="L51" s="205">
        <v>20.100000000000001</v>
      </c>
      <c r="M51" s="206">
        <v>137</v>
      </c>
      <c r="N51" s="101" t="s">
        <v>226</v>
      </c>
      <c r="O51" s="207">
        <v>473216648</v>
      </c>
      <c r="P51" s="26" t="s">
        <v>379</v>
      </c>
      <c r="Q51" s="156" t="s">
        <v>681</v>
      </c>
      <c r="R51" s="111"/>
      <c r="S51" s="111"/>
      <c r="T51" s="111"/>
      <c r="U51" s="111"/>
      <c r="V51" s="111"/>
      <c r="W51" s="111"/>
      <c r="X51" s="111"/>
      <c r="Y51" s="111"/>
      <c r="Z51" s="111"/>
    </row>
    <row r="52" spans="1:26" s="112" customFormat="1" ht="45" x14ac:dyDescent="0.25">
      <c r="A52" s="45" t="e">
        <f t="shared" ref="A52" si="0">+A51+1</f>
        <v>#REF!</v>
      </c>
      <c r="B52" s="113" t="s">
        <v>372</v>
      </c>
      <c r="C52" s="114" t="s">
        <v>372</v>
      </c>
      <c r="D52" s="113" t="s">
        <v>380</v>
      </c>
      <c r="E52" s="108" t="s">
        <v>381</v>
      </c>
      <c r="F52" s="109" t="s">
        <v>137</v>
      </c>
      <c r="G52" s="109"/>
      <c r="H52" s="116">
        <v>41246</v>
      </c>
      <c r="I52" s="116">
        <v>41912</v>
      </c>
      <c r="J52" s="110" t="s">
        <v>138</v>
      </c>
      <c r="K52" s="205">
        <f>((I52-H52)/30)-L52</f>
        <v>13.2</v>
      </c>
      <c r="L52" s="205">
        <v>9</v>
      </c>
      <c r="M52" s="206">
        <v>720</v>
      </c>
      <c r="N52" s="101" t="s">
        <v>226</v>
      </c>
      <c r="O52" s="207">
        <v>2150126150</v>
      </c>
      <c r="P52" s="26" t="s">
        <v>382</v>
      </c>
      <c r="Q52" s="156"/>
      <c r="R52" s="111"/>
      <c r="S52" s="111"/>
      <c r="T52" s="111"/>
      <c r="U52" s="111"/>
      <c r="V52" s="111"/>
      <c r="W52" s="111"/>
      <c r="X52" s="111"/>
      <c r="Y52" s="111"/>
      <c r="Z52" s="111"/>
    </row>
    <row r="53" spans="1:26" s="112" customFormat="1" ht="45" x14ac:dyDescent="0.25">
      <c r="A53" s="45">
        <v>14</v>
      </c>
      <c r="B53" s="113" t="s">
        <v>372</v>
      </c>
      <c r="C53" s="114" t="s">
        <v>372</v>
      </c>
      <c r="D53" s="113" t="s">
        <v>408</v>
      </c>
      <c r="E53" s="108" t="s">
        <v>421</v>
      </c>
      <c r="F53" s="109" t="s">
        <v>137</v>
      </c>
      <c r="G53" s="109" t="s">
        <v>226</v>
      </c>
      <c r="H53" s="116">
        <v>40571</v>
      </c>
      <c r="I53" s="214">
        <v>40908</v>
      </c>
      <c r="J53" s="215" t="s">
        <v>138</v>
      </c>
      <c r="K53" s="216">
        <f>+(I53-H53)/30</f>
        <v>11.233333333333333</v>
      </c>
      <c r="L53" s="216"/>
      <c r="M53" s="101"/>
      <c r="N53" s="101"/>
      <c r="O53" s="207">
        <v>133387478</v>
      </c>
      <c r="P53" s="26"/>
      <c r="Q53" s="156"/>
      <c r="R53" s="111"/>
      <c r="S53" s="111"/>
      <c r="T53" s="111"/>
      <c r="U53" s="111"/>
      <c r="V53" s="111"/>
      <c r="W53" s="111"/>
      <c r="X53" s="111"/>
      <c r="Y53" s="111"/>
      <c r="Z53" s="111"/>
    </row>
    <row r="54" spans="1:26" s="112" customFormat="1" ht="45" x14ac:dyDescent="0.25">
      <c r="A54" s="45">
        <v>15</v>
      </c>
      <c r="B54" s="113" t="s">
        <v>372</v>
      </c>
      <c r="C54" s="114" t="s">
        <v>372</v>
      </c>
      <c r="D54" s="113" t="s">
        <v>408</v>
      </c>
      <c r="E54" s="108" t="s">
        <v>422</v>
      </c>
      <c r="F54" s="109" t="s">
        <v>137</v>
      </c>
      <c r="G54" s="109" t="s">
        <v>226</v>
      </c>
      <c r="H54" s="116">
        <v>40574</v>
      </c>
      <c r="I54" s="214">
        <v>40908</v>
      </c>
      <c r="J54" s="215" t="s">
        <v>138</v>
      </c>
      <c r="K54" s="216"/>
      <c r="L54" s="216">
        <f>+(I54-H54)/30</f>
        <v>11.133333333333333</v>
      </c>
      <c r="M54" s="101"/>
      <c r="N54" s="101"/>
      <c r="O54" s="207">
        <v>237761150</v>
      </c>
      <c r="P54" s="26"/>
      <c r="Q54" s="156"/>
      <c r="R54" s="111"/>
      <c r="S54" s="111"/>
      <c r="T54" s="111"/>
      <c r="U54" s="111"/>
      <c r="V54" s="111"/>
      <c r="W54" s="111"/>
      <c r="X54" s="111"/>
      <c r="Y54" s="111"/>
      <c r="Z54" s="111"/>
    </row>
    <row r="55" spans="1:26" s="112" customFormat="1" ht="45" x14ac:dyDescent="0.25">
      <c r="A55" s="45">
        <f>+A105+1</f>
        <v>2</v>
      </c>
      <c r="B55" s="113" t="s">
        <v>372</v>
      </c>
      <c r="C55" s="114" t="s">
        <v>372</v>
      </c>
      <c r="D55" s="114" t="s">
        <v>408</v>
      </c>
      <c r="E55" s="213" t="s">
        <v>409</v>
      </c>
      <c r="F55" s="109" t="s">
        <v>137</v>
      </c>
      <c r="G55" s="109" t="s">
        <v>226</v>
      </c>
      <c r="H55" s="116">
        <v>41091</v>
      </c>
      <c r="I55" s="116">
        <v>41274</v>
      </c>
      <c r="J55" s="110" t="s">
        <v>138</v>
      </c>
      <c r="K55" s="101">
        <f>+(H52-H55)/30</f>
        <v>5.166666666666667</v>
      </c>
      <c r="L55" s="101">
        <f>+(I55-H52)/30</f>
        <v>0.93333333333333335</v>
      </c>
      <c r="M55" s="101"/>
      <c r="N55" s="101"/>
      <c r="O55" s="207">
        <f>308761128+9262834</f>
        <v>318023962</v>
      </c>
      <c r="P55" s="26"/>
      <c r="Q55" s="156"/>
      <c r="R55" s="111"/>
      <c r="S55" s="245"/>
      <c r="T55" s="245"/>
      <c r="U55" s="111"/>
      <c r="V55" s="111"/>
      <c r="W55" s="111"/>
      <c r="X55" s="111"/>
      <c r="Y55" s="111"/>
      <c r="Z55" s="111"/>
    </row>
    <row r="56" spans="1:26" s="112" customFormat="1" ht="45" x14ac:dyDescent="0.25">
      <c r="A56" s="45">
        <f>+A106+1</f>
        <v>4</v>
      </c>
      <c r="B56" s="113" t="s">
        <v>372</v>
      </c>
      <c r="C56" s="114" t="s">
        <v>372</v>
      </c>
      <c r="D56" s="113" t="s">
        <v>408</v>
      </c>
      <c r="E56" s="108" t="s">
        <v>411</v>
      </c>
      <c r="F56" s="109" t="s">
        <v>137</v>
      </c>
      <c r="G56" s="109" t="s">
        <v>226</v>
      </c>
      <c r="H56" s="116">
        <v>40910</v>
      </c>
      <c r="I56" s="116">
        <v>41090</v>
      </c>
      <c r="J56" s="110" t="s">
        <v>138</v>
      </c>
      <c r="K56" s="101">
        <f>(I56-H56)/30</f>
        <v>6</v>
      </c>
      <c r="L56" s="101"/>
      <c r="M56" s="101"/>
      <c r="N56" s="101"/>
      <c r="O56" s="207">
        <v>264950771</v>
      </c>
      <c r="P56" s="26"/>
      <c r="Q56" s="156"/>
      <c r="R56" s="111"/>
      <c r="S56" s="111"/>
      <c r="T56" s="111"/>
      <c r="U56" s="111"/>
      <c r="V56" s="111"/>
      <c r="W56" s="111"/>
      <c r="X56" s="111"/>
      <c r="Y56" s="111"/>
      <c r="Z56" s="111"/>
    </row>
    <row r="57" spans="1:26" s="112" customFormat="1" x14ac:dyDescent="0.25">
      <c r="A57" s="45"/>
      <c r="B57" s="48" t="s">
        <v>15</v>
      </c>
      <c r="C57" s="114"/>
      <c r="D57" s="113"/>
      <c r="E57" s="108"/>
      <c r="F57" s="109"/>
      <c r="G57" s="109"/>
      <c r="H57" s="109"/>
      <c r="I57" s="116"/>
      <c r="J57" s="110"/>
      <c r="K57" s="270">
        <v>44.9</v>
      </c>
      <c r="L57" s="115">
        <f ca="1">SUM(L50:L125)</f>
        <v>51.266666666666666</v>
      </c>
      <c r="M57" s="154">
        <f ca="1">SUM(M50:M125)</f>
        <v>1057</v>
      </c>
      <c r="N57" s="115">
        <f ca="1">SUM(N50:N125)</f>
        <v>0</v>
      </c>
      <c r="O57" s="207"/>
      <c r="P57" s="26"/>
      <c r="Q57" s="157"/>
    </row>
    <row r="58" spans="1:26" s="29" customFormat="1" x14ac:dyDescent="0.25">
      <c r="E58" s="30"/>
      <c r="K58" s="246"/>
    </row>
    <row r="59" spans="1:26" s="29" customFormat="1" x14ac:dyDescent="0.25">
      <c r="B59" s="322" t="s">
        <v>27</v>
      </c>
      <c r="C59" s="322" t="s">
        <v>26</v>
      </c>
      <c r="D59" s="324" t="s">
        <v>33</v>
      </c>
      <c r="E59" s="324"/>
    </row>
    <row r="60" spans="1:26" s="29" customFormat="1" x14ac:dyDescent="0.25">
      <c r="B60" s="323"/>
      <c r="C60" s="323"/>
      <c r="D60" s="185" t="s">
        <v>22</v>
      </c>
      <c r="E60" s="61" t="s">
        <v>23</v>
      </c>
      <c r="J60" s="269"/>
    </row>
    <row r="61" spans="1:26" s="29" customFormat="1" ht="30.6" customHeight="1" x14ac:dyDescent="0.25">
      <c r="B61" s="58" t="s">
        <v>20</v>
      </c>
      <c r="C61" s="59">
        <f>+K57</f>
        <v>44.9</v>
      </c>
      <c r="D61" s="56" t="s">
        <v>163</v>
      </c>
      <c r="E61" s="56"/>
      <c r="F61" s="31"/>
      <c r="G61" s="31"/>
      <c r="H61" s="31"/>
      <c r="I61" s="31"/>
      <c r="J61" s="31"/>
      <c r="K61" s="31"/>
      <c r="L61" s="31"/>
      <c r="M61" s="31"/>
    </row>
    <row r="62" spans="1:26" s="29" customFormat="1" ht="30" customHeight="1" x14ac:dyDescent="0.25">
      <c r="B62" s="58" t="s">
        <v>24</v>
      </c>
      <c r="C62" s="59">
        <f ca="1">+M57</f>
        <v>1057</v>
      </c>
      <c r="D62" s="56" t="s">
        <v>163</v>
      </c>
      <c r="E62" s="57"/>
    </row>
    <row r="63" spans="1:26" s="29" customFormat="1" x14ac:dyDescent="0.25">
      <c r="B63" s="32"/>
      <c r="C63" s="340"/>
      <c r="D63" s="340"/>
      <c r="E63" s="340"/>
      <c r="F63" s="340"/>
      <c r="G63" s="340"/>
      <c r="H63" s="340"/>
      <c r="I63" s="340"/>
      <c r="J63" s="340"/>
      <c r="K63" s="340"/>
      <c r="L63" s="340"/>
      <c r="M63" s="340"/>
      <c r="N63" s="340"/>
    </row>
    <row r="64" spans="1:26" ht="28.15" customHeight="1" thickBot="1" x14ac:dyDescent="0.3"/>
    <row r="65" spans="2:17" ht="27" thickBot="1" x14ac:dyDescent="0.3">
      <c r="B65" s="341" t="s">
        <v>103</v>
      </c>
      <c r="C65" s="341"/>
      <c r="D65" s="341"/>
      <c r="E65" s="341"/>
      <c r="F65" s="341"/>
      <c r="G65" s="341"/>
      <c r="H65" s="341"/>
      <c r="I65" s="341"/>
      <c r="J65" s="341"/>
      <c r="K65" s="341"/>
      <c r="L65" s="341"/>
      <c r="M65" s="341"/>
      <c r="N65" s="341"/>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37" t="s">
        <v>3</v>
      </c>
      <c r="P68" s="339"/>
      <c r="Q68" s="66" t="s">
        <v>17</v>
      </c>
    </row>
    <row r="69" spans="2:17" ht="75.75" customHeight="1" x14ac:dyDescent="0.25">
      <c r="B69" s="3" t="s">
        <v>391</v>
      </c>
      <c r="C69" s="3" t="s">
        <v>392</v>
      </c>
      <c r="D69" s="97" t="s">
        <v>393</v>
      </c>
      <c r="E69" s="5">
        <v>200</v>
      </c>
      <c r="F69" s="4" t="s">
        <v>226</v>
      </c>
      <c r="G69" s="4" t="s">
        <v>394</v>
      </c>
      <c r="H69" s="211" t="s">
        <v>395</v>
      </c>
      <c r="I69" s="96" t="s">
        <v>226</v>
      </c>
      <c r="J69" s="96" t="s">
        <v>137</v>
      </c>
      <c r="K69" s="120" t="s">
        <v>137</v>
      </c>
      <c r="L69" s="120" t="s">
        <v>137</v>
      </c>
      <c r="M69" s="120" t="s">
        <v>137</v>
      </c>
      <c r="N69" s="120" t="s">
        <v>396</v>
      </c>
      <c r="O69" s="342" t="s">
        <v>683</v>
      </c>
      <c r="P69" s="343"/>
      <c r="Q69" s="120"/>
    </row>
    <row r="70" spans="2:17" x14ac:dyDescent="0.25">
      <c r="B70" s="3"/>
      <c r="C70" s="3"/>
      <c r="D70" s="5"/>
      <c r="E70" s="5"/>
      <c r="F70" s="4"/>
      <c r="G70" s="4"/>
      <c r="H70" s="4"/>
      <c r="I70" s="96"/>
      <c r="J70" s="96"/>
      <c r="K70" s="120"/>
      <c r="L70" s="120"/>
      <c r="M70" s="120"/>
      <c r="N70" s="120"/>
      <c r="O70" s="344"/>
      <c r="P70" s="345"/>
      <c r="Q70" s="120"/>
    </row>
    <row r="71" spans="2:17" x14ac:dyDescent="0.25">
      <c r="B71" s="3"/>
      <c r="C71" s="3"/>
      <c r="D71" s="5"/>
      <c r="E71" s="5"/>
      <c r="F71" s="4"/>
      <c r="G71" s="4"/>
      <c r="H71" s="4"/>
      <c r="I71" s="96"/>
      <c r="J71" s="96"/>
      <c r="K71" s="120"/>
      <c r="L71" s="120"/>
      <c r="M71" s="120"/>
      <c r="N71" s="120"/>
      <c r="O71" s="344"/>
      <c r="P71" s="345"/>
      <c r="Q71" s="120"/>
    </row>
    <row r="72" spans="2:17" x14ac:dyDescent="0.25">
      <c r="B72" s="3"/>
      <c r="C72" s="3"/>
      <c r="D72" s="5"/>
      <c r="E72" s="5"/>
      <c r="F72" s="4"/>
      <c r="G72" s="4"/>
      <c r="H72" s="4"/>
      <c r="I72" s="96"/>
      <c r="J72" s="96"/>
      <c r="K72" s="120"/>
      <c r="L72" s="120"/>
      <c r="M72" s="120"/>
      <c r="N72" s="120"/>
      <c r="O72" s="344"/>
      <c r="P72" s="345"/>
      <c r="Q72" s="120"/>
    </row>
    <row r="73" spans="2:17" x14ac:dyDescent="0.25">
      <c r="B73" s="3"/>
      <c r="C73" s="3"/>
      <c r="D73" s="5"/>
      <c r="E73" s="5"/>
      <c r="F73" s="4"/>
      <c r="G73" s="4"/>
      <c r="H73" s="4"/>
      <c r="I73" s="96"/>
      <c r="J73" s="96"/>
      <c r="K73" s="120"/>
      <c r="L73" s="120"/>
      <c r="M73" s="120"/>
      <c r="N73" s="120"/>
      <c r="O73" s="344"/>
      <c r="P73" s="345"/>
      <c r="Q73" s="120"/>
    </row>
    <row r="74" spans="2:17" x14ac:dyDescent="0.25">
      <c r="B74" s="3"/>
      <c r="C74" s="3"/>
      <c r="D74" s="5"/>
      <c r="E74" s="5"/>
      <c r="F74" s="4"/>
      <c r="G74" s="4"/>
      <c r="H74" s="4"/>
      <c r="I74" s="96"/>
      <c r="J74" s="96"/>
      <c r="K74" s="120"/>
      <c r="L74" s="120"/>
      <c r="M74" s="120"/>
      <c r="N74" s="120"/>
      <c r="O74" s="344"/>
      <c r="P74" s="345"/>
      <c r="Q74" s="120"/>
    </row>
    <row r="75" spans="2:17" x14ac:dyDescent="0.25">
      <c r="B75" s="120"/>
      <c r="C75" s="120"/>
      <c r="D75" s="120"/>
      <c r="E75" s="120"/>
      <c r="F75" s="120"/>
      <c r="G75" s="120"/>
      <c r="H75" s="120"/>
      <c r="I75" s="120"/>
      <c r="J75" s="120"/>
      <c r="K75" s="120"/>
      <c r="L75" s="120"/>
      <c r="M75" s="120"/>
      <c r="N75" s="120"/>
      <c r="O75" s="344"/>
      <c r="P75" s="345"/>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46" t="s">
        <v>37</v>
      </c>
      <c r="C81" s="347"/>
      <c r="D81" s="347"/>
      <c r="E81" s="347"/>
      <c r="F81" s="347"/>
      <c r="G81" s="347"/>
      <c r="H81" s="347"/>
      <c r="I81" s="347"/>
      <c r="J81" s="347"/>
      <c r="K81" s="347"/>
      <c r="L81" s="347"/>
      <c r="M81" s="347"/>
      <c r="N81" s="348"/>
    </row>
    <row r="86" spans="2:17" ht="76.5" customHeight="1" x14ac:dyDescent="0.25">
      <c r="B86" s="119" t="s">
        <v>0</v>
      </c>
      <c r="C86" s="119" t="s">
        <v>38</v>
      </c>
      <c r="D86" s="119" t="s">
        <v>39</v>
      </c>
      <c r="E86" s="119" t="s">
        <v>115</v>
      </c>
      <c r="F86" s="119" t="s">
        <v>117</v>
      </c>
      <c r="G86" s="119" t="s">
        <v>118</v>
      </c>
      <c r="H86" s="119" t="s">
        <v>119</v>
      </c>
      <c r="I86" s="119" t="s">
        <v>116</v>
      </c>
      <c r="J86" s="337" t="s">
        <v>120</v>
      </c>
      <c r="K86" s="338"/>
      <c r="L86" s="339"/>
      <c r="M86" s="119" t="s">
        <v>124</v>
      </c>
      <c r="N86" s="119" t="s">
        <v>40</v>
      </c>
      <c r="O86" s="119" t="s">
        <v>41</v>
      </c>
      <c r="P86" s="337" t="s">
        <v>3</v>
      </c>
      <c r="Q86" s="339"/>
    </row>
    <row r="87" spans="2:17" ht="87" customHeight="1" x14ac:dyDescent="0.25">
      <c r="B87" s="182" t="s">
        <v>42</v>
      </c>
      <c r="C87" s="182">
        <v>1</v>
      </c>
      <c r="D87" s="212" t="s">
        <v>397</v>
      </c>
      <c r="E87" s="212">
        <v>23183793</v>
      </c>
      <c r="F87" s="3" t="s">
        <v>398</v>
      </c>
      <c r="G87" s="3" t="s">
        <v>399</v>
      </c>
      <c r="H87" s="180">
        <v>39717</v>
      </c>
      <c r="I87" s="5"/>
      <c r="J87" s="182" t="s">
        <v>400</v>
      </c>
      <c r="K87" s="97" t="s">
        <v>401</v>
      </c>
      <c r="L87" s="96" t="s">
        <v>402</v>
      </c>
      <c r="M87" s="120" t="s">
        <v>137</v>
      </c>
      <c r="N87" s="120" t="s">
        <v>137</v>
      </c>
      <c r="O87" s="120" t="s">
        <v>137</v>
      </c>
      <c r="P87" s="361"/>
      <c r="Q87" s="361"/>
    </row>
    <row r="88" spans="2:17" ht="55.5" customHeight="1" x14ac:dyDescent="0.25">
      <c r="B88" s="182" t="s">
        <v>43</v>
      </c>
      <c r="C88" s="182">
        <v>1</v>
      </c>
      <c r="D88" s="212" t="s">
        <v>403</v>
      </c>
      <c r="E88" s="212">
        <v>53068707</v>
      </c>
      <c r="F88" s="3" t="s">
        <v>193</v>
      </c>
      <c r="G88" s="182" t="s">
        <v>404</v>
      </c>
      <c r="H88" s="180">
        <v>39793</v>
      </c>
      <c r="I88" s="5"/>
      <c r="J88" s="182" t="s">
        <v>405</v>
      </c>
      <c r="K88" s="96" t="s">
        <v>406</v>
      </c>
      <c r="L88" s="96" t="s">
        <v>402</v>
      </c>
      <c r="M88" s="120" t="s">
        <v>137</v>
      </c>
      <c r="N88" s="120" t="s">
        <v>137</v>
      </c>
      <c r="O88" s="120" t="s">
        <v>137</v>
      </c>
      <c r="P88" s="361"/>
      <c r="Q88" s="361"/>
    </row>
    <row r="90" spans="2:17" ht="15.75" thickBot="1" x14ac:dyDescent="0.3"/>
    <row r="91" spans="2:17" ht="27" thickBot="1" x14ac:dyDescent="0.3">
      <c r="B91" s="346" t="s">
        <v>45</v>
      </c>
      <c r="C91" s="347"/>
      <c r="D91" s="347"/>
      <c r="E91" s="347"/>
      <c r="F91" s="347"/>
      <c r="G91" s="347"/>
      <c r="H91" s="347"/>
      <c r="I91" s="347"/>
      <c r="J91" s="347"/>
      <c r="K91" s="347"/>
      <c r="L91" s="347"/>
      <c r="M91" s="347"/>
      <c r="N91" s="348"/>
    </row>
    <row r="94" spans="2:17" ht="46.15" customHeight="1" x14ac:dyDescent="0.25">
      <c r="B94" s="66" t="s">
        <v>32</v>
      </c>
      <c r="C94" s="66" t="s">
        <v>46</v>
      </c>
      <c r="D94" s="337" t="s">
        <v>3</v>
      </c>
      <c r="E94" s="339"/>
    </row>
    <row r="95" spans="2:17" ht="46.9" customHeight="1" x14ac:dyDescent="0.25">
      <c r="B95" s="67" t="s">
        <v>125</v>
      </c>
      <c r="C95" s="120" t="s">
        <v>137</v>
      </c>
      <c r="D95" s="361"/>
      <c r="E95" s="361"/>
    </row>
    <row r="98" spans="1:26" ht="26.25" x14ac:dyDescent="0.25">
      <c r="B98" s="325" t="s">
        <v>63</v>
      </c>
      <c r="C98" s="326"/>
      <c r="D98" s="326"/>
      <c r="E98" s="326"/>
      <c r="F98" s="326"/>
      <c r="G98" s="326"/>
      <c r="H98" s="326"/>
      <c r="I98" s="326"/>
      <c r="J98" s="326"/>
      <c r="K98" s="326"/>
      <c r="L98" s="326"/>
      <c r="M98" s="326"/>
      <c r="N98" s="326"/>
      <c r="O98" s="326"/>
      <c r="P98" s="326"/>
    </row>
    <row r="100" spans="1:26" ht="15.75" thickBot="1" x14ac:dyDescent="0.3"/>
    <row r="101" spans="1:26" ht="27" thickBot="1" x14ac:dyDescent="0.3">
      <c r="B101" s="346" t="s">
        <v>53</v>
      </c>
      <c r="C101" s="347"/>
      <c r="D101" s="347"/>
      <c r="E101" s="347"/>
      <c r="F101" s="347"/>
      <c r="G101" s="347"/>
      <c r="H101" s="347"/>
      <c r="I101" s="347"/>
      <c r="J101" s="347"/>
      <c r="K101" s="347"/>
      <c r="L101" s="347"/>
      <c r="M101" s="347"/>
      <c r="N101" s="348"/>
    </row>
    <row r="103" spans="1:26" ht="15.75" thickBot="1" x14ac:dyDescent="0.3">
      <c r="M103" s="63"/>
      <c r="N103" s="63"/>
    </row>
    <row r="104" spans="1:26" s="106" customFormat="1" ht="109.5" customHeight="1" x14ac:dyDescent="0.25">
      <c r="B104" s="117" t="s">
        <v>146</v>
      </c>
      <c r="C104" s="117" t="s">
        <v>147</v>
      </c>
      <c r="D104" s="117" t="s">
        <v>148</v>
      </c>
      <c r="E104" s="117" t="s">
        <v>44</v>
      </c>
      <c r="F104" s="117" t="s">
        <v>21</v>
      </c>
      <c r="G104" s="117" t="s">
        <v>102</v>
      </c>
      <c r="H104" s="117" t="s">
        <v>16</v>
      </c>
      <c r="I104" s="117" t="s">
        <v>9</v>
      </c>
      <c r="J104" s="117" t="s">
        <v>30</v>
      </c>
      <c r="K104" s="117" t="s">
        <v>60</v>
      </c>
      <c r="L104" s="117" t="s">
        <v>19</v>
      </c>
      <c r="M104" s="102" t="s">
        <v>25</v>
      </c>
      <c r="N104" s="117" t="s">
        <v>149</v>
      </c>
      <c r="O104" s="117" t="s">
        <v>35</v>
      </c>
      <c r="P104" s="118" t="s">
        <v>10</v>
      </c>
      <c r="Q104" s="118" t="s">
        <v>18</v>
      </c>
    </row>
    <row r="105" spans="1:26" s="112" customFormat="1" ht="180" hidden="1" x14ac:dyDescent="0.25">
      <c r="A105" s="45">
        <v>1</v>
      </c>
      <c r="B105" s="113" t="s">
        <v>372</v>
      </c>
      <c r="C105" s="113" t="s">
        <v>372</v>
      </c>
      <c r="D105" s="113" t="s">
        <v>387</v>
      </c>
      <c r="E105" s="108" t="s">
        <v>407</v>
      </c>
      <c r="F105" s="109" t="s">
        <v>138</v>
      </c>
      <c r="G105" s="155" t="s">
        <v>226</v>
      </c>
      <c r="H105" s="116">
        <v>41469</v>
      </c>
      <c r="I105" s="116">
        <v>41622</v>
      </c>
      <c r="J105" s="110" t="s">
        <v>138</v>
      </c>
      <c r="K105" s="101"/>
      <c r="L105" s="101">
        <f>(I105-H105)/30</f>
        <v>5.0999999999999996</v>
      </c>
      <c r="M105" s="101"/>
      <c r="N105" s="101" t="s">
        <v>226</v>
      </c>
      <c r="O105" s="207">
        <v>323200000</v>
      </c>
      <c r="P105" s="26">
        <v>131</v>
      </c>
      <c r="Q105" s="156" t="s">
        <v>684</v>
      </c>
      <c r="R105" s="111"/>
      <c r="S105" s="111"/>
      <c r="T105" s="111"/>
      <c r="U105" s="111"/>
      <c r="V105" s="111"/>
      <c r="W105" s="111"/>
      <c r="X105" s="111"/>
      <c r="Y105" s="111"/>
      <c r="Z105" s="111"/>
    </row>
    <row r="106" spans="1:26" s="112" customFormat="1" ht="45" x14ac:dyDescent="0.25">
      <c r="A106" s="45">
        <f>+A55+1</f>
        <v>3</v>
      </c>
      <c r="B106" s="113" t="s">
        <v>372</v>
      </c>
      <c r="C106" s="114" t="s">
        <v>372</v>
      </c>
      <c r="D106" s="113" t="s">
        <v>408</v>
      </c>
      <c r="E106" s="108" t="s">
        <v>381</v>
      </c>
      <c r="F106" s="109" t="s">
        <v>137</v>
      </c>
      <c r="G106" s="109" t="s">
        <v>226</v>
      </c>
      <c r="H106" s="116">
        <v>41246</v>
      </c>
      <c r="I106" s="116">
        <v>41851</v>
      </c>
      <c r="J106" s="110" t="s">
        <v>138</v>
      </c>
      <c r="K106" s="101">
        <f t="shared" ref="K106" si="1">(I106-H106)/30</f>
        <v>20.166666666666668</v>
      </c>
      <c r="L106" s="101"/>
      <c r="M106" s="101"/>
      <c r="N106" s="101"/>
      <c r="O106" s="207">
        <v>1477966792</v>
      </c>
      <c r="P106" s="26"/>
      <c r="Q106" s="156" t="s">
        <v>410</v>
      </c>
      <c r="R106" s="111"/>
      <c r="S106" s="111"/>
      <c r="T106" s="111"/>
      <c r="U106" s="111"/>
      <c r="V106" s="111"/>
      <c r="W106" s="111"/>
      <c r="X106" s="111"/>
      <c r="Y106" s="111"/>
      <c r="Z106" s="111"/>
    </row>
    <row r="107" spans="1:26" s="112" customFormat="1" ht="45" hidden="1" x14ac:dyDescent="0.25">
      <c r="A107" s="45">
        <f>+A56+1</f>
        <v>5</v>
      </c>
      <c r="B107" s="113" t="s">
        <v>372</v>
      </c>
      <c r="C107" s="114" t="s">
        <v>372</v>
      </c>
      <c r="D107" s="113" t="s">
        <v>383</v>
      </c>
      <c r="E107" s="108" t="s">
        <v>412</v>
      </c>
      <c r="F107" s="109" t="s">
        <v>138</v>
      </c>
      <c r="G107" s="109" t="s">
        <v>226</v>
      </c>
      <c r="H107" s="116">
        <v>41089</v>
      </c>
      <c r="I107" s="116">
        <v>41271</v>
      </c>
      <c r="J107" s="110" t="s">
        <v>138</v>
      </c>
      <c r="K107" s="101"/>
      <c r="L107" s="101">
        <f t="shared" ref="L107:L113" si="2">(I107-H107)/30</f>
        <v>6.0666666666666664</v>
      </c>
      <c r="M107" s="101"/>
      <c r="N107" s="101"/>
      <c r="O107" s="207">
        <v>589960819</v>
      </c>
      <c r="P107" s="26"/>
      <c r="Q107" s="156"/>
      <c r="R107" s="111"/>
      <c r="S107" s="111"/>
      <c r="T107" s="111"/>
      <c r="U107" s="111"/>
      <c r="V107" s="111"/>
      <c r="W107" s="111"/>
      <c r="X107" s="111"/>
      <c r="Y107" s="111"/>
      <c r="Z107" s="111"/>
    </row>
    <row r="108" spans="1:26" s="112" customFormat="1" ht="45" hidden="1" x14ac:dyDescent="0.25">
      <c r="A108" s="45">
        <f t="shared" ref="A108" si="3">+A107+1</f>
        <v>6</v>
      </c>
      <c r="B108" s="113" t="s">
        <v>372</v>
      </c>
      <c r="C108" s="114" t="s">
        <v>372</v>
      </c>
      <c r="D108" s="113" t="s">
        <v>383</v>
      </c>
      <c r="E108" s="108" t="s">
        <v>413</v>
      </c>
      <c r="F108" s="109" t="s">
        <v>138</v>
      </c>
      <c r="G108" s="109" t="s">
        <v>226</v>
      </c>
      <c r="H108" s="116">
        <v>41089</v>
      </c>
      <c r="I108" s="116">
        <v>41271</v>
      </c>
      <c r="J108" s="110" t="s">
        <v>138</v>
      </c>
      <c r="K108" s="101"/>
      <c r="L108" s="101">
        <f t="shared" si="2"/>
        <v>6.0666666666666664</v>
      </c>
      <c r="M108" s="101"/>
      <c r="N108" s="101"/>
      <c r="O108" s="207">
        <v>596338400</v>
      </c>
      <c r="P108" s="26"/>
      <c r="Q108" s="156"/>
      <c r="R108" s="111"/>
      <c r="S108" s="111"/>
      <c r="T108" s="111"/>
      <c r="U108" s="111"/>
      <c r="V108" s="111"/>
      <c r="W108" s="111"/>
      <c r="X108" s="111"/>
      <c r="Y108" s="111"/>
      <c r="Z108" s="111"/>
    </row>
    <row r="109" spans="1:26" s="112" customFormat="1" ht="45" hidden="1" x14ac:dyDescent="0.25">
      <c r="A109" s="45">
        <v>7</v>
      </c>
      <c r="B109" s="113" t="s">
        <v>372</v>
      </c>
      <c r="C109" s="114" t="str">
        <f>C108</f>
        <v>FUNDACION PARA EL DESARROLLO ALIMENTARIO FUNDALI</v>
      </c>
      <c r="D109" s="113" t="s">
        <v>383</v>
      </c>
      <c r="E109" s="108" t="s">
        <v>414</v>
      </c>
      <c r="F109" s="109" t="s">
        <v>138</v>
      </c>
      <c r="G109" s="109" t="s">
        <v>226</v>
      </c>
      <c r="H109" s="116">
        <v>40735</v>
      </c>
      <c r="I109" s="116">
        <v>40887</v>
      </c>
      <c r="J109" s="110" t="s">
        <v>138</v>
      </c>
      <c r="K109" s="101"/>
      <c r="L109" s="101">
        <f t="shared" si="2"/>
        <v>5.0666666666666664</v>
      </c>
      <c r="M109" s="101"/>
      <c r="N109" s="101"/>
      <c r="O109" s="207">
        <v>159564168</v>
      </c>
      <c r="P109" s="26"/>
      <c r="Q109" s="156"/>
      <c r="R109" s="111"/>
      <c r="S109" s="111"/>
      <c r="T109" s="111"/>
      <c r="U109" s="111"/>
      <c r="V109" s="111"/>
      <c r="W109" s="111"/>
      <c r="X109" s="111"/>
      <c r="Y109" s="111"/>
      <c r="Z109" s="111"/>
    </row>
    <row r="110" spans="1:26" s="112" customFormat="1" ht="45" x14ac:dyDescent="0.25">
      <c r="A110" s="45">
        <v>8</v>
      </c>
      <c r="B110" s="113" t="s">
        <v>372</v>
      </c>
      <c r="C110" s="114" t="s">
        <v>372</v>
      </c>
      <c r="D110" s="113" t="s">
        <v>408</v>
      </c>
      <c r="E110" s="108" t="s">
        <v>415</v>
      </c>
      <c r="F110" s="109" t="s">
        <v>137</v>
      </c>
      <c r="G110" s="109" t="s">
        <v>226</v>
      </c>
      <c r="H110" s="116">
        <v>38377</v>
      </c>
      <c r="I110" s="116">
        <v>38711</v>
      </c>
      <c r="J110" s="110" t="s">
        <v>138</v>
      </c>
      <c r="K110" s="101"/>
      <c r="L110" s="101">
        <f t="shared" si="2"/>
        <v>11.133333333333333</v>
      </c>
      <c r="M110" s="101"/>
      <c r="N110" s="101"/>
      <c r="O110" s="207">
        <f>93578414+10517208</f>
        <v>104095622</v>
      </c>
      <c r="P110" s="26"/>
      <c r="Q110" s="156" t="s">
        <v>736</v>
      </c>
      <c r="R110" s="111"/>
      <c r="S110" s="111"/>
      <c r="T110" s="111"/>
      <c r="U110" s="111"/>
      <c r="V110" s="111"/>
      <c r="W110" s="111"/>
      <c r="X110" s="111"/>
      <c r="Y110" s="111"/>
      <c r="Z110" s="111"/>
    </row>
    <row r="111" spans="1:26" s="112" customFormat="1" ht="45" x14ac:dyDescent="0.25">
      <c r="A111" s="45">
        <v>9</v>
      </c>
      <c r="B111" s="113" t="s">
        <v>372</v>
      </c>
      <c r="C111" s="114" t="s">
        <v>372</v>
      </c>
      <c r="D111" s="113" t="s">
        <v>408</v>
      </c>
      <c r="E111" s="108" t="s">
        <v>416</v>
      </c>
      <c r="F111" s="109" t="s">
        <v>137</v>
      </c>
      <c r="G111" s="109" t="s">
        <v>226</v>
      </c>
      <c r="H111" s="116">
        <v>38742</v>
      </c>
      <c r="I111" s="116">
        <v>39082</v>
      </c>
      <c r="J111" s="110" t="s">
        <v>138</v>
      </c>
      <c r="K111" s="101"/>
      <c r="L111" s="101">
        <f t="shared" si="2"/>
        <v>11.333333333333334</v>
      </c>
      <c r="M111" s="101"/>
      <c r="N111" s="101"/>
      <c r="O111" s="207">
        <v>104573914</v>
      </c>
      <c r="P111" s="26"/>
      <c r="Q111" s="156" t="s">
        <v>735</v>
      </c>
      <c r="R111" s="111"/>
      <c r="S111" s="111"/>
      <c r="T111" s="111"/>
      <c r="U111" s="111"/>
      <c r="V111" s="111"/>
      <c r="W111" s="111"/>
      <c r="X111" s="111"/>
      <c r="Y111" s="111"/>
      <c r="Z111" s="111"/>
    </row>
    <row r="112" spans="1:26" s="112" customFormat="1" ht="45" x14ac:dyDescent="0.25">
      <c r="A112" s="45">
        <v>10</v>
      </c>
      <c r="B112" s="113" t="s">
        <v>372</v>
      </c>
      <c r="C112" s="114" t="s">
        <v>372</v>
      </c>
      <c r="D112" s="113" t="s">
        <v>408</v>
      </c>
      <c r="E112" s="108" t="s">
        <v>417</v>
      </c>
      <c r="F112" s="109" t="s">
        <v>137</v>
      </c>
      <c r="G112" s="109" t="s">
        <v>226</v>
      </c>
      <c r="H112" s="116">
        <v>39107</v>
      </c>
      <c r="I112" s="214">
        <v>39447</v>
      </c>
      <c r="J112" s="215" t="s">
        <v>138</v>
      </c>
      <c r="K112" s="216"/>
      <c r="L112" s="101">
        <f t="shared" si="2"/>
        <v>11.333333333333334</v>
      </c>
      <c r="M112" s="101"/>
      <c r="N112" s="101"/>
      <c r="O112" s="207">
        <v>108757047</v>
      </c>
      <c r="P112" s="26"/>
      <c r="Q112" s="156" t="s">
        <v>733</v>
      </c>
      <c r="R112" s="111"/>
      <c r="S112" s="111"/>
      <c r="T112" s="111"/>
      <c r="U112" s="111"/>
      <c r="V112" s="111"/>
      <c r="W112" s="111"/>
      <c r="X112" s="111"/>
      <c r="Y112" s="111"/>
      <c r="Z112" s="111"/>
    </row>
    <row r="113" spans="1:26" s="112" customFormat="1" ht="45" x14ac:dyDescent="0.25">
      <c r="A113" s="45">
        <v>11</v>
      </c>
      <c r="B113" s="113" t="s">
        <v>372</v>
      </c>
      <c r="C113" s="114" t="s">
        <v>372</v>
      </c>
      <c r="D113" s="113" t="s">
        <v>408</v>
      </c>
      <c r="E113" s="213" t="s">
        <v>418</v>
      </c>
      <c r="F113" s="109" t="s">
        <v>137</v>
      </c>
      <c r="G113" s="109" t="s">
        <v>226</v>
      </c>
      <c r="H113" s="116">
        <v>39449</v>
      </c>
      <c r="I113" s="214">
        <v>39813</v>
      </c>
      <c r="J113" s="215" t="s">
        <v>138</v>
      </c>
      <c r="K113" s="216"/>
      <c r="L113" s="101">
        <f t="shared" si="2"/>
        <v>12.133333333333333</v>
      </c>
      <c r="M113" s="101"/>
      <c r="N113" s="101"/>
      <c r="O113" s="207">
        <v>118481703</v>
      </c>
      <c r="P113" s="26"/>
      <c r="Q113" s="156" t="s">
        <v>732</v>
      </c>
      <c r="R113" s="111"/>
      <c r="S113" s="111"/>
      <c r="T113" s="111"/>
      <c r="U113" s="111"/>
      <c r="V113" s="111"/>
      <c r="W113" s="111"/>
      <c r="X113" s="111"/>
      <c r="Y113" s="111"/>
      <c r="Z113" s="111"/>
    </row>
    <row r="114" spans="1:26" s="112" customFormat="1" ht="75" x14ac:dyDescent="0.25">
      <c r="A114" s="45">
        <v>12</v>
      </c>
      <c r="B114" s="113" t="s">
        <v>372</v>
      </c>
      <c r="C114" s="114" t="s">
        <v>372</v>
      </c>
      <c r="D114" s="113" t="s">
        <v>408</v>
      </c>
      <c r="E114" s="108" t="s">
        <v>419</v>
      </c>
      <c r="F114" s="109" t="s">
        <v>137</v>
      </c>
      <c r="G114" s="109" t="s">
        <v>226</v>
      </c>
      <c r="H114" s="116">
        <v>39818</v>
      </c>
      <c r="I114" s="214">
        <v>40178</v>
      </c>
      <c r="J114" s="215" t="s">
        <v>138</v>
      </c>
      <c r="K114" s="216">
        <v>2</v>
      </c>
      <c r="L114" s="216">
        <v>10</v>
      </c>
      <c r="M114" s="101"/>
      <c r="N114" s="101"/>
      <c r="O114" s="207">
        <f>123843614+120000</f>
        <v>123963614</v>
      </c>
      <c r="P114" s="26"/>
      <c r="Q114" s="156" t="s">
        <v>734</v>
      </c>
      <c r="R114" s="111"/>
      <c r="S114" s="111"/>
      <c r="T114" s="111"/>
      <c r="U114" s="111"/>
      <c r="V114" s="111"/>
      <c r="W114" s="111"/>
      <c r="X114" s="111"/>
      <c r="Y114" s="111"/>
      <c r="Z114" s="111"/>
    </row>
    <row r="115" spans="1:26" s="112" customFormat="1" ht="45" x14ac:dyDescent="0.25">
      <c r="A115" s="45">
        <v>13</v>
      </c>
      <c r="B115" s="113" t="s">
        <v>372</v>
      </c>
      <c r="C115" s="114" t="s">
        <v>372</v>
      </c>
      <c r="D115" s="113" t="s">
        <v>408</v>
      </c>
      <c r="E115" s="108" t="s">
        <v>420</v>
      </c>
      <c r="F115" s="109" t="s">
        <v>137</v>
      </c>
      <c r="G115" s="109" t="s">
        <v>226</v>
      </c>
      <c r="H115" s="116">
        <v>40185</v>
      </c>
      <c r="I115" s="214">
        <v>40543</v>
      </c>
      <c r="J115" s="215" t="s">
        <v>138</v>
      </c>
      <c r="K115" s="216">
        <v>11.93</v>
      </c>
      <c r="L115" s="216"/>
      <c r="M115" s="101"/>
      <c r="N115" s="101"/>
      <c r="O115" s="207">
        <f>128922158+580800</f>
        <v>129502958</v>
      </c>
      <c r="P115" s="26"/>
      <c r="Q115" s="156"/>
      <c r="R115" s="111"/>
      <c r="S115" s="111"/>
      <c r="T115" s="111"/>
      <c r="U115" s="111"/>
      <c r="V115" s="111"/>
      <c r="W115" s="111"/>
      <c r="X115" s="111"/>
      <c r="Y115" s="111"/>
      <c r="Z115" s="111"/>
    </row>
    <row r="116" spans="1:26" s="112" customFormat="1" ht="180" hidden="1" x14ac:dyDescent="0.25">
      <c r="A116" s="45">
        <v>16</v>
      </c>
      <c r="B116" s="113" t="s">
        <v>372</v>
      </c>
      <c r="C116" s="114" t="s">
        <v>372</v>
      </c>
      <c r="D116" s="113" t="s">
        <v>423</v>
      </c>
      <c r="E116" s="108" t="s">
        <v>424</v>
      </c>
      <c r="F116" s="109" t="s">
        <v>138</v>
      </c>
      <c r="G116" s="109" t="s">
        <v>226</v>
      </c>
      <c r="H116" s="116">
        <v>40360</v>
      </c>
      <c r="I116" s="214">
        <v>40543</v>
      </c>
      <c r="J116" s="215" t="s">
        <v>138</v>
      </c>
      <c r="K116" s="216"/>
      <c r="L116" s="216">
        <f t="shared" ref="L116:L121" si="4">(I116-H116)/30</f>
        <v>6.1</v>
      </c>
      <c r="M116" s="101"/>
      <c r="N116" s="101"/>
      <c r="O116" s="207">
        <v>177828167</v>
      </c>
      <c r="P116" s="26"/>
      <c r="Q116" s="156" t="s">
        <v>684</v>
      </c>
      <c r="R116" s="111"/>
      <c r="S116" s="111"/>
      <c r="T116" s="111"/>
      <c r="U116" s="111"/>
      <c r="V116" s="111"/>
      <c r="W116" s="111"/>
      <c r="X116" s="111"/>
      <c r="Y116" s="111"/>
      <c r="Z116" s="111"/>
    </row>
    <row r="117" spans="1:26" s="112" customFormat="1" ht="60" hidden="1" x14ac:dyDescent="0.25">
      <c r="A117" s="45">
        <v>17</v>
      </c>
      <c r="B117" s="113" t="s">
        <v>372</v>
      </c>
      <c r="C117" s="114" t="s">
        <v>372</v>
      </c>
      <c r="D117" s="113" t="s">
        <v>425</v>
      </c>
      <c r="E117" s="108" t="s">
        <v>426</v>
      </c>
      <c r="F117" s="109" t="s">
        <v>138</v>
      </c>
      <c r="G117" s="109" t="s">
        <v>226</v>
      </c>
      <c r="H117" s="116">
        <v>40766</v>
      </c>
      <c r="I117" s="214">
        <v>40767</v>
      </c>
      <c r="J117" s="215" t="s">
        <v>137</v>
      </c>
      <c r="K117" s="216"/>
      <c r="L117" s="216">
        <f t="shared" si="4"/>
        <v>3.3333333333333333E-2</v>
      </c>
      <c r="M117" s="101"/>
      <c r="N117" s="101"/>
      <c r="O117" s="207">
        <v>1077000</v>
      </c>
      <c r="P117" s="26"/>
      <c r="Q117" s="156" t="s">
        <v>686</v>
      </c>
      <c r="R117" s="111"/>
      <c r="S117" s="111"/>
      <c r="T117" s="111"/>
      <c r="U117" s="111"/>
      <c r="V117" s="111"/>
      <c r="W117" s="111"/>
      <c r="X117" s="111"/>
      <c r="Y117" s="111"/>
      <c r="Z117" s="111"/>
    </row>
    <row r="118" spans="1:26" s="112" customFormat="1" ht="180" hidden="1" x14ac:dyDescent="0.25">
      <c r="A118" s="45">
        <v>18</v>
      </c>
      <c r="B118" s="113" t="s">
        <v>372</v>
      </c>
      <c r="C118" s="114" t="s">
        <v>372</v>
      </c>
      <c r="D118" s="113" t="s">
        <v>427</v>
      </c>
      <c r="E118" s="108" t="s">
        <v>428</v>
      </c>
      <c r="F118" s="109" t="s">
        <v>138</v>
      </c>
      <c r="G118" s="109" t="s">
        <v>226</v>
      </c>
      <c r="H118" s="116">
        <v>40848</v>
      </c>
      <c r="I118" s="214">
        <v>40849</v>
      </c>
      <c r="J118" s="215" t="s">
        <v>138</v>
      </c>
      <c r="K118" s="216"/>
      <c r="L118" s="216">
        <f t="shared" si="4"/>
        <v>3.3333333333333333E-2</v>
      </c>
      <c r="M118" s="101"/>
      <c r="N118" s="101"/>
      <c r="O118" s="207">
        <v>1077000</v>
      </c>
      <c r="P118" s="26"/>
      <c r="Q118" s="156" t="s">
        <v>684</v>
      </c>
      <c r="R118" s="111"/>
      <c r="S118" s="111"/>
      <c r="T118" s="111"/>
      <c r="U118" s="111"/>
      <c r="V118" s="111"/>
      <c r="W118" s="111"/>
      <c r="X118" s="111"/>
      <c r="Y118" s="111"/>
      <c r="Z118" s="111"/>
    </row>
    <row r="119" spans="1:26" s="112" customFormat="1" ht="75" hidden="1" x14ac:dyDescent="0.25">
      <c r="A119" s="45">
        <v>19</v>
      </c>
      <c r="B119" s="113" t="s">
        <v>372</v>
      </c>
      <c r="C119" s="114" t="s">
        <v>372</v>
      </c>
      <c r="D119" s="113" t="s">
        <v>429</v>
      </c>
      <c r="E119" s="108"/>
      <c r="F119" s="109" t="s">
        <v>138</v>
      </c>
      <c r="G119" s="109" t="s">
        <v>226</v>
      </c>
      <c r="H119" s="116">
        <v>40722</v>
      </c>
      <c r="I119" s="214">
        <v>40724</v>
      </c>
      <c r="J119" s="215" t="s">
        <v>138</v>
      </c>
      <c r="K119" s="216"/>
      <c r="L119" s="216">
        <f t="shared" si="4"/>
        <v>6.6666666666666666E-2</v>
      </c>
      <c r="M119" s="101"/>
      <c r="N119" s="101"/>
      <c r="O119" s="207">
        <v>1077000</v>
      </c>
      <c r="P119" s="26"/>
      <c r="Q119" s="156" t="s">
        <v>685</v>
      </c>
      <c r="R119" s="111"/>
      <c r="S119" s="111"/>
      <c r="T119" s="111"/>
      <c r="U119" s="111"/>
      <c r="V119" s="111"/>
      <c r="W119" s="111"/>
      <c r="X119" s="111"/>
      <c r="Y119" s="111"/>
      <c r="Z119" s="111"/>
    </row>
    <row r="120" spans="1:26" s="112" customFormat="1" ht="180" hidden="1" x14ac:dyDescent="0.25">
      <c r="A120" s="45">
        <v>20</v>
      </c>
      <c r="B120" s="113" t="s">
        <v>372</v>
      </c>
      <c r="C120" s="114" t="s">
        <v>372</v>
      </c>
      <c r="D120" s="113" t="s">
        <v>430</v>
      </c>
      <c r="E120" s="108"/>
      <c r="F120" s="109" t="s">
        <v>138</v>
      </c>
      <c r="G120" s="109" t="s">
        <v>226</v>
      </c>
      <c r="H120" s="116">
        <v>40651</v>
      </c>
      <c r="I120" s="214">
        <v>40877</v>
      </c>
      <c r="J120" s="215" t="s">
        <v>138</v>
      </c>
      <c r="K120" s="216"/>
      <c r="L120" s="216">
        <f t="shared" si="4"/>
        <v>7.5333333333333332</v>
      </c>
      <c r="M120" s="101"/>
      <c r="N120" s="101"/>
      <c r="O120" s="207">
        <v>1247000</v>
      </c>
      <c r="P120" s="26"/>
      <c r="Q120" s="156" t="s">
        <v>684</v>
      </c>
      <c r="R120" s="111"/>
      <c r="S120" s="111"/>
      <c r="T120" s="111"/>
      <c r="U120" s="111"/>
      <c r="V120" s="111"/>
      <c r="W120" s="111"/>
      <c r="X120" s="111"/>
      <c r="Y120" s="111"/>
      <c r="Z120" s="111"/>
    </row>
    <row r="121" spans="1:26" s="112" customFormat="1" ht="180" hidden="1" x14ac:dyDescent="0.25">
      <c r="A121" s="45">
        <v>21</v>
      </c>
      <c r="B121" s="113" t="s">
        <v>372</v>
      </c>
      <c r="C121" s="114" t="s">
        <v>372</v>
      </c>
      <c r="D121" s="113" t="s">
        <v>431</v>
      </c>
      <c r="E121" s="108"/>
      <c r="F121" s="109" t="s">
        <v>138</v>
      </c>
      <c r="G121" s="109" t="s">
        <v>226</v>
      </c>
      <c r="H121" s="116">
        <v>40238</v>
      </c>
      <c r="I121" s="214">
        <v>40461</v>
      </c>
      <c r="J121" s="215" t="s">
        <v>138</v>
      </c>
      <c r="K121" s="216"/>
      <c r="L121" s="216">
        <f t="shared" si="4"/>
        <v>7.4333333333333336</v>
      </c>
      <c r="M121" s="101"/>
      <c r="N121" s="101"/>
      <c r="O121" s="207">
        <v>1028800</v>
      </c>
      <c r="P121" s="26"/>
      <c r="Q121" s="156" t="s">
        <v>684</v>
      </c>
      <c r="R121" s="111"/>
      <c r="S121" s="111"/>
      <c r="T121" s="111"/>
      <c r="U121" s="111"/>
      <c r="V121" s="111"/>
      <c r="W121" s="111"/>
      <c r="X121" s="111"/>
      <c r="Y121" s="111"/>
      <c r="Z121" s="111"/>
    </row>
    <row r="122" spans="1:26" s="112" customFormat="1" ht="45" customHeight="1" x14ac:dyDescent="0.25">
      <c r="A122" s="45" t="e">
        <f>+A52+1</f>
        <v>#REF!</v>
      </c>
      <c r="B122" s="113" t="s">
        <v>372</v>
      </c>
      <c r="C122" s="114" t="s">
        <v>372</v>
      </c>
      <c r="D122" s="113" t="s">
        <v>383</v>
      </c>
      <c r="E122" s="108" t="s">
        <v>737</v>
      </c>
      <c r="F122" s="109" t="s">
        <v>137</v>
      </c>
      <c r="G122" s="109"/>
      <c r="H122" s="116">
        <v>41866</v>
      </c>
      <c r="I122" s="116">
        <v>41912</v>
      </c>
      <c r="J122" s="110" t="s">
        <v>138</v>
      </c>
      <c r="K122" s="205">
        <v>1.5</v>
      </c>
      <c r="L122" s="205"/>
      <c r="M122" s="206" t="s">
        <v>226</v>
      </c>
      <c r="N122" s="101" t="s">
        <v>226</v>
      </c>
      <c r="O122" s="207">
        <v>246282036</v>
      </c>
      <c r="P122" s="26" t="s">
        <v>384</v>
      </c>
      <c r="Q122" s="156"/>
      <c r="R122" s="111"/>
      <c r="S122" s="111"/>
      <c r="T122" s="111"/>
      <c r="U122" s="111"/>
      <c r="V122" s="111"/>
      <c r="W122" s="111"/>
      <c r="X122" s="111"/>
      <c r="Y122" s="111"/>
      <c r="Z122" s="111"/>
    </row>
    <row r="123" spans="1:26" s="112" customFormat="1" ht="97.5" hidden="1" customHeight="1" x14ac:dyDescent="0.25">
      <c r="A123" s="45" t="e">
        <f>+A122+1</f>
        <v>#REF!</v>
      </c>
      <c r="B123" s="113" t="s">
        <v>372</v>
      </c>
      <c r="C123" s="114" t="s">
        <v>372</v>
      </c>
      <c r="D123" s="113" t="s">
        <v>383</v>
      </c>
      <c r="E123" s="108" t="s">
        <v>385</v>
      </c>
      <c r="F123" s="210" t="s">
        <v>138</v>
      </c>
      <c r="G123" s="109"/>
      <c r="H123" s="116">
        <v>41673</v>
      </c>
      <c r="I123" s="116">
        <v>41927</v>
      </c>
      <c r="J123" s="110" t="s">
        <v>138</v>
      </c>
      <c r="K123" s="205">
        <f t="shared" ref="K123:K125" si="5">((I123-H123)/30)-L123</f>
        <v>0</v>
      </c>
      <c r="L123" s="205">
        <v>8.4666666666666668</v>
      </c>
      <c r="M123" s="206" t="s">
        <v>226</v>
      </c>
      <c r="N123" s="101" t="s">
        <v>226</v>
      </c>
      <c r="O123" s="207">
        <v>771615000</v>
      </c>
      <c r="P123" s="26" t="s">
        <v>386</v>
      </c>
      <c r="Q123" s="156" t="s">
        <v>682</v>
      </c>
      <c r="R123" s="111"/>
      <c r="S123" s="111"/>
      <c r="T123" s="111"/>
      <c r="U123" s="111"/>
      <c r="V123" s="111"/>
      <c r="W123" s="111"/>
      <c r="X123" s="111"/>
      <c r="Y123" s="111"/>
      <c r="Z123" s="111"/>
    </row>
    <row r="124" spans="1:26" s="112" customFormat="1" ht="180" hidden="1" customHeight="1" x14ac:dyDescent="0.25">
      <c r="A124" s="45" t="e">
        <f>+A123+1</f>
        <v>#REF!</v>
      </c>
      <c r="B124" s="113" t="s">
        <v>372</v>
      </c>
      <c r="C124" s="114" t="s">
        <v>372</v>
      </c>
      <c r="D124" s="113" t="s">
        <v>387</v>
      </c>
      <c r="E124" s="108" t="s">
        <v>388</v>
      </c>
      <c r="F124" s="210" t="s">
        <v>138</v>
      </c>
      <c r="G124" s="109"/>
      <c r="H124" s="116">
        <v>41671</v>
      </c>
      <c r="I124" s="116">
        <v>41840</v>
      </c>
      <c r="J124" s="110" t="s">
        <v>138</v>
      </c>
      <c r="K124" s="205">
        <f t="shared" si="5"/>
        <v>0</v>
      </c>
      <c r="L124" s="205">
        <v>5.6333333333333337</v>
      </c>
      <c r="M124" s="206" t="s">
        <v>226</v>
      </c>
      <c r="N124" s="101" t="s">
        <v>226</v>
      </c>
      <c r="O124" s="207">
        <v>779877284.48000002</v>
      </c>
      <c r="P124" s="26">
        <v>118</v>
      </c>
      <c r="Q124" s="156" t="s">
        <v>682</v>
      </c>
      <c r="R124" s="111"/>
      <c r="S124" s="111"/>
      <c r="T124" s="111"/>
      <c r="U124" s="111"/>
      <c r="V124" s="111"/>
      <c r="W124" s="111"/>
      <c r="X124" s="111"/>
      <c r="Y124" s="111"/>
      <c r="Z124" s="111"/>
    </row>
    <row r="125" spans="1:26" s="112" customFormat="1" ht="99" hidden="1" customHeight="1" x14ac:dyDescent="0.25">
      <c r="A125" s="45" t="e">
        <f>+A124+1</f>
        <v>#REF!</v>
      </c>
      <c r="B125" s="113" t="s">
        <v>372</v>
      </c>
      <c r="C125" s="114" t="s">
        <v>372</v>
      </c>
      <c r="D125" s="113" t="s">
        <v>383</v>
      </c>
      <c r="E125" s="108" t="s">
        <v>389</v>
      </c>
      <c r="F125" s="210" t="s">
        <v>138</v>
      </c>
      <c r="G125" s="109"/>
      <c r="H125" s="116">
        <v>41470</v>
      </c>
      <c r="I125" s="116">
        <v>41623</v>
      </c>
      <c r="J125" s="110" t="s">
        <v>138</v>
      </c>
      <c r="K125" s="205">
        <f t="shared" si="5"/>
        <v>0</v>
      </c>
      <c r="L125" s="205">
        <v>5.0999999999999996</v>
      </c>
      <c r="M125" s="206" t="s">
        <v>226</v>
      </c>
      <c r="N125" s="101" t="s">
        <v>226</v>
      </c>
      <c r="O125" s="207">
        <v>589960819</v>
      </c>
      <c r="P125" s="26" t="s">
        <v>390</v>
      </c>
      <c r="Q125" s="156" t="s">
        <v>682</v>
      </c>
      <c r="R125" s="111"/>
      <c r="S125" s="111"/>
      <c r="T125" s="111"/>
      <c r="U125" s="111"/>
      <c r="V125" s="111"/>
      <c r="W125" s="111"/>
      <c r="X125" s="111"/>
      <c r="Y125" s="111"/>
      <c r="Z125" s="111"/>
    </row>
    <row r="126" spans="1:26" s="112" customFormat="1" x14ac:dyDescent="0.25">
      <c r="A126" s="45"/>
      <c r="B126" s="48" t="s">
        <v>15</v>
      </c>
      <c r="C126" s="114"/>
      <c r="D126" s="113"/>
      <c r="E126" s="108"/>
      <c r="F126" s="109"/>
      <c r="G126" s="109"/>
      <c r="H126" s="109"/>
      <c r="I126" s="215"/>
      <c r="J126" s="215"/>
      <c r="K126" s="271">
        <f>SUM(K105:K122)</f>
        <v>35.596666666666664</v>
      </c>
      <c r="L126" s="217">
        <f>SUM(L105:L121)</f>
        <v>99.433333333333337</v>
      </c>
      <c r="M126" s="154">
        <f>SUM(M105:M121)</f>
        <v>0</v>
      </c>
      <c r="N126" s="115">
        <f>SUM(N105:N121)</f>
        <v>0</v>
      </c>
      <c r="O126" s="26"/>
      <c r="P126" s="26"/>
      <c r="Q126" s="157"/>
    </row>
    <row r="127" spans="1:26" x14ac:dyDescent="0.25">
      <c r="B127" s="29"/>
      <c r="C127" s="29"/>
      <c r="D127" s="29"/>
      <c r="E127" s="30"/>
      <c r="F127" s="29"/>
      <c r="G127" s="29"/>
      <c r="H127" s="29"/>
      <c r="I127" s="29"/>
      <c r="J127" s="29"/>
      <c r="K127" s="29"/>
      <c r="L127" s="29"/>
      <c r="M127" s="29"/>
      <c r="N127" s="29"/>
      <c r="O127" s="29"/>
      <c r="P127" s="29"/>
    </row>
    <row r="128" spans="1:26" ht="18.75" x14ac:dyDescent="0.25">
      <c r="B128" s="58" t="s">
        <v>31</v>
      </c>
      <c r="C128" s="71">
        <f>+K126</f>
        <v>35.596666666666664</v>
      </c>
      <c r="H128" s="31"/>
      <c r="I128" s="31"/>
      <c r="J128" s="31"/>
      <c r="K128" s="31"/>
      <c r="L128" s="31"/>
      <c r="M128" s="31"/>
      <c r="N128" s="29"/>
      <c r="O128" s="29"/>
      <c r="P128" s="29"/>
    </row>
    <row r="130" spans="2:17" ht="15.75" thickBot="1" x14ac:dyDescent="0.3"/>
    <row r="131" spans="2:17" ht="37.15" customHeight="1" thickBot="1" x14ac:dyDescent="0.3">
      <c r="B131" s="74" t="s">
        <v>48</v>
      </c>
      <c r="C131" s="75" t="s">
        <v>49</v>
      </c>
      <c r="D131" s="74" t="s">
        <v>50</v>
      </c>
      <c r="E131" s="75" t="s">
        <v>54</v>
      </c>
    </row>
    <row r="132" spans="2:17" ht="41.45" customHeight="1" x14ac:dyDescent="0.25">
      <c r="B132" s="65" t="s">
        <v>126</v>
      </c>
      <c r="C132" s="68">
        <v>20</v>
      </c>
      <c r="D132" s="68"/>
      <c r="E132" s="354">
        <f>+D134</f>
        <v>40</v>
      </c>
    </row>
    <row r="133" spans="2:17" x14ac:dyDescent="0.25">
      <c r="B133" s="65" t="s">
        <v>127</v>
      </c>
      <c r="C133" s="56">
        <v>30</v>
      </c>
      <c r="D133" s="183">
        <v>0</v>
      </c>
      <c r="E133" s="355"/>
    </row>
    <row r="134" spans="2:17" ht="15.75" thickBot="1" x14ac:dyDescent="0.3">
      <c r="B134" s="65" t="s">
        <v>128</v>
      </c>
      <c r="C134" s="70">
        <v>40</v>
      </c>
      <c r="D134" s="70">
        <v>40</v>
      </c>
      <c r="E134" s="356"/>
    </row>
    <row r="136" spans="2:17" ht="15.75" thickBot="1" x14ac:dyDescent="0.3"/>
    <row r="137" spans="2:17" ht="27" thickBot="1" x14ac:dyDescent="0.3">
      <c r="B137" s="346" t="s">
        <v>51</v>
      </c>
      <c r="C137" s="347"/>
      <c r="D137" s="347"/>
      <c r="E137" s="347"/>
      <c r="F137" s="347"/>
      <c r="G137" s="347"/>
      <c r="H137" s="347"/>
      <c r="I137" s="347"/>
      <c r="J137" s="347"/>
      <c r="K137" s="347"/>
      <c r="L137" s="347"/>
      <c r="M137" s="347"/>
      <c r="N137" s="348"/>
    </row>
    <row r="139" spans="2:17" ht="76.5" customHeight="1" x14ac:dyDescent="0.25">
      <c r="B139" s="119" t="s">
        <v>0</v>
      </c>
      <c r="C139" s="119" t="s">
        <v>38</v>
      </c>
      <c r="D139" s="119" t="s">
        <v>39</v>
      </c>
      <c r="E139" s="119" t="s">
        <v>115</v>
      </c>
      <c r="F139" s="119" t="s">
        <v>117</v>
      </c>
      <c r="G139" s="119" t="s">
        <v>118</v>
      </c>
      <c r="H139" s="119" t="s">
        <v>119</v>
      </c>
      <c r="I139" s="119" t="s">
        <v>116</v>
      </c>
      <c r="J139" s="337" t="s">
        <v>120</v>
      </c>
      <c r="K139" s="338"/>
      <c r="L139" s="339"/>
      <c r="M139" s="119" t="s">
        <v>124</v>
      </c>
      <c r="N139" s="119" t="s">
        <v>40</v>
      </c>
      <c r="O139" s="119" t="s">
        <v>41</v>
      </c>
      <c r="P139" s="337" t="s">
        <v>3</v>
      </c>
      <c r="Q139" s="339"/>
    </row>
    <row r="140" spans="2:17" ht="60.75" customHeight="1" x14ac:dyDescent="0.25">
      <c r="B140" s="182" t="s">
        <v>432</v>
      </c>
      <c r="C140" s="182">
        <v>1</v>
      </c>
      <c r="D140" s="212" t="s">
        <v>433</v>
      </c>
      <c r="E140" s="212">
        <v>19352512</v>
      </c>
      <c r="F140" s="3" t="s">
        <v>434</v>
      </c>
      <c r="G140" s="3" t="s">
        <v>435</v>
      </c>
      <c r="H140" s="3">
        <v>1988</v>
      </c>
      <c r="I140" s="5"/>
      <c r="J140" s="182" t="s">
        <v>436</v>
      </c>
      <c r="K140" s="97" t="s">
        <v>437</v>
      </c>
      <c r="L140" s="96" t="s">
        <v>123</v>
      </c>
      <c r="M140" s="120" t="s">
        <v>137</v>
      </c>
      <c r="N140" s="120"/>
      <c r="O140" s="120"/>
      <c r="P140" s="353" t="s">
        <v>687</v>
      </c>
      <c r="Q140" s="353"/>
    </row>
    <row r="141" spans="2:17" ht="155.25" customHeight="1" x14ac:dyDescent="0.25">
      <c r="B141" s="182" t="s">
        <v>132</v>
      </c>
      <c r="C141" s="182">
        <v>1</v>
      </c>
      <c r="D141" s="212" t="s">
        <v>438</v>
      </c>
      <c r="E141" s="212">
        <v>41756685</v>
      </c>
      <c r="F141" s="3" t="s">
        <v>439</v>
      </c>
      <c r="G141" s="3" t="s">
        <v>440</v>
      </c>
      <c r="H141" s="180">
        <v>30897</v>
      </c>
      <c r="I141" s="5"/>
      <c r="J141" s="182" t="s">
        <v>441</v>
      </c>
      <c r="K141" s="182" t="s">
        <v>442</v>
      </c>
      <c r="L141" s="96" t="s">
        <v>402</v>
      </c>
      <c r="M141" s="120" t="s">
        <v>137</v>
      </c>
      <c r="N141" s="120"/>
      <c r="O141" s="120"/>
      <c r="P141" s="183"/>
      <c r="Q141" s="183"/>
    </row>
    <row r="142" spans="2:17" ht="58.5" customHeight="1" x14ac:dyDescent="0.25">
      <c r="B142" s="182" t="s">
        <v>133</v>
      </c>
      <c r="C142" s="182">
        <v>1</v>
      </c>
      <c r="D142" s="212" t="s">
        <v>443</v>
      </c>
      <c r="E142" s="212">
        <v>39782399</v>
      </c>
      <c r="F142" s="3" t="s">
        <v>444</v>
      </c>
      <c r="G142" s="3"/>
      <c r="H142" s="3"/>
      <c r="I142" s="5"/>
      <c r="J142" s="182" t="s">
        <v>445</v>
      </c>
      <c r="K142" s="97" t="s">
        <v>446</v>
      </c>
      <c r="L142" s="96" t="s">
        <v>402</v>
      </c>
      <c r="M142" s="120" t="s">
        <v>137</v>
      </c>
      <c r="N142" s="120"/>
      <c r="O142" s="120"/>
      <c r="P142" s="353"/>
      <c r="Q142" s="353"/>
    </row>
    <row r="145" spans="2:7" ht="15.75" thickBot="1" x14ac:dyDescent="0.3"/>
    <row r="146" spans="2:7" ht="54" customHeight="1" x14ac:dyDescent="0.25">
      <c r="B146" s="123" t="s">
        <v>32</v>
      </c>
      <c r="C146" s="123" t="s">
        <v>48</v>
      </c>
      <c r="D146" s="119" t="s">
        <v>49</v>
      </c>
      <c r="E146" s="123" t="s">
        <v>50</v>
      </c>
      <c r="F146" s="75" t="s">
        <v>55</v>
      </c>
      <c r="G146" s="93"/>
    </row>
    <row r="147" spans="2:7" ht="120.75" customHeight="1" x14ac:dyDescent="0.2">
      <c r="B147" s="357" t="s">
        <v>52</v>
      </c>
      <c r="C147" s="6" t="s">
        <v>129</v>
      </c>
      <c r="D147" s="183">
        <v>25</v>
      </c>
      <c r="E147" s="183">
        <v>0</v>
      </c>
      <c r="F147" s="358">
        <f>+E147+E148+E149</f>
        <v>35</v>
      </c>
      <c r="G147" s="94"/>
    </row>
    <row r="148" spans="2:7" ht="76.150000000000006" customHeight="1" x14ac:dyDescent="0.2">
      <c r="B148" s="357"/>
      <c r="C148" s="6" t="s">
        <v>130</v>
      </c>
      <c r="D148" s="190">
        <v>25</v>
      </c>
      <c r="E148" s="183">
        <v>25</v>
      </c>
      <c r="F148" s="359"/>
      <c r="G148" s="94"/>
    </row>
    <row r="149" spans="2:7" ht="69" customHeight="1" x14ac:dyDescent="0.2">
      <c r="B149" s="357"/>
      <c r="C149" s="6" t="s">
        <v>131</v>
      </c>
      <c r="D149" s="183">
        <v>10</v>
      </c>
      <c r="E149" s="183">
        <v>10</v>
      </c>
      <c r="F149" s="360"/>
      <c r="G149" s="94"/>
    </row>
    <row r="150" spans="2:7" x14ac:dyDescent="0.25">
      <c r="C150" s="103"/>
    </row>
    <row r="153" spans="2:7" x14ac:dyDescent="0.25">
      <c r="B153" s="121" t="s">
        <v>56</v>
      </c>
    </row>
    <row r="156" spans="2:7" x14ac:dyDescent="0.25">
      <c r="B156" s="124" t="s">
        <v>32</v>
      </c>
      <c r="C156" s="124" t="s">
        <v>57</v>
      </c>
      <c r="D156" s="123" t="s">
        <v>50</v>
      </c>
      <c r="E156" s="123" t="s">
        <v>15</v>
      </c>
    </row>
    <row r="157" spans="2:7" ht="28.5" x14ac:dyDescent="0.25">
      <c r="B157" s="104" t="s">
        <v>58</v>
      </c>
      <c r="C157" s="105">
        <v>40</v>
      </c>
      <c r="D157" s="183">
        <f>+E132</f>
        <v>40</v>
      </c>
      <c r="E157" s="334">
        <f>+D157+D158</f>
        <v>75</v>
      </c>
    </row>
    <row r="158" spans="2:7" ht="42.75" x14ac:dyDescent="0.25">
      <c r="B158" s="104" t="s">
        <v>59</v>
      </c>
      <c r="C158" s="105">
        <v>60</v>
      </c>
      <c r="D158" s="183">
        <f>+F147</f>
        <v>35</v>
      </c>
      <c r="E158" s="335"/>
    </row>
  </sheetData>
  <mergeCells count="43">
    <mergeCell ref="C9:N9"/>
    <mergeCell ref="B2:P2"/>
    <mergeCell ref="B4:P4"/>
    <mergeCell ref="C6:N6"/>
    <mergeCell ref="C7:N7"/>
    <mergeCell ref="C8:N8"/>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B98:P98"/>
    <mergeCell ref="O72:P72"/>
    <mergeCell ref="O73:P73"/>
    <mergeCell ref="O74:P74"/>
    <mergeCell ref="O75:P75"/>
    <mergeCell ref="B81:N81"/>
    <mergeCell ref="J86:L86"/>
    <mergeCell ref="P86:Q86"/>
    <mergeCell ref="P87:Q87"/>
    <mergeCell ref="P88:Q88"/>
    <mergeCell ref="B91:N91"/>
    <mergeCell ref="D94:E94"/>
    <mergeCell ref="D95:E95"/>
    <mergeCell ref="P142:Q142"/>
    <mergeCell ref="B147:B149"/>
    <mergeCell ref="F147:F149"/>
    <mergeCell ref="E157:E158"/>
    <mergeCell ref="B101:N101"/>
    <mergeCell ref="E132:E134"/>
    <mergeCell ref="B137:N137"/>
    <mergeCell ref="J139:L139"/>
    <mergeCell ref="P139:Q139"/>
    <mergeCell ref="P140:Q140"/>
  </mergeCells>
  <dataValidations count="2">
    <dataValidation type="list" allowBlank="1" showInputMessage="1" showErrorMessage="1" sqref="WVE983076 A65572 IS65572 SO65572 ACK65572 AMG65572 AWC65572 BFY65572 BPU65572 BZQ65572 CJM65572 CTI65572 DDE65572 DNA65572 DWW65572 EGS65572 EQO65572 FAK65572 FKG65572 FUC65572 GDY65572 GNU65572 GXQ65572 HHM65572 HRI65572 IBE65572 ILA65572 IUW65572 JES65572 JOO65572 JYK65572 KIG65572 KSC65572 LBY65572 LLU65572 LVQ65572 MFM65572 MPI65572 MZE65572 NJA65572 NSW65572 OCS65572 OMO65572 OWK65572 PGG65572 PQC65572 PZY65572 QJU65572 QTQ65572 RDM65572 RNI65572 RXE65572 SHA65572 SQW65572 TAS65572 TKO65572 TUK65572 UEG65572 UOC65572 UXY65572 VHU65572 VRQ65572 WBM65572 WLI65572 WVE65572 A131108 IS131108 SO131108 ACK131108 AMG131108 AWC131108 BFY131108 BPU131108 BZQ131108 CJM131108 CTI131108 DDE131108 DNA131108 DWW131108 EGS131108 EQO131108 FAK131108 FKG131108 FUC131108 GDY131108 GNU131108 GXQ131108 HHM131108 HRI131108 IBE131108 ILA131108 IUW131108 JES131108 JOO131108 JYK131108 KIG131108 KSC131108 LBY131108 LLU131108 LVQ131108 MFM131108 MPI131108 MZE131108 NJA131108 NSW131108 OCS131108 OMO131108 OWK131108 PGG131108 PQC131108 PZY131108 QJU131108 QTQ131108 RDM131108 RNI131108 RXE131108 SHA131108 SQW131108 TAS131108 TKO131108 TUK131108 UEG131108 UOC131108 UXY131108 VHU131108 VRQ131108 WBM131108 WLI131108 WVE131108 A196644 IS196644 SO196644 ACK196644 AMG196644 AWC196644 BFY196644 BPU196644 BZQ196644 CJM196644 CTI196644 DDE196644 DNA196644 DWW196644 EGS196644 EQO196644 FAK196644 FKG196644 FUC196644 GDY196644 GNU196644 GXQ196644 HHM196644 HRI196644 IBE196644 ILA196644 IUW196644 JES196644 JOO196644 JYK196644 KIG196644 KSC196644 LBY196644 LLU196644 LVQ196644 MFM196644 MPI196644 MZE196644 NJA196644 NSW196644 OCS196644 OMO196644 OWK196644 PGG196644 PQC196644 PZY196644 QJU196644 QTQ196644 RDM196644 RNI196644 RXE196644 SHA196644 SQW196644 TAS196644 TKO196644 TUK196644 UEG196644 UOC196644 UXY196644 VHU196644 VRQ196644 WBM196644 WLI196644 WVE196644 A262180 IS262180 SO262180 ACK262180 AMG262180 AWC262180 BFY262180 BPU262180 BZQ262180 CJM262180 CTI262180 DDE262180 DNA262180 DWW262180 EGS262180 EQO262180 FAK262180 FKG262180 FUC262180 GDY262180 GNU262180 GXQ262180 HHM262180 HRI262180 IBE262180 ILA262180 IUW262180 JES262180 JOO262180 JYK262180 KIG262180 KSC262180 LBY262180 LLU262180 LVQ262180 MFM262180 MPI262180 MZE262180 NJA262180 NSW262180 OCS262180 OMO262180 OWK262180 PGG262180 PQC262180 PZY262180 QJU262180 QTQ262180 RDM262180 RNI262180 RXE262180 SHA262180 SQW262180 TAS262180 TKO262180 TUK262180 UEG262180 UOC262180 UXY262180 VHU262180 VRQ262180 WBM262180 WLI262180 WVE262180 A327716 IS327716 SO327716 ACK327716 AMG327716 AWC327716 BFY327716 BPU327716 BZQ327716 CJM327716 CTI327716 DDE327716 DNA327716 DWW327716 EGS327716 EQO327716 FAK327716 FKG327716 FUC327716 GDY327716 GNU327716 GXQ327716 HHM327716 HRI327716 IBE327716 ILA327716 IUW327716 JES327716 JOO327716 JYK327716 KIG327716 KSC327716 LBY327716 LLU327716 LVQ327716 MFM327716 MPI327716 MZE327716 NJA327716 NSW327716 OCS327716 OMO327716 OWK327716 PGG327716 PQC327716 PZY327716 QJU327716 QTQ327716 RDM327716 RNI327716 RXE327716 SHA327716 SQW327716 TAS327716 TKO327716 TUK327716 UEG327716 UOC327716 UXY327716 VHU327716 VRQ327716 WBM327716 WLI327716 WVE327716 A393252 IS393252 SO393252 ACK393252 AMG393252 AWC393252 BFY393252 BPU393252 BZQ393252 CJM393252 CTI393252 DDE393252 DNA393252 DWW393252 EGS393252 EQO393252 FAK393252 FKG393252 FUC393252 GDY393252 GNU393252 GXQ393252 HHM393252 HRI393252 IBE393252 ILA393252 IUW393252 JES393252 JOO393252 JYK393252 KIG393252 KSC393252 LBY393252 LLU393252 LVQ393252 MFM393252 MPI393252 MZE393252 NJA393252 NSW393252 OCS393252 OMO393252 OWK393252 PGG393252 PQC393252 PZY393252 QJU393252 QTQ393252 RDM393252 RNI393252 RXE393252 SHA393252 SQW393252 TAS393252 TKO393252 TUK393252 UEG393252 UOC393252 UXY393252 VHU393252 VRQ393252 WBM393252 WLI393252 WVE393252 A458788 IS458788 SO458788 ACK458788 AMG458788 AWC458788 BFY458788 BPU458788 BZQ458788 CJM458788 CTI458788 DDE458788 DNA458788 DWW458788 EGS458788 EQO458788 FAK458788 FKG458788 FUC458788 GDY458788 GNU458788 GXQ458788 HHM458788 HRI458788 IBE458788 ILA458788 IUW458788 JES458788 JOO458788 JYK458788 KIG458788 KSC458788 LBY458788 LLU458788 LVQ458788 MFM458788 MPI458788 MZE458788 NJA458788 NSW458788 OCS458788 OMO458788 OWK458788 PGG458788 PQC458788 PZY458788 QJU458788 QTQ458788 RDM458788 RNI458788 RXE458788 SHA458788 SQW458788 TAS458788 TKO458788 TUK458788 UEG458788 UOC458788 UXY458788 VHU458788 VRQ458788 WBM458788 WLI458788 WVE458788 A524324 IS524324 SO524324 ACK524324 AMG524324 AWC524324 BFY524324 BPU524324 BZQ524324 CJM524324 CTI524324 DDE524324 DNA524324 DWW524324 EGS524324 EQO524324 FAK524324 FKG524324 FUC524324 GDY524324 GNU524324 GXQ524324 HHM524324 HRI524324 IBE524324 ILA524324 IUW524324 JES524324 JOO524324 JYK524324 KIG524324 KSC524324 LBY524324 LLU524324 LVQ524324 MFM524324 MPI524324 MZE524324 NJA524324 NSW524324 OCS524324 OMO524324 OWK524324 PGG524324 PQC524324 PZY524324 QJU524324 QTQ524324 RDM524324 RNI524324 RXE524324 SHA524324 SQW524324 TAS524324 TKO524324 TUK524324 UEG524324 UOC524324 UXY524324 VHU524324 VRQ524324 WBM524324 WLI524324 WVE524324 A589860 IS589860 SO589860 ACK589860 AMG589860 AWC589860 BFY589860 BPU589860 BZQ589860 CJM589860 CTI589860 DDE589860 DNA589860 DWW589860 EGS589860 EQO589860 FAK589860 FKG589860 FUC589860 GDY589860 GNU589860 GXQ589860 HHM589860 HRI589860 IBE589860 ILA589860 IUW589860 JES589860 JOO589860 JYK589860 KIG589860 KSC589860 LBY589860 LLU589860 LVQ589860 MFM589860 MPI589860 MZE589860 NJA589860 NSW589860 OCS589860 OMO589860 OWK589860 PGG589860 PQC589860 PZY589860 QJU589860 QTQ589860 RDM589860 RNI589860 RXE589860 SHA589860 SQW589860 TAS589860 TKO589860 TUK589860 UEG589860 UOC589860 UXY589860 VHU589860 VRQ589860 WBM589860 WLI589860 WVE589860 A655396 IS655396 SO655396 ACK655396 AMG655396 AWC655396 BFY655396 BPU655396 BZQ655396 CJM655396 CTI655396 DDE655396 DNA655396 DWW655396 EGS655396 EQO655396 FAK655396 FKG655396 FUC655396 GDY655396 GNU655396 GXQ655396 HHM655396 HRI655396 IBE655396 ILA655396 IUW655396 JES655396 JOO655396 JYK655396 KIG655396 KSC655396 LBY655396 LLU655396 LVQ655396 MFM655396 MPI655396 MZE655396 NJA655396 NSW655396 OCS655396 OMO655396 OWK655396 PGG655396 PQC655396 PZY655396 QJU655396 QTQ655396 RDM655396 RNI655396 RXE655396 SHA655396 SQW655396 TAS655396 TKO655396 TUK655396 UEG655396 UOC655396 UXY655396 VHU655396 VRQ655396 WBM655396 WLI655396 WVE655396 A720932 IS720932 SO720932 ACK720932 AMG720932 AWC720932 BFY720932 BPU720932 BZQ720932 CJM720932 CTI720932 DDE720932 DNA720932 DWW720932 EGS720932 EQO720932 FAK720932 FKG720932 FUC720932 GDY720932 GNU720932 GXQ720932 HHM720932 HRI720932 IBE720932 ILA720932 IUW720932 JES720932 JOO720932 JYK720932 KIG720932 KSC720932 LBY720932 LLU720932 LVQ720932 MFM720932 MPI720932 MZE720932 NJA720932 NSW720932 OCS720932 OMO720932 OWK720932 PGG720932 PQC720932 PZY720932 QJU720932 QTQ720932 RDM720932 RNI720932 RXE720932 SHA720932 SQW720932 TAS720932 TKO720932 TUK720932 UEG720932 UOC720932 UXY720932 VHU720932 VRQ720932 WBM720932 WLI720932 WVE720932 A786468 IS786468 SO786468 ACK786468 AMG786468 AWC786468 BFY786468 BPU786468 BZQ786468 CJM786468 CTI786468 DDE786468 DNA786468 DWW786468 EGS786468 EQO786468 FAK786468 FKG786468 FUC786468 GDY786468 GNU786468 GXQ786468 HHM786468 HRI786468 IBE786468 ILA786468 IUW786468 JES786468 JOO786468 JYK786468 KIG786468 KSC786468 LBY786468 LLU786468 LVQ786468 MFM786468 MPI786468 MZE786468 NJA786468 NSW786468 OCS786468 OMO786468 OWK786468 PGG786468 PQC786468 PZY786468 QJU786468 QTQ786468 RDM786468 RNI786468 RXE786468 SHA786468 SQW786468 TAS786468 TKO786468 TUK786468 UEG786468 UOC786468 UXY786468 VHU786468 VRQ786468 WBM786468 WLI786468 WVE786468 A852004 IS852004 SO852004 ACK852004 AMG852004 AWC852004 BFY852004 BPU852004 BZQ852004 CJM852004 CTI852004 DDE852004 DNA852004 DWW852004 EGS852004 EQO852004 FAK852004 FKG852004 FUC852004 GDY852004 GNU852004 GXQ852004 HHM852004 HRI852004 IBE852004 ILA852004 IUW852004 JES852004 JOO852004 JYK852004 KIG852004 KSC852004 LBY852004 LLU852004 LVQ852004 MFM852004 MPI852004 MZE852004 NJA852004 NSW852004 OCS852004 OMO852004 OWK852004 PGG852004 PQC852004 PZY852004 QJU852004 QTQ852004 RDM852004 RNI852004 RXE852004 SHA852004 SQW852004 TAS852004 TKO852004 TUK852004 UEG852004 UOC852004 UXY852004 VHU852004 VRQ852004 WBM852004 WLI852004 WVE852004 A917540 IS917540 SO917540 ACK917540 AMG917540 AWC917540 BFY917540 BPU917540 BZQ917540 CJM917540 CTI917540 DDE917540 DNA917540 DWW917540 EGS917540 EQO917540 FAK917540 FKG917540 FUC917540 GDY917540 GNU917540 GXQ917540 HHM917540 HRI917540 IBE917540 ILA917540 IUW917540 JES917540 JOO917540 JYK917540 KIG917540 KSC917540 LBY917540 LLU917540 LVQ917540 MFM917540 MPI917540 MZE917540 NJA917540 NSW917540 OCS917540 OMO917540 OWK917540 PGG917540 PQC917540 PZY917540 QJU917540 QTQ917540 RDM917540 RNI917540 RXE917540 SHA917540 SQW917540 TAS917540 TKO917540 TUK917540 UEG917540 UOC917540 UXY917540 VHU917540 VRQ917540 WBM917540 WLI917540 WVE917540 A983076 IS983076 SO983076 ACK983076 AMG983076 AWC983076 BFY983076 BPU983076 BZQ983076 CJM983076 CTI983076 DDE983076 DNA983076 DWW983076 EGS983076 EQO983076 FAK983076 FKG983076 FUC983076 GDY983076 GNU983076 GXQ983076 HHM983076 HRI983076 IBE983076 ILA983076 IUW983076 JES983076 JOO983076 JYK983076 KIG983076 KSC983076 LBY983076 LLU983076 LVQ983076 MFM983076 MPI983076 MZE983076 NJA983076 NSW983076 OCS983076 OMO983076 OWK983076 PGG983076 PQC983076 PZY983076 QJU983076 QTQ983076 RDM983076 RNI983076 RXE983076 SHA983076 SQW983076 TAS983076 TKO983076 TUK983076 UEG983076 UOC983076 UXY983076 VHU983076 VRQ983076 WBM983076 WLI98307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6 WLL983076 C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C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C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C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C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C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C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C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C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C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C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C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C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C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C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5"/>
  <sheetViews>
    <sheetView topLeftCell="A145" zoomScale="82" zoomScaleNormal="82" workbookViewId="0">
      <selection activeCell="A155" sqref="A155"/>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7.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159</v>
      </c>
      <c r="D6" s="327"/>
      <c r="E6" s="327"/>
      <c r="F6" s="327"/>
      <c r="G6" s="327"/>
      <c r="H6" s="327"/>
      <c r="I6" s="327"/>
      <c r="J6" s="327"/>
      <c r="K6" s="327"/>
      <c r="L6" s="327"/>
      <c r="M6" s="327"/>
      <c r="N6" s="328"/>
    </row>
    <row r="7" spans="2:16" ht="16.5" thickBot="1" x14ac:dyDescent="0.3">
      <c r="B7" s="12" t="s">
        <v>5</v>
      </c>
      <c r="C7" s="327" t="s">
        <v>165</v>
      </c>
      <c r="D7" s="327"/>
      <c r="E7" s="327"/>
      <c r="F7" s="327"/>
      <c r="G7" s="327"/>
      <c r="H7" s="327"/>
      <c r="I7" s="327"/>
      <c r="J7" s="327"/>
      <c r="K7" s="327"/>
      <c r="L7" s="327"/>
      <c r="M7" s="327"/>
      <c r="N7" s="328"/>
    </row>
    <row r="8" spans="2:16" ht="16.5" thickBot="1" x14ac:dyDescent="0.3">
      <c r="B8" s="12" t="s">
        <v>6</v>
      </c>
      <c r="C8" s="327" t="s">
        <v>165</v>
      </c>
      <c r="D8" s="327"/>
      <c r="E8" s="327"/>
      <c r="F8" s="327"/>
      <c r="G8" s="327"/>
      <c r="H8" s="327"/>
      <c r="I8" s="327"/>
      <c r="J8" s="327"/>
      <c r="K8" s="327"/>
      <c r="L8" s="327"/>
      <c r="M8" s="327"/>
      <c r="N8" s="328"/>
    </row>
    <row r="9" spans="2:16" ht="16.5" thickBot="1" x14ac:dyDescent="0.3">
      <c r="B9" s="12" t="s">
        <v>7</v>
      </c>
      <c r="C9" s="327" t="s">
        <v>165</v>
      </c>
      <c r="D9" s="327"/>
      <c r="E9" s="327"/>
      <c r="F9" s="327"/>
      <c r="G9" s="327"/>
      <c r="H9" s="327"/>
      <c r="I9" s="327"/>
      <c r="J9" s="327"/>
      <c r="K9" s="327"/>
      <c r="L9" s="327"/>
      <c r="M9" s="327"/>
      <c r="N9" s="328"/>
    </row>
    <row r="10" spans="2:16" ht="16.5" thickBot="1" x14ac:dyDescent="0.3">
      <c r="B10" s="12" t="s">
        <v>668</v>
      </c>
      <c r="C10" s="329" t="s">
        <v>580</v>
      </c>
      <c r="D10" s="329"/>
      <c r="E10" s="330"/>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94" t="s">
        <v>11</v>
      </c>
      <c r="E14" s="194" t="s">
        <v>12</v>
      </c>
      <c r="F14" s="194" t="s">
        <v>28</v>
      </c>
      <c r="G14" s="91"/>
      <c r="I14" s="36"/>
      <c r="J14" s="36"/>
      <c r="K14" s="36"/>
      <c r="L14" s="36"/>
      <c r="M14" s="36"/>
      <c r="N14" s="107"/>
    </row>
    <row r="15" spans="2:16" x14ac:dyDescent="0.25">
      <c r="B15" s="331"/>
      <c r="C15" s="331"/>
      <c r="D15" s="194">
        <v>1</v>
      </c>
      <c r="E15" s="172">
        <v>1194444652</v>
      </c>
      <c r="F15" s="174">
        <v>416</v>
      </c>
      <c r="G15" s="92"/>
      <c r="I15" s="37"/>
      <c r="J15" s="37"/>
      <c r="K15" s="37"/>
      <c r="L15" s="37"/>
      <c r="M15" s="37"/>
      <c r="N15" s="107"/>
    </row>
    <row r="16" spans="2:16" x14ac:dyDescent="0.25">
      <c r="B16" s="331"/>
      <c r="C16" s="331"/>
      <c r="D16" s="194">
        <v>2</v>
      </c>
      <c r="E16" s="172"/>
      <c r="F16" s="174"/>
      <c r="G16" s="92"/>
      <c r="I16" s="37"/>
      <c r="J16" s="37"/>
      <c r="K16" s="37"/>
      <c r="L16" s="37"/>
      <c r="M16" s="37"/>
      <c r="N16" s="107"/>
    </row>
    <row r="17" spans="1:14" x14ac:dyDescent="0.25">
      <c r="B17" s="331"/>
      <c r="C17" s="331"/>
      <c r="D17" s="194">
        <v>3</v>
      </c>
      <c r="E17" s="35"/>
      <c r="F17" s="174"/>
      <c r="G17" s="92"/>
      <c r="I17" s="37"/>
      <c r="J17" s="37"/>
      <c r="K17" s="37"/>
      <c r="L17" s="37"/>
      <c r="M17" s="37"/>
      <c r="N17" s="107"/>
    </row>
    <row r="18" spans="1:14" x14ac:dyDescent="0.25">
      <c r="B18" s="331"/>
      <c r="C18" s="331"/>
      <c r="D18" s="194">
        <v>4</v>
      </c>
      <c r="E18" s="173"/>
      <c r="F18" s="174"/>
      <c r="G18" s="92"/>
      <c r="H18" s="22"/>
      <c r="I18" s="37"/>
      <c r="J18" s="37"/>
      <c r="K18" s="37"/>
      <c r="L18" s="37"/>
      <c r="M18" s="37"/>
      <c r="N18" s="20"/>
    </row>
    <row r="19" spans="1:14" x14ac:dyDescent="0.25">
      <c r="B19" s="331"/>
      <c r="C19" s="331"/>
      <c r="D19" s="194">
        <v>5</v>
      </c>
      <c r="E19" s="173"/>
      <c r="F19" s="174"/>
      <c r="G19" s="92"/>
      <c r="H19" s="22"/>
      <c r="I19" s="39"/>
      <c r="J19" s="39"/>
      <c r="K19" s="39"/>
      <c r="L19" s="39"/>
      <c r="M19" s="39"/>
      <c r="N19" s="20"/>
    </row>
    <row r="20" spans="1:14" x14ac:dyDescent="0.25">
      <c r="B20" s="331"/>
      <c r="C20" s="331"/>
      <c r="D20" s="194">
        <v>6</v>
      </c>
      <c r="E20" s="173"/>
      <c r="F20" s="174"/>
      <c r="G20" s="92"/>
      <c r="H20" s="22"/>
      <c r="I20" s="106"/>
      <c r="J20" s="106"/>
      <c r="K20" s="106"/>
      <c r="L20" s="106"/>
      <c r="M20" s="106"/>
      <c r="N20" s="20"/>
    </row>
    <row r="21" spans="1:14" x14ac:dyDescent="0.25">
      <c r="B21" s="331"/>
      <c r="C21" s="331"/>
      <c r="D21" s="194">
        <v>7</v>
      </c>
      <c r="E21" s="173"/>
      <c r="F21" s="174"/>
      <c r="G21" s="92"/>
      <c r="H21" s="22"/>
      <c r="I21" s="106"/>
      <c r="J21" s="106"/>
      <c r="K21" s="106"/>
      <c r="L21" s="106"/>
      <c r="M21" s="106"/>
      <c r="N21" s="20"/>
    </row>
    <row r="22" spans="1:14" ht="15.75" thickBot="1" x14ac:dyDescent="0.3">
      <c r="B22" s="332" t="s">
        <v>13</v>
      </c>
      <c r="C22" s="333"/>
      <c r="D22" s="194"/>
      <c r="E22" s="172">
        <f>SUM(E15:E21)</f>
        <v>1194444652</v>
      </c>
      <c r="F22" s="35"/>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F15*80%</f>
        <v>332.8</v>
      </c>
      <c r="D24" s="40"/>
      <c r="E24" s="43">
        <f>E22</f>
        <v>1194444652</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t="s">
        <v>163</v>
      </c>
      <c r="D30" s="120"/>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v>40</v>
      </c>
      <c r="E40" s="334">
        <f>+D40+D41</f>
        <v>65</v>
      </c>
      <c r="F40" s="103"/>
      <c r="G40" s="103"/>
      <c r="H40" s="103"/>
      <c r="I40" s="106"/>
      <c r="J40" s="106"/>
      <c r="K40" s="106"/>
      <c r="L40" s="106"/>
      <c r="M40" s="106"/>
      <c r="N40" s="107"/>
    </row>
    <row r="41" spans="1:17" ht="42.75" x14ac:dyDescent="0.25">
      <c r="A41" s="98"/>
      <c r="B41" s="104" t="s">
        <v>145</v>
      </c>
      <c r="C41" s="105">
        <v>60</v>
      </c>
      <c r="D41" s="193">
        <v>25</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ht="105" x14ac:dyDescent="0.25">
      <c r="A49" s="45">
        <v>1</v>
      </c>
      <c r="B49" s="113" t="s">
        <v>159</v>
      </c>
      <c r="C49" s="114" t="s">
        <v>189</v>
      </c>
      <c r="D49" s="113" t="s">
        <v>188</v>
      </c>
      <c r="E49" s="108" t="s">
        <v>581</v>
      </c>
      <c r="F49" s="109" t="s">
        <v>137</v>
      </c>
      <c r="G49" s="155">
        <v>1</v>
      </c>
      <c r="H49" s="116">
        <v>41250</v>
      </c>
      <c r="I49" s="116">
        <v>41912</v>
      </c>
      <c r="J49" s="110" t="s">
        <v>138</v>
      </c>
      <c r="K49" s="205">
        <f>+(I49-H49)/30</f>
        <v>22.066666666666666</v>
      </c>
      <c r="L49" s="110"/>
      <c r="M49" s="101">
        <v>300</v>
      </c>
      <c r="N49" s="101">
        <f>+M49*G49</f>
        <v>300</v>
      </c>
      <c r="O49" s="26">
        <v>936467186</v>
      </c>
      <c r="P49" s="26" t="s">
        <v>582</v>
      </c>
      <c r="Q49" s="156" t="s">
        <v>680</v>
      </c>
      <c r="R49" s="111"/>
      <c r="S49" s="111"/>
      <c r="T49" s="111"/>
      <c r="U49" s="111"/>
      <c r="V49" s="111"/>
      <c r="W49" s="111"/>
      <c r="X49" s="111"/>
      <c r="Y49" s="111"/>
      <c r="Z49" s="111"/>
    </row>
    <row r="50" spans="1:26" s="112" customFormat="1" x14ac:dyDescent="0.25">
      <c r="A50" s="45">
        <f>+A49+1</f>
        <v>2</v>
      </c>
      <c r="B50" s="113" t="s">
        <v>159</v>
      </c>
      <c r="C50" s="114" t="s">
        <v>189</v>
      </c>
      <c r="D50" s="113" t="s">
        <v>188</v>
      </c>
      <c r="E50" s="108" t="s">
        <v>583</v>
      </c>
      <c r="F50" s="109" t="s">
        <v>137</v>
      </c>
      <c r="G50" s="155">
        <v>1</v>
      </c>
      <c r="H50" s="116">
        <v>41661</v>
      </c>
      <c r="I50" s="116">
        <v>41943</v>
      </c>
      <c r="J50" s="110" t="s">
        <v>138</v>
      </c>
      <c r="K50" s="205">
        <f>((I50-H50)/30)-L50</f>
        <v>8.3666666666666671</v>
      </c>
      <c r="L50" s="101">
        <f>(I50-I49)/30</f>
        <v>1.0333333333333334</v>
      </c>
      <c r="M50" s="101">
        <v>118</v>
      </c>
      <c r="N50" s="101">
        <f t="shared" ref="N50:N56" si="0">+M50*G50</f>
        <v>118</v>
      </c>
      <c r="O50" s="26">
        <v>203263084</v>
      </c>
      <c r="P50" s="26" t="s">
        <v>584</v>
      </c>
      <c r="Q50" s="156"/>
      <c r="R50" s="111"/>
      <c r="S50" s="111"/>
      <c r="T50" s="111"/>
      <c r="U50" s="111"/>
      <c r="V50" s="111"/>
      <c r="W50" s="111"/>
      <c r="X50" s="111"/>
      <c r="Y50" s="111"/>
      <c r="Z50" s="111"/>
    </row>
    <row r="51" spans="1:26" s="112" customFormat="1" x14ac:dyDescent="0.25">
      <c r="A51" s="45">
        <f t="shared" ref="A51:A56" si="1">+A50+1</f>
        <v>3</v>
      </c>
      <c r="B51" s="113" t="s">
        <v>159</v>
      </c>
      <c r="C51" s="114" t="s">
        <v>189</v>
      </c>
      <c r="D51" s="113" t="s">
        <v>188</v>
      </c>
      <c r="E51" s="108" t="s">
        <v>585</v>
      </c>
      <c r="F51" s="109" t="s">
        <v>137</v>
      </c>
      <c r="G51" s="155">
        <v>1</v>
      </c>
      <c r="H51" s="116">
        <v>41519</v>
      </c>
      <c r="I51" s="116">
        <v>41943</v>
      </c>
      <c r="J51" s="110" t="s">
        <v>138</v>
      </c>
      <c r="K51" s="206"/>
      <c r="L51" s="101">
        <f>(I51-H51)/30</f>
        <v>14.133333333333333</v>
      </c>
      <c r="M51" s="101">
        <v>150</v>
      </c>
      <c r="N51" s="101">
        <f t="shared" si="0"/>
        <v>150</v>
      </c>
      <c r="O51" s="26">
        <v>726046662</v>
      </c>
      <c r="P51" s="26" t="s">
        <v>586</v>
      </c>
      <c r="Q51" s="156"/>
      <c r="R51" s="111"/>
      <c r="S51" s="111"/>
      <c r="T51" s="111"/>
      <c r="U51" s="111"/>
      <c r="V51" s="111"/>
      <c r="W51" s="111"/>
      <c r="X51" s="111"/>
      <c r="Y51" s="111"/>
      <c r="Z51" s="111"/>
    </row>
    <row r="52" spans="1:26" s="112" customFormat="1" x14ac:dyDescent="0.25">
      <c r="A52" s="45">
        <f t="shared" si="1"/>
        <v>4</v>
      </c>
      <c r="B52" s="113"/>
      <c r="C52" s="114"/>
      <c r="D52" s="113"/>
      <c r="E52" s="108"/>
      <c r="F52" s="109"/>
      <c r="G52" s="155"/>
      <c r="H52" s="109"/>
      <c r="I52" s="110"/>
      <c r="J52" s="110"/>
      <c r="K52" s="110"/>
      <c r="L52" s="110"/>
      <c r="M52" s="101"/>
      <c r="N52" s="101">
        <f t="shared" si="0"/>
        <v>0</v>
      </c>
      <c r="O52" s="26"/>
      <c r="P52" s="26"/>
      <c r="Q52" s="156"/>
      <c r="R52" s="111"/>
      <c r="S52" s="111"/>
      <c r="T52" s="111"/>
      <c r="U52" s="111"/>
      <c r="V52" s="111"/>
      <c r="W52" s="111"/>
      <c r="X52" s="111"/>
      <c r="Y52" s="111"/>
      <c r="Z52" s="111"/>
    </row>
    <row r="53" spans="1:26" s="112" customFormat="1" x14ac:dyDescent="0.25">
      <c r="A53" s="45">
        <f t="shared" si="1"/>
        <v>5</v>
      </c>
      <c r="B53" s="113"/>
      <c r="C53" s="114"/>
      <c r="D53" s="113"/>
      <c r="E53" s="108"/>
      <c r="F53" s="109"/>
      <c r="G53" s="155"/>
      <c r="H53" s="109"/>
      <c r="I53" s="110"/>
      <c r="J53" s="110"/>
      <c r="K53" s="110"/>
      <c r="L53" s="110"/>
      <c r="M53" s="101"/>
      <c r="N53" s="101">
        <f t="shared" si="0"/>
        <v>0</v>
      </c>
      <c r="O53" s="26"/>
      <c r="P53" s="26"/>
      <c r="Q53" s="156"/>
      <c r="R53" s="111"/>
      <c r="S53" s="111"/>
      <c r="T53" s="111"/>
      <c r="U53" s="111"/>
      <c r="V53" s="111"/>
      <c r="W53" s="111"/>
      <c r="X53" s="111"/>
      <c r="Y53" s="111"/>
      <c r="Z53" s="111"/>
    </row>
    <row r="54" spans="1:26" s="112" customFormat="1" x14ac:dyDescent="0.25">
      <c r="A54" s="45">
        <f t="shared" si="1"/>
        <v>6</v>
      </c>
      <c r="B54" s="113"/>
      <c r="C54" s="114"/>
      <c r="D54" s="113"/>
      <c r="E54" s="108"/>
      <c r="F54" s="109"/>
      <c r="G54" s="155"/>
      <c r="H54" s="109"/>
      <c r="I54" s="110"/>
      <c r="J54" s="110"/>
      <c r="K54" s="110"/>
      <c r="L54" s="110"/>
      <c r="M54" s="101"/>
      <c r="N54" s="101">
        <f t="shared" si="0"/>
        <v>0</v>
      </c>
      <c r="O54" s="26"/>
      <c r="P54" s="26"/>
      <c r="Q54" s="156"/>
      <c r="R54" s="111"/>
      <c r="S54" s="111"/>
      <c r="T54" s="111"/>
      <c r="U54" s="111"/>
      <c r="V54" s="111"/>
      <c r="W54" s="111"/>
      <c r="X54" s="111"/>
      <c r="Y54" s="111"/>
      <c r="Z54" s="111"/>
    </row>
    <row r="55" spans="1:26" s="112" customFormat="1" x14ac:dyDescent="0.25">
      <c r="A55" s="45">
        <f t="shared" si="1"/>
        <v>7</v>
      </c>
      <c r="B55" s="113"/>
      <c r="C55" s="114"/>
      <c r="D55" s="113"/>
      <c r="E55" s="108"/>
      <c r="F55" s="109"/>
      <c r="G55" s="155"/>
      <c r="H55" s="109"/>
      <c r="I55" s="110"/>
      <c r="J55" s="110"/>
      <c r="K55" s="110"/>
      <c r="L55" s="110"/>
      <c r="M55" s="101"/>
      <c r="N55" s="101">
        <f t="shared" si="0"/>
        <v>0</v>
      </c>
      <c r="O55" s="26"/>
      <c r="P55" s="26"/>
      <c r="Q55" s="156"/>
      <c r="R55" s="111"/>
      <c r="S55" s="111"/>
      <c r="T55" s="111"/>
      <c r="U55" s="111"/>
      <c r="V55" s="111"/>
      <c r="W55" s="111"/>
      <c r="X55" s="111"/>
      <c r="Y55" s="111"/>
      <c r="Z55" s="111"/>
    </row>
    <row r="56" spans="1:26" s="112" customFormat="1" x14ac:dyDescent="0.25">
      <c r="A56" s="45">
        <f t="shared" si="1"/>
        <v>8</v>
      </c>
      <c r="B56" s="113"/>
      <c r="C56" s="114"/>
      <c r="D56" s="113"/>
      <c r="E56" s="108"/>
      <c r="F56" s="109"/>
      <c r="G56" s="155"/>
      <c r="H56" s="109"/>
      <c r="I56" s="110"/>
      <c r="J56" s="110"/>
      <c r="K56" s="110"/>
      <c r="L56" s="110"/>
      <c r="M56" s="101"/>
      <c r="N56" s="101">
        <f t="shared" si="0"/>
        <v>0</v>
      </c>
      <c r="O56" s="26"/>
      <c r="P56" s="26"/>
      <c r="Q56" s="156"/>
      <c r="R56" s="111"/>
      <c r="S56" s="111"/>
      <c r="T56" s="111"/>
      <c r="U56" s="111"/>
      <c r="V56" s="111"/>
      <c r="W56" s="111"/>
      <c r="X56" s="111"/>
      <c r="Y56" s="111"/>
      <c r="Z56" s="111"/>
    </row>
    <row r="57" spans="1:26" s="112" customFormat="1" x14ac:dyDescent="0.25">
      <c r="A57" s="45"/>
      <c r="B57" s="48" t="s">
        <v>15</v>
      </c>
      <c r="C57" s="114"/>
      <c r="D57" s="113"/>
      <c r="E57" s="108"/>
      <c r="F57" s="109"/>
      <c r="G57" s="155"/>
      <c r="H57" s="109"/>
      <c r="I57" s="110"/>
      <c r="J57" s="110"/>
      <c r="K57" s="115">
        <f t="shared" ref="K57:N57" si="2">SUM(K49:K56)</f>
        <v>30.433333333333334</v>
      </c>
      <c r="L57" s="115">
        <f t="shared" si="2"/>
        <v>15.166666666666666</v>
      </c>
      <c r="M57" s="154">
        <f t="shared" si="2"/>
        <v>568</v>
      </c>
      <c r="N57" s="115">
        <f t="shared" si="2"/>
        <v>568</v>
      </c>
      <c r="O57" s="26"/>
      <c r="P57" s="26"/>
      <c r="Q57" s="157"/>
    </row>
    <row r="58" spans="1:26" s="29" customFormat="1" x14ac:dyDescent="0.25">
      <c r="E58" s="30"/>
    </row>
    <row r="59" spans="1:26" s="29" customFormat="1" x14ac:dyDescent="0.25">
      <c r="B59" s="322" t="s">
        <v>27</v>
      </c>
      <c r="C59" s="322" t="s">
        <v>26</v>
      </c>
      <c r="D59" s="324" t="s">
        <v>33</v>
      </c>
      <c r="E59" s="324"/>
    </row>
    <row r="60" spans="1:26" s="29" customFormat="1" x14ac:dyDescent="0.25">
      <c r="B60" s="323"/>
      <c r="C60" s="323"/>
      <c r="D60" s="195" t="s">
        <v>22</v>
      </c>
      <c r="E60" s="61" t="s">
        <v>23</v>
      </c>
    </row>
    <row r="61" spans="1:26" s="29" customFormat="1" ht="30.6" customHeight="1" x14ac:dyDescent="0.25">
      <c r="B61" s="58" t="s">
        <v>20</v>
      </c>
      <c r="C61" s="59">
        <f>+K57</f>
        <v>30.433333333333334</v>
      </c>
      <c r="D61" s="56" t="s">
        <v>163</v>
      </c>
      <c r="E61" s="57"/>
      <c r="F61" s="31"/>
      <c r="G61" s="31"/>
      <c r="H61" s="31"/>
      <c r="I61" s="31"/>
      <c r="J61" s="31"/>
      <c r="K61" s="31"/>
      <c r="L61" s="31"/>
      <c r="M61" s="31"/>
    </row>
    <row r="62" spans="1:26" s="29" customFormat="1" ht="30" customHeight="1" x14ac:dyDescent="0.25">
      <c r="B62" s="58" t="s">
        <v>24</v>
      </c>
      <c r="C62" s="59">
        <f>+M57</f>
        <v>568</v>
      </c>
      <c r="D62" s="56" t="s">
        <v>163</v>
      </c>
      <c r="E62" s="57"/>
    </row>
    <row r="63" spans="1:26" s="29" customFormat="1" x14ac:dyDescent="0.25">
      <c r="B63" s="32"/>
      <c r="C63" s="340"/>
      <c r="D63" s="340"/>
      <c r="E63" s="340"/>
      <c r="F63" s="340"/>
      <c r="G63" s="340"/>
      <c r="H63" s="340"/>
      <c r="I63" s="340"/>
      <c r="J63" s="340"/>
      <c r="K63" s="340"/>
      <c r="L63" s="340"/>
      <c r="M63" s="340"/>
      <c r="N63" s="340"/>
    </row>
    <row r="64" spans="1:26" ht="28.15" customHeight="1" thickBot="1" x14ac:dyDescent="0.3"/>
    <row r="65" spans="2:17" ht="27" thickBot="1" x14ac:dyDescent="0.3">
      <c r="B65" s="341" t="s">
        <v>103</v>
      </c>
      <c r="C65" s="341"/>
      <c r="D65" s="341"/>
      <c r="E65" s="341"/>
      <c r="F65" s="341"/>
      <c r="G65" s="341"/>
      <c r="H65" s="341"/>
      <c r="I65" s="341"/>
      <c r="J65" s="341"/>
      <c r="K65" s="341"/>
      <c r="L65" s="341"/>
      <c r="M65" s="341"/>
      <c r="N65" s="341"/>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37" t="s">
        <v>3</v>
      </c>
      <c r="P68" s="339"/>
      <c r="Q68" s="66" t="s">
        <v>17</v>
      </c>
    </row>
    <row r="69" spans="2:17" ht="60" x14ac:dyDescent="0.25">
      <c r="B69" s="3" t="s">
        <v>536</v>
      </c>
      <c r="C69" s="3" t="s">
        <v>587</v>
      </c>
      <c r="D69" s="97" t="s">
        <v>588</v>
      </c>
      <c r="E69" s="5">
        <v>39</v>
      </c>
      <c r="F69" s="4" t="s">
        <v>165</v>
      </c>
      <c r="G69" s="4" t="s">
        <v>589</v>
      </c>
      <c r="H69" s="4" t="s">
        <v>137</v>
      </c>
      <c r="I69" s="96" t="s">
        <v>165</v>
      </c>
      <c r="J69" s="96" t="s">
        <v>137</v>
      </c>
      <c r="K69" s="120" t="s">
        <v>137</v>
      </c>
      <c r="L69" s="120" t="s">
        <v>137</v>
      </c>
      <c r="M69" s="120" t="s">
        <v>137</v>
      </c>
      <c r="N69" s="120" t="s">
        <v>137</v>
      </c>
      <c r="O69" s="344"/>
      <c r="P69" s="345"/>
      <c r="Q69" s="120" t="s">
        <v>137</v>
      </c>
    </row>
    <row r="70" spans="2:17" ht="45" x14ac:dyDescent="0.25">
      <c r="B70" s="3" t="s">
        <v>533</v>
      </c>
      <c r="C70" s="3" t="s">
        <v>587</v>
      </c>
      <c r="D70" s="97" t="s">
        <v>590</v>
      </c>
      <c r="E70" s="5">
        <v>60</v>
      </c>
      <c r="F70" s="4" t="s">
        <v>165</v>
      </c>
      <c r="G70" s="211" t="s">
        <v>591</v>
      </c>
      <c r="H70" s="4" t="s">
        <v>165</v>
      </c>
      <c r="I70" s="96" t="s">
        <v>165</v>
      </c>
      <c r="J70" s="96" t="s">
        <v>137</v>
      </c>
      <c r="K70" s="120" t="s">
        <v>137</v>
      </c>
      <c r="L70" s="120" t="s">
        <v>137</v>
      </c>
      <c r="M70" s="120" t="s">
        <v>137</v>
      </c>
      <c r="N70" s="120" t="s">
        <v>137</v>
      </c>
      <c r="O70" s="344"/>
      <c r="P70" s="345"/>
      <c r="Q70" s="120" t="s">
        <v>137</v>
      </c>
    </row>
    <row r="71" spans="2:17" ht="60" x14ac:dyDescent="0.25">
      <c r="B71" s="3" t="s">
        <v>533</v>
      </c>
      <c r="C71" s="3" t="s">
        <v>587</v>
      </c>
      <c r="D71" s="97" t="s">
        <v>592</v>
      </c>
      <c r="E71" s="5">
        <v>209</v>
      </c>
      <c r="F71" s="4" t="s">
        <v>165</v>
      </c>
      <c r="G71" s="4" t="s">
        <v>593</v>
      </c>
      <c r="H71" s="4" t="s">
        <v>165</v>
      </c>
      <c r="I71" s="96" t="s">
        <v>165</v>
      </c>
      <c r="J71" s="96" t="s">
        <v>137</v>
      </c>
      <c r="K71" s="120" t="s">
        <v>137</v>
      </c>
      <c r="L71" s="120" t="s">
        <v>137</v>
      </c>
      <c r="M71" s="120" t="s">
        <v>137</v>
      </c>
      <c r="N71" s="120" t="s">
        <v>137</v>
      </c>
      <c r="O71" s="344"/>
      <c r="P71" s="345"/>
      <c r="Q71" s="120" t="s">
        <v>137</v>
      </c>
    </row>
    <row r="72" spans="2:17" ht="30" x14ac:dyDescent="0.25">
      <c r="B72" s="3" t="s">
        <v>533</v>
      </c>
      <c r="C72" s="3" t="s">
        <v>587</v>
      </c>
      <c r="D72" s="97" t="s">
        <v>594</v>
      </c>
      <c r="E72" s="5">
        <v>48</v>
      </c>
      <c r="F72" s="4" t="s">
        <v>165</v>
      </c>
      <c r="G72" s="4" t="s">
        <v>589</v>
      </c>
      <c r="H72" s="4" t="s">
        <v>137</v>
      </c>
      <c r="I72" s="96" t="s">
        <v>165</v>
      </c>
      <c r="J72" s="96" t="s">
        <v>137</v>
      </c>
      <c r="K72" s="120" t="s">
        <v>137</v>
      </c>
      <c r="L72" s="120" t="s">
        <v>137</v>
      </c>
      <c r="M72" s="120" t="s">
        <v>137</v>
      </c>
      <c r="N72" s="120" t="s">
        <v>137</v>
      </c>
      <c r="O72" s="344"/>
      <c r="P72" s="345"/>
      <c r="Q72" s="120" t="s">
        <v>137</v>
      </c>
    </row>
    <row r="73" spans="2:17" ht="45" x14ac:dyDescent="0.25">
      <c r="B73" s="3" t="s">
        <v>536</v>
      </c>
      <c r="C73" s="3" t="s">
        <v>587</v>
      </c>
      <c r="D73" s="97" t="s">
        <v>595</v>
      </c>
      <c r="E73" s="5">
        <v>60</v>
      </c>
      <c r="F73" s="4" t="s">
        <v>165</v>
      </c>
      <c r="G73" s="4" t="s">
        <v>589</v>
      </c>
      <c r="H73" s="4" t="s">
        <v>137</v>
      </c>
      <c r="I73" s="96" t="s">
        <v>165</v>
      </c>
      <c r="J73" s="96" t="s">
        <v>137</v>
      </c>
      <c r="K73" s="120" t="s">
        <v>137</v>
      </c>
      <c r="L73" s="120" t="s">
        <v>137</v>
      </c>
      <c r="M73" s="120" t="s">
        <v>137</v>
      </c>
      <c r="N73" s="120" t="s">
        <v>137</v>
      </c>
      <c r="O73" s="344"/>
      <c r="P73" s="345"/>
      <c r="Q73" s="120" t="s">
        <v>137</v>
      </c>
    </row>
    <row r="74" spans="2:17" x14ac:dyDescent="0.25">
      <c r="B74" s="3"/>
      <c r="C74" s="3"/>
      <c r="D74" s="5"/>
      <c r="E74" s="5"/>
      <c r="F74" s="4"/>
      <c r="G74" s="4"/>
      <c r="H74" s="4"/>
      <c r="I74" s="96"/>
      <c r="J74" s="96"/>
      <c r="K74" s="120"/>
      <c r="L74" s="120"/>
      <c r="M74" s="120"/>
      <c r="N74" s="120"/>
      <c r="O74" s="344"/>
      <c r="P74" s="345"/>
      <c r="Q74" s="120"/>
    </row>
    <row r="75" spans="2:17" x14ac:dyDescent="0.25">
      <c r="B75" s="120"/>
      <c r="C75" s="120"/>
      <c r="D75" s="120"/>
      <c r="E75" s="120"/>
      <c r="F75" s="120"/>
      <c r="G75" s="120"/>
      <c r="H75" s="120"/>
      <c r="I75" s="120"/>
      <c r="J75" s="120"/>
      <c r="K75" s="120"/>
      <c r="L75" s="120"/>
      <c r="M75" s="120"/>
      <c r="N75" s="120"/>
      <c r="O75" s="344"/>
      <c r="P75" s="345"/>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46" t="s">
        <v>37</v>
      </c>
      <c r="C81" s="347"/>
      <c r="D81" s="347"/>
      <c r="E81" s="347"/>
      <c r="F81" s="347"/>
      <c r="G81" s="347"/>
      <c r="H81" s="347"/>
      <c r="I81" s="347"/>
      <c r="J81" s="347"/>
      <c r="K81" s="347"/>
      <c r="L81" s="347"/>
      <c r="M81" s="347"/>
      <c r="N81" s="348"/>
    </row>
    <row r="86" spans="2:17" ht="76.5" customHeight="1" x14ac:dyDescent="0.25">
      <c r="B86" s="119" t="s">
        <v>0</v>
      </c>
      <c r="C86" s="119" t="s">
        <v>38</v>
      </c>
      <c r="D86" s="119" t="s">
        <v>39</v>
      </c>
      <c r="E86" s="119" t="s">
        <v>115</v>
      </c>
      <c r="F86" s="119" t="s">
        <v>117</v>
      </c>
      <c r="G86" s="119" t="s">
        <v>118</v>
      </c>
      <c r="H86" s="119" t="s">
        <v>119</v>
      </c>
      <c r="I86" s="119" t="s">
        <v>116</v>
      </c>
      <c r="J86" s="337" t="s">
        <v>120</v>
      </c>
      <c r="K86" s="338"/>
      <c r="L86" s="339"/>
      <c r="M86" s="119" t="s">
        <v>124</v>
      </c>
      <c r="N86" s="119" t="s">
        <v>40</v>
      </c>
      <c r="O86" s="119" t="s">
        <v>41</v>
      </c>
      <c r="P86" s="337" t="s">
        <v>3</v>
      </c>
      <c r="Q86" s="339"/>
    </row>
    <row r="87" spans="2:17" ht="60.75" customHeight="1" x14ac:dyDescent="0.25">
      <c r="B87" s="192" t="s">
        <v>42</v>
      </c>
      <c r="C87" s="231">
        <v>3</v>
      </c>
      <c r="D87" s="3"/>
      <c r="E87" s="3"/>
      <c r="F87" s="3"/>
      <c r="G87" s="3"/>
      <c r="H87" s="3"/>
      <c r="I87" s="5"/>
      <c r="J87" s="1" t="s">
        <v>121</v>
      </c>
      <c r="K87" s="97" t="s">
        <v>122</v>
      </c>
      <c r="L87" s="96" t="s">
        <v>123</v>
      </c>
      <c r="M87" s="120"/>
      <c r="N87" s="120"/>
      <c r="O87" s="120"/>
      <c r="P87" s="361"/>
      <c r="Q87" s="361"/>
    </row>
    <row r="88" spans="2:17" ht="106.5" customHeight="1" x14ac:dyDescent="0.25">
      <c r="B88" s="192" t="s">
        <v>42</v>
      </c>
      <c r="C88" s="175"/>
      <c r="D88" s="192" t="s">
        <v>596</v>
      </c>
      <c r="E88" s="3">
        <v>33818461</v>
      </c>
      <c r="F88" s="248" t="s">
        <v>190</v>
      </c>
      <c r="G88" s="3" t="s">
        <v>597</v>
      </c>
      <c r="H88" s="180">
        <v>38337</v>
      </c>
      <c r="I88" s="5" t="s">
        <v>165</v>
      </c>
      <c r="J88" s="1" t="s">
        <v>189</v>
      </c>
      <c r="K88" s="97" t="s">
        <v>598</v>
      </c>
      <c r="L88" s="96" t="s">
        <v>599</v>
      </c>
      <c r="M88" s="334" t="s">
        <v>137</v>
      </c>
      <c r="N88" s="334" t="s">
        <v>137</v>
      </c>
      <c r="O88" s="334" t="s">
        <v>137</v>
      </c>
      <c r="P88" s="362"/>
      <c r="Q88" s="363"/>
    </row>
    <row r="89" spans="2:17" ht="27" customHeight="1" x14ac:dyDescent="0.25">
      <c r="B89" s="192"/>
      <c r="C89" s="175"/>
      <c r="D89" s="3"/>
      <c r="E89" s="3"/>
      <c r="F89" s="3"/>
      <c r="G89" s="3"/>
      <c r="H89" s="3"/>
      <c r="I89" s="5"/>
      <c r="J89" s="192" t="s">
        <v>600</v>
      </c>
      <c r="K89" s="97" t="s">
        <v>601</v>
      </c>
      <c r="L89" s="96" t="s">
        <v>599</v>
      </c>
      <c r="M89" s="335"/>
      <c r="N89" s="335" t="s">
        <v>137</v>
      </c>
      <c r="O89" s="335" t="s">
        <v>137</v>
      </c>
      <c r="P89" s="364"/>
      <c r="Q89" s="365"/>
    </row>
    <row r="90" spans="2:17" ht="46.5" customHeight="1" x14ac:dyDescent="0.25">
      <c r="B90" s="192" t="s">
        <v>42</v>
      </c>
      <c r="C90" s="175"/>
      <c r="D90" s="192" t="s">
        <v>602</v>
      </c>
      <c r="E90" s="3">
        <v>10949039013</v>
      </c>
      <c r="F90" s="3" t="s">
        <v>191</v>
      </c>
      <c r="G90" s="3" t="s">
        <v>192</v>
      </c>
      <c r="H90" s="180">
        <v>41257</v>
      </c>
      <c r="I90" s="5" t="s">
        <v>716</v>
      </c>
      <c r="J90" s="1" t="s">
        <v>189</v>
      </c>
      <c r="K90" s="97" t="s">
        <v>603</v>
      </c>
      <c r="L90" s="181" t="s">
        <v>604</v>
      </c>
      <c r="M90" s="193" t="s">
        <v>137</v>
      </c>
      <c r="N90" s="193" t="s">
        <v>137</v>
      </c>
      <c r="O90" s="193" t="s">
        <v>137</v>
      </c>
      <c r="P90" s="342" t="s">
        <v>715</v>
      </c>
      <c r="Q90" s="343"/>
    </row>
    <row r="91" spans="2:17" ht="31.5" customHeight="1" x14ac:dyDescent="0.25">
      <c r="B91" s="192" t="s">
        <v>42</v>
      </c>
      <c r="C91" s="175"/>
      <c r="D91" s="192" t="s">
        <v>605</v>
      </c>
      <c r="E91" s="3">
        <v>66728154</v>
      </c>
      <c r="F91" s="233" t="s">
        <v>193</v>
      </c>
      <c r="G91" s="3" t="s">
        <v>606</v>
      </c>
      <c r="H91" s="180">
        <v>39325</v>
      </c>
      <c r="I91" s="5">
        <v>103017</v>
      </c>
      <c r="J91" s="1" t="s">
        <v>189</v>
      </c>
      <c r="K91" s="97" t="s">
        <v>607</v>
      </c>
      <c r="L91" s="181" t="s">
        <v>608</v>
      </c>
      <c r="M91" s="334" t="s">
        <v>137</v>
      </c>
      <c r="N91" s="334" t="s">
        <v>137</v>
      </c>
      <c r="O91" s="334" t="s">
        <v>137</v>
      </c>
      <c r="P91" s="362"/>
      <c r="Q91" s="363"/>
    </row>
    <row r="92" spans="2:17" ht="30.75" customHeight="1" x14ac:dyDescent="0.25">
      <c r="B92" s="192"/>
      <c r="C92" s="175"/>
      <c r="D92" s="3"/>
      <c r="E92" s="3"/>
      <c r="F92" s="249"/>
      <c r="G92" s="3"/>
      <c r="H92" s="180"/>
      <c r="I92" s="5"/>
      <c r="J92" s="192" t="s">
        <v>609</v>
      </c>
      <c r="K92" s="97" t="s">
        <v>610</v>
      </c>
      <c r="L92" s="181" t="s">
        <v>193</v>
      </c>
      <c r="M92" s="355"/>
      <c r="N92" s="355"/>
      <c r="O92" s="355"/>
      <c r="P92" s="372"/>
      <c r="Q92" s="373"/>
    </row>
    <row r="93" spans="2:17" ht="28.5" customHeight="1" x14ac:dyDescent="0.25">
      <c r="B93" s="192"/>
      <c r="C93" s="231">
        <v>2</v>
      </c>
      <c r="D93" s="3"/>
      <c r="E93" s="3"/>
      <c r="F93" s="250"/>
      <c r="G93" s="3"/>
      <c r="H93" s="180"/>
      <c r="I93" s="5"/>
      <c r="J93" s="192" t="s">
        <v>600</v>
      </c>
      <c r="K93" s="97" t="s">
        <v>611</v>
      </c>
      <c r="L93" s="181" t="s">
        <v>193</v>
      </c>
      <c r="M93" s="335"/>
      <c r="N93" s="335"/>
      <c r="O93" s="335"/>
      <c r="P93" s="364"/>
      <c r="Q93" s="365"/>
    </row>
    <row r="94" spans="2:17" ht="28.5" customHeight="1" x14ac:dyDescent="0.25">
      <c r="B94" s="192" t="s">
        <v>43</v>
      </c>
      <c r="C94" s="175"/>
      <c r="D94" s="192" t="s">
        <v>612</v>
      </c>
      <c r="E94" s="3">
        <v>41952059</v>
      </c>
      <c r="F94" s="3" t="s">
        <v>193</v>
      </c>
      <c r="G94" s="3" t="s">
        <v>606</v>
      </c>
      <c r="H94" s="180">
        <v>39073</v>
      </c>
      <c r="I94" s="5">
        <v>101745</v>
      </c>
      <c r="J94" s="192" t="s">
        <v>189</v>
      </c>
      <c r="K94" s="97" t="s">
        <v>613</v>
      </c>
      <c r="L94" s="181" t="s">
        <v>193</v>
      </c>
      <c r="M94" s="334" t="s">
        <v>137</v>
      </c>
      <c r="N94" s="334" t="s">
        <v>137</v>
      </c>
      <c r="O94" s="334" t="s">
        <v>137</v>
      </c>
      <c r="P94" s="366" t="s">
        <v>717</v>
      </c>
      <c r="Q94" s="367"/>
    </row>
    <row r="95" spans="2:17" ht="46.5" customHeight="1" x14ac:dyDescent="0.25">
      <c r="B95" s="192"/>
      <c r="C95" s="192"/>
      <c r="D95" s="3"/>
      <c r="E95" s="3"/>
      <c r="F95" s="3"/>
      <c r="G95" s="3"/>
      <c r="H95" s="3"/>
      <c r="I95" s="5"/>
      <c r="J95" s="196" t="s">
        <v>614</v>
      </c>
      <c r="K95" s="97" t="s">
        <v>615</v>
      </c>
      <c r="L95" s="97" t="s">
        <v>616</v>
      </c>
      <c r="M95" s="355"/>
      <c r="N95" s="355" t="s">
        <v>137</v>
      </c>
      <c r="O95" s="355" t="s">
        <v>137</v>
      </c>
      <c r="P95" s="368"/>
      <c r="Q95" s="369"/>
    </row>
    <row r="96" spans="2:17" ht="46.5" customHeight="1" x14ac:dyDescent="0.25">
      <c r="B96" s="232"/>
      <c r="C96" s="232"/>
      <c r="D96" s="233"/>
      <c r="E96" s="233"/>
      <c r="F96" s="233"/>
      <c r="G96" s="233"/>
      <c r="H96" s="233"/>
      <c r="I96" s="234"/>
      <c r="J96" s="235" t="s">
        <v>600</v>
      </c>
      <c r="K96" s="236" t="s">
        <v>617</v>
      </c>
      <c r="L96" s="236" t="s">
        <v>193</v>
      </c>
      <c r="M96" s="335"/>
      <c r="N96" s="335" t="s">
        <v>137</v>
      </c>
      <c r="O96" s="335" t="s">
        <v>137</v>
      </c>
      <c r="P96" s="370"/>
      <c r="Q96" s="371"/>
    </row>
    <row r="97" spans="2:22" ht="46.5" customHeight="1" x14ac:dyDescent="0.25">
      <c r="B97" s="192" t="s">
        <v>43</v>
      </c>
      <c r="C97" s="192"/>
      <c r="D97" s="248" t="s">
        <v>618</v>
      </c>
      <c r="E97" s="3">
        <v>41961802</v>
      </c>
      <c r="F97" s="3" t="s">
        <v>193</v>
      </c>
      <c r="G97" s="3" t="s">
        <v>619</v>
      </c>
      <c r="H97" s="180">
        <v>40606</v>
      </c>
      <c r="I97" s="5">
        <v>131603</v>
      </c>
      <c r="J97" s="196" t="s">
        <v>189</v>
      </c>
      <c r="K97" s="97" t="s">
        <v>620</v>
      </c>
      <c r="L97" s="97" t="s">
        <v>193</v>
      </c>
      <c r="M97" s="193" t="s">
        <v>137</v>
      </c>
      <c r="N97" s="193" t="s">
        <v>137</v>
      </c>
      <c r="O97" s="193" t="s">
        <v>137</v>
      </c>
      <c r="P97" s="344"/>
      <c r="Q97" s="345"/>
      <c r="R97" s="120"/>
      <c r="S97" s="120"/>
      <c r="T97" s="120"/>
      <c r="U97" s="120"/>
      <c r="V97" s="120"/>
    </row>
    <row r="99" spans="2:22" ht="15.75" thickBot="1" x14ac:dyDescent="0.3"/>
    <row r="100" spans="2:22" ht="27" thickBot="1" x14ac:dyDescent="0.3">
      <c r="B100" s="346" t="s">
        <v>45</v>
      </c>
      <c r="C100" s="347"/>
      <c r="D100" s="347"/>
      <c r="E100" s="347"/>
      <c r="F100" s="347"/>
      <c r="G100" s="347"/>
      <c r="H100" s="347"/>
      <c r="I100" s="347"/>
      <c r="J100" s="347"/>
      <c r="K100" s="347"/>
      <c r="L100" s="347"/>
      <c r="M100" s="347"/>
      <c r="N100" s="348"/>
    </row>
    <row r="103" spans="2:22" ht="46.15" customHeight="1" x14ac:dyDescent="0.25">
      <c r="B103" s="66" t="s">
        <v>32</v>
      </c>
      <c r="C103" s="66" t="s">
        <v>46</v>
      </c>
      <c r="D103" s="337" t="s">
        <v>3</v>
      </c>
      <c r="E103" s="339"/>
    </row>
    <row r="104" spans="2:22" ht="46.9" customHeight="1" x14ac:dyDescent="0.25">
      <c r="B104" s="67" t="s">
        <v>125</v>
      </c>
      <c r="C104" s="193" t="s">
        <v>137</v>
      </c>
      <c r="D104" s="353"/>
      <c r="E104" s="353"/>
    </row>
    <row r="107" spans="2:22" ht="26.25" x14ac:dyDescent="0.25">
      <c r="B107" s="325" t="s">
        <v>63</v>
      </c>
      <c r="C107" s="326"/>
      <c r="D107" s="326"/>
      <c r="E107" s="326"/>
      <c r="F107" s="326"/>
      <c r="G107" s="326"/>
      <c r="H107" s="326"/>
      <c r="I107" s="326"/>
      <c r="J107" s="326"/>
      <c r="K107" s="326"/>
      <c r="L107" s="326"/>
      <c r="M107" s="326"/>
      <c r="N107" s="326"/>
      <c r="O107" s="326"/>
      <c r="P107" s="326"/>
    </row>
    <row r="109" spans="2:22" ht="15.75" thickBot="1" x14ac:dyDescent="0.3"/>
    <row r="110" spans="2:22" ht="27" thickBot="1" x14ac:dyDescent="0.3">
      <c r="B110" s="346" t="s">
        <v>53</v>
      </c>
      <c r="C110" s="347"/>
      <c r="D110" s="347"/>
      <c r="E110" s="347"/>
      <c r="F110" s="347"/>
      <c r="G110" s="347"/>
      <c r="H110" s="347"/>
      <c r="I110" s="347"/>
      <c r="J110" s="347"/>
      <c r="K110" s="347"/>
      <c r="L110" s="347"/>
      <c r="M110" s="347"/>
      <c r="N110" s="348"/>
    </row>
    <row r="112" spans="2:22" ht="15.75" thickBot="1" x14ac:dyDescent="0.3">
      <c r="M112" s="63"/>
      <c r="N112" s="63"/>
    </row>
    <row r="113" spans="1:26" s="106" customFormat="1" ht="109.5" customHeight="1" x14ac:dyDescent="0.25">
      <c r="B113" s="117" t="s">
        <v>146</v>
      </c>
      <c r="C113" s="117" t="s">
        <v>147</v>
      </c>
      <c r="D113" s="117" t="s">
        <v>148</v>
      </c>
      <c r="E113" s="117" t="s">
        <v>44</v>
      </c>
      <c r="F113" s="117" t="s">
        <v>21</v>
      </c>
      <c r="G113" s="117" t="s">
        <v>102</v>
      </c>
      <c r="H113" s="117" t="s">
        <v>16</v>
      </c>
      <c r="I113" s="117" t="s">
        <v>9</v>
      </c>
      <c r="J113" s="117" t="s">
        <v>30</v>
      </c>
      <c r="K113" s="117" t="s">
        <v>60</v>
      </c>
      <c r="L113" s="117" t="s">
        <v>19</v>
      </c>
      <c r="M113" s="102" t="s">
        <v>25</v>
      </c>
      <c r="N113" s="117" t="s">
        <v>149</v>
      </c>
      <c r="O113" s="117" t="s">
        <v>35</v>
      </c>
      <c r="P113" s="118" t="s">
        <v>10</v>
      </c>
      <c r="Q113" s="118" t="s">
        <v>18</v>
      </c>
    </row>
    <row r="114" spans="1:26" s="112" customFormat="1" x14ac:dyDescent="0.25">
      <c r="A114" s="45">
        <v>1</v>
      </c>
      <c r="B114" s="113" t="s">
        <v>159</v>
      </c>
      <c r="C114" s="114" t="s">
        <v>525</v>
      </c>
      <c r="D114" s="113" t="s">
        <v>188</v>
      </c>
      <c r="E114" s="108" t="s">
        <v>621</v>
      </c>
      <c r="F114" s="109" t="s">
        <v>137</v>
      </c>
      <c r="G114" s="155" t="s">
        <v>226</v>
      </c>
      <c r="H114" s="116">
        <v>41302</v>
      </c>
      <c r="I114" s="116">
        <v>41639</v>
      </c>
      <c r="J114" s="110" t="s">
        <v>138</v>
      </c>
      <c r="K114" s="101">
        <f>(I114-H114)/30</f>
        <v>11.233333333333333</v>
      </c>
      <c r="L114" s="101"/>
      <c r="M114" s="206">
        <v>142</v>
      </c>
      <c r="N114" s="206" t="e">
        <f>+M114*G114</f>
        <v>#VALUE!</v>
      </c>
      <c r="O114" s="26">
        <v>1545853413</v>
      </c>
      <c r="P114" s="26" t="s">
        <v>622</v>
      </c>
      <c r="Q114" s="156"/>
      <c r="R114" s="111"/>
      <c r="S114" s="111"/>
      <c r="T114" s="111"/>
      <c r="U114" s="111"/>
      <c r="V114" s="111"/>
      <c r="W114" s="111"/>
      <c r="X114" s="111"/>
      <c r="Y114" s="111"/>
      <c r="Z114" s="111"/>
    </row>
    <row r="115" spans="1:26" s="112" customFormat="1" x14ac:dyDescent="0.25">
      <c r="A115" s="45">
        <f>+A114+1</f>
        <v>2</v>
      </c>
      <c r="B115" s="113" t="s">
        <v>159</v>
      </c>
      <c r="C115" s="114" t="s">
        <v>525</v>
      </c>
      <c r="D115" s="113" t="s">
        <v>188</v>
      </c>
      <c r="E115" s="108" t="s">
        <v>623</v>
      </c>
      <c r="F115" s="109" t="s">
        <v>137</v>
      </c>
      <c r="G115" s="155" t="s">
        <v>226</v>
      </c>
      <c r="H115" s="116">
        <v>41661</v>
      </c>
      <c r="I115" s="116">
        <v>41973</v>
      </c>
      <c r="J115" s="110" t="s">
        <v>138</v>
      </c>
      <c r="K115" s="101">
        <f>(I115-H115)/30</f>
        <v>10.4</v>
      </c>
      <c r="L115" s="101"/>
      <c r="M115" s="206">
        <v>138</v>
      </c>
      <c r="N115" s="206">
        <v>138</v>
      </c>
      <c r="O115" s="26">
        <v>1298390105</v>
      </c>
      <c r="P115" s="26" t="s">
        <v>624</v>
      </c>
      <c r="Q115" s="156"/>
      <c r="R115" s="111"/>
      <c r="S115" s="111"/>
      <c r="T115" s="111"/>
      <c r="U115" s="111"/>
      <c r="V115" s="111"/>
      <c r="W115" s="111"/>
      <c r="X115" s="111"/>
      <c r="Y115" s="111"/>
      <c r="Z115" s="111"/>
    </row>
    <row r="116" spans="1:26" s="112" customFormat="1" x14ac:dyDescent="0.25">
      <c r="A116" s="45">
        <f t="shared" ref="A116:A121" si="3">+A115+1</f>
        <v>3</v>
      </c>
      <c r="B116" s="113" t="s">
        <v>159</v>
      </c>
      <c r="C116" s="114" t="s">
        <v>525</v>
      </c>
      <c r="D116" s="113" t="s">
        <v>188</v>
      </c>
      <c r="E116" s="108" t="s">
        <v>625</v>
      </c>
      <c r="F116" s="109" t="s">
        <v>137</v>
      </c>
      <c r="G116" s="155" t="s">
        <v>226</v>
      </c>
      <c r="H116" s="116">
        <v>41304</v>
      </c>
      <c r="I116" s="116">
        <v>41639</v>
      </c>
      <c r="J116" s="110" t="s">
        <v>138</v>
      </c>
      <c r="K116" s="101">
        <v>0</v>
      </c>
      <c r="L116" s="101">
        <v>11</v>
      </c>
      <c r="M116" s="206">
        <v>52</v>
      </c>
      <c r="N116" s="206">
        <v>52</v>
      </c>
      <c r="O116" s="26">
        <v>54180452</v>
      </c>
      <c r="P116" s="26" t="s">
        <v>626</v>
      </c>
      <c r="Q116" s="156"/>
      <c r="R116" s="111"/>
      <c r="S116" s="111"/>
      <c r="T116" s="111"/>
      <c r="U116" s="111"/>
      <c r="V116" s="111"/>
      <c r="W116" s="111"/>
      <c r="X116" s="111"/>
      <c r="Y116" s="111"/>
      <c r="Z116" s="111"/>
    </row>
    <row r="117" spans="1:26" s="112" customFormat="1" x14ac:dyDescent="0.25">
      <c r="A117" s="45">
        <f t="shared" si="3"/>
        <v>4</v>
      </c>
      <c r="B117" s="113"/>
      <c r="C117" s="114"/>
      <c r="D117" s="113"/>
      <c r="E117" s="108"/>
      <c r="F117" s="109"/>
      <c r="G117" s="109"/>
      <c r="H117" s="109"/>
      <c r="I117" s="110"/>
      <c r="J117" s="110"/>
      <c r="K117" s="110"/>
      <c r="L117" s="110"/>
      <c r="M117" s="101"/>
      <c r="N117" s="101"/>
      <c r="O117" s="26"/>
      <c r="P117" s="26"/>
      <c r="Q117" s="156"/>
      <c r="R117" s="111"/>
      <c r="S117" s="111"/>
      <c r="T117" s="111"/>
      <c r="U117" s="111"/>
      <c r="V117" s="111"/>
      <c r="W117" s="111"/>
      <c r="X117" s="111"/>
      <c r="Y117" s="111"/>
      <c r="Z117" s="111"/>
    </row>
    <row r="118" spans="1:26" s="112" customFormat="1" x14ac:dyDescent="0.25">
      <c r="A118" s="45">
        <f t="shared" si="3"/>
        <v>5</v>
      </c>
      <c r="B118" s="113"/>
      <c r="C118" s="114"/>
      <c r="D118" s="113"/>
      <c r="E118" s="108"/>
      <c r="F118" s="109"/>
      <c r="G118" s="109"/>
      <c r="H118" s="109"/>
      <c r="I118" s="110"/>
      <c r="J118" s="110"/>
      <c r="K118" s="110"/>
      <c r="L118" s="110"/>
      <c r="M118" s="101"/>
      <c r="N118" s="101"/>
      <c r="O118" s="26"/>
      <c r="P118" s="26"/>
      <c r="Q118" s="156"/>
      <c r="R118" s="111"/>
      <c r="S118" s="111"/>
      <c r="T118" s="111"/>
      <c r="U118" s="111"/>
      <c r="V118" s="111"/>
      <c r="W118" s="111"/>
      <c r="X118" s="111"/>
      <c r="Y118" s="111"/>
      <c r="Z118" s="111"/>
    </row>
    <row r="119" spans="1:26" s="112" customFormat="1" x14ac:dyDescent="0.25">
      <c r="A119" s="45">
        <f t="shared" si="3"/>
        <v>6</v>
      </c>
      <c r="B119" s="113"/>
      <c r="C119" s="114"/>
      <c r="D119" s="113"/>
      <c r="E119" s="108"/>
      <c r="F119" s="109"/>
      <c r="G119" s="109"/>
      <c r="H119" s="109"/>
      <c r="I119" s="110"/>
      <c r="J119" s="110"/>
      <c r="K119" s="110"/>
      <c r="L119" s="110"/>
      <c r="M119" s="101"/>
      <c r="N119" s="101"/>
      <c r="O119" s="26"/>
      <c r="P119" s="26"/>
      <c r="Q119" s="156"/>
      <c r="R119" s="111"/>
      <c r="S119" s="111"/>
      <c r="T119" s="111"/>
      <c r="U119" s="111"/>
      <c r="V119" s="111"/>
      <c r="W119" s="111"/>
      <c r="X119" s="111"/>
      <c r="Y119" s="111"/>
      <c r="Z119" s="111"/>
    </row>
    <row r="120" spans="1:26" s="112" customFormat="1" x14ac:dyDescent="0.25">
      <c r="A120" s="45">
        <f t="shared" si="3"/>
        <v>7</v>
      </c>
      <c r="B120" s="113"/>
      <c r="C120" s="114"/>
      <c r="D120" s="113"/>
      <c r="E120" s="108"/>
      <c r="F120" s="109"/>
      <c r="G120" s="109"/>
      <c r="H120" s="109"/>
      <c r="I120" s="110"/>
      <c r="J120" s="110"/>
      <c r="K120" s="110"/>
      <c r="L120" s="110"/>
      <c r="M120" s="101"/>
      <c r="N120" s="101"/>
      <c r="O120" s="26"/>
      <c r="P120" s="26"/>
      <c r="Q120" s="156"/>
      <c r="R120" s="111"/>
      <c r="S120" s="111"/>
      <c r="T120" s="111"/>
      <c r="U120" s="111"/>
      <c r="V120" s="111"/>
      <c r="W120" s="111"/>
      <c r="X120" s="111"/>
      <c r="Y120" s="111"/>
      <c r="Z120" s="111"/>
    </row>
    <row r="121" spans="1:26" s="112" customFormat="1" x14ac:dyDescent="0.25">
      <c r="A121" s="45">
        <f t="shared" si="3"/>
        <v>8</v>
      </c>
      <c r="B121" s="113"/>
      <c r="C121" s="114"/>
      <c r="D121" s="113"/>
      <c r="E121" s="108"/>
      <c r="F121" s="109"/>
      <c r="G121" s="109"/>
      <c r="H121" s="109"/>
      <c r="I121" s="110"/>
      <c r="J121" s="110"/>
      <c r="K121" s="110"/>
      <c r="L121" s="110"/>
      <c r="M121" s="101"/>
      <c r="N121" s="101"/>
      <c r="O121" s="26"/>
      <c r="P121" s="26"/>
      <c r="Q121" s="156"/>
      <c r="R121" s="111"/>
      <c r="S121" s="111"/>
      <c r="T121" s="111"/>
      <c r="U121" s="111"/>
      <c r="V121" s="111"/>
      <c r="W121" s="111"/>
      <c r="X121" s="111"/>
      <c r="Y121" s="111"/>
      <c r="Z121" s="111"/>
    </row>
    <row r="122" spans="1:26" s="112" customFormat="1" x14ac:dyDescent="0.25">
      <c r="A122" s="45"/>
      <c r="B122" s="48" t="s">
        <v>15</v>
      </c>
      <c r="C122" s="114"/>
      <c r="D122" s="113"/>
      <c r="E122" s="108"/>
      <c r="F122" s="109"/>
      <c r="G122" s="109"/>
      <c r="H122" s="109"/>
      <c r="I122" s="110"/>
      <c r="J122" s="110"/>
      <c r="K122" s="115">
        <f t="shared" ref="K122:N122" si="4">SUM(K114:K121)</f>
        <v>21.633333333333333</v>
      </c>
      <c r="L122" s="115">
        <f t="shared" si="4"/>
        <v>11</v>
      </c>
      <c r="M122" s="154">
        <f t="shared" si="4"/>
        <v>332</v>
      </c>
      <c r="N122" s="115" t="e">
        <f t="shared" si="4"/>
        <v>#VALUE!</v>
      </c>
      <c r="O122" s="26"/>
      <c r="P122" s="26"/>
      <c r="Q122" s="157"/>
    </row>
    <row r="123" spans="1:26" x14ac:dyDescent="0.25">
      <c r="B123" s="29"/>
      <c r="C123" s="29"/>
      <c r="D123" s="29"/>
      <c r="E123" s="30"/>
      <c r="F123" s="29"/>
      <c r="G123" s="29"/>
      <c r="H123" s="29"/>
      <c r="I123" s="29"/>
      <c r="J123" s="29"/>
      <c r="K123" s="29"/>
      <c r="L123" s="29"/>
      <c r="M123" s="29"/>
      <c r="N123" s="29"/>
      <c r="O123" s="29"/>
      <c r="P123" s="29"/>
    </row>
    <row r="124" spans="1:26" ht="18.75" x14ac:dyDescent="0.25">
      <c r="B124" s="58" t="s">
        <v>31</v>
      </c>
      <c r="C124" s="71">
        <f>+K122</f>
        <v>21.633333333333333</v>
      </c>
      <c r="H124" s="31"/>
      <c r="I124" s="31"/>
      <c r="J124" s="31"/>
      <c r="K124" s="31"/>
      <c r="L124" s="31"/>
      <c r="M124" s="31"/>
      <c r="N124" s="29"/>
      <c r="O124" s="29"/>
      <c r="P124" s="29"/>
    </row>
    <row r="126" spans="1:26" ht="15.75" thickBot="1" x14ac:dyDescent="0.3"/>
    <row r="127" spans="1:26" ht="37.15" customHeight="1" thickBot="1" x14ac:dyDescent="0.3">
      <c r="B127" s="74" t="s">
        <v>48</v>
      </c>
      <c r="C127" s="75" t="s">
        <v>49</v>
      </c>
      <c r="D127" s="74" t="s">
        <v>50</v>
      </c>
      <c r="E127" s="75" t="s">
        <v>54</v>
      </c>
    </row>
    <row r="128" spans="1:26" ht="41.45" customHeight="1" x14ac:dyDescent="0.25">
      <c r="B128" s="65" t="s">
        <v>126</v>
      </c>
      <c r="C128" s="68">
        <v>20</v>
      </c>
      <c r="D128" s="68"/>
      <c r="E128" s="354">
        <f>+D128+D129+D130</f>
        <v>40</v>
      </c>
    </row>
    <row r="129" spans="2:17" x14ac:dyDescent="0.25">
      <c r="B129" s="65" t="s">
        <v>127</v>
      </c>
      <c r="C129" s="56">
        <v>30</v>
      </c>
      <c r="D129" s="193">
        <v>0</v>
      </c>
      <c r="E129" s="355"/>
    </row>
    <row r="130" spans="2:17" ht="15.75" thickBot="1" x14ac:dyDescent="0.3">
      <c r="B130" s="65" t="s">
        <v>128</v>
      </c>
      <c r="C130" s="70">
        <v>40</v>
      </c>
      <c r="D130" s="70">
        <v>40</v>
      </c>
      <c r="E130" s="356"/>
    </row>
    <row r="132" spans="2:17" ht="15.75" thickBot="1" x14ac:dyDescent="0.3"/>
    <row r="133" spans="2:17" ht="27" thickBot="1" x14ac:dyDescent="0.3">
      <c r="B133" s="346" t="s">
        <v>51</v>
      </c>
      <c r="C133" s="347"/>
      <c r="D133" s="347"/>
      <c r="E133" s="347"/>
      <c r="F133" s="347"/>
      <c r="G133" s="347"/>
      <c r="H133" s="347"/>
      <c r="I133" s="347"/>
      <c r="J133" s="347"/>
      <c r="K133" s="347"/>
      <c r="L133" s="347"/>
      <c r="M133" s="347"/>
      <c r="N133" s="348"/>
    </row>
    <row r="135" spans="2:17" ht="76.5" customHeight="1" x14ac:dyDescent="0.25">
      <c r="B135" s="119" t="s">
        <v>0</v>
      </c>
      <c r="C135" s="119" t="s">
        <v>38</v>
      </c>
      <c r="D135" s="119" t="s">
        <v>39</v>
      </c>
      <c r="E135" s="119" t="s">
        <v>115</v>
      </c>
      <c r="F135" s="119" t="s">
        <v>117</v>
      </c>
      <c r="G135" s="119" t="s">
        <v>118</v>
      </c>
      <c r="H135" s="119" t="s">
        <v>119</v>
      </c>
      <c r="I135" s="119" t="s">
        <v>116</v>
      </c>
      <c r="J135" s="337" t="s">
        <v>120</v>
      </c>
      <c r="K135" s="338"/>
      <c r="L135" s="339"/>
      <c r="M135" s="119" t="s">
        <v>124</v>
      </c>
      <c r="N135" s="119" t="s">
        <v>40</v>
      </c>
      <c r="O135" s="119" t="s">
        <v>41</v>
      </c>
      <c r="P135" s="337" t="s">
        <v>3</v>
      </c>
      <c r="Q135" s="339"/>
    </row>
    <row r="136" spans="2:17" ht="60.75" customHeight="1" x14ac:dyDescent="0.25">
      <c r="B136" s="192"/>
      <c r="C136" s="192"/>
      <c r="D136" s="192"/>
      <c r="E136" s="3"/>
      <c r="F136" s="3"/>
      <c r="G136" s="3"/>
      <c r="H136" s="180"/>
      <c r="I136" s="5"/>
      <c r="J136" s="1" t="s">
        <v>121</v>
      </c>
      <c r="K136" s="97" t="s">
        <v>122</v>
      </c>
      <c r="L136" s="96" t="s">
        <v>123</v>
      </c>
      <c r="M136" s="120"/>
      <c r="N136" s="120"/>
      <c r="O136" s="120"/>
      <c r="P136" s="361"/>
      <c r="Q136" s="361"/>
    </row>
    <row r="137" spans="2:17" ht="60.75" customHeight="1" x14ac:dyDescent="0.25">
      <c r="B137" s="192" t="s">
        <v>237</v>
      </c>
      <c r="C137" s="192">
        <v>1</v>
      </c>
      <c r="D137" s="192" t="s">
        <v>627</v>
      </c>
      <c r="E137" s="3">
        <v>41919665</v>
      </c>
      <c r="F137" s="3" t="s">
        <v>239</v>
      </c>
      <c r="G137" s="3" t="s">
        <v>192</v>
      </c>
      <c r="H137" s="180">
        <v>40806</v>
      </c>
      <c r="I137" s="5" t="s">
        <v>165</v>
      </c>
      <c r="J137" s="1" t="s">
        <v>189</v>
      </c>
      <c r="K137" s="97" t="s">
        <v>628</v>
      </c>
      <c r="L137" s="97" t="s">
        <v>629</v>
      </c>
      <c r="M137" s="120"/>
      <c r="N137" s="120"/>
      <c r="O137" s="120"/>
      <c r="P137" s="193"/>
      <c r="Q137" s="193"/>
    </row>
    <row r="138" spans="2:17" ht="60.75" customHeight="1" x14ac:dyDescent="0.25">
      <c r="B138" s="192" t="s">
        <v>132</v>
      </c>
      <c r="C138" s="192"/>
      <c r="D138" s="3"/>
      <c r="E138" s="3"/>
      <c r="F138" s="3"/>
      <c r="G138" s="3"/>
      <c r="H138" s="3"/>
      <c r="I138" s="5"/>
      <c r="J138" s="1"/>
      <c r="K138" s="97"/>
      <c r="L138" s="96"/>
      <c r="M138" s="120"/>
      <c r="N138" s="120"/>
      <c r="O138" s="120"/>
      <c r="P138" s="193"/>
      <c r="Q138" s="193"/>
    </row>
    <row r="139" spans="2:17" ht="33.6" customHeight="1" x14ac:dyDescent="0.25">
      <c r="B139" s="192" t="s">
        <v>133</v>
      </c>
      <c r="C139" s="192"/>
      <c r="D139" s="3"/>
      <c r="E139" s="3"/>
      <c r="F139" s="3"/>
      <c r="G139" s="3"/>
      <c r="H139" s="3"/>
      <c r="I139" s="5"/>
      <c r="J139" s="1"/>
      <c r="K139" s="96"/>
      <c r="L139" s="96"/>
      <c r="M139" s="120"/>
      <c r="N139" s="120"/>
      <c r="O139" s="120"/>
      <c r="P139" s="361"/>
      <c r="Q139" s="361"/>
    </row>
    <row r="142" spans="2:17" ht="15.75" thickBot="1" x14ac:dyDescent="0.3"/>
    <row r="143" spans="2:17" ht="54" customHeight="1" x14ac:dyDescent="0.25">
      <c r="B143" s="123" t="s">
        <v>32</v>
      </c>
      <c r="C143" s="123" t="s">
        <v>48</v>
      </c>
      <c r="D143" s="119" t="s">
        <v>49</v>
      </c>
      <c r="E143" s="123" t="s">
        <v>50</v>
      </c>
      <c r="F143" s="75" t="s">
        <v>55</v>
      </c>
      <c r="G143" s="93"/>
    </row>
    <row r="144" spans="2:17" ht="120.75" customHeight="1" x14ac:dyDescent="0.2">
      <c r="B144" s="357" t="s">
        <v>52</v>
      </c>
      <c r="C144" s="6" t="s">
        <v>129</v>
      </c>
      <c r="D144" s="193">
        <v>25</v>
      </c>
      <c r="E144" s="193">
        <v>25</v>
      </c>
      <c r="F144" s="358">
        <f>+E144+E145+E146</f>
        <v>25</v>
      </c>
      <c r="G144" s="94"/>
    </row>
    <row r="145" spans="2:7" ht="85.5" customHeight="1" x14ac:dyDescent="0.2">
      <c r="B145" s="357"/>
      <c r="C145" s="6" t="s">
        <v>130</v>
      </c>
      <c r="D145" s="196">
        <v>25</v>
      </c>
      <c r="E145" s="193">
        <v>0</v>
      </c>
      <c r="F145" s="359"/>
      <c r="G145" s="94"/>
    </row>
    <row r="146" spans="2:7" ht="69" customHeight="1" x14ac:dyDescent="0.2">
      <c r="B146" s="357"/>
      <c r="C146" s="6" t="s">
        <v>131</v>
      </c>
      <c r="D146" s="193">
        <v>10</v>
      </c>
      <c r="E146" s="193">
        <v>0</v>
      </c>
      <c r="F146" s="360"/>
      <c r="G146" s="94"/>
    </row>
    <row r="147" spans="2:7" x14ac:dyDescent="0.25">
      <c r="C147" s="103"/>
    </row>
    <row r="150" spans="2:7" x14ac:dyDescent="0.25">
      <c r="B150" s="121" t="s">
        <v>56</v>
      </c>
    </row>
    <row r="153" spans="2:7" x14ac:dyDescent="0.25">
      <c r="B153" s="124" t="s">
        <v>32</v>
      </c>
      <c r="C153" s="124" t="s">
        <v>57</v>
      </c>
      <c r="D153" s="123" t="s">
        <v>50</v>
      </c>
      <c r="E153" s="123" t="s">
        <v>15</v>
      </c>
    </row>
    <row r="154" spans="2:7" ht="28.5" x14ac:dyDescent="0.25">
      <c r="B154" s="104" t="s">
        <v>58</v>
      </c>
      <c r="C154" s="105">
        <v>40</v>
      </c>
      <c r="D154" s="193">
        <f>+E128</f>
        <v>40</v>
      </c>
      <c r="E154" s="334">
        <f>+D154+D155</f>
        <v>65</v>
      </c>
    </row>
    <row r="155" spans="2:7" ht="42.75" x14ac:dyDescent="0.25">
      <c r="B155" s="104" t="s">
        <v>59</v>
      </c>
      <c r="C155" s="105">
        <v>60</v>
      </c>
      <c r="D155" s="193">
        <f>+F144</f>
        <v>25</v>
      </c>
      <c r="E155" s="335"/>
    </row>
  </sheetData>
  <mergeCells count="56">
    <mergeCell ref="P139:Q139"/>
    <mergeCell ref="B144:B146"/>
    <mergeCell ref="F144:F146"/>
    <mergeCell ref="E154:E155"/>
    <mergeCell ref="B110:N110"/>
    <mergeCell ref="E128:E130"/>
    <mergeCell ref="B133:N133"/>
    <mergeCell ref="J135:L135"/>
    <mergeCell ref="P135:Q135"/>
    <mergeCell ref="P136:Q136"/>
    <mergeCell ref="O68:P68"/>
    <mergeCell ref="O69:P69"/>
    <mergeCell ref="O70:P70"/>
    <mergeCell ref="B107:P107"/>
    <mergeCell ref="O72:P72"/>
    <mergeCell ref="O73:P73"/>
    <mergeCell ref="O74:P74"/>
    <mergeCell ref="O75:P75"/>
    <mergeCell ref="B81:N81"/>
    <mergeCell ref="J86:L86"/>
    <mergeCell ref="P86:Q86"/>
    <mergeCell ref="P87:Q87"/>
    <mergeCell ref="B100:N100"/>
    <mergeCell ref="D103:E103"/>
    <mergeCell ref="D104:E104"/>
    <mergeCell ref="P90:Q90"/>
    <mergeCell ref="B2:P2"/>
    <mergeCell ref="B4:P4"/>
    <mergeCell ref="C6:N6"/>
    <mergeCell ref="C7:N7"/>
    <mergeCell ref="C8:N8"/>
    <mergeCell ref="P97:Q97"/>
    <mergeCell ref="N91:N93"/>
    <mergeCell ref="O91:O93"/>
    <mergeCell ref="P91:Q93"/>
    <mergeCell ref="C9:N9"/>
    <mergeCell ref="O71:P71"/>
    <mergeCell ref="C10:E10"/>
    <mergeCell ref="B14:C21"/>
    <mergeCell ref="B22:C22"/>
    <mergeCell ref="E40:E41"/>
    <mergeCell ref="M45:N45"/>
    <mergeCell ref="B59:B60"/>
    <mergeCell ref="C59:C60"/>
    <mergeCell ref="D59:E59"/>
    <mergeCell ref="C63:N63"/>
    <mergeCell ref="B65:N65"/>
    <mergeCell ref="M88:M89"/>
    <mergeCell ref="N88:N89"/>
    <mergeCell ref="O88:O89"/>
    <mergeCell ref="P88:Q89"/>
    <mergeCell ref="M94:M96"/>
    <mergeCell ref="N94:N96"/>
    <mergeCell ref="O94:O96"/>
    <mergeCell ref="P94:Q96"/>
    <mergeCell ref="M91:M93"/>
  </mergeCells>
  <dataValidations count="2">
    <dataValidation type="list" allowBlank="1" showInputMessage="1" showErrorMessage="1" sqref="WVE983071 A65567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A131103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A196639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A262175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A327711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A393247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A458783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A524319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A589855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A655391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A720927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A786463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A851999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A917535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A983071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71 WLL983071 C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C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C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C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C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C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C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C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C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C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C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C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C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C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C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8"/>
  <sheetViews>
    <sheetView topLeftCell="B128" zoomScale="71" zoomScaleNormal="71" workbookViewId="0">
      <selection activeCell="D138" sqref="D138"/>
    </sheetView>
  </sheetViews>
  <sheetFormatPr baseColWidth="10" defaultRowHeight="15" x14ac:dyDescent="0.25"/>
  <cols>
    <col min="1" max="1" width="3.140625" style="9" bestFit="1" customWidth="1"/>
    <col min="2" max="2" width="70.85546875" style="9" customWidth="1"/>
    <col min="3" max="3" width="31.140625" style="9" customWidth="1"/>
    <col min="4" max="4" width="32.140625" style="9" customWidth="1"/>
    <col min="5" max="5" width="25" style="9" customWidth="1"/>
    <col min="6" max="6" width="37.85546875" style="9" customWidth="1"/>
    <col min="7" max="7" width="35" style="9" customWidth="1"/>
    <col min="8" max="8" width="24.5703125" style="9" customWidth="1"/>
    <col min="9" max="9" width="24" style="9" customWidth="1"/>
    <col min="10" max="10" width="43.5703125" style="9" customWidth="1"/>
    <col min="11" max="11" width="21.85546875" style="9" customWidth="1"/>
    <col min="12" max="13" width="18.7109375" style="9" customWidth="1"/>
    <col min="14" max="14" width="22.140625" style="9" customWidth="1"/>
    <col min="15" max="15" width="26.140625" style="9" customWidth="1"/>
    <col min="16" max="16" width="19.5703125" style="9" bestFit="1" customWidth="1"/>
    <col min="17" max="17" width="37.855468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159</v>
      </c>
      <c r="D6" s="327"/>
      <c r="E6" s="327"/>
      <c r="F6" s="327"/>
      <c r="G6" s="327"/>
      <c r="H6" s="327"/>
      <c r="I6" s="327"/>
      <c r="J6" s="327"/>
      <c r="K6" s="327"/>
      <c r="L6" s="327"/>
      <c r="M6" s="327"/>
      <c r="N6" s="328"/>
    </row>
    <row r="7" spans="2:16" ht="16.5" thickBot="1" x14ac:dyDescent="0.3">
      <c r="B7" s="12" t="s">
        <v>5</v>
      </c>
      <c r="C7" s="327" t="s">
        <v>165</v>
      </c>
      <c r="D7" s="327"/>
      <c r="E7" s="327"/>
      <c r="F7" s="327"/>
      <c r="G7" s="327"/>
      <c r="H7" s="327"/>
      <c r="I7" s="327"/>
      <c r="J7" s="327"/>
      <c r="K7" s="327"/>
      <c r="L7" s="327"/>
      <c r="M7" s="327"/>
      <c r="N7" s="328"/>
    </row>
    <row r="8" spans="2:16" ht="16.5" thickBot="1" x14ac:dyDescent="0.3">
      <c r="B8" s="12" t="s">
        <v>6</v>
      </c>
      <c r="C8" s="327" t="s">
        <v>165</v>
      </c>
      <c r="D8" s="327"/>
      <c r="E8" s="327"/>
      <c r="F8" s="327"/>
      <c r="G8" s="327"/>
      <c r="H8" s="327"/>
      <c r="I8" s="327"/>
      <c r="J8" s="327"/>
      <c r="K8" s="327"/>
      <c r="L8" s="327"/>
      <c r="M8" s="327"/>
      <c r="N8" s="328"/>
    </row>
    <row r="9" spans="2:16" ht="16.5" thickBot="1" x14ac:dyDescent="0.3">
      <c r="B9" s="12" t="s">
        <v>7</v>
      </c>
      <c r="C9" s="327" t="s">
        <v>165</v>
      </c>
      <c r="D9" s="327"/>
      <c r="E9" s="327"/>
      <c r="F9" s="327"/>
      <c r="G9" s="327"/>
      <c r="H9" s="327"/>
      <c r="I9" s="327"/>
      <c r="J9" s="327"/>
      <c r="K9" s="327"/>
      <c r="L9" s="327"/>
      <c r="M9" s="327"/>
      <c r="N9" s="328"/>
    </row>
    <row r="10" spans="2:16" ht="16.5" thickBot="1" x14ac:dyDescent="0.3">
      <c r="B10" s="12" t="s">
        <v>668</v>
      </c>
      <c r="C10" s="329" t="s">
        <v>194</v>
      </c>
      <c r="D10" s="329"/>
      <c r="E10" s="330"/>
      <c r="F10" s="33"/>
      <c r="G10" s="33"/>
      <c r="H10" s="33"/>
      <c r="I10" s="33"/>
      <c r="J10" s="33"/>
      <c r="K10" s="33"/>
      <c r="L10" s="33"/>
      <c r="M10" s="33"/>
      <c r="N10" s="34"/>
    </row>
    <row r="11" spans="2:16" ht="16.5" thickBot="1" x14ac:dyDescent="0.3">
      <c r="B11" s="14" t="s">
        <v>8</v>
      </c>
      <c r="C11" s="15">
        <v>41974</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331" t="s">
        <v>100</v>
      </c>
      <c r="C14" s="331"/>
      <c r="D14" s="51" t="s">
        <v>11</v>
      </c>
      <c r="E14" s="51" t="s">
        <v>12</v>
      </c>
      <c r="F14" s="51" t="s">
        <v>28</v>
      </c>
      <c r="G14" s="91"/>
      <c r="I14" s="36"/>
      <c r="J14" s="36"/>
      <c r="K14" s="36"/>
      <c r="L14" s="36"/>
      <c r="M14" s="36"/>
      <c r="N14" s="21"/>
    </row>
    <row r="15" spans="2:16" x14ac:dyDescent="0.25">
      <c r="B15" s="331"/>
      <c r="C15" s="331"/>
      <c r="D15" s="51">
        <v>1</v>
      </c>
      <c r="E15" s="172"/>
      <c r="F15" s="174"/>
      <c r="G15" s="92"/>
      <c r="I15" s="37"/>
      <c r="J15" s="37"/>
      <c r="K15" s="37"/>
      <c r="L15" s="37"/>
      <c r="M15" s="37"/>
      <c r="N15" s="21"/>
    </row>
    <row r="16" spans="2:16" x14ac:dyDescent="0.25">
      <c r="B16" s="331"/>
      <c r="C16" s="331"/>
      <c r="D16" s="51">
        <v>2</v>
      </c>
      <c r="E16" s="172">
        <v>1186143608</v>
      </c>
      <c r="F16" s="174">
        <v>568</v>
      </c>
      <c r="G16" s="92"/>
      <c r="I16" s="37"/>
      <c r="J16" s="37"/>
      <c r="K16" s="37"/>
      <c r="L16" s="37"/>
      <c r="M16" s="37"/>
      <c r="N16" s="21"/>
    </row>
    <row r="17" spans="1:14" x14ac:dyDescent="0.25">
      <c r="B17" s="331"/>
      <c r="C17" s="331"/>
      <c r="D17" s="51">
        <v>3</v>
      </c>
      <c r="E17" s="35"/>
      <c r="F17" s="174"/>
      <c r="G17" s="92"/>
      <c r="I17" s="37"/>
      <c r="J17" s="37"/>
      <c r="K17" s="37"/>
      <c r="L17" s="37"/>
      <c r="M17" s="37"/>
      <c r="N17" s="21"/>
    </row>
    <row r="18" spans="1:14" x14ac:dyDescent="0.25">
      <c r="B18" s="331"/>
      <c r="C18" s="331"/>
      <c r="D18" s="51">
        <v>4</v>
      </c>
      <c r="E18" s="173"/>
      <c r="F18" s="174"/>
      <c r="G18" s="92"/>
      <c r="H18" s="22"/>
      <c r="I18" s="37"/>
      <c r="J18" s="37"/>
      <c r="K18" s="37"/>
      <c r="L18" s="37"/>
      <c r="M18" s="37"/>
      <c r="N18" s="20"/>
    </row>
    <row r="19" spans="1:14" x14ac:dyDescent="0.25">
      <c r="B19" s="331"/>
      <c r="C19" s="331"/>
      <c r="D19" s="51">
        <v>5</v>
      </c>
      <c r="E19" s="173"/>
      <c r="F19" s="174"/>
      <c r="G19" s="92"/>
      <c r="H19" s="22"/>
      <c r="I19" s="39"/>
      <c r="J19" s="39"/>
      <c r="K19" s="39"/>
      <c r="L19" s="39"/>
      <c r="M19" s="39"/>
      <c r="N19" s="20"/>
    </row>
    <row r="20" spans="1:14" x14ac:dyDescent="0.25">
      <c r="B20" s="331"/>
      <c r="C20" s="331"/>
      <c r="D20" s="51">
        <v>6</v>
      </c>
      <c r="E20" s="173"/>
      <c r="F20" s="174"/>
      <c r="G20" s="92"/>
      <c r="H20" s="22"/>
      <c r="I20" s="8"/>
      <c r="J20" s="8"/>
      <c r="K20" s="8"/>
      <c r="L20" s="8"/>
      <c r="M20" s="8"/>
      <c r="N20" s="20"/>
    </row>
    <row r="21" spans="1:14" x14ac:dyDescent="0.25">
      <c r="B21" s="331"/>
      <c r="C21" s="331"/>
      <c r="D21" s="51">
        <v>7</v>
      </c>
      <c r="E21" s="173"/>
      <c r="F21" s="174"/>
      <c r="G21" s="92"/>
      <c r="H21" s="22"/>
      <c r="I21" s="8"/>
      <c r="J21" s="8"/>
      <c r="K21" s="8"/>
      <c r="L21" s="8"/>
      <c r="M21" s="8"/>
      <c r="N21" s="20"/>
    </row>
    <row r="22" spans="1:14" ht="15.75" thickBot="1" x14ac:dyDescent="0.3">
      <c r="B22" s="332" t="s">
        <v>13</v>
      </c>
      <c r="C22" s="333"/>
      <c r="D22" s="51"/>
      <c r="E22" s="172">
        <f>SUM(E15:E21)</f>
        <v>1186143608</v>
      </c>
      <c r="F22" s="35">
        <f>+F16</f>
        <v>568</v>
      </c>
      <c r="G22" s="92"/>
      <c r="H22" s="22"/>
      <c r="I22" s="8"/>
      <c r="J22" s="8"/>
      <c r="K22" s="8"/>
      <c r="L22" s="8"/>
      <c r="M22" s="8"/>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+F22*80%</f>
        <v>454.40000000000003</v>
      </c>
      <c r="D24" s="40"/>
      <c r="E24" s="43">
        <f>E22</f>
        <v>1186143608</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77" t="s">
        <v>163</v>
      </c>
      <c r="D30" s="120"/>
      <c r="E30" s="103"/>
      <c r="F30" s="103"/>
      <c r="G30" s="103"/>
      <c r="H30" s="103"/>
      <c r="I30" s="106"/>
      <c r="J30" s="106"/>
      <c r="K30" s="106"/>
      <c r="L30" s="106"/>
      <c r="M30" s="106"/>
      <c r="N30" s="107"/>
    </row>
    <row r="31" spans="1:14" x14ac:dyDescent="0.25">
      <c r="A31" s="98"/>
      <c r="B31" s="120" t="s">
        <v>140</v>
      </c>
      <c r="C31" s="177" t="s">
        <v>163</v>
      </c>
      <c r="D31" s="120"/>
      <c r="E31" s="103"/>
      <c r="F31" s="103"/>
      <c r="G31" s="103"/>
      <c r="H31" s="103"/>
      <c r="I31" s="106"/>
      <c r="J31" s="106"/>
      <c r="K31" s="106"/>
      <c r="L31" s="106"/>
      <c r="M31" s="106"/>
      <c r="N31" s="107"/>
    </row>
    <row r="32" spans="1:14" x14ac:dyDescent="0.25">
      <c r="A32" s="98"/>
      <c r="B32" s="120" t="s">
        <v>141</v>
      </c>
      <c r="C32" s="177" t="s">
        <v>163</v>
      </c>
      <c r="D32" s="120"/>
      <c r="E32" s="103"/>
      <c r="F32" s="103"/>
      <c r="G32" s="103"/>
      <c r="H32" s="103"/>
      <c r="I32" s="106"/>
      <c r="J32" s="106"/>
      <c r="K32" s="106"/>
      <c r="L32" s="106"/>
      <c r="M32" s="106"/>
      <c r="N32" s="107"/>
    </row>
    <row r="33" spans="1:17" x14ac:dyDescent="0.25">
      <c r="A33" s="98"/>
      <c r="B33" s="120" t="s">
        <v>142</v>
      </c>
      <c r="C33" s="177"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22">
        <f>E111</f>
        <v>30</v>
      </c>
      <c r="E40" s="334">
        <f>+D40+D41</f>
        <v>80</v>
      </c>
      <c r="F40" s="103"/>
      <c r="G40" s="103"/>
      <c r="H40" s="103"/>
      <c r="I40" s="106"/>
      <c r="J40" s="106"/>
      <c r="K40" s="106"/>
      <c r="L40" s="106"/>
      <c r="M40" s="106"/>
      <c r="N40" s="107"/>
    </row>
    <row r="41" spans="1:17" ht="57" x14ac:dyDescent="0.25">
      <c r="A41" s="98"/>
      <c r="B41" s="104" t="s">
        <v>145</v>
      </c>
      <c r="C41" s="105">
        <v>60</v>
      </c>
      <c r="D41" s="122">
        <f>F127</f>
        <v>50</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64" t="s">
        <v>29</v>
      </c>
      <c r="M46" s="63"/>
      <c r="N46" s="63"/>
    </row>
    <row r="47" spans="1:17" ht="15.75" thickBot="1" x14ac:dyDescent="0.3">
      <c r="M47" s="63"/>
      <c r="N47" s="63"/>
    </row>
    <row r="48" spans="1:17" s="8" customFormat="1" ht="109.5" customHeight="1" x14ac:dyDescent="0.25">
      <c r="B48" s="117" t="s">
        <v>146</v>
      </c>
      <c r="C48" s="117" t="s">
        <v>147</v>
      </c>
      <c r="D48" s="117" t="s">
        <v>148</v>
      </c>
      <c r="E48" s="53" t="s">
        <v>44</v>
      </c>
      <c r="F48" s="53" t="s">
        <v>21</v>
      </c>
      <c r="G48" s="53" t="s">
        <v>102</v>
      </c>
      <c r="H48" s="53" t="s">
        <v>16</v>
      </c>
      <c r="I48" s="53" t="s">
        <v>9</v>
      </c>
      <c r="J48" s="53" t="s">
        <v>30</v>
      </c>
      <c r="K48" s="53" t="s">
        <v>60</v>
      </c>
      <c r="L48" s="53" t="s">
        <v>19</v>
      </c>
      <c r="M48" s="102" t="s">
        <v>25</v>
      </c>
      <c r="N48" s="117" t="s">
        <v>149</v>
      </c>
      <c r="O48" s="53" t="s">
        <v>35</v>
      </c>
      <c r="P48" s="54" t="s">
        <v>10</v>
      </c>
      <c r="Q48" s="54" t="s">
        <v>18</v>
      </c>
    </row>
    <row r="49" spans="1:26" s="28" customFormat="1" x14ac:dyDescent="0.25">
      <c r="A49" s="45">
        <v>1</v>
      </c>
      <c r="B49" s="113" t="s">
        <v>159</v>
      </c>
      <c r="C49" s="47" t="s">
        <v>189</v>
      </c>
      <c r="D49" s="46" t="s">
        <v>188</v>
      </c>
      <c r="E49" s="188" t="s">
        <v>227</v>
      </c>
      <c r="F49" s="24" t="s">
        <v>137</v>
      </c>
      <c r="G49" s="155" t="s">
        <v>226</v>
      </c>
      <c r="H49" s="50">
        <v>41116</v>
      </c>
      <c r="I49" s="116">
        <v>41274</v>
      </c>
      <c r="J49" s="25" t="s">
        <v>138</v>
      </c>
      <c r="K49" s="101">
        <f>(I49-H49)/30</f>
        <v>5.2666666666666666</v>
      </c>
      <c r="L49" s="101"/>
      <c r="M49" s="101">
        <v>447</v>
      </c>
      <c r="N49" s="101" t="s">
        <v>226</v>
      </c>
      <c r="O49" s="26">
        <v>617137920</v>
      </c>
      <c r="P49" s="26" t="s">
        <v>228</v>
      </c>
      <c r="Q49" s="156"/>
      <c r="R49" s="27"/>
      <c r="S49" s="27"/>
      <c r="T49" s="27"/>
      <c r="U49" s="27"/>
      <c r="V49" s="27"/>
      <c r="W49" s="27"/>
      <c r="X49" s="27"/>
      <c r="Y49" s="27"/>
      <c r="Z49" s="27"/>
    </row>
    <row r="50" spans="1:26" s="28" customFormat="1" ht="99" customHeight="1" x14ac:dyDescent="0.25">
      <c r="A50" s="45">
        <f>+A49+1</f>
        <v>2</v>
      </c>
      <c r="B50" s="113" t="s">
        <v>159</v>
      </c>
      <c r="C50" s="47" t="s">
        <v>189</v>
      </c>
      <c r="D50" s="46" t="s">
        <v>188</v>
      </c>
      <c r="E50" s="188" t="s">
        <v>229</v>
      </c>
      <c r="F50" s="24" t="s">
        <v>137</v>
      </c>
      <c r="G50" s="155" t="s">
        <v>226</v>
      </c>
      <c r="H50" s="116">
        <v>41253</v>
      </c>
      <c r="I50" s="116">
        <v>41912</v>
      </c>
      <c r="J50" s="25" t="s">
        <v>138</v>
      </c>
      <c r="K50" s="101">
        <f>((I50-H50)/30)-L50</f>
        <v>21.266666666666666</v>
      </c>
      <c r="L50" s="101">
        <f>21/30</f>
        <v>0.7</v>
      </c>
      <c r="M50" s="101">
        <v>416</v>
      </c>
      <c r="N50" s="101" t="s">
        <v>226</v>
      </c>
      <c r="O50" s="26">
        <v>2227658149</v>
      </c>
      <c r="P50" s="26" t="s">
        <v>230</v>
      </c>
      <c r="Q50" s="156" t="s">
        <v>680</v>
      </c>
      <c r="R50" s="27"/>
      <c r="S50" s="27"/>
      <c r="T50" s="27"/>
      <c r="U50" s="27"/>
      <c r="V50" s="27"/>
      <c r="W50" s="27"/>
      <c r="X50" s="27"/>
      <c r="Y50" s="27"/>
      <c r="Z50" s="27"/>
    </row>
    <row r="51" spans="1:26" s="28" customFormat="1" x14ac:dyDescent="0.25">
      <c r="A51" s="45">
        <f t="shared" ref="A51" si="0">+A50+1</f>
        <v>3</v>
      </c>
      <c r="B51" s="113" t="s">
        <v>159</v>
      </c>
      <c r="C51" s="114" t="s">
        <v>189</v>
      </c>
      <c r="D51" s="113" t="s">
        <v>188</v>
      </c>
      <c r="E51" s="188" t="s">
        <v>231</v>
      </c>
      <c r="F51" s="109" t="s">
        <v>137</v>
      </c>
      <c r="G51" s="155" t="s">
        <v>226</v>
      </c>
      <c r="H51" s="116">
        <v>40925</v>
      </c>
      <c r="I51" s="116">
        <v>41273</v>
      </c>
      <c r="J51" s="25" t="s">
        <v>138</v>
      </c>
      <c r="K51" s="101">
        <f>((I51-H51)/30)-L51</f>
        <v>6.3666666666666663</v>
      </c>
      <c r="L51" s="101">
        <f>(I51-H49)/30</f>
        <v>5.2333333333333334</v>
      </c>
      <c r="M51" s="101">
        <f>919*12</f>
        <v>11028</v>
      </c>
      <c r="N51" s="101" t="s">
        <v>226</v>
      </c>
      <c r="O51" s="26">
        <v>7192120880</v>
      </c>
      <c r="P51" s="26" t="s">
        <v>232</v>
      </c>
      <c r="Q51" s="156"/>
      <c r="R51" s="27"/>
      <c r="S51" s="27"/>
      <c r="T51" s="27"/>
      <c r="U51" s="27"/>
      <c r="V51" s="27"/>
      <c r="W51" s="27"/>
      <c r="X51" s="27"/>
      <c r="Y51" s="27"/>
      <c r="Z51" s="27"/>
    </row>
    <row r="52" spans="1:26" s="28" customFormat="1" x14ac:dyDescent="0.25">
      <c r="A52" s="45"/>
      <c r="B52" s="48" t="s">
        <v>15</v>
      </c>
      <c r="C52" s="47"/>
      <c r="D52" s="46"/>
      <c r="E52" s="188"/>
      <c r="F52" s="24"/>
      <c r="G52" s="155"/>
      <c r="H52" s="116"/>
      <c r="I52" s="116"/>
      <c r="J52" s="25"/>
      <c r="K52" s="49">
        <f>SUM(K49:K51)</f>
        <v>32.9</v>
      </c>
      <c r="L52" s="49">
        <f>SUM(L49:L51)</f>
        <v>5.9333333333333336</v>
      </c>
      <c r="M52" s="154">
        <f>SUM(M49:M51)</f>
        <v>11891</v>
      </c>
      <c r="N52" s="49">
        <f>SUM(N49:N51)</f>
        <v>0</v>
      </c>
      <c r="O52" s="26"/>
      <c r="P52" s="26"/>
      <c r="Q52" s="157"/>
    </row>
    <row r="53" spans="1:26" s="29" customFormat="1" x14ac:dyDescent="0.25">
      <c r="E53" s="30"/>
    </row>
    <row r="54" spans="1:26" s="29" customFormat="1" x14ac:dyDescent="0.25">
      <c r="B54" s="322" t="s">
        <v>27</v>
      </c>
      <c r="C54" s="322" t="s">
        <v>26</v>
      </c>
      <c r="D54" s="324" t="s">
        <v>33</v>
      </c>
      <c r="E54" s="324"/>
    </row>
    <row r="55" spans="1:26" s="29" customFormat="1" x14ac:dyDescent="0.25">
      <c r="B55" s="323"/>
      <c r="C55" s="323"/>
      <c r="D55" s="60" t="s">
        <v>22</v>
      </c>
      <c r="E55" s="61" t="s">
        <v>23</v>
      </c>
    </row>
    <row r="56" spans="1:26" s="29" customFormat="1" ht="30.6" customHeight="1" x14ac:dyDescent="0.25">
      <c r="B56" s="58" t="s">
        <v>20</v>
      </c>
      <c r="C56" s="59">
        <f>+K52</f>
        <v>32.9</v>
      </c>
      <c r="D56" s="56" t="s">
        <v>163</v>
      </c>
      <c r="E56" s="57"/>
      <c r="F56" s="31"/>
      <c r="G56" s="31"/>
      <c r="H56" s="31"/>
      <c r="I56" s="31"/>
      <c r="J56" s="31"/>
      <c r="K56" s="31"/>
      <c r="L56" s="31"/>
      <c r="M56" s="31"/>
    </row>
    <row r="57" spans="1:26" s="29" customFormat="1" ht="30" customHeight="1" x14ac:dyDescent="0.25">
      <c r="B57" s="58" t="s">
        <v>24</v>
      </c>
      <c r="C57" s="59">
        <f>+M52</f>
        <v>11891</v>
      </c>
      <c r="D57" s="56" t="s">
        <v>163</v>
      </c>
      <c r="E57" s="57"/>
    </row>
    <row r="58" spans="1:26" s="29" customFormat="1" x14ac:dyDescent="0.25">
      <c r="B58" s="32"/>
      <c r="C58" s="340"/>
      <c r="D58" s="340"/>
      <c r="E58" s="340"/>
      <c r="F58" s="340"/>
      <c r="G58" s="340"/>
      <c r="H58" s="340"/>
      <c r="I58" s="340"/>
      <c r="J58" s="340"/>
      <c r="K58" s="340"/>
      <c r="L58" s="340"/>
      <c r="M58" s="340"/>
      <c r="N58" s="340"/>
    </row>
    <row r="59" spans="1:26" ht="28.15" customHeight="1" thickBot="1" x14ac:dyDescent="0.3"/>
    <row r="60" spans="1:26" ht="27" thickBot="1" x14ac:dyDescent="0.3">
      <c r="B60" s="341" t="s">
        <v>103</v>
      </c>
      <c r="C60" s="341"/>
      <c r="D60" s="341"/>
      <c r="E60" s="341"/>
      <c r="F60" s="341"/>
      <c r="G60" s="341"/>
      <c r="H60" s="341"/>
      <c r="I60" s="341"/>
      <c r="J60" s="341"/>
      <c r="K60" s="341"/>
      <c r="L60" s="341"/>
      <c r="M60" s="341"/>
      <c r="N60" s="341"/>
    </row>
    <row r="63" spans="1:26" ht="109.5" customHeight="1" x14ac:dyDescent="0.25">
      <c r="B63" s="119" t="s">
        <v>150</v>
      </c>
      <c r="C63" s="66" t="s">
        <v>2</v>
      </c>
      <c r="D63" s="66" t="s">
        <v>105</v>
      </c>
      <c r="E63" s="66" t="s">
        <v>104</v>
      </c>
      <c r="F63" s="66" t="s">
        <v>106</v>
      </c>
      <c r="G63" s="66" t="s">
        <v>107</v>
      </c>
      <c r="H63" s="66" t="s">
        <v>108</v>
      </c>
      <c r="I63" s="66" t="s">
        <v>109</v>
      </c>
      <c r="J63" s="66" t="s">
        <v>110</v>
      </c>
      <c r="K63" s="66" t="s">
        <v>111</v>
      </c>
      <c r="L63" s="66" t="s">
        <v>112</v>
      </c>
      <c r="M63" s="95" t="s">
        <v>113</v>
      </c>
      <c r="N63" s="95" t="s">
        <v>114</v>
      </c>
      <c r="O63" s="337" t="s">
        <v>3</v>
      </c>
      <c r="P63" s="339"/>
      <c r="Q63" s="66" t="s">
        <v>17</v>
      </c>
    </row>
    <row r="64" spans="1:26" x14ac:dyDescent="0.25">
      <c r="B64" s="3" t="s">
        <v>195</v>
      </c>
      <c r="C64" s="3" t="s">
        <v>195</v>
      </c>
      <c r="D64" s="97" t="s">
        <v>200</v>
      </c>
      <c r="E64" s="5">
        <v>25</v>
      </c>
      <c r="F64" s="4" t="s">
        <v>165</v>
      </c>
      <c r="G64" s="4" t="s">
        <v>165</v>
      </c>
      <c r="H64" s="4" t="s">
        <v>165</v>
      </c>
      <c r="I64" s="96" t="s">
        <v>137</v>
      </c>
      <c r="J64" s="96" t="s">
        <v>137</v>
      </c>
      <c r="K64" s="62" t="s">
        <v>137</v>
      </c>
      <c r="L64" s="62" t="s">
        <v>137</v>
      </c>
      <c r="M64" s="62" t="s">
        <v>137</v>
      </c>
      <c r="N64" s="57"/>
      <c r="O64" s="344"/>
      <c r="P64" s="345"/>
      <c r="Q64" s="62" t="s">
        <v>137</v>
      </c>
    </row>
    <row r="65" spans="2:17" x14ac:dyDescent="0.25">
      <c r="B65" s="3" t="s">
        <v>195</v>
      </c>
      <c r="C65" s="3" t="s">
        <v>195</v>
      </c>
      <c r="D65" s="97" t="s">
        <v>196</v>
      </c>
      <c r="E65" s="5">
        <v>300</v>
      </c>
      <c r="F65" s="4" t="s">
        <v>165</v>
      </c>
      <c r="G65" s="4" t="s">
        <v>165</v>
      </c>
      <c r="H65" s="4" t="s">
        <v>165</v>
      </c>
      <c r="I65" s="96" t="s">
        <v>137</v>
      </c>
      <c r="J65" s="96" t="s">
        <v>137</v>
      </c>
      <c r="K65" s="62" t="s">
        <v>137</v>
      </c>
      <c r="L65" s="62" t="s">
        <v>137</v>
      </c>
      <c r="M65" s="62" t="s">
        <v>137</v>
      </c>
      <c r="N65" s="57"/>
      <c r="O65" s="344"/>
      <c r="P65" s="345"/>
      <c r="Q65" s="62" t="s">
        <v>137</v>
      </c>
    </row>
    <row r="66" spans="2:17" x14ac:dyDescent="0.25">
      <c r="B66" s="3" t="s">
        <v>195</v>
      </c>
      <c r="C66" s="3" t="s">
        <v>195</v>
      </c>
      <c r="D66" s="97" t="s">
        <v>197</v>
      </c>
      <c r="E66" s="5">
        <v>150</v>
      </c>
      <c r="F66" s="4" t="s">
        <v>165</v>
      </c>
      <c r="G66" s="4" t="s">
        <v>165</v>
      </c>
      <c r="H66" s="4" t="s">
        <v>165</v>
      </c>
      <c r="I66" s="96" t="s">
        <v>137</v>
      </c>
      <c r="J66" s="96" t="s">
        <v>137</v>
      </c>
      <c r="K66" s="120" t="s">
        <v>137</v>
      </c>
      <c r="L66" s="120" t="s">
        <v>137</v>
      </c>
      <c r="M66" s="120" t="s">
        <v>137</v>
      </c>
      <c r="N66" s="57"/>
      <c r="O66" s="344"/>
      <c r="P66" s="345"/>
      <c r="Q66" s="62" t="s">
        <v>137</v>
      </c>
    </row>
    <row r="67" spans="2:17" ht="30" x14ac:dyDescent="0.25">
      <c r="B67" s="3" t="s">
        <v>195</v>
      </c>
      <c r="C67" s="3" t="s">
        <v>195</v>
      </c>
      <c r="D67" s="97" t="s">
        <v>198</v>
      </c>
      <c r="E67" s="5">
        <v>50</v>
      </c>
      <c r="F67" s="4" t="s">
        <v>165</v>
      </c>
      <c r="G67" s="4" t="s">
        <v>165</v>
      </c>
      <c r="H67" s="4" t="s">
        <v>165</v>
      </c>
      <c r="I67" s="96" t="s">
        <v>137</v>
      </c>
      <c r="J67" s="96" t="s">
        <v>137</v>
      </c>
      <c r="K67" s="120" t="s">
        <v>137</v>
      </c>
      <c r="L67" s="120" t="s">
        <v>137</v>
      </c>
      <c r="M67" s="120" t="s">
        <v>137</v>
      </c>
      <c r="N67" s="57"/>
      <c r="O67" s="344"/>
      <c r="P67" s="345"/>
      <c r="Q67" s="62" t="s">
        <v>137</v>
      </c>
    </row>
    <row r="68" spans="2:17" ht="30" x14ac:dyDescent="0.25">
      <c r="B68" s="3" t="s">
        <v>195</v>
      </c>
      <c r="C68" s="3" t="s">
        <v>195</v>
      </c>
      <c r="D68" s="97" t="s">
        <v>199</v>
      </c>
      <c r="E68" s="5">
        <v>43</v>
      </c>
      <c r="F68" s="4" t="s">
        <v>165</v>
      </c>
      <c r="G68" s="4" t="s">
        <v>165</v>
      </c>
      <c r="H68" s="4" t="s">
        <v>165</v>
      </c>
      <c r="I68" s="96" t="s">
        <v>137</v>
      </c>
      <c r="J68" s="96" t="s">
        <v>137</v>
      </c>
      <c r="K68" s="120" t="s">
        <v>137</v>
      </c>
      <c r="L68" s="120" t="s">
        <v>137</v>
      </c>
      <c r="M68" s="120" t="s">
        <v>137</v>
      </c>
      <c r="N68" s="57"/>
      <c r="O68" s="344"/>
      <c r="P68" s="345"/>
      <c r="Q68" s="62" t="s">
        <v>137</v>
      </c>
    </row>
    <row r="69" spans="2:17" x14ac:dyDescent="0.25">
      <c r="B69" s="9" t="s">
        <v>1</v>
      </c>
    </row>
    <row r="70" spans="2:17" x14ac:dyDescent="0.25">
      <c r="B70" s="9" t="s">
        <v>36</v>
      </c>
    </row>
    <row r="71" spans="2:17" x14ac:dyDescent="0.25">
      <c r="B71" s="9" t="s">
        <v>61</v>
      </c>
    </row>
    <row r="73" spans="2:17" ht="15.75" thickBot="1" x14ac:dyDescent="0.3"/>
    <row r="74" spans="2:17" ht="27" thickBot="1" x14ac:dyDescent="0.3">
      <c r="B74" s="346" t="s">
        <v>37</v>
      </c>
      <c r="C74" s="347"/>
      <c r="D74" s="347"/>
      <c r="E74" s="347"/>
      <c r="F74" s="347"/>
      <c r="G74" s="347"/>
      <c r="H74" s="347"/>
      <c r="I74" s="347"/>
      <c r="J74" s="347"/>
      <c r="K74" s="347"/>
      <c r="L74" s="347"/>
      <c r="M74" s="347"/>
      <c r="N74" s="348"/>
    </row>
    <row r="79" spans="2:17" ht="76.5" customHeight="1" x14ac:dyDescent="0.25">
      <c r="B79" s="55" t="s">
        <v>0</v>
      </c>
      <c r="C79" s="55" t="s">
        <v>38</v>
      </c>
      <c r="D79" s="55" t="s">
        <v>39</v>
      </c>
      <c r="E79" s="55" t="s">
        <v>115</v>
      </c>
      <c r="F79" s="55" t="s">
        <v>117</v>
      </c>
      <c r="G79" s="55" t="s">
        <v>118</v>
      </c>
      <c r="H79" s="55" t="s">
        <v>119</v>
      </c>
      <c r="I79" s="55" t="s">
        <v>116</v>
      </c>
      <c r="J79" s="337" t="s">
        <v>120</v>
      </c>
      <c r="K79" s="338"/>
      <c r="L79" s="339"/>
      <c r="M79" s="55" t="s">
        <v>124</v>
      </c>
      <c r="N79" s="55" t="s">
        <v>40</v>
      </c>
      <c r="O79" s="55" t="s">
        <v>41</v>
      </c>
      <c r="P79" s="337" t="s">
        <v>3</v>
      </c>
      <c r="Q79" s="339"/>
    </row>
    <row r="80" spans="2:17" ht="60.75" customHeight="1" x14ac:dyDescent="0.25">
      <c r="B80" s="90"/>
      <c r="C80" s="175"/>
      <c r="D80" s="3"/>
      <c r="E80" s="3"/>
      <c r="F80" s="3"/>
      <c r="G80" s="3"/>
      <c r="H80" s="180"/>
      <c r="I80" s="5"/>
      <c r="J80" s="1" t="s">
        <v>121</v>
      </c>
      <c r="K80" s="97" t="s">
        <v>122</v>
      </c>
      <c r="L80" s="96" t="s">
        <v>123</v>
      </c>
      <c r="M80" s="62"/>
      <c r="N80" s="62"/>
      <c r="O80" s="62"/>
      <c r="P80" s="361"/>
      <c r="Q80" s="361"/>
    </row>
    <row r="81" spans="2:17" ht="66.75" customHeight="1" x14ac:dyDescent="0.25">
      <c r="B81" s="166" t="s">
        <v>42</v>
      </c>
      <c r="C81" s="175">
        <v>2</v>
      </c>
      <c r="D81" s="242" t="s">
        <v>201</v>
      </c>
      <c r="E81" s="3">
        <v>1094912264</v>
      </c>
      <c r="F81" s="67" t="s">
        <v>202</v>
      </c>
      <c r="G81" s="3" t="s">
        <v>203</v>
      </c>
      <c r="H81" s="180">
        <v>41173</v>
      </c>
      <c r="I81" s="5" t="s">
        <v>165</v>
      </c>
      <c r="J81" s="186" t="s">
        <v>205</v>
      </c>
      <c r="K81" s="187" t="s">
        <v>204</v>
      </c>
      <c r="L81" s="96" t="s">
        <v>42</v>
      </c>
      <c r="M81" s="120" t="s">
        <v>137</v>
      </c>
      <c r="N81" s="120" t="s">
        <v>137</v>
      </c>
      <c r="O81" s="120" t="s">
        <v>137</v>
      </c>
      <c r="P81" s="167"/>
      <c r="Q81" s="167"/>
    </row>
    <row r="82" spans="2:17" ht="64.5" customHeight="1" x14ac:dyDescent="0.25">
      <c r="B82" s="176" t="s">
        <v>42</v>
      </c>
      <c r="C82" s="175">
        <v>2</v>
      </c>
      <c r="D82" s="166" t="s">
        <v>206</v>
      </c>
      <c r="E82" s="3">
        <v>41945684</v>
      </c>
      <c r="F82" s="67" t="s">
        <v>207</v>
      </c>
      <c r="G82" s="3" t="s">
        <v>192</v>
      </c>
      <c r="H82" s="180">
        <v>38149</v>
      </c>
      <c r="I82" s="5" t="s">
        <v>165</v>
      </c>
      <c r="J82" s="186" t="s">
        <v>208</v>
      </c>
      <c r="K82" s="187" t="s">
        <v>209</v>
      </c>
      <c r="L82" s="96" t="s">
        <v>42</v>
      </c>
      <c r="M82" s="120" t="s">
        <v>137</v>
      </c>
      <c r="N82" s="120" t="s">
        <v>137</v>
      </c>
      <c r="O82" s="120" t="s">
        <v>137</v>
      </c>
      <c r="P82" s="167"/>
      <c r="Q82" s="167"/>
    </row>
    <row r="83" spans="2:17" ht="94.5" customHeight="1" x14ac:dyDescent="0.25">
      <c r="B83" s="176" t="s">
        <v>43</v>
      </c>
      <c r="C83" s="175">
        <v>4</v>
      </c>
      <c r="D83" s="166" t="s">
        <v>210</v>
      </c>
      <c r="E83" s="3">
        <v>1094901376</v>
      </c>
      <c r="F83" s="67" t="s">
        <v>191</v>
      </c>
      <c r="G83" s="3" t="s">
        <v>192</v>
      </c>
      <c r="H83" s="180">
        <v>37158</v>
      </c>
      <c r="I83" s="5" t="s">
        <v>211</v>
      </c>
      <c r="J83" s="186" t="s">
        <v>213</v>
      </c>
      <c r="K83" s="187" t="s">
        <v>214</v>
      </c>
      <c r="L83" s="181" t="s">
        <v>212</v>
      </c>
      <c r="M83" s="120" t="s">
        <v>137</v>
      </c>
      <c r="N83" s="120" t="s">
        <v>137</v>
      </c>
      <c r="O83" s="120" t="s">
        <v>137</v>
      </c>
      <c r="P83" s="167"/>
      <c r="Q83" s="167"/>
    </row>
    <row r="84" spans="2:17" ht="104.25" customHeight="1" x14ac:dyDescent="0.25">
      <c r="B84" s="176" t="s">
        <v>43</v>
      </c>
      <c r="C84" s="175">
        <v>4</v>
      </c>
      <c r="D84" s="3" t="s">
        <v>215</v>
      </c>
      <c r="E84" s="3">
        <v>1097394273</v>
      </c>
      <c r="F84" s="67" t="s">
        <v>193</v>
      </c>
      <c r="G84" s="3" t="s">
        <v>216</v>
      </c>
      <c r="H84" s="180">
        <v>40970</v>
      </c>
      <c r="I84" s="5">
        <v>127611</v>
      </c>
      <c r="J84" s="186" t="s">
        <v>217</v>
      </c>
      <c r="K84" s="186" t="s">
        <v>218</v>
      </c>
      <c r="L84" s="181" t="s">
        <v>212</v>
      </c>
      <c r="M84" s="120" t="s">
        <v>137</v>
      </c>
      <c r="N84" s="120" t="s">
        <v>137</v>
      </c>
      <c r="O84" s="120" t="s">
        <v>137</v>
      </c>
      <c r="P84" s="167"/>
      <c r="Q84" s="167"/>
    </row>
    <row r="85" spans="2:17" ht="66.75" customHeight="1" x14ac:dyDescent="0.25">
      <c r="B85" s="176" t="s">
        <v>43</v>
      </c>
      <c r="C85" s="175">
        <v>4</v>
      </c>
      <c r="D85" s="3" t="s">
        <v>219</v>
      </c>
      <c r="E85" s="3">
        <v>1094906370</v>
      </c>
      <c r="F85" s="67" t="s">
        <v>191</v>
      </c>
      <c r="G85" s="3" t="s">
        <v>192</v>
      </c>
      <c r="H85" s="180">
        <v>41177</v>
      </c>
      <c r="I85" s="5" t="s">
        <v>220</v>
      </c>
      <c r="J85" s="186" t="s">
        <v>221</v>
      </c>
      <c r="K85" s="186" t="s">
        <v>222</v>
      </c>
      <c r="L85" s="181" t="s">
        <v>212</v>
      </c>
      <c r="M85" s="120" t="s">
        <v>137</v>
      </c>
      <c r="N85" s="120" t="s">
        <v>137</v>
      </c>
      <c r="O85" s="120" t="s">
        <v>137</v>
      </c>
      <c r="P85" s="167"/>
      <c r="Q85" s="167"/>
    </row>
    <row r="86" spans="2:17" ht="75" customHeight="1" x14ac:dyDescent="0.25">
      <c r="B86" s="166" t="s">
        <v>43</v>
      </c>
      <c r="C86" s="175">
        <v>4</v>
      </c>
      <c r="D86" s="3" t="s">
        <v>223</v>
      </c>
      <c r="E86" s="3">
        <v>1094916240</v>
      </c>
      <c r="F86" s="67" t="s">
        <v>193</v>
      </c>
      <c r="G86" s="3" t="s">
        <v>216</v>
      </c>
      <c r="H86" s="180">
        <v>41138</v>
      </c>
      <c r="I86" s="5">
        <v>130186</v>
      </c>
      <c r="J86" s="186" t="s">
        <v>225</v>
      </c>
      <c r="K86" s="186" t="s">
        <v>224</v>
      </c>
      <c r="L86" s="181" t="s">
        <v>212</v>
      </c>
      <c r="M86" s="120" t="s">
        <v>137</v>
      </c>
      <c r="N86" s="120" t="s">
        <v>137</v>
      </c>
      <c r="O86" s="120" t="s">
        <v>137</v>
      </c>
      <c r="P86" s="351" t="s">
        <v>688</v>
      </c>
      <c r="Q86" s="352"/>
    </row>
    <row r="88" spans="2:17" ht="15.75" thickBot="1" x14ac:dyDescent="0.3"/>
    <row r="89" spans="2:17" ht="27" thickBot="1" x14ac:dyDescent="0.3">
      <c r="B89" s="346" t="s">
        <v>45</v>
      </c>
      <c r="C89" s="347"/>
      <c r="D89" s="347"/>
      <c r="E89" s="347"/>
      <c r="F89" s="347"/>
      <c r="G89" s="347"/>
      <c r="H89" s="347"/>
      <c r="I89" s="347"/>
      <c r="J89" s="347"/>
      <c r="K89" s="347"/>
      <c r="L89" s="347"/>
      <c r="M89" s="347"/>
      <c r="N89" s="348"/>
    </row>
    <row r="92" spans="2:17" ht="46.15" customHeight="1" x14ac:dyDescent="0.25">
      <c r="B92" s="66" t="s">
        <v>32</v>
      </c>
      <c r="C92" s="66" t="s">
        <v>46</v>
      </c>
      <c r="D92" s="337" t="s">
        <v>3</v>
      </c>
      <c r="E92" s="339"/>
    </row>
    <row r="93" spans="2:17" ht="46.9" customHeight="1" x14ac:dyDescent="0.25">
      <c r="B93" s="67" t="s">
        <v>125</v>
      </c>
      <c r="C93" s="177" t="s">
        <v>137</v>
      </c>
      <c r="D93" s="353"/>
      <c r="E93" s="353"/>
    </row>
    <row r="96" spans="2:17" ht="26.25" x14ac:dyDescent="0.25">
      <c r="B96" s="325" t="s">
        <v>63</v>
      </c>
      <c r="C96" s="326"/>
      <c r="D96" s="326"/>
      <c r="E96" s="326"/>
      <c r="F96" s="326"/>
      <c r="G96" s="326"/>
      <c r="H96" s="326"/>
      <c r="I96" s="326"/>
      <c r="J96" s="326"/>
      <c r="K96" s="326"/>
      <c r="L96" s="326"/>
      <c r="M96" s="326"/>
      <c r="N96" s="326"/>
      <c r="O96" s="326"/>
      <c r="P96" s="326"/>
    </row>
    <row r="98" spans="1:26" ht="15.75" thickBot="1" x14ac:dyDescent="0.3"/>
    <row r="99" spans="1:26" ht="27" thickBot="1" x14ac:dyDescent="0.3">
      <c r="B99" s="346" t="s">
        <v>53</v>
      </c>
      <c r="C99" s="347"/>
      <c r="D99" s="347"/>
      <c r="E99" s="347"/>
      <c r="F99" s="347"/>
      <c r="G99" s="347"/>
      <c r="H99" s="347"/>
      <c r="I99" s="347"/>
      <c r="J99" s="347"/>
      <c r="K99" s="347"/>
      <c r="L99" s="347"/>
      <c r="M99" s="347"/>
      <c r="N99" s="348"/>
    </row>
    <row r="101" spans="1:26" ht="15.75" thickBot="1" x14ac:dyDescent="0.3">
      <c r="M101" s="63"/>
      <c r="N101" s="63"/>
    </row>
    <row r="102" spans="1:26" s="106" customFormat="1" ht="109.5" customHeight="1" x14ac:dyDescent="0.25">
      <c r="B102" s="117" t="s">
        <v>146</v>
      </c>
      <c r="C102" s="117" t="s">
        <v>147</v>
      </c>
      <c r="D102" s="117" t="s">
        <v>148</v>
      </c>
      <c r="E102" s="117" t="s">
        <v>44</v>
      </c>
      <c r="F102" s="117" t="s">
        <v>21</v>
      </c>
      <c r="G102" s="117" t="s">
        <v>102</v>
      </c>
      <c r="H102" s="117" t="s">
        <v>16</v>
      </c>
      <c r="I102" s="117" t="s">
        <v>9</v>
      </c>
      <c r="J102" s="117" t="s">
        <v>30</v>
      </c>
      <c r="K102" s="117" t="s">
        <v>60</v>
      </c>
      <c r="L102" s="117" t="s">
        <v>19</v>
      </c>
      <c r="M102" s="102" t="s">
        <v>25</v>
      </c>
      <c r="N102" s="117" t="s">
        <v>149</v>
      </c>
      <c r="O102" s="117" t="s">
        <v>35</v>
      </c>
      <c r="P102" s="118" t="s">
        <v>10</v>
      </c>
      <c r="Q102" s="118" t="s">
        <v>18</v>
      </c>
    </row>
    <row r="103" spans="1:26" s="112" customFormat="1" x14ac:dyDescent="0.25">
      <c r="A103" s="45">
        <v>1</v>
      </c>
      <c r="B103" s="113" t="s">
        <v>159</v>
      </c>
      <c r="C103" s="114" t="s">
        <v>189</v>
      </c>
      <c r="D103" s="113" t="s">
        <v>188</v>
      </c>
      <c r="E103" s="108" t="s">
        <v>233</v>
      </c>
      <c r="F103" s="109" t="s">
        <v>137</v>
      </c>
      <c r="G103" s="155" t="s">
        <v>226</v>
      </c>
      <c r="H103" s="116">
        <v>39841</v>
      </c>
      <c r="I103" s="116">
        <v>40178</v>
      </c>
      <c r="J103" s="110" t="s">
        <v>138</v>
      </c>
      <c r="K103" s="101">
        <f>(I103-H103)/30-L103</f>
        <v>1.0733333333333324</v>
      </c>
      <c r="L103" s="101">
        <f>11.23-1.07</f>
        <v>10.16</v>
      </c>
      <c r="M103" s="101">
        <v>50</v>
      </c>
      <c r="N103" s="101" t="s">
        <v>226</v>
      </c>
      <c r="O103" s="26">
        <v>16788080</v>
      </c>
      <c r="P103" s="26" t="s">
        <v>234</v>
      </c>
      <c r="Q103" s="156"/>
      <c r="R103" s="111"/>
      <c r="S103" s="111"/>
      <c r="T103" s="111"/>
      <c r="U103" s="111"/>
      <c r="V103" s="111"/>
      <c r="W103" s="111"/>
      <c r="X103" s="111"/>
      <c r="Y103" s="111"/>
      <c r="Z103" s="111"/>
    </row>
    <row r="104" spans="1:26" s="112" customFormat="1" x14ac:dyDescent="0.25">
      <c r="A104" s="45">
        <f>+A103+1</f>
        <v>2</v>
      </c>
      <c r="B104" s="113" t="s">
        <v>159</v>
      </c>
      <c r="C104" s="114" t="s">
        <v>189</v>
      </c>
      <c r="D104" s="113" t="s">
        <v>188</v>
      </c>
      <c r="E104" s="108" t="s">
        <v>235</v>
      </c>
      <c r="F104" s="109" t="s">
        <v>137</v>
      </c>
      <c r="G104" s="109" t="s">
        <v>226</v>
      </c>
      <c r="H104" s="116">
        <v>40200</v>
      </c>
      <c r="I104" s="116">
        <v>40543</v>
      </c>
      <c r="J104" s="110" t="s">
        <v>138</v>
      </c>
      <c r="K104" s="101">
        <f>(I104-H104)/30-L104</f>
        <v>11.433333333333334</v>
      </c>
      <c r="L104" s="101"/>
      <c r="M104" s="101">
        <f>973*12</f>
        <v>11676</v>
      </c>
      <c r="N104" s="101" t="s">
        <v>226</v>
      </c>
      <c r="O104" s="26">
        <v>6856666992</v>
      </c>
      <c r="P104" s="26" t="s">
        <v>236</v>
      </c>
      <c r="Q104" s="156"/>
      <c r="R104" s="111"/>
      <c r="S104" s="111"/>
      <c r="T104" s="111"/>
      <c r="U104" s="111"/>
      <c r="V104" s="111"/>
      <c r="W104" s="111"/>
      <c r="X104" s="111"/>
      <c r="Y104" s="111"/>
      <c r="Z104" s="111"/>
    </row>
    <row r="105" spans="1:26" s="112" customFormat="1" x14ac:dyDescent="0.25">
      <c r="A105" s="45"/>
      <c r="B105" s="48" t="s">
        <v>15</v>
      </c>
      <c r="C105" s="114"/>
      <c r="D105" s="113"/>
      <c r="E105" s="108"/>
      <c r="F105" s="109"/>
      <c r="G105" s="109"/>
      <c r="H105" s="109"/>
      <c r="I105" s="110"/>
      <c r="J105" s="110"/>
      <c r="K105" s="115">
        <f>SUM(K103:K104)</f>
        <v>12.506666666666666</v>
      </c>
      <c r="L105" s="115">
        <f>SUM(L103:L104)</f>
        <v>10.16</v>
      </c>
      <c r="M105" s="154">
        <f>SUM(M103:M104)</f>
        <v>11726</v>
      </c>
      <c r="N105" s="115">
        <f>SUM(N103:N104)</f>
        <v>0</v>
      </c>
      <c r="O105" s="26"/>
      <c r="P105" s="26"/>
      <c r="Q105" s="157"/>
    </row>
    <row r="106" spans="1:26" x14ac:dyDescent="0.25">
      <c r="B106" s="29"/>
      <c r="C106" s="29"/>
      <c r="D106" s="29"/>
      <c r="E106" s="30"/>
      <c r="F106" s="29"/>
      <c r="G106" s="29"/>
      <c r="H106" s="29"/>
      <c r="I106" s="29"/>
      <c r="J106" s="29"/>
      <c r="K106" s="29"/>
      <c r="L106" s="29"/>
      <c r="M106" s="29"/>
      <c r="N106" s="29"/>
      <c r="O106" s="29"/>
      <c r="P106" s="29"/>
    </row>
    <row r="107" spans="1:26" ht="18.75" x14ac:dyDescent="0.25">
      <c r="B107" s="58" t="s">
        <v>31</v>
      </c>
      <c r="C107" s="71">
        <f>+K105</f>
        <v>12.506666666666666</v>
      </c>
      <c r="H107" s="31"/>
      <c r="I107" s="31"/>
      <c r="J107" s="31"/>
      <c r="K107" s="31"/>
      <c r="L107" s="31"/>
      <c r="M107" s="31"/>
      <c r="N107" s="29"/>
      <c r="O107" s="29"/>
      <c r="P107" s="29"/>
    </row>
    <row r="109" spans="1:26" ht="15.75" thickBot="1" x14ac:dyDescent="0.3"/>
    <row r="110" spans="1:26" ht="37.15" customHeight="1" thickBot="1" x14ac:dyDescent="0.3">
      <c r="B110" s="74" t="s">
        <v>48</v>
      </c>
      <c r="C110" s="75" t="s">
        <v>49</v>
      </c>
      <c r="D110" s="74" t="s">
        <v>50</v>
      </c>
      <c r="E110" s="75" t="s">
        <v>54</v>
      </c>
    </row>
    <row r="111" spans="1:26" ht="41.45" customHeight="1" x14ac:dyDescent="0.25">
      <c r="B111" s="65" t="s">
        <v>126</v>
      </c>
      <c r="C111" s="68">
        <v>20</v>
      </c>
      <c r="D111" s="68">
        <v>0</v>
      </c>
      <c r="E111" s="354">
        <f>+D111+D112+D113</f>
        <v>30</v>
      </c>
    </row>
    <row r="112" spans="1:26" x14ac:dyDescent="0.25">
      <c r="B112" s="65" t="s">
        <v>127</v>
      </c>
      <c r="C112" s="56">
        <v>30</v>
      </c>
      <c r="D112" s="69">
        <f>+C112</f>
        <v>30</v>
      </c>
      <c r="E112" s="355"/>
    </row>
    <row r="113" spans="2:17" ht="15.75" thickBot="1" x14ac:dyDescent="0.3">
      <c r="B113" s="65" t="s">
        <v>128</v>
      </c>
      <c r="C113" s="70">
        <v>40</v>
      </c>
      <c r="D113" s="70">
        <v>0</v>
      </c>
      <c r="E113" s="356"/>
    </row>
    <row r="115" spans="2:17" ht="15.75" thickBot="1" x14ac:dyDescent="0.3"/>
    <row r="116" spans="2:17" ht="27" thickBot="1" x14ac:dyDescent="0.3">
      <c r="B116" s="346" t="s">
        <v>51</v>
      </c>
      <c r="C116" s="347"/>
      <c r="D116" s="347"/>
      <c r="E116" s="347"/>
      <c r="F116" s="347"/>
      <c r="G116" s="347"/>
      <c r="H116" s="347"/>
      <c r="I116" s="347"/>
      <c r="J116" s="347"/>
      <c r="K116" s="347"/>
      <c r="L116" s="347"/>
      <c r="M116" s="347"/>
      <c r="N116" s="348"/>
    </row>
    <row r="118" spans="2:17" ht="76.5" customHeight="1" x14ac:dyDescent="0.25">
      <c r="B118" s="55" t="s">
        <v>0</v>
      </c>
      <c r="C118" s="55" t="s">
        <v>38</v>
      </c>
      <c r="D118" s="55" t="s">
        <v>39</v>
      </c>
      <c r="E118" s="55" t="s">
        <v>115</v>
      </c>
      <c r="F118" s="55" t="s">
        <v>117</v>
      </c>
      <c r="G118" s="55" t="s">
        <v>118</v>
      </c>
      <c r="H118" s="55" t="s">
        <v>119</v>
      </c>
      <c r="I118" s="55" t="s">
        <v>116</v>
      </c>
      <c r="J118" s="337" t="s">
        <v>120</v>
      </c>
      <c r="K118" s="338"/>
      <c r="L118" s="339"/>
      <c r="M118" s="55" t="s">
        <v>124</v>
      </c>
      <c r="N118" s="55" t="s">
        <v>40</v>
      </c>
      <c r="O118" s="55" t="s">
        <v>41</v>
      </c>
      <c r="P118" s="337" t="s">
        <v>3</v>
      </c>
      <c r="Q118" s="339"/>
    </row>
    <row r="119" spans="2:17" ht="60.75" customHeight="1" x14ac:dyDescent="0.25">
      <c r="B119" s="176"/>
      <c r="C119" s="176"/>
      <c r="D119" s="3"/>
      <c r="E119" s="3"/>
      <c r="F119" s="3"/>
      <c r="G119" s="3"/>
      <c r="H119" s="180"/>
      <c r="I119" s="5"/>
      <c r="J119" s="1" t="s">
        <v>121</v>
      </c>
      <c r="K119" s="97" t="s">
        <v>122</v>
      </c>
      <c r="L119" s="96" t="s">
        <v>123</v>
      </c>
      <c r="M119" s="120"/>
      <c r="N119" s="120"/>
      <c r="O119" s="120"/>
      <c r="P119" s="361"/>
      <c r="Q119" s="361"/>
    </row>
    <row r="120" spans="2:17" ht="60.75" customHeight="1" x14ac:dyDescent="0.25">
      <c r="B120" s="90" t="s">
        <v>237</v>
      </c>
      <c r="C120" s="90">
        <v>1</v>
      </c>
      <c r="D120" s="242" t="s">
        <v>238</v>
      </c>
      <c r="E120" s="3">
        <v>24659056</v>
      </c>
      <c r="F120" s="3" t="s">
        <v>239</v>
      </c>
      <c r="G120" s="3" t="s">
        <v>203</v>
      </c>
      <c r="H120" s="180">
        <v>35529</v>
      </c>
      <c r="I120" s="5" t="s">
        <v>226</v>
      </c>
      <c r="J120" s="1" t="s">
        <v>189</v>
      </c>
      <c r="K120" s="97" t="s">
        <v>240</v>
      </c>
      <c r="L120" s="96" t="s">
        <v>241</v>
      </c>
      <c r="M120" s="62" t="s">
        <v>137</v>
      </c>
      <c r="N120" s="62" t="s">
        <v>137</v>
      </c>
      <c r="O120" s="62" t="s">
        <v>137</v>
      </c>
      <c r="P120" s="361"/>
      <c r="Q120" s="361"/>
    </row>
    <row r="121" spans="2:17" ht="60.75" customHeight="1" x14ac:dyDescent="0.25">
      <c r="B121" s="90" t="s">
        <v>132</v>
      </c>
      <c r="C121" s="90">
        <v>1</v>
      </c>
      <c r="D121" s="242" t="s">
        <v>242</v>
      </c>
      <c r="E121" s="3">
        <v>25099467</v>
      </c>
      <c r="F121" s="3" t="s">
        <v>190</v>
      </c>
      <c r="G121" s="3" t="s">
        <v>192</v>
      </c>
      <c r="H121" s="180">
        <v>38337</v>
      </c>
      <c r="I121" s="5" t="s">
        <v>226</v>
      </c>
      <c r="J121" s="189" t="s">
        <v>244</v>
      </c>
      <c r="K121" s="189" t="s">
        <v>243</v>
      </c>
      <c r="L121" s="96" t="s">
        <v>241</v>
      </c>
      <c r="M121" s="62" t="s">
        <v>137</v>
      </c>
      <c r="N121" s="62" t="s">
        <v>137</v>
      </c>
      <c r="O121" s="62" t="s">
        <v>137</v>
      </c>
      <c r="P121" s="361"/>
      <c r="Q121" s="361"/>
    </row>
    <row r="122" spans="2:17" ht="33.6" customHeight="1" x14ac:dyDescent="0.25">
      <c r="B122" s="90" t="s">
        <v>133</v>
      </c>
      <c r="C122" s="90"/>
      <c r="D122" s="3"/>
      <c r="E122" s="3"/>
      <c r="F122" s="3"/>
      <c r="G122" s="3"/>
      <c r="H122" s="3"/>
      <c r="I122" s="5"/>
      <c r="J122" s="1"/>
      <c r="K122" s="96"/>
      <c r="L122" s="96"/>
      <c r="M122" s="62"/>
      <c r="N122" s="62"/>
      <c r="O122" s="62"/>
      <c r="P122" s="361"/>
      <c r="Q122" s="361"/>
    </row>
    <row r="125" spans="2:17" ht="15.75" thickBot="1" x14ac:dyDescent="0.3"/>
    <row r="126" spans="2:17" ht="54" customHeight="1" x14ac:dyDescent="0.25">
      <c r="B126" s="73" t="s">
        <v>32</v>
      </c>
      <c r="C126" s="73" t="s">
        <v>48</v>
      </c>
      <c r="D126" s="55" t="s">
        <v>49</v>
      </c>
      <c r="E126" s="73" t="s">
        <v>50</v>
      </c>
      <c r="F126" s="75" t="s">
        <v>55</v>
      </c>
      <c r="G126" s="93"/>
    </row>
    <row r="127" spans="2:17" ht="144" customHeight="1" x14ac:dyDescent="0.2">
      <c r="B127" s="357" t="s">
        <v>52</v>
      </c>
      <c r="C127" s="6" t="s">
        <v>129</v>
      </c>
      <c r="D127" s="69">
        <v>25</v>
      </c>
      <c r="E127" s="69">
        <f>+D127</f>
        <v>25</v>
      </c>
      <c r="F127" s="358">
        <f>+E127+E128+E129</f>
        <v>50</v>
      </c>
      <c r="G127" s="94"/>
    </row>
    <row r="128" spans="2:17" ht="105.75" customHeight="1" x14ac:dyDescent="0.2">
      <c r="B128" s="357"/>
      <c r="C128" s="6" t="s">
        <v>130</v>
      </c>
      <c r="D128" s="72">
        <v>25</v>
      </c>
      <c r="E128" s="69">
        <f>+D128</f>
        <v>25</v>
      </c>
      <c r="F128" s="359"/>
      <c r="G128" s="94"/>
    </row>
    <row r="129" spans="2:7" ht="92.25" customHeight="1" x14ac:dyDescent="0.2">
      <c r="B129" s="357"/>
      <c r="C129" s="6" t="s">
        <v>131</v>
      </c>
      <c r="D129" s="69">
        <v>10</v>
      </c>
      <c r="E129" s="69">
        <v>0</v>
      </c>
      <c r="F129" s="360"/>
      <c r="G129" s="94"/>
    </row>
    <row r="130" spans="2:7" x14ac:dyDescent="0.25">
      <c r="C130"/>
    </row>
    <row r="133" spans="2:7" x14ac:dyDescent="0.25">
      <c r="B133" s="64" t="s">
        <v>56</v>
      </c>
    </row>
    <row r="136" spans="2:7" x14ac:dyDescent="0.25">
      <c r="B136" s="76" t="s">
        <v>32</v>
      </c>
      <c r="C136" s="76" t="s">
        <v>57</v>
      </c>
      <c r="D136" s="73" t="s">
        <v>50</v>
      </c>
      <c r="E136" s="73" t="s">
        <v>15</v>
      </c>
    </row>
    <row r="137" spans="2:7" ht="28.5" x14ac:dyDescent="0.25">
      <c r="B137" s="2" t="s">
        <v>58</v>
      </c>
      <c r="C137" s="7">
        <v>40</v>
      </c>
      <c r="D137" s="69">
        <f>+E111</f>
        <v>30</v>
      </c>
      <c r="E137" s="334">
        <f>+D137+D138</f>
        <v>80</v>
      </c>
    </row>
    <row r="138" spans="2:7" ht="57" x14ac:dyDescent="0.25">
      <c r="B138" s="2" t="s">
        <v>59</v>
      </c>
      <c r="C138" s="7">
        <v>60</v>
      </c>
      <c r="D138" s="69">
        <f>+F127</f>
        <v>50</v>
      </c>
      <c r="E138" s="335"/>
    </row>
  </sheetData>
  <mergeCells count="43">
    <mergeCell ref="B60:N60"/>
    <mergeCell ref="C58:N58"/>
    <mergeCell ref="B14:C21"/>
    <mergeCell ref="D54:E54"/>
    <mergeCell ref="M45:N45"/>
    <mergeCell ref="B4:P4"/>
    <mergeCell ref="B22:C22"/>
    <mergeCell ref="C6:N6"/>
    <mergeCell ref="C7:N7"/>
    <mergeCell ref="C8:N8"/>
    <mergeCell ref="C9:N9"/>
    <mergeCell ref="C10:E10"/>
    <mergeCell ref="B127:B129"/>
    <mergeCell ref="F127:F129"/>
    <mergeCell ref="O65:P65"/>
    <mergeCell ref="O66:P66"/>
    <mergeCell ref="O67:P67"/>
    <mergeCell ref="O68:P68"/>
    <mergeCell ref="J118:L118"/>
    <mergeCell ref="P118:Q118"/>
    <mergeCell ref="P120:Q120"/>
    <mergeCell ref="P122:Q122"/>
    <mergeCell ref="J79:L79"/>
    <mergeCell ref="P80:Q80"/>
    <mergeCell ref="P86:Q86"/>
    <mergeCell ref="P119:Q119"/>
    <mergeCell ref="P121:Q121"/>
    <mergeCell ref="E137:E138"/>
    <mergeCell ref="B2:P2"/>
    <mergeCell ref="B96:P96"/>
    <mergeCell ref="B116:N116"/>
    <mergeCell ref="E111:E113"/>
    <mergeCell ref="B89:N89"/>
    <mergeCell ref="D92:E92"/>
    <mergeCell ref="D93:E93"/>
    <mergeCell ref="B99:N99"/>
    <mergeCell ref="P79:Q79"/>
    <mergeCell ref="B74:N74"/>
    <mergeCell ref="E40:E41"/>
    <mergeCell ref="O63:P63"/>
    <mergeCell ref="B54:B55"/>
    <mergeCell ref="C54:C55"/>
    <mergeCell ref="O64:P64"/>
  </mergeCells>
  <dataValidations count="2">
    <dataValidation type="decimal" allowBlank="1" showInputMessage="1" showErrorMessage="1" sqref="WVH983054 WLL983054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4 A65550 IS65550 SO65550 ACK65550 AMG65550 AWC65550 BFY65550 BPU65550 BZQ65550 CJM65550 CTI65550 DDE65550 DNA65550 DWW65550 EGS65550 EQO65550 FAK65550 FKG65550 FUC65550 GDY65550 GNU65550 GXQ65550 HHM65550 HRI65550 IBE65550 ILA65550 IUW65550 JES65550 JOO65550 JYK65550 KIG65550 KSC65550 LBY65550 LLU65550 LVQ65550 MFM65550 MPI65550 MZE65550 NJA65550 NSW65550 OCS65550 OMO65550 OWK65550 PGG65550 PQC65550 PZY65550 QJU65550 QTQ65550 RDM65550 RNI65550 RXE65550 SHA65550 SQW65550 TAS65550 TKO65550 TUK65550 UEG65550 UOC65550 UXY65550 VHU65550 VRQ65550 WBM65550 WLI65550 WVE65550 A131086 IS131086 SO131086 ACK131086 AMG131086 AWC131086 BFY131086 BPU131086 BZQ131086 CJM131086 CTI131086 DDE131086 DNA131086 DWW131086 EGS131086 EQO131086 FAK131086 FKG131086 FUC131086 GDY131086 GNU131086 GXQ131086 HHM131086 HRI131086 IBE131086 ILA131086 IUW131086 JES131086 JOO131086 JYK131086 KIG131086 KSC131086 LBY131086 LLU131086 LVQ131086 MFM131086 MPI131086 MZE131086 NJA131086 NSW131086 OCS131086 OMO131086 OWK131086 PGG131086 PQC131086 PZY131086 QJU131086 QTQ131086 RDM131086 RNI131086 RXE131086 SHA131086 SQW131086 TAS131086 TKO131086 TUK131086 UEG131086 UOC131086 UXY131086 VHU131086 VRQ131086 WBM131086 WLI131086 WVE131086 A196622 IS196622 SO196622 ACK196622 AMG196622 AWC196622 BFY196622 BPU196622 BZQ196622 CJM196622 CTI196622 DDE196622 DNA196622 DWW196622 EGS196622 EQO196622 FAK196622 FKG196622 FUC196622 GDY196622 GNU196622 GXQ196622 HHM196622 HRI196622 IBE196622 ILA196622 IUW196622 JES196622 JOO196622 JYK196622 KIG196622 KSC196622 LBY196622 LLU196622 LVQ196622 MFM196622 MPI196622 MZE196622 NJA196622 NSW196622 OCS196622 OMO196622 OWK196622 PGG196622 PQC196622 PZY196622 QJU196622 QTQ196622 RDM196622 RNI196622 RXE196622 SHA196622 SQW196622 TAS196622 TKO196622 TUK196622 UEG196622 UOC196622 UXY196622 VHU196622 VRQ196622 WBM196622 WLI196622 WVE196622 A262158 IS262158 SO262158 ACK262158 AMG262158 AWC262158 BFY262158 BPU262158 BZQ262158 CJM262158 CTI262158 DDE262158 DNA262158 DWW262158 EGS262158 EQO262158 FAK262158 FKG262158 FUC262158 GDY262158 GNU262158 GXQ262158 HHM262158 HRI262158 IBE262158 ILA262158 IUW262158 JES262158 JOO262158 JYK262158 KIG262158 KSC262158 LBY262158 LLU262158 LVQ262158 MFM262158 MPI262158 MZE262158 NJA262158 NSW262158 OCS262158 OMO262158 OWK262158 PGG262158 PQC262158 PZY262158 QJU262158 QTQ262158 RDM262158 RNI262158 RXE262158 SHA262158 SQW262158 TAS262158 TKO262158 TUK262158 UEG262158 UOC262158 UXY262158 VHU262158 VRQ262158 WBM262158 WLI262158 WVE262158 A327694 IS327694 SO327694 ACK327694 AMG327694 AWC327694 BFY327694 BPU327694 BZQ327694 CJM327694 CTI327694 DDE327694 DNA327694 DWW327694 EGS327694 EQO327694 FAK327694 FKG327694 FUC327694 GDY327694 GNU327694 GXQ327694 HHM327694 HRI327694 IBE327694 ILA327694 IUW327694 JES327694 JOO327694 JYK327694 KIG327694 KSC327694 LBY327694 LLU327694 LVQ327694 MFM327694 MPI327694 MZE327694 NJA327694 NSW327694 OCS327694 OMO327694 OWK327694 PGG327694 PQC327694 PZY327694 QJU327694 QTQ327694 RDM327694 RNI327694 RXE327694 SHA327694 SQW327694 TAS327694 TKO327694 TUK327694 UEG327694 UOC327694 UXY327694 VHU327694 VRQ327694 WBM327694 WLI327694 WVE327694 A393230 IS393230 SO393230 ACK393230 AMG393230 AWC393230 BFY393230 BPU393230 BZQ393230 CJM393230 CTI393230 DDE393230 DNA393230 DWW393230 EGS393230 EQO393230 FAK393230 FKG393230 FUC393230 GDY393230 GNU393230 GXQ393230 HHM393230 HRI393230 IBE393230 ILA393230 IUW393230 JES393230 JOO393230 JYK393230 KIG393230 KSC393230 LBY393230 LLU393230 LVQ393230 MFM393230 MPI393230 MZE393230 NJA393230 NSW393230 OCS393230 OMO393230 OWK393230 PGG393230 PQC393230 PZY393230 QJU393230 QTQ393230 RDM393230 RNI393230 RXE393230 SHA393230 SQW393230 TAS393230 TKO393230 TUK393230 UEG393230 UOC393230 UXY393230 VHU393230 VRQ393230 WBM393230 WLI393230 WVE393230 A458766 IS458766 SO458766 ACK458766 AMG458766 AWC458766 BFY458766 BPU458766 BZQ458766 CJM458766 CTI458766 DDE458766 DNA458766 DWW458766 EGS458766 EQO458766 FAK458766 FKG458766 FUC458766 GDY458766 GNU458766 GXQ458766 HHM458766 HRI458766 IBE458766 ILA458766 IUW458766 JES458766 JOO458766 JYK458766 KIG458766 KSC458766 LBY458766 LLU458766 LVQ458766 MFM458766 MPI458766 MZE458766 NJA458766 NSW458766 OCS458766 OMO458766 OWK458766 PGG458766 PQC458766 PZY458766 QJU458766 QTQ458766 RDM458766 RNI458766 RXE458766 SHA458766 SQW458766 TAS458766 TKO458766 TUK458766 UEG458766 UOC458766 UXY458766 VHU458766 VRQ458766 WBM458766 WLI458766 WVE458766 A524302 IS524302 SO524302 ACK524302 AMG524302 AWC524302 BFY524302 BPU524302 BZQ524302 CJM524302 CTI524302 DDE524302 DNA524302 DWW524302 EGS524302 EQO524302 FAK524302 FKG524302 FUC524302 GDY524302 GNU524302 GXQ524302 HHM524302 HRI524302 IBE524302 ILA524302 IUW524302 JES524302 JOO524302 JYK524302 KIG524302 KSC524302 LBY524302 LLU524302 LVQ524302 MFM524302 MPI524302 MZE524302 NJA524302 NSW524302 OCS524302 OMO524302 OWK524302 PGG524302 PQC524302 PZY524302 QJU524302 QTQ524302 RDM524302 RNI524302 RXE524302 SHA524302 SQW524302 TAS524302 TKO524302 TUK524302 UEG524302 UOC524302 UXY524302 VHU524302 VRQ524302 WBM524302 WLI524302 WVE524302 A589838 IS589838 SO589838 ACK589838 AMG589838 AWC589838 BFY589838 BPU589838 BZQ589838 CJM589838 CTI589838 DDE589838 DNA589838 DWW589838 EGS589838 EQO589838 FAK589838 FKG589838 FUC589838 GDY589838 GNU589838 GXQ589838 HHM589838 HRI589838 IBE589838 ILA589838 IUW589838 JES589838 JOO589838 JYK589838 KIG589838 KSC589838 LBY589838 LLU589838 LVQ589838 MFM589838 MPI589838 MZE589838 NJA589838 NSW589838 OCS589838 OMO589838 OWK589838 PGG589838 PQC589838 PZY589838 QJU589838 QTQ589838 RDM589838 RNI589838 RXE589838 SHA589838 SQW589838 TAS589838 TKO589838 TUK589838 UEG589838 UOC589838 UXY589838 VHU589838 VRQ589838 WBM589838 WLI589838 WVE589838 A655374 IS655374 SO655374 ACK655374 AMG655374 AWC655374 BFY655374 BPU655374 BZQ655374 CJM655374 CTI655374 DDE655374 DNA655374 DWW655374 EGS655374 EQO655374 FAK655374 FKG655374 FUC655374 GDY655374 GNU655374 GXQ655374 HHM655374 HRI655374 IBE655374 ILA655374 IUW655374 JES655374 JOO655374 JYK655374 KIG655374 KSC655374 LBY655374 LLU655374 LVQ655374 MFM655374 MPI655374 MZE655374 NJA655374 NSW655374 OCS655374 OMO655374 OWK655374 PGG655374 PQC655374 PZY655374 QJU655374 QTQ655374 RDM655374 RNI655374 RXE655374 SHA655374 SQW655374 TAS655374 TKO655374 TUK655374 UEG655374 UOC655374 UXY655374 VHU655374 VRQ655374 WBM655374 WLI655374 WVE655374 A720910 IS720910 SO720910 ACK720910 AMG720910 AWC720910 BFY720910 BPU720910 BZQ720910 CJM720910 CTI720910 DDE720910 DNA720910 DWW720910 EGS720910 EQO720910 FAK720910 FKG720910 FUC720910 GDY720910 GNU720910 GXQ720910 HHM720910 HRI720910 IBE720910 ILA720910 IUW720910 JES720910 JOO720910 JYK720910 KIG720910 KSC720910 LBY720910 LLU720910 LVQ720910 MFM720910 MPI720910 MZE720910 NJA720910 NSW720910 OCS720910 OMO720910 OWK720910 PGG720910 PQC720910 PZY720910 QJU720910 QTQ720910 RDM720910 RNI720910 RXE720910 SHA720910 SQW720910 TAS720910 TKO720910 TUK720910 UEG720910 UOC720910 UXY720910 VHU720910 VRQ720910 WBM720910 WLI720910 WVE720910 A786446 IS786446 SO786446 ACK786446 AMG786446 AWC786446 BFY786446 BPU786446 BZQ786446 CJM786446 CTI786446 DDE786446 DNA786446 DWW786446 EGS786446 EQO786446 FAK786446 FKG786446 FUC786446 GDY786446 GNU786446 GXQ786446 HHM786446 HRI786446 IBE786446 ILA786446 IUW786446 JES786446 JOO786446 JYK786446 KIG786446 KSC786446 LBY786446 LLU786446 LVQ786446 MFM786446 MPI786446 MZE786446 NJA786446 NSW786446 OCS786446 OMO786446 OWK786446 PGG786446 PQC786446 PZY786446 QJU786446 QTQ786446 RDM786446 RNI786446 RXE786446 SHA786446 SQW786446 TAS786446 TKO786446 TUK786446 UEG786446 UOC786446 UXY786446 VHU786446 VRQ786446 WBM786446 WLI786446 WVE786446 A851982 IS851982 SO851982 ACK851982 AMG851982 AWC851982 BFY851982 BPU851982 BZQ851982 CJM851982 CTI851982 DDE851982 DNA851982 DWW851982 EGS851982 EQO851982 FAK851982 FKG851982 FUC851982 GDY851982 GNU851982 GXQ851982 HHM851982 HRI851982 IBE851982 ILA851982 IUW851982 JES851982 JOO851982 JYK851982 KIG851982 KSC851982 LBY851982 LLU851982 LVQ851982 MFM851982 MPI851982 MZE851982 NJA851982 NSW851982 OCS851982 OMO851982 OWK851982 PGG851982 PQC851982 PZY851982 QJU851982 QTQ851982 RDM851982 RNI851982 RXE851982 SHA851982 SQW851982 TAS851982 TKO851982 TUK851982 UEG851982 UOC851982 UXY851982 VHU851982 VRQ851982 WBM851982 WLI851982 WVE851982 A917518 IS917518 SO917518 ACK917518 AMG917518 AWC917518 BFY917518 BPU917518 BZQ917518 CJM917518 CTI917518 DDE917518 DNA917518 DWW917518 EGS917518 EQO917518 FAK917518 FKG917518 FUC917518 GDY917518 GNU917518 GXQ917518 HHM917518 HRI917518 IBE917518 ILA917518 IUW917518 JES917518 JOO917518 JYK917518 KIG917518 KSC917518 LBY917518 LLU917518 LVQ917518 MFM917518 MPI917518 MZE917518 NJA917518 NSW917518 OCS917518 OMO917518 OWK917518 PGG917518 PQC917518 PZY917518 QJU917518 QTQ917518 RDM917518 RNI917518 RXE917518 SHA917518 SQW917518 TAS917518 TKO917518 TUK917518 UEG917518 UOC917518 UXY917518 VHU917518 VRQ917518 WBM917518 WLI917518 WVE917518 A983054 IS983054 SO983054 ACK983054 AMG983054 AWC983054 BFY983054 BPU983054 BZQ983054 CJM983054 CTI983054 DDE983054 DNA983054 DWW983054 EGS983054 EQO983054 FAK983054 FKG983054 FUC983054 GDY983054 GNU983054 GXQ983054 HHM983054 HRI983054 IBE983054 ILA983054 IUW983054 JES983054 JOO983054 JYK983054 KIG983054 KSC983054 LBY983054 LLU983054 LVQ983054 MFM983054 MPI983054 MZE983054 NJA983054 NSW983054 OCS983054 OMO983054 OWK983054 PGG983054 PQC983054 PZY983054 QJU983054 QTQ983054 RDM983054 RNI983054 RXE983054 SHA983054 SQW983054 TAS983054 TKO983054 TUK983054 UEG983054 UOC983054 UXY983054 VHU983054 VRQ983054 WBM983054 WLI98305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2"/>
  <sheetViews>
    <sheetView topLeftCell="B140" zoomScale="64" zoomScaleNormal="64" workbookViewId="0">
      <selection activeCell="C152" sqref="C152"/>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41.1406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159</v>
      </c>
      <c r="D6" s="327"/>
      <c r="E6" s="327"/>
      <c r="F6" s="327"/>
      <c r="G6" s="327"/>
      <c r="H6" s="327"/>
      <c r="I6" s="327"/>
      <c r="J6" s="327"/>
      <c r="K6" s="327"/>
      <c r="L6" s="327"/>
      <c r="M6" s="327"/>
      <c r="N6" s="328"/>
    </row>
    <row r="7" spans="2:16" ht="16.5" thickBot="1" x14ac:dyDescent="0.3">
      <c r="B7" s="12" t="s">
        <v>5</v>
      </c>
      <c r="C7" s="327" t="s">
        <v>165</v>
      </c>
      <c r="D7" s="327"/>
      <c r="E7" s="327"/>
      <c r="F7" s="327"/>
      <c r="G7" s="327"/>
      <c r="H7" s="327"/>
      <c r="I7" s="327"/>
      <c r="J7" s="327"/>
      <c r="K7" s="327"/>
      <c r="L7" s="327"/>
      <c r="M7" s="327"/>
      <c r="N7" s="328"/>
    </row>
    <row r="8" spans="2:16" ht="16.5" thickBot="1" x14ac:dyDescent="0.3">
      <c r="B8" s="12" t="s">
        <v>6</v>
      </c>
      <c r="C8" s="327" t="s">
        <v>165</v>
      </c>
      <c r="D8" s="327"/>
      <c r="E8" s="327"/>
      <c r="F8" s="327"/>
      <c r="G8" s="327"/>
      <c r="H8" s="327"/>
      <c r="I8" s="327"/>
      <c r="J8" s="327"/>
      <c r="K8" s="327"/>
      <c r="L8" s="327"/>
      <c r="M8" s="327"/>
      <c r="N8" s="328"/>
    </row>
    <row r="9" spans="2:16" ht="16.5" thickBot="1" x14ac:dyDescent="0.3">
      <c r="B9" s="12" t="s">
        <v>7</v>
      </c>
      <c r="C9" s="327" t="s">
        <v>165</v>
      </c>
      <c r="D9" s="327"/>
      <c r="E9" s="327"/>
      <c r="F9" s="327"/>
      <c r="G9" s="327"/>
      <c r="H9" s="327"/>
      <c r="I9" s="327"/>
      <c r="J9" s="327"/>
      <c r="K9" s="327"/>
      <c r="L9" s="327"/>
      <c r="M9" s="327"/>
      <c r="N9" s="328"/>
    </row>
    <row r="10" spans="2:16" ht="16.5" thickBot="1" x14ac:dyDescent="0.3">
      <c r="B10" s="12" t="s">
        <v>668</v>
      </c>
      <c r="C10" s="329" t="s">
        <v>630</v>
      </c>
      <c r="D10" s="329"/>
      <c r="E10" s="330"/>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94" t="s">
        <v>11</v>
      </c>
      <c r="E14" s="194" t="s">
        <v>12</v>
      </c>
      <c r="F14" s="194" t="s">
        <v>28</v>
      </c>
      <c r="G14" s="91"/>
      <c r="I14" s="36"/>
      <c r="J14" s="36"/>
      <c r="K14" s="36"/>
      <c r="L14" s="36"/>
      <c r="M14" s="36"/>
      <c r="N14" s="107"/>
    </row>
    <row r="15" spans="2:16" x14ac:dyDescent="0.25">
      <c r="B15" s="331"/>
      <c r="C15" s="331"/>
      <c r="D15" s="194">
        <v>1</v>
      </c>
      <c r="E15" s="172"/>
      <c r="F15" s="174"/>
      <c r="G15" s="92"/>
      <c r="I15" s="37"/>
      <c r="J15" s="37"/>
      <c r="K15" s="37"/>
      <c r="L15" s="37"/>
      <c r="M15" s="37"/>
      <c r="N15" s="107"/>
    </row>
    <row r="16" spans="2:16" x14ac:dyDescent="0.25">
      <c r="B16" s="331"/>
      <c r="C16" s="331"/>
      <c r="D16" s="194">
        <v>2</v>
      </c>
      <c r="E16" s="172"/>
      <c r="F16" s="174"/>
      <c r="G16" s="92"/>
      <c r="I16" s="37"/>
      <c r="J16" s="37"/>
      <c r="K16" s="37"/>
      <c r="L16" s="37"/>
      <c r="M16" s="37"/>
      <c r="N16" s="107"/>
    </row>
    <row r="17" spans="1:14" x14ac:dyDescent="0.25">
      <c r="B17" s="331"/>
      <c r="C17" s="331"/>
      <c r="D17" s="194">
        <v>3</v>
      </c>
      <c r="E17" s="35"/>
      <c r="F17" s="174"/>
      <c r="G17" s="92"/>
      <c r="I17" s="37"/>
      <c r="J17" s="37"/>
      <c r="K17" s="37"/>
      <c r="L17" s="37"/>
      <c r="M17" s="37"/>
      <c r="N17" s="107"/>
    </row>
    <row r="18" spans="1:14" x14ac:dyDescent="0.25">
      <c r="B18" s="331"/>
      <c r="C18" s="331"/>
      <c r="D18" s="194">
        <v>4</v>
      </c>
      <c r="E18" s="173">
        <v>522649956</v>
      </c>
      <c r="F18" s="174">
        <v>186</v>
      </c>
      <c r="G18" s="92"/>
      <c r="H18" s="22"/>
      <c r="I18" s="37"/>
      <c r="J18" s="37"/>
      <c r="K18" s="37"/>
      <c r="L18" s="37"/>
      <c r="M18" s="37"/>
      <c r="N18" s="20"/>
    </row>
    <row r="19" spans="1:14" x14ac:dyDescent="0.25">
      <c r="B19" s="331"/>
      <c r="C19" s="331"/>
      <c r="D19" s="194">
        <v>5</v>
      </c>
      <c r="E19" s="173"/>
      <c r="F19" s="174"/>
      <c r="G19" s="92"/>
      <c r="H19" s="22"/>
      <c r="I19" s="39"/>
      <c r="J19" s="39"/>
      <c r="K19" s="39"/>
      <c r="L19" s="39"/>
      <c r="M19" s="39"/>
      <c r="N19" s="20"/>
    </row>
    <row r="20" spans="1:14" x14ac:dyDescent="0.25">
      <c r="B20" s="331"/>
      <c r="C20" s="331"/>
      <c r="D20" s="194">
        <v>6</v>
      </c>
      <c r="E20" s="173"/>
      <c r="F20" s="174"/>
      <c r="G20" s="92"/>
      <c r="H20" s="22"/>
      <c r="I20" s="106"/>
      <c r="J20" s="106"/>
      <c r="K20" s="106"/>
      <c r="L20" s="106"/>
      <c r="M20" s="106"/>
      <c r="N20" s="20"/>
    </row>
    <row r="21" spans="1:14" x14ac:dyDescent="0.25">
      <c r="B21" s="331"/>
      <c r="C21" s="331"/>
      <c r="D21" s="194">
        <v>7</v>
      </c>
      <c r="E21" s="173"/>
      <c r="F21" s="174"/>
      <c r="G21" s="92"/>
      <c r="H21" s="22"/>
      <c r="I21" s="106"/>
      <c r="J21" s="106"/>
      <c r="K21" s="106"/>
      <c r="L21" s="106"/>
      <c r="M21" s="106"/>
      <c r="N21" s="20"/>
    </row>
    <row r="22" spans="1:14" ht="15.75" thickBot="1" x14ac:dyDescent="0.3">
      <c r="B22" s="332" t="s">
        <v>13</v>
      </c>
      <c r="C22" s="333"/>
      <c r="D22" s="194"/>
      <c r="E22" s="172">
        <f>SUM(E18:E21)</f>
        <v>522649956</v>
      </c>
      <c r="F22" s="174"/>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F18*80%</f>
        <v>148.80000000000001</v>
      </c>
      <c r="D24" s="40"/>
      <c r="E24" s="43">
        <f>E22</f>
        <v>522649956</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93" t="s">
        <v>163</v>
      </c>
      <c r="D30" s="120"/>
      <c r="E30" s="103"/>
      <c r="F30" s="103"/>
      <c r="G30" s="103"/>
      <c r="H30" s="103"/>
      <c r="I30" s="106"/>
      <c r="J30" s="106"/>
      <c r="K30" s="106"/>
      <c r="L30" s="106"/>
      <c r="M30" s="106"/>
      <c r="N30" s="107"/>
    </row>
    <row r="31" spans="1:14" x14ac:dyDescent="0.25">
      <c r="A31" s="98"/>
      <c r="B31" s="120" t="s">
        <v>140</v>
      </c>
      <c r="C31" s="193" t="s">
        <v>163</v>
      </c>
      <c r="D31" s="120"/>
      <c r="E31" s="103"/>
      <c r="F31" s="103"/>
      <c r="G31" s="103"/>
      <c r="H31" s="103"/>
      <c r="I31" s="106"/>
      <c r="J31" s="106"/>
      <c r="K31" s="106"/>
      <c r="L31" s="106"/>
      <c r="M31" s="106"/>
      <c r="N31" s="107"/>
    </row>
    <row r="32" spans="1:14" x14ac:dyDescent="0.25">
      <c r="A32" s="98"/>
      <c r="B32" s="120" t="s">
        <v>141</v>
      </c>
      <c r="C32" s="193" t="s">
        <v>163</v>
      </c>
      <c r="D32" s="120"/>
      <c r="E32" s="103"/>
      <c r="F32" s="103"/>
      <c r="G32" s="103"/>
      <c r="H32" s="103"/>
      <c r="I32" s="106"/>
      <c r="J32" s="106"/>
      <c r="K32" s="106"/>
      <c r="L32" s="106"/>
      <c r="M32" s="106"/>
      <c r="N32" s="107"/>
    </row>
    <row r="33" spans="1:17" x14ac:dyDescent="0.25">
      <c r="A33" s="98"/>
      <c r="B33" s="120" t="s">
        <v>142</v>
      </c>
      <c r="C33" s="193"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93">
        <v>40</v>
      </c>
      <c r="E40" s="334">
        <f>+D40+D41</f>
        <v>40</v>
      </c>
      <c r="F40" s="103"/>
      <c r="G40" s="103"/>
      <c r="H40" s="103"/>
      <c r="I40" s="106"/>
      <c r="J40" s="106"/>
      <c r="K40" s="106"/>
      <c r="L40" s="106"/>
      <c r="M40" s="106"/>
      <c r="N40" s="107"/>
    </row>
    <row r="41" spans="1:17" ht="42.75" x14ac:dyDescent="0.25">
      <c r="A41" s="98"/>
      <c r="B41" s="104" t="s">
        <v>145</v>
      </c>
      <c r="C41" s="105">
        <v>60</v>
      </c>
      <c r="D41" s="193">
        <f>+F151</f>
        <v>0</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08" t="s">
        <v>631</v>
      </c>
      <c r="F49" s="109" t="s">
        <v>137</v>
      </c>
      <c r="G49" s="155">
        <v>1</v>
      </c>
      <c r="H49" s="116">
        <v>40924</v>
      </c>
      <c r="I49" s="116">
        <v>41273</v>
      </c>
      <c r="J49" s="110" t="s">
        <v>138</v>
      </c>
      <c r="K49" s="241">
        <f>(I49-H49)/30</f>
        <v>11.633333333333333</v>
      </c>
      <c r="L49" s="241"/>
      <c r="M49" s="101">
        <v>312</v>
      </c>
      <c r="N49" s="101">
        <f>+M49*G49</f>
        <v>312</v>
      </c>
      <c r="O49" s="26">
        <v>872778816</v>
      </c>
      <c r="P49" s="26" t="s">
        <v>632</v>
      </c>
      <c r="Q49" s="156"/>
      <c r="R49" s="111"/>
      <c r="S49" s="111"/>
      <c r="T49" s="111"/>
      <c r="U49" s="111"/>
      <c r="V49" s="111"/>
      <c r="W49" s="111"/>
      <c r="X49" s="111"/>
      <c r="Y49" s="111"/>
      <c r="Z49" s="111"/>
    </row>
    <row r="50" spans="1:26" s="112" customFormat="1" ht="116.25" customHeight="1" x14ac:dyDescent="0.25">
      <c r="A50" s="45">
        <f>+A49+1</f>
        <v>2</v>
      </c>
      <c r="B50" s="113" t="s">
        <v>159</v>
      </c>
      <c r="C50" s="114" t="s">
        <v>189</v>
      </c>
      <c r="D50" s="113" t="s">
        <v>188</v>
      </c>
      <c r="E50" s="108" t="s">
        <v>633</v>
      </c>
      <c r="F50" s="109" t="s">
        <v>137</v>
      </c>
      <c r="G50" s="155">
        <v>1</v>
      </c>
      <c r="H50" s="116">
        <v>41246</v>
      </c>
      <c r="I50" s="116">
        <v>41912</v>
      </c>
      <c r="J50" s="110" t="s">
        <v>138</v>
      </c>
      <c r="K50" s="241">
        <f>(I50-I49)/30</f>
        <v>21.3</v>
      </c>
      <c r="L50" s="241">
        <f>(I49-H50)/30</f>
        <v>0.9</v>
      </c>
      <c r="M50" s="101">
        <v>115</v>
      </c>
      <c r="N50" s="101">
        <f t="shared" ref="N50:N56" si="0">+M50*G50</f>
        <v>115</v>
      </c>
      <c r="O50" s="26">
        <v>508632338</v>
      </c>
      <c r="P50" s="26" t="s">
        <v>634</v>
      </c>
      <c r="Q50" s="156" t="s">
        <v>680</v>
      </c>
      <c r="R50" s="111"/>
      <c r="S50" s="111"/>
      <c r="T50" s="111"/>
      <c r="U50" s="111"/>
      <c r="V50" s="111"/>
      <c r="W50" s="111"/>
      <c r="X50" s="111"/>
      <c r="Y50" s="111"/>
      <c r="Z50" s="111"/>
    </row>
    <row r="51" spans="1:26" s="112" customFormat="1" ht="129.75" customHeight="1" x14ac:dyDescent="0.25">
      <c r="A51" s="45">
        <f t="shared" ref="A51:A56" si="1">+A50+1</f>
        <v>3</v>
      </c>
      <c r="B51" s="113" t="s">
        <v>159</v>
      </c>
      <c r="C51" s="114" t="s">
        <v>189</v>
      </c>
      <c r="D51" s="113" t="s">
        <v>188</v>
      </c>
      <c r="E51" s="108" t="s">
        <v>635</v>
      </c>
      <c r="F51" s="109" t="s">
        <v>137</v>
      </c>
      <c r="G51" s="155">
        <v>1</v>
      </c>
      <c r="H51" s="116">
        <v>41661</v>
      </c>
      <c r="I51" s="116">
        <v>41912</v>
      </c>
      <c r="J51" s="110" t="s">
        <v>138</v>
      </c>
      <c r="K51" s="241">
        <f>((I51-H51)/30)-L51</f>
        <v>0</v>
      </c>
      <c r="L51" s="241">
        <f>(I51-H51)/30</f>
        <v>8.3666666666666671</v>
      </c>
      <c r="M51" s="101">
        <v>5292</v>
      </c>
      <c r="N51" s="101">
        <f t="shared" si="0"/>
        <v>5292</v>
      </c>
      <c r="O51" s="26">
        <v>4672832609</v>
      </c>
      <c r="P51" s="26" t="s">
        <v>636</v>
      </c>
      <c r="Q51" s="156" t="s">
        <v>680</v>
      </c>
      <c r="R51" s="111"/>
      <c r="S51" s="111"/>
      <c r="T51" s="111"/>
      <c r="U51" s="111"/>
      <c r="V51" s="111"/>
      <c r="W51" s="111"/>
      <c r="X51" s="111"/>
      <c r="Y51" s="111"/>
      <c r="Z51" s="111"/>
    </row>
    <row r="52" spans="1:26" s="112" customFormat="1" x14ac:dyDescent="0.25">
      <c r="A52" s="45">
        <f t="shared" si="1"/>
        <v>4</v>
      </c>
      <c r="B52" s="113" t="s">
        <v>159</v>
      </c>
      <c r="C52" s="114" t="s">
        <v>189</v>
      </c>
      <c r="D52" s="113" t="s">
        <v>188</v>
      </c>
      <c r="E52" s="108" t="s">
        <v>637</v>
      </c>
      <c r="F52" s="109" t="s">
        <v>137</v>
      </c>
      <c r="G52" s="155">
        <v>1</v>
      </c>
      <c r="H52" s="116">
        <v>41094</v>
      </c>
      <c r="I52" s="116">
        <v>41273</v>
      </c>
      <c r="J52" s="110" t="s">
        <v>138</v>
      </c>
      <c r="K52" s="241">
        <f>((I52-H52)/30)-L52</f>
        <v>0</v>
      </c>
      <c r="L52" s="241">
        <f>(I52-H52)/30</f>
        <v>5.9666666666666668</v>
      </c>
      <c r="M52" s="101">
        <v>52</v>
      </c>
      <c r="N52" s="101">
        <f t="shared" si="0"/>
        <v>52</v>
      </c>
      <c r="O52" s="26">
        <v>22208964</v>
      </c>
      <c r="P52" s="26" t="s">
        <v>638</v>
      </c>
      <c r="Q52" s="156"/>
      <c r="R52" s="111"/>
      <c r="S52" s="111"/>
      <c r="T52" s="111"/>
      <c r="U52" s="111"/>
      <c r="V52" s="111"/>
      <c r="W52" s="111"/>
      <c r="X52" s="111"/>
      <c r="Y52" s="111"/>
      <c r="Z52" s="111"/>
    </row>
    <row r="53" spans="1:26" s="112" customFormat="1" x14ac:dyDescent="0.25">
      <c r="A53" s="45">
        <f t="shared" si="1"/>
        <v>5</v>
      </c>
      <c r="B53" s="113"/>
      <c r="C53" s="114"/>
      <c r="D53" s="113"/>
      <c r="E53" s="108"/>
      <c r="F53" s="109"/>
      <c r="G53" s="155"/>
      <c r="H53" s="109"/>
      <c r="I53" s="110"/>
      <c r="J53" s="110"/>
      <c r="K53" s="110"/>
      <c r="L53" s="110"/>
      <c r="M53" s="101"/>
      <c r="N53" s="101">
        <f t="shared" si="0"/>
        <v>0</v>
      </c>
      <c r="O53" s="26"/>
      <c r="P53" s="26"/>
      <c r="Q53" s="156"/>
      <c r="R53" s="111"/>
      <c r="S53" s="111"/>
      <c r="T53" s="111"/>
      <c r="U53" s="111"/>
      <c r="V53" s="111"/>
      <c r="W53" s="111"/>
      <c r="X53" s="111"/>
      <c r="Y53" s="111"/>
      <c r="Z53" s="111"/>
    </row>
    <row r="54" spans="1:26" s="112" customFormat="1" x14ac:dyDescent="0.25">
      <c r="A54" s="45">
        <f t="shared" si="1"/>
        <v>6</v>
      </c>
      <c r="B54" s="113"/>
      <c r="C54" s="114"/>
      <c r="D54" s="113"/>
      <c r="E54" s="108"/>
      <c r="F54" s="109"/>
      <c r="G54" s="155"/>
      <c r="H54" s="109"/>
      <c r="I54" s="110"/>
      <c r="J54" s="110"/>
      <c r="K54" s="110"/>
      <c r="L54" s="110"/>
      <c r="M54" s="101"/>
      <c r="N54" s="101">
        <f t="shared" si="0"/>
        <v>0</v>
      </c>
      <c r="O54" s="26"/>
      <c r="P54" s="26"/>
      <c r="Q54" s="156"/>
      <c r="R54" s="111"/>
      <c r="S54" s="111"/>
      <c r="T54" s="111"/>
      <c r="U54" s="111"/>
      <c r="V54" s="111"/>
      <c r="W54" s="111"/>
      <c r="X54" s="111"/>
      <c r="Y54" s="111"/>
      <c r="Z54" s="111"/>
    </row>
    <row r="55" spans="1:26" s="112" customFormat="1" x14ac:dyDescent="0.25">
      <c r="A55" s="45">
        <f t="shared" si="1"/>
        <v>7</v>
      </c>
      <c r="B55" s="113"/>
      <c r="C55" s="114"/>
      <c r="D55" s="113"/>
      <c r="E55" s="108"/>
      <c r="F55" s="109"/>
      <c r="G55" s="155"/>
      <c r="H55" s="109"/>
      <c r="I55" s="110"/>
      <c r="J55" s="110"/>
      <c r="K55" s="110"/>
      <c r="L55" s="110"/>
      <c r="M55" s="101"/>
      <c r="N55" s="101">
        <f t="shared" si="0"/>
        <v>0</v>
      </c>
      <c r="O55" s="26"/>
      <c r="P55" s="26"/>
      <c r="Q55" s="156"/>
      <c r="R55" s="111"/>
      <c r="S55" s="111"/>
      <c r="T55" s="111"/>
      <c r="U55" s="111"/>
      <c r="V55" s="111"/>
      <c r="W55" s="111"/>
      <c r="X55" s="111"/>
      <c r="Y55" s="111"/>
      <c r="Z55" s="111"/>
    </row>
    <row r="56" spans="1:26" s="112" customFormat="1" x14ac:dyDescent="0.25">
      <c r="A56" s="45">
        <f t="shared" si="1"/>
        <v>8</v>
      </c>
      <c r="B56" s="113"/>
      <c r="C56" s="114"/>
      <c r="D56" s="113"/>
      <c r="E56" s="108"/>
      <c r="F56" s="109"/>
      <c r="G56" s="155"/>
      <c r="H56" s="109"/>
      <c r="I56" s="110"/>
      <c r="J56" s="110"/>
      <c r="K56" s="110"/>
      <c r="L56" s="110"/>
      <c r="M56" s="101"/>
      <c r="N56" s="101">
        <f t="shared" si="0"/>
        <v>0</v>
      </c>
      <c r="O56" s="26"/>
      <c r="P56" s="26"/>
      <c r="Q56" s="156"/>
      <c r="R56" s="111"/>
      <c r="S56" s="111"/>
      <c r="T56" s="111"/>
      <c r="U56" s="111"/>
      <c r="V56" s="111"/>
      <c r="W56" s="111"/>
      <c r="X56" s="111"/>
      <c r="Y56" s="111"/>
      <c r="Z56" s="111"/>
    </row>
    <row r="57" spans="1:26" s="112" customFormat="1" x14ac:dyDescent="0.25">
      <c r="A57" s="45"/>
      <c r="B57" s="48" t="s">
        <v>15</v>
      </c>
      <c r="C57" s="114"/>
      <c r="D57" s="113"/>
      <c r="E57" s="108"/>
      <c r="F57" s="109"/>
      <c r="G57" s="155"/>
      <c r="H57" s="109"/>
      <c r="I57" s="110"/>
      <c r="J57" s="110"/>
      <c r="K57" s="115">
        <f t="shared" ref="K57:N57" si="2">SUM(K49:K56)</f>
        <v>32.933333333333337</v>
      </c>
      <c r="L57" s="115">
        <f t="shared" si="2"/>
        <v>15.233333333333334</v>
      </c>
      <c r="M57" s="154">
        <f t="shared" si="2"/>
        <v>5771</v>
      </c>
      <c r="N57" s="115">
        <f t="shared" si="2"/>
        <v>5771</v>
      </c>
      <c r="O57" s="26"/>
      <c r="P57" s="26"/>
      <c r="Q57" s="157"/>
    </row>
    <row r="58" spans="1:26" s="29" customFormat="1" x14ac:dyDescent="0.25">
      <c r="E58" s="30"/>
    </row>
    <row r="59" spans="1:26" s="29" customFormat="1" x14ac:dyDescent="0.25">
      <c r="B59" s="322" t="s">
        <v>27</v>
      </c>
      <c r="C59" s="322" t="s">
        <v>26</v>
      </c>
      <c r="D59" s="324" t="s">
        <v>33</v>
      </c>
      <c r="E59" s="324"/>
    </row>
    <row r="60" spans="1:26" s="29" customFormat="1" x14ac:dyDescent="0.25">
      <c r="B60" s="323"/>
      <c r="C60" s="323"/>
      <c r="D60" s="195" t="s">
        <v>22</v>
      </c>
      <c r="E60" s="61" t="s">
        <v>23</v>
      </c>
    </row>
    <row r="61" spans="1:26" s="29" customFormat="1" ht="30.6" customHeight="1" x14ac:dyDescent="0.25">
      <c r="B61" s="58" t="s">
        <v>20</v>
      </c>
      <c r="C61" s="59">
        <f>+K57</f>
        <v>32.933333333333337</v>
      </c>
      <c r="D61" s="56" t="s">
        <v>163</v>
      </c>
      <c r="E61" s="57"/>
      <c r="F61" s="31"/>
      <c r="G61" s="31"/>
      <c r="H61" s="31"/>
      <c r="I61" s="31"/>
      <c r="J61" s="31"/>
      <c r="K61" s="31"/>
      <c r="L61" s="31"/>
      <c r="M61" s="31"/>
    </row>
    <row r="62" spans="1:26" s="29" customFormat="1" ht="30" customHeight="1" x14ac:dyDescent="0.25">
      <c r="B62" s="58" t="s">
        <v>24</v>
      </c>
      <c r="C62" s="59">
        <f>+M57</f>
        <v>5771</v>
      </c>
      <c r="D62" s="56" t="s">
        <v>163</v>
      </c>
      <c r="E62" s="57"/>
    </row>
    <row r="63" spans="1:26" s="29" customFormat="1" x14ac:dyDescent="0.25">
      <c r="B63" s="32"/>
      <c r="C63" s="340"/>
      <c r="D63" s="340"/>
      <c r="E63" s="340"/>
      <c r="F63" s="340"/>
      <c r="G63" s="340"/>
      <c r="H63" s="340"/>
      <c r="I63" s="340"/>
      <c r="J63" s="340"/>
      <c r="K63" s="340"/>
      <c r="L63" s="340"/>
      <c r="M63" s="340"/>
      <c r="N63" s="340"/>
    </row>
    <row r="64" spans="1:26" ht="28.15" customHeight="1" thickBot="1" x14ac:dyDescent="0.3"/>
    <row r="65" spans="2:17" ht="27" thickBot="1" x14ac:dyDescent="0.3">
      <c r="B65" s="341" t="s">
        <v>103</v>
      </c>
      <c r="C65" s="341"/>
      <c r="D65" s="341"/>
      <c r="E65" s="341"/>
      <c r="F65" s="341"/>
      <c r="G65" s="341"/>
      <c r="H65" s="341"/>
      <c r="I65" s="341"/>
      <c r="J65" s="341"/>
      <c r="K65" s="341"/>
      <c r="L65" s="341"/>
      <c r="M65" s="341"/>
      <c r="N65" s="341"/>
    </row>
    <row r="68" spans="2:17" ht="109.5" customHeight="1" x14ac:dyDescent="0.25">
      <c r="B68" s="119" t="s">
        <v>150</v>
      </c>
      <c r="C68" s="66" t="s">
        <v>2</v>
      </c>
      <c r="D68" s="66" t="s">
        <v>105</v>
      </c>
      <c r="E68" s="66" t="s">
        <v>104</v>
      </c>
      <c r="F68" s="66" t="s">
        <v>106</v>
      </c>
      <c r="G68" s="66" t="s">
        <v>107</v>
      </c>
      <c r="H68" s="66" t="s">
        <v>108</v>
      </c>
      <c r="I68" s="66" t="s">
        <v>109</v>
      </c>
      <c r="J68" s="66" t="s">
        <v>110</v>
      </c>
      <c r="K68" s="66" t="s">
        <v>111</v>
      </c>
      <c r="L68" s="66" t="s">
        <v>112</v>
      </c>
      <c r="M68" s="95" t="s">
        <v>113</v>
      </c>
      <c r="N68" s="95" t="s">
        <v>114</v>
      </c>
      <c r="O68" s="337" t="s">
        <v>3</v>
      </c>
      <c r="P68" s="339"/>
      <c r="Q68" s="66" t="s">
        <v>17</v>
      </c>
    </row>
    <row r="69" spans="2:17" ht="30" x14ac:dyDescent="0.25">
      <c r="B69" s="3" t="s">
        <v>533</v>
      </c>
      <c r="C69" s="3" t="s">
        <v>587</v>
      </c>
      <c r="D69" s="97" t="s">
        <v>639</v>
      </c>
      <c r="E69" s="5">
        <v>48</v>
      </c>
      <c r="F69" s="4" t="s">
        <v>165</v>
      </c>
      <c r="G69" s="237" t="s">
        <v>640</v>
      </c>
      <c r="H69" s="4" t="s">
        <v>137</v>
      </c>
      <c r="I69" s="96" t="s">
        <v>165</v>
      </c>
      <c r="J69" s="96" t="s">
        <v>137</v>
      </c>
      <c r="K69" s="120" t="s">
        <v>137</v>
      </c>
      <c r="L69" s="120" t="s">
        <v>137</v>
      </c>
      <c r="M69" s="120" t="s">
        <v>137</v>
      </c>
      <c r="N69" s="120" t="s">
        <v>137</v>
      </c>
      <c r="O69" s="344"/>
      <c r="P69" s="345"/>
      <c r="Q69" s="120" t="s">
        <v>137</v>
      </c>
    </row>
    <row r="70" spans="2:17" ht="30" x14ac:dyDescent="0.25">
      <c r="B70" s="3" t="s">
        <v>533</v>
      </c>
      <c r="C70" s="3" t="s">
        <v>587</v>
      </c>
      <c r="D70" s="97" t="s">
        <v>641</v>
      </c>
      <c r="E70" s="5">
        <v>36</v>
      </c>
      <c r="F70" s="4" t="s">
        <v>165</v>
      </c>
      <c r="G70" s="211" t="s">
        <v>642</v>
      </c>
      <c r="H70" s="4" t="s">
        <v>165</v>
      </c>
      <c r="I70" s="96" t="s">
        <v>165</v>
      </c>
      <c r="J70" s="96" t="s">
        <v>137</v>
      </c>
      <c r="K70" s="120" t="s">
        <v>137</v>
      </c>
      <c r="L70" s="120" t="s">
        <v>137</v>
      </c>
      <c r="M70" s="120" t="s">
        <v>137</v>
      </c>
      <c r="N70" s="120" t="s">
        <v>137</v>
      </c>
      <c r="O70" s="344"/>
      <c r="P70" s="345"/>
      <c r="Q70" s="120" t="s">
        <v>137</v>
      </c>
    </row>
    <row r="71" spans="2:17" ht="45" x14ac:dyDescent="0.25">
      <c r="B71" s="3" t="s">
        <v>536</v>
      </c>
      <c r="C71" s="3" t="s">
        <v>587</v>
      </c>
      <c r="D71" s="97" t="s">
        <v>643</v>
      </c>
      <c r="E71" s="5">
        <v>102</v>
      </c>
      <c r="F71" s="4" t="s">
        <v>165</v>
      </c>
      <c r="G71" s="211" t="s">
        <v>640</v>
      </c>
      <c r="H71" s="4" t="s">
        <v>137</v>
      </c>
      <c r="I71" s="96" t="s">
        <v>165</v>
      </c>
      <c r="J71" s="96" t="s">
        <v>137</v>
      </c>
      <c r="K71" s="120" t="s">
        <v>137</v>
      </c>
      <c r="L71" s="120" t="s">
        <v>137</v>
      </c>
      <c r="M71" s="120" t="s">
        <v>137</v>
      </c>
      <c r="N71" s="120" t="s">
        <v>137</v>
      </c>
      <c r="O71" s="344"/>
      <c r="P71" s="345"/>
      <c r="Q71" s="120" t="s">
        <v>137</v>
      </c>
    </row>
    <row r="72" spans="2:17" x14ac:dyDescent="0.25">
      <c r="B72" s="3"/>
      <c r="C72" s="3"/>
      <c r="D72" s="97"/>
      <c r="E72" s="5"/>
      <c r="F72" s="4"/>
      <c r="G72" s="4"/>
      <c r="H72" s="4"/>
      <c r="I72" s="96"/>
      <c r="J72" s="96"/>
      <c r="K72" s="120"/>
      <c r="L72" s="120"/>
      <c r="M72" s="120"/>
      <c r="N72" s="120"/>
      <c r="O72" s="344"/>
      <c r="P72" s="345"/>
      <c r="Q72" s="120"/>
    </row>
    <row r="73" spans="2:17" x14ac:dyDescent="0.25">
      <c r="B73" s="3"/>
      <c r="C73" s="3"/>
      <c r="D73" s="97"/>
      <c r="E73" s="5"/>
      <c r="F73" s="4"/>
      <c r="G73" s="4"/>
      <c r="H73" s="4"/>
      <c r="I73" s="96"/>
      <c r="J73" s="96"/>
      <c r="K73" s="120"/>
      <c r="L73" s="120"/>
      <c r="M73" s="120"/>
      <c r="N73" s="120"/>
      <c r="O73" s="344"/>
      <c r="P73" s="345"/>
      <c r="Q73" s="120"/>
    </row>
    <row r="74" spans="2:17" x14ac:dyDescent="0.25">
      <c r="B74" s="3"/>
      <c r="C74" s="3"/>
      <c r="D74" s="5"/>
      <c r="E74" s="5"/>
      <c r="F74" s="4"/>
      <c r="G74" s="4"/>
      <c r="H74" s="4"/>
      <c r="I74" s="96"/>
      <c r="J74" s="96"/>
      <c r="K74" s="120"/>
      <c r="L74" s="120"/>
      <c r="M74" s="120"/>
      <c r="N74" s="120"/>
      <c r="O74" s="344"/>
      <c r="P74" s="345"/>
      <c r="Q74" s="120"/>
    </row>
    <row r="75" spans="2:17" x14ac:dyDescent="0.25">
      <c r="B75" s="120"/>
      <c r="C75" s="120"/>
      <c r="D75" s="120"/>
      <c r="E75" s="120"/>
      <c r="F75" s="120"/>
      <c r="G75" s="120"/>
      <c r="H75" s="120"/>
      <c r="I75" s="120"/>
      <c r="J75" s="120"/>
      <c r="K75" s="120"/>
      <c r="L75" s="120"/>
      <c r="M75" s="120"/>
      <c r="N75" s="120"/>
      <c r="O75" s="344"/>
      <c r="P75" s="345"/>
      <c r="Q75" s="120"/>
    </row>
    <row r="76" spans="2:17" x14ac:dyDescent="0.25">
      <c r="B76" s="9" t="s">
        <v>1</v>
      </c>
    </row>
    <row r="77" spans="2:17" x14ac:dyDescent="0.25">
      <c r="B77" s="9" t="s">
        <v>36</v>
      </c>
    </row>
    <row r="78" spans="2:17" x14ac:dyDescent="0.25">
      <c r="B78" s="9" t="s">
        <v>61</v>
      </c>
    </row>
    <row r="80" spans="2:17" ht="15.75" thickBot="1" x14ac:dyDescent="0.3"/>
    <row r="81" spans="2:17" ht="27" thickBot="1" x14ac:dyDescent="0.3">
      <c r="B81" s="346" t="s">
        <v>37</v>
      </c>
      <c r="C81" s="347"/>
      <c r="D81" s="347"/>
      <c r="E81" s="347"/>
      <c r="F81" s="347"/>
      <c r="G81" s="347"/>
      <c r="H81" s="347"/>
      <c r="I81" s="347"/>
      <c r="J81" s="347"/>
      <c r="K81" s="347"/>
      <c r="L81" s="347"/>
      <c r="M81" s="347"/>
      <c r="N81" s="348"/>
    </row>
    <row r="86" spans="2:17" ht="76.5" customHeight="1" x14ac:dyDescent="0.25">
      <c r="B86" s="119" t="s">
        <v>0</v>
      </c>
      <c r="C86" s="119" t="s">
        <v>38</v>
      </c>
      <c r="D86" s="119" t="s">
        <v>39</v>
      </c>
      <c r="E86" s="119" t="s">
        <v>115</v>
      </c>
      <c r="F86" s="119" t="s">
        <v>117</v>
      </c>
      <c r="G86" s="119" t="s">
        <v>118</v>
      </c>
      <c r="H86" s="119" t="s">
        <v>119</v>
      </c>
      <c r="I86" s="119" t="s">
        <v>116</v>
      </c>
      <c r="J86" s="337" t="s">
        <v>120</v>
      </c>
      <c r="K86" s="338"/>
      <c r="L86" s="339"/>
      <c r="M86" s="119" t="s">
        <v>124</v>
      </c>
      <c r="N86" s="119" t="s">
        <v>40</v>
      </c>
      <c r="O86" s="119" t="s">
        <v>41</v>
      </c>
      <c r="P86" s="337" t="s">
        <v>3</v>
      </c>
      <c r="Q86" s="339"/>
    </row>
    <row r="87" spans="2:17" ht="60.75" customHeight="1" x14ac:dyDescent="0.25">
      <c r="B87" s="192" t="s">
        <v>42</v>
      </c>
      <c r="C87" s="231">
        <v>2</v>
      </c>
      <c r="D87" s="3"/>
      <c r="E87" s="3"/>
      <c r="F87" s="3"/>
      <c r="G87" s="3"/>
      <c r="H87" s="3"/>
      <c r="I87" s="5"/>
      <c r="J87" s="1" t="s">
        <v>121</v>
      </c>
      <c r="K87" s="97" t="s">
        <v>122</v>
      </c>
      <c r="L87" s="96" t="s">
        <v>123</v>
      </c>
      <c r="M87" s="120"/>
      <c r="N87" s="120"/>
      <c r="O87" s="120"/>
      <c r="P87" s="361"/>
      <c r="Q87" s="361"/>
    </row>
    <row r="88" spans="2:17" ht="106.5" customHeight="1" x14ac:dyDescent="0.25">
      <c r="B88" s="192" t="s">
        <v>42</v>
      </c>
      <c r="C88" s="175"/>
      <c r="D88" s="192" t="s">
        <v>644</v>
      </c>
      <c r="E88" s="3">
        <v>29812957</v>
      </c>
      <c r="F88" s="3" t="s">
        <v>193</v>
      </c>
      <c r="G88" s="3" t="s">
        <v>645</v>
      </c>
      <c r="H88" s="180">
        <v>36979</v>
      </c>
      <c r="I88" s="238" t="s">
        <v>646</v>
      </c>
      <c r="J88" s="1" t="s">
        <v>189</v>
      </c>
      <c r="K88" s="97" t="s">
        <v>647</v>
      </c>
      <c r="L88" s="97" t="s">
        <v>648</v>
      </c>
      <c r="M88" s="193" t="s">
        <v>137</v>
      </c>
      <c r="N88" s="193" t="s">
        <v>137</v>
      </c>
      <c r="O88" s="193" t="s">
        <v>137</v>
      </c>
      <c r="P88" s="361"/>
      <c r="Q88" s="361"/>
    </row>
    <row r="89" spans="2:17" ht="27" customHeight="1" x14ac:dyDescent="0.25">
      <c r="B89" s="192"/>
      <c r="C89" s="175"/>
      <c r="D89" s="3"/>
      <c r="E89" s="3"/>
      <c r="F89" s="3"/>
      <c r="G89" s="3"/>
      <c r="H89" s="3"/>
      <c r="I89" s="5"/>
      <c r="J89" s="192" t="s">
        <v>649</v>
      </c>
      <c r="K89" s="97" t="s">
        <v>650</v>
      </c>
      <c r="L89" s="96" t="s">
        <v>651</v>
      </c>
      <c r="M89" s="193" t="s">
        <v>137</v>
      </c>
      <c r="N89" s="193" t="s">
        <v>137</v>
      </c>
      <c r="O89" s="193" t="s">
        <v>137</v>
      </c>
      <c r="P89" s="361"/>
      <c r="Q89" s="361"/>
    </row>
    <row r="90" spans="2:17" ht="35.25" customHeight="1" x14ac:dyDescent="0.25">
      <c r="B90" s="192" t="s">
        <v>42</v>
      </c>
      <c r="C90" s="175"/>
      <c r="D90" s="192" t="s">
        <v>322</v>
      </c>
      <c r="E90" s="3">
        <v>42012035</v>
      </c>
      <c r="F90" s="3" t="s">
        <v>326</v>
      </c>
      <c r="G90" s="3" t="s">
        <v>652</v>
      </c>
      <c r="H90" s="180">
        <v>41111</v>
      </c>
      <c r="I90" s="5" t="s">
        <v>165</v>
      </c>
      <c r="J90" s="1" t="s">
        <v>189</v>
      </c>
      <c r="K90" s="97" t="s">
        <v>653</v>
      </c>
      <c r="L90" s="181" t="s">
        <v>654</v>
      </c>
      <c r="M90" s="193" t="s">
        <v>137</v>
      </c>
      <c r="N90" s="193" t="s">
        <v>137</v>
      </c>
      <c r="O90" s="193" t="s">
        <v>137</v>
      </c>
      <c r="P90" s="361"/>
      <c r="Q90" s="361"/>
    </row>
    <row r="91" spans="2:17" ht="57" customHeight="1" x14ac:dyDescent="0.25">
      <c r="B91" s="192"/>
      <c r="C91" s="175"/>
      <c r="D91" s="192"/>
      <c r="E91" s="3"/>
      <c r="F91" s="3"/>
      <c r="G91" s="3"/>
      <c r="H91" s="180"/>
      <c r="I91" s="5"/>
      <c r="J91" s="192" t="s">
        <v>655</v>
      </c>
      <c r="K91" s="97" t="s">
        <v>656</v>
      </c>
      <c r="L91" s="181" t="s">
        <v>657</v>
      </c>
      <c r="M91" s="193" t="s">
        <v>137</v>
      </c>
      <c r="N91" s="193" t="s">
        <v>137</v>
      </c>
      <c r="O91" s="193" t="s">
        <v>137</v>
      </c>
      <c r="P91" s="361"/>
      <c r="Q91" s="361"/>
    </row>
    <row r="92" spans="2:17" ht="62.25" customHeight="1" x14ac:dyDescent="0.25">
      <c r="B92" s="192"/>
      <c r="C92" s="175"/>
      <c r="D92" s="3"/>
      <c r="E92" s="3"/>
      <c r="F92" s="3"/>
      <c r="G92" s="3"/>
      <c r="H92" s="180"/>
      <c r="I92" s="5"/>
      <c r="J92" s="192" t="s">
        <v>655</v>
      </c>
      <c r="K92" s="97" t="s">
        <v>658</v>
      </c>
      <c r="L92" s="181" t="s">
        <v>657</v>
      </c>
      <c r="M92" s="193" t="s">
        <v>137</v>
      </c>
      <c r="N92" s="193" t="s">
        <v>137</v>
      </c>
      <c r="O92" s="193" t="s">
        <v>137</v>
      </c>
      <c r="P92" s="361"/>
      <c r="Q92" s="361"/>
    </row>
    <row r="93" spans="2:17" ht="28.5" customHeight="1" x14ac:dyDescent="0.25">
      <c r="B93" s="192" t="s">
        <v>43</v>
      </c>
      <c r="C93" s="175">
        <v>1</v>
      </c>
      <c r="D93" s="192" t="s">
        <v>659</v>
      </c>
      <c r="E93" s="3">
        <v>1097032092</v>
      </c>
      <c r="F93" s="3" t="s">
        <v>262</v>
      </c>
      <c r="G93" s="3" t="s">
        <v>645</v>
      </c>
      <c r="H93" s="180">
        <v>41026</v>
      </c>
      <c r="I93" s="5">
        <v>131643</v>
      </c>
      <c r="J93" s="192" t="s">
        <v>189</v>
      </c>
      <c r="K93" s="226" t="s">
        <v>660</v>
      </c>
      <c r="L93" s="181" t="s">
        <v>262</v>
      </c>
      <c r="M93" s="193" t="s">
        <v>137</v>
      </c>
      <c r="N93" s="193" t="s">
        <v>137</v>
      </c>
      <c r="O93" s="193" t="s">
        <v>137</v>
      </c>
      <c r="P93" s="361"/>
      <c r="Q93" s="361"/>
    </row>
    <row r="94" spans="2:17" ht="69.75" customHeight="1" x14ac:dyDescent="0.25">
      <c r="B94" s="192"/>
      <c r="C94" s="192"/>
      <c r="D94" s="3"/>
      <c r="E94" s="3"/>
      <c r="F94" s="3"/>
      <c r="G94" s="3"/>
      <c r="H94" s="3"/>
      <c r="I94" s="5"/>
      <c r="J94" s="196" t="s">
        <v>661</v>
      </c>
      <c r="K94" s="97" t="s">
        <v>662</v>
      </c>
      <c r="L94" s="97" t="s">
        <v>663</v>
      </c>
      <c r="M94" s="193"/>
      <c r="N94" s="193"/>
      <c r="O94" s="193"/>
      <c r="P94" s="361"/>
      <c r="Q94" s="361"/>
    </row>
    <row r="96" spans="2:17" ht="15.75" thickBot="1" x14ac:dyDescent="0.3"/>
    <row r="97" spans="1:26" ht="27" thickBot="1" x14ac:dyDescent="0.3">
      <c r="B97" s="346" t="s">
        <v>45</v>
      </c>
      <c r="C97" s="347"/>
      <c r="D97" s="347"/>
      <c r="E97" s="347"/>
      <c r="F97" s="347"/>
      <c r="G97" s="347"/>
      <c r="H97" s="347"/>
      <c r="I97" s="347"/>
      <c r="J97" s="347"/>
      <c r="K97" s="347"/>
      <c r="L97" s="347"/>
      <c r="M97" s="347"/>
      <c r="N97" s="348"/>
    </row>
    <row r="100" spans="1:26" ht="46.15" customHeight="1" x14ac:dyDescent="0.25">
      <c r="B100" s="66" t="s">
        <v>32</v>
      </c>
      <c r="C100" s="66" t="s">
        <v>46</v>
      </c>
      <c r="D100" s="337" t="s">
        <v>3</v>
      </c>
      <c r="E100" s="339"/>
    </row>
    <row r="101" spans="1:26" ht="46.9" customHeight="1" x14ac:dyDescent="0.25">
      <c r="B101" s="67" t="s">
        <v>125</v>
      </c>
      <c r="C101" s="193" t="s">
        <v>137</v>
      </c>
      <c r="D101" s="353"/>
      <c r="E101" s="353"/>
    </row>
    <row r="104" spans="1:26" ht="26.25" x14ac:dyDescent="0.25">
      <c r="B104" s="325" t="s">
        <v>63</v>
      </c>
      <c r="C104" s="326"/>
      <c r="D104" s="326"/>
      <c r="E104" s="326"/>
      <c r="F104" s="326"/>
      <c r="G104" s="326"/>
      <c r="H104" s="326"/>
      <c r="I104" s="326"/>
      <c r="J104" s="326"/>
      <c r="K104" s="326"/>
      <c r="L104" s="326"/>
      <c r="M104" s="326"/>
      <c r="N104" s="326"/>
      <c r="O104" s="326"/>
      <c r="P104" s="326"/>
    </row>
    <row r="106" spans="1:26" ht="15.75" thickBot="1" x14ac:dyDescent="0.3"/>
    <row r="107" spans="1:26" ht="27" thickBot="1" x14ac:dyDescent="0.3">
      <c r="B107" s="346" t="s">
        <v>53</v>
      </c>
      <c r="C107" s="347"/>
      <c r="D107" s="347"/>
      <c r="E107" s="347"/>
      <c r="F107" s="347"/>
      <c r="G107" s="347"/>
      <c r="H107" s="347"/>
      <c r="I107" s="347"/>
      <c r="J107" s="347"/>
      <c r="K107" s="347"/>
      <c r="L107" s="347"/>
      <c r="M107" s="347"/>
      <c r="N107" s="348"/>
    </row>
    <row r="109" spans="1:26" ht="15.75" thickBot="1" x14ac:dyDescent="0.3">
      <c r="M109" s="63"/>
      <c r="N109" s="63"/>
    </row>
    <row r="110" spans="1:26" s="106" customFormat="1" ht="109.5" customHeight="1" x14ac:dyDescent="0.25">
      <c r="B110" s="117" t="s">
        <v>146</v>
      </c>
      <c r="C110" s="117" t="s">
        <v>147</v>
      </c>
      <c r="D110" s="117" t="s">
        <v>148</v>
      </c>
      <c r="E110" s="117" t="s">
        <v>44</v>
      </c>
      <c r="F110" s="117" t="s">
        <v>21</v>
      </c>
      <c r="G110" s="117" t="s">
        <v>102</v>
      </c>
      <c r="H110" s="117" t="s">
        <v>16</v>
      </c>
      <c r="I110" s="117" t="s">
        <v>9</v>
      </c>
      <c r="J110" s="117" t="s">
        <v>30</v>
      </c>
      <c r="K110" s="117" t="s">
        <v>60</v>
      </c>
      <c r="L110" s="117" t="s">
        <v>19</v>
      </c>
      <c r="M110" s="102" t="s">
        <v>25</v>
      </c>
      <c r="N110" s="117" t="s">
        <v>149</v>
      </c>
      <c r="O110" s="117" t="s">
        <v>35</v>
      </c>
      <c r="P110" s="118" t="s">
        <v>10</v>
      </c>
      <c r="Q110" s="118" t="s">
        <v>18</v>
      </c>
    </row>
    <row r="111" spans="1:26" s="112" customFormat="1" x14ac:dyDescent="0.25">
      <c r="A111" s="45">
        <v>1</v>
      </c>
      <c r="B111" s="113" t="s">
        <v>159</v>
      </c>
      <c r="C111" s="114" t="s">
        <v>525</v>
      </c>
      <c r="D111" s="113" t="s">
        <v>188</v>
      </c>
      <c r="E111" s="108" t="s">
        <v>664</v>
      </c>
      <c r="F111" s="109" t="s">
        <v>137</v>
      </c>
      <c r="G111" s="155" t="s">
        <v>226</v>
      </c>
      <c r="H111" s="116">
        <v>41304</v>
      </c>
      <c r="I111" s="116">
        <v>41639</v>
      </c>
      <c r="J111" s="110" t="s">
        <v>138</v>
      </c>
      <c r="K111" s="205">
        <f>(I111-H111)/30</f>
        <v>11.166666666666666</v>
      </c>
      <c r="L111" s="110"/>
      <c r="M111" s="206">
        <v>4416</v>
      </c>
      <c r="N111" s="206" t="s">
        <v>226</v>
      </c>
      <c r="O111" s="26">
        <v>4003079450</v>
      </c>
      <c r="P111" s="26" t="s">
        <v>665</v>
      </c>
      <c r="Q111" s="156"/>
      <c r="R111" s="111"/>
      <c r="S111" s="111"/>
      <c r="T111" s="111"/>
      <c r="U111" s="111"/>
      <c r="V111" s="111"/>
      <c r="W111" s="111"/>
      <c r="X111" s="111"/>
      <c r="Y111" s="111"/>
      <c r="Z111" s="111"/>
    </row>
    <row r="112" spans="1:26" s="112" customFormat="1" x14ac:dyDescent="0.25">
      <c r="A112" s="45">
        <f>+A111+1</f>
        <v>2</v>
      </c>
      <c r="B112" s="113" t="s">
        <v>159</v>
      </c>
      <c r="C112" s="114" t="s">
        <v>525</v>
      </c>
      <c r="D112" s="113" t="s">
        <v>188</v>
      </c>
      <c r="E112" s="108" t="s">
        <v>666</v>
      </c>
      <c r="F112" s="109" t="s">
        <v>137</v>
      </c>
      <c r="G112" s="155" t="s">
        <v>226</v>
      </c>
      <c r="H112" s="116">
        <v>40925</v>
      </c>
      <c r="I112" s="116">
        <v>41273</v>
      </c>
      <c r="J112" s="110" t="s">
        <v>138</v>
      </c>
      <c r="K112" s="205">
        <f>(I112-H112)/30</f>
        <v>11.6</v>
      </c>
      <c r="L112" s="110"/>
      <c r="M112" s="206">
        <v>52</v>
      </c>
      <c r="N112" s="206" t="s">
        <v>226</v>
      </c>
      <c r="O112" s="26">
        <v>18746644</v>
      </c>
      <c r="P112" s="26" t="s">
        <v>667</v>
      </c>
      <c r="Q112" s="156"/>
      <c r="R112" s="111"/>
      <c r="S112" s="111"/>
      <c r="T112" s="111"/>
      <c r="U112" s="111"/>
      <c r="V112" s="111"/>
      <c r="W112" s="111"/>
      <c r="X112" s="111"/>
      <c r="Y112" s="111"/>
      <c r="Z112" s="111"/>
    </row>
    <row r="113" spans="1:26" s="112" customFormat="1" x14ac:dyDescent="0.25">
      <c r="A113" s="45">
        <f t="shared" ref="A113:A118" si="3">+A112+1</f>
        <v>3</v>
      </c>
      <c r="B113" s="113"/>
      <c r="C113" s="114"/>
      <c r="D113" s="113"/>
      <c r="E113" s="108"/>
      <c r="F113" s="109"/>
      <c r="G113" s="155"/>
      <c r="H113" s="116"/>
      <c r="I113" s="110"/>
      <c r="J113" s="110"/>
      <c r="K113" s="101"/>
      <c r="L113" s="206"/>
      <c r="M113" s="206"/>
      <c r="N113" s="206"/>
      <c r="O113" s="26"/>
      <c r="P113" s="26"/>
      <c r="Q113" s="156"/>
      <c r="R113" s="111"/>
      <c r="S113" s="111"/>
      <c r="T113" s="111"/>
      <c r="U113" s="111"/>
      <c r="V113" s="111"/>
      <c r="W113" s="111"/>
      <c r="X113" s="111"/>
      <c r="Y113" s="111"/>
      <c r="Z113" s="111"/>
    </row>
    <row r="114" spans="1:26" s="112" customFormat="1" x14ac:dyDescent="0.25">
      <c r="A114" s="45">
        <f t="shared" si="3"/>
        <v>4</v>
      </c>
      <c r="B114" s="113"/>
      <c r="C114" s="114"/>
      <c r="D114" s="113"/>
      <c r="E114" s="108"/>
      <c r="F114" s="109"/>
      <c r="G114" s="109"/>
      <c r="H114" s="109"/>
      <c r="I114" s="110"/>
      <c r="J114" s="110"/>
      <c r="K114" s="110"/>
      <c r="L114" s="110"/>
      <c r="M114" s="101"/>
      <c r="N114" s="101"/>
      <c r="O114" s="26"/>
      <c r="P114" s="26"/>
      <c r="Q114" s="156"/>
      <c r="R114" s="111"/>
      <c r="S114" s="111"/>
      <c r="T114" s="111"/>
      <c r="U114" s="111"/>
      <c r="V114" s="111"/>
      <c r="W114" s="111"/>
      <c r="X114" s="111"/>
      <c r="Y114" s="111"/>
      <c r="Z114" s="111"/>
    </row>
    <row r="115" spans="1:26" s="112" customFormat="1" x14ac:dyDescent="0.25">
      <c r="A115" s="45">
        <f t="shared" si="3"/>
        <v>5</v>
      </c>
      <c r="B115" s="113"/>
      <c r="C115" s="114"/>
      <c r="D115" s="113"/>
      <c r="E115" s="108"/>
      <c r="F115" s="109"/>
      <c r="G115" s="109"/>
      <c r="H115" s="109"/>
      <c r="I115" s="110"/>
      <c r="J115" s="110"/>
      <c r="K115" s="110"/>
      <c r="L115" s="110"/>
      <c r="M115" s="101"/>
      <c r="N115" s="101"/>
      <c r="O115" s="26"/>
      <c r="P115" s="26"/>
      <c r="Q115" s="156"/>
      <c r="R115" s="111"/>
      <c r="S115" s="111"/>
      <c r="T115" s="111"/>
      <c r="U115" s="111"/>
      <c r="V115" s="111"/>
      <c r="W115" s="111"/>
      <c r="X115" s="111"/>
      <c r="Y115" s="111"/>
      <c r="Z115" s="111"/>
    </row>
    <row r="116" spans="1:26" s="112" customFormat="1" x14ac:dyDescent="0.25">
      <c r="A116" s="45">
        <f t="shared" si="3"/>
        <v>6</v>
      </c>
      <c r="B116" s="113"/>
      <c r="C116" s="114"/>
      <c r="D116" s="113"/>
      <c r="E116" s="108"/>
      <c r="F116" s="109"/>
      <c r="G116" s="109"/>
      <c r="H116" s="109"/>
      <c r="I116" s="110"/>
      <c r="J116" s="110"/>
      <c r="K116" s="110"/>
      <c r="L116" s="110"/>
      <c r="M116" s="101"/>
      <c r="N116" s="101"/>
      <c r="O116" s="26"/>
      <c r="P116" s="26"/>
      <c r="Q116" s="156"/>
      <c r="R116" s="111"/>
      <c r="S116" s="111"/>
      <c r="T116" s="111"/>
      <c r="U116" s="111"/>
      <c r="V116" s="111"/>
      <c r="W116" s="111"/>
      <c r="X116" s="111"/>
      <c r="Y116" s="111"/>
      <c r="Z116" s="111"/>
    </row>
    <row r="117" spans="1:26" s="112" customFormat="1" x14ac:dyDescent="0.25">
      <c r="A117" s="45">
        <f t="shared" si="3"/>
        <v>7</v>
      </c>
      <c r="B117" s="113"/>
      <c r="C117" s="114"/>
      <c r="D117" s="113"/>
      <c r="E117" s="108"/>
      <c r="F117" s="109"/>
      <c r="G117" s="109"/>
      <c r="H117" s="109"/>
      <c r="I117" s="110"/>
      <c r="J117" s="110"/>
      <c r="K117" s="110"/>
      <c r="L117" s="110"/>
      <c r="M117" s="101"/>
      <c r="N117" s="101"/>
      <c r="O117" s="26"/>
      <c r="P117" s="26"/>
      <c r="Q117" s="156"/>
      <c r="R117" s="111"/>
      <c r="S117" s="111"/>
      <c r="T117" s="111"/>
      <c r="U117" s="111"/>
      <c r="V117" s="111"/>
      <c r="W117" s="111"/>
      <c r="X117" s="111"/>
      <c r="Y117" s="111"/>
      <c r="Z117" s="111"/>
    </row>
    <row r="118" spans="1:26" s="112" customFormat="1" x14ac:dyDescent="0.25">
      <c r="A118" s="45">
        <f t="shared" si="3"/>
        <v>8</v>
      </c>
      <c r="B118" s="113"/>
      <c r="C118" s="114"/>
      <c r="D118" s="113"/>
      <c r="E118" s="108"/>
      <c r="F118" s="109"/>
      <c r="G118" s="109"/>
      <c r="H118" s="109"/>
      <c r="I118" s="110"/>
      <c r="J118" s="110"/>
      <c r="K118" s="110"/>
      <c r="L118" s="110"/>
      <c r="M118" s="101"/>
      <c r="N118" s="101"/>
      <c r="O118" s="26"/>
      <c r="P118" s="26"/>
      <c r="Q118" s="156"/>
      <c r="R118" s="111"/>
      <c r="S118" s="111"/>
      <c r="T118" s="111"/>
      <c r="U118" s="111"/>
      <c r="V118" s="111"/>
      <c r="W118" s="111"/>
      <c r="X118" s="111"/>
      <c r="Y118" s="111"/>
      <c r="Z118" s="111"/>
    </row>
    <row r="119" spans="1:26" s="112" customFormat="1" x14ac:dyDescent="0.25">
      <c r="A119" s="45"/>
      <c r="B119" s="48" t="s">
        <v>15</v>
      </c>
      <c r="C119" s="114"/>
      <c r="D119" s="113"/>
      <c r="E119" s="108"/>
      <c r="F119" s="109"/>
      <c r="G119" s="109"/>
      <c r="H119" s="109"/>
      <c r="I119" s="110"/>
      <c r="J119" s="110"/>
      <c r="K119" s="115">
        <f t="shared" ref="K119:N119" si="4">SUM(K111:K118)</f>
        <v>22.766666666666666</v>
      </c>
      <c r="L119" s="115">
        <f t="shared" si="4"/>
        <v>0</v>
      </c>
      <c r="M119" s="154">
        <f t="shared" si="4"/>
        <v>4468</v>
      </c>
      <c r="N119" s="115">
        <f t="shared" si="4"/>
        <v>0</v>
      </c>
      <c r="O119" s="26"/>
      <c r="P119" s="26"/>
      <c r="Q119" s="157"/>
    </row>
    <row r="120" spans="1:26" x14ac:dyDescent="0.25">
      <c r="B120" s="29"/>
      <c r="C120" s="29"/>
      <c r="D120" s="29"/>
      <c r="E120" s="30"/>
      <c r="F120" s="29"/>
      <c r="G120" s="29"/>
      <c r="H120" s="29"/>
      <c r="I120" s="29"/>
      <c r="J120" s="29"/>
      <c r="K120" s="29"/>
      <c r="L120" s="29"/>
      <c r="M120" s="29"/>
      <c r="N120" s="29"/>
      <c r="O120" s="29"/>
      <c r="P120" s="29"/>
    </row>
    <row r="121" spans="1:26" ht="18.75" x14ac:dyDescent="0.25">
      <c r="B121" s="58" t="s">
        <v>31</v>
      </c>
      <c r="C121" s="71">
        <f>+K119</f>
        <v>22.766666666666666</v>
      </c>
      <c r="H121" s="31"/>
      <c r="I121" s="31"/>
      <c r="J121" s="31"/>
      <c r="K121" s="31"/>
      <c r="L121" s="31"/>
      <c r="M121" s="31"/>
      <c r="N121" s="29"/>
      <c r="O121" s="29"/>
      <c r="P121" s="29"/>
    </row>
    <row r="123" spans="1:26" ht="15.75" thickBot="1" x14ac:dyDescent="0.3"/>
    <row r="124" spans="1:26" ht="37.15" customHeight="1" thickBot="1" x14ac:dyDescent="0.3">
      <c r="B124" s="74" t="s">
        <v>48</v>
      </c>
      <c r="C124" s="75" t="s">
        <v>49</v>
      </c>
      <c r="D124" s="74" t="s">
        <v>50</v>
      </c>
      <c r="E124" s="75" t="s">
        <v>54</v>
      </c>
    </row>
    <row r="125" spans="1:26" ht="41.45" customHeight="1" x14ac:dyDescent="0.25">
      <c r="B125" s="65" t="s">
        <v>126</v>
      </c>
      <c r="C125" s="68">
        <v>20</v>
      </c>
      <c r="D125" s="68"/>
      <c r="E125" s="354">
        <f>+D125+D126+D127</f>
        <v>40</v>
      </c>
    </row>
    <row r="126" spans="1:26" x14ac:dyDescent="0.25">
      <c r="B126" s="65" t="s">
        <v>127</v>
      </c>
      <c r="C126" s="56">
        <v>30</v>
      </c>
      <c r="D126" s="193">
        <v>0</v>
      </c>
      <c r="E126" s="355"/>
    </row>
    <row r="127" spans="1:26" ht="15.75" thickBot="1" x14ac:dyDescent="0.3">
      <c r="B127" s="65" t="s">
        <v>128</v>
      </c>
      <c r="C127" s="70">
        <v>40</v>
      </c>
      <c r="D127" s="70">
        <v>40</v>
      </c>
      <c r="E127" s="356"/>
    </row>
    <row r="129" spans="2:17" ht="15.75" thickBot="1" x14ac:dyDescent="0.3"/>
    <row r="130" spans="2:17" ht="27" thickBot="1" x14ac:dyDescent="0.3">
      <c r="B130" s="346" t="s">
        <v>51</v>
      </c>
      <c r="C130" s="347"/>
      <c r="D130" s="347"/>
      <c r="E130" s="347"/>
      <c r="F130" s="347"/>
      <c r="G130" s="347"/>
      <c r="H130" s="347"/>
      <c r="I130" s="347"/>
      <c r="J130" s="347"/>
      <c r="K130" s="347"/>
      <c r="L130" s="347"/>
      <c r="M130" s="347"/>
      <c r="N130" s="348"/>
    </row>
    <row r="132" spans="2:17" ht="76.5" customHeight="1" x14ac:dyDescent="0.25">
      <c r="B132" s="119" t="s">
        <v>0</v>
      </c>
      <c r="C132" s="119" t="s">
        <v>38</v>
      </c>
      <c r="D132" s="119" t="s">
        <v>39</v>
      </c>
      <c r="E132" s="119" t="s">
        <v>115</v>
      </c>
      <c r="F132" s="119" t="s">
        <v>117</v>
      </c>
      <c r="G132" s="119" t="s">
        <v>118</v>
      </c>
      <c r="H132" s="119" t="s">
        <v>119</v>
      </c>
      <c r="I132" s="119" t="s">
        <v>116</v>
      </c>
      <c r="J132" s="337" t="s">
        <v>120</v>
      </c>
      <c r="K132" s="338"/>
      <c r="L132" s="339"/>
      <c r="M132" s="119" t="s">
        <v>124</v>
      </c>
      <c r="N132" s="119" t="s">
        <v>40</v>
      </c>
      <c r="O132" s="119" t="s">
        <v>41</v>
      </c>
      <c r="P132" s="337" t="s">
        <v>3</v>
      </c>
      <c r="Q132" s="339"/>
    </row>
    <row r="133" spans="2:17" ht="60.75" customHeight="1" x14ac:dyDescent="0.25">
      <c r="B133" s="192"/>
      <c r="C133" s="192"/>
      <c r="D133" s="192"/>
      <c r="E133" s="3"/>
      <c r="F133" s="3"/>
      <c r="G133" s="3"/>
      <c r="H133" s="180"/>
      <c r="I133" s="5"/>
      <c r="J133" s="1" t="s">
        <v>121</v>
      </c>
      <c r="K133" s="97" t="s">
        <v>122</v>
      </c>
      <c r="L133" s="96" t="s">
        <v>123</v>
      </c>
      <c r="M133" s="120"/>
      <c r="N133" s="120"/>
      <c r="O133" s="120"/>
      <c r="P133" s="361"/>
      <c r="Q133" s="361"/>
    </row>
    <row r="134" spans="2:17" ht="60.75" customHeight="1" x14ac:dyDescent="0.25">
      <c r="B134" s="192" t="s">
        <v>237</v>
      </c>
      <c r="C134" s="192"/>
      <c r="D134" s="192"/>
      <c r="E134" s="3"/>
      <c r="F134" s="3"/>
      <c r="G134" s="3"/>
      <c r="H134" s="180"/>
      <c r="I134" s="5"/>
      <c r="J134" s="1"/>
      <c r="K134" s="97"/>
      <c r="L134" s="97"/>
      <c r="M134" s="120"/>
      <c r="N134" s="120"/>
      <c r="O134" s="120"/>
      <c r="P134" s="361"/>
      <c r="Q134" s="361"/>
    </row>
    <row r="135" spans="2:17" ht="60.75" customHeight="1" x14ac:dyDescent="0.25">
      <c r="B135" s="192" t="s">
        <v>132</v>
      </c>
      <c r="C135" s="192"/>
      <c r="D135" s="3"/>
      <c r="E135" s="3"/>
      <c r="F135" s="3"/>
      <c r="G135" s="3"/>
      <c r="H135" s="3"/>
      <c r="I135" s="5"/>
      <c r="J135" s="1"/>
      <c r="K135" s="97"/>
      <c r="L135" s="96"/>
      <c r="M135" s="120"/>
      <c r="N135" s="120"/>
      <c r="O135" s="120"/>
      <c r="P135" s="361"/>
      <c r="Q135" s="361"/>
    </row>
    <row r="136" spans="2:17" ht="33.6" customHeight="1" x14ac:dyDescent="0.25">
      <c r="B136" s="192" t="s">
        <v>133</v>
      </c>
      <c r="C136" s="192"/>
      <c r="D136" s="3"/>
      <c r="E136" s="3"/>
      <c r="F136" s="3"/>
      <c r="G136" s="3"/>
      <c r="H136" s="3"/>
      <c r="I136" s="5"/>
      <c r="J136" s="1"/>
      <c r="K136" s="96"/>
      <c r="L136" s="96"/>
      <c r="M136" s="120"/>
      <c r="N136" s="120"/>
      <c r="O136" s="120"/>
      <c r="P136" s="361"/>
      <c r="Q136" s="361"/>
    </row>
    <row r="139" spans="2:17" ht="15.75" thickBot="1" x14ac:dyDescent="0.3"/>
    <row r="140" spans="2:17" ht="54" customHeight="1" x14ac:dyDescent="0.25">
      <c r="B140" s="123" t="s">
        <v>32</v>
      </c>
      <c r="C140" s="123" t="s">
        <v>48</v>
      </c>
      <c r="D140" s="119" t="s">
        <v>49</v>
      </c>
      <c r="E140" s="123" t="s">
        <v>50</v>
      </c>
      <c r="F140" s="75" t="s">
        <v>55</v>
      </c>
      <c r="G140" s="93"/>
    </row>
    <row r="141" spans="2:17" ht="120.75" customHeight="1" x14ac:dyDescent="0.2">
      <c r="B141" s="357" t="s">
        <v>52</v>
      </c>
      <c r="C141" s="6" t="s">
        <v>129</v>
      </c>
      <c r="D141" s="193">
        <v>25</v>
      </c>
      <c r="E141" s="193">
        <v>0</v>
      </c>
      <c r="F141" s="358">
        <f>+E141+E142+E143</f>
        <v>0</v>
      </c>
      <c r="G141" s="94"/>
    </row>
    <row r="142" spans="2:17" ht="85.5" customHeight="1" x14ac:dyDescent="0.2">
      <c r="B142" s="357"/>
      <c r="C142" s="6" t="s">
        <v>130</v>
      </c>
      <c r="D142" s="196">
        <v>25</v>
      </c>
      <c r="E142" s="193">
        <v>0</v>
      </c>
      <c r="F142" s="359"/>
      <c r="G142" s="94"/>
    </row>
    <row r="143" spans="2:17" ht="69" customHeight="1" x14ac:dyDescent="0.2">
      <c r="B143" s="357"/>
      <c r="C143" s="6" t="s">
        <v>131</v>
      </c>
      <c r="D143" s="193">
        <v>10</v>
      </c>
      <c r="E143" s="193">
        <v>0</v>
      </c>
      <c r="F143" s="360"/>
      <c r="G143" s="94"/>
    </row>
    <row r="144" spans="2:17" x14ac:dyDescent="0.25">
      <c r="C144" s="103"/>
    </row>
    <row r="147" spans="2:5" x14ac:dyDescent="0.25">
      <c r="B147" s="121" t="s">
        <v>56</v>
      </c>
    </row>
    <row r="150" spans="2:5" x14ac:dyDescent="0.25">
      <c r="B150" s="124" t="s">
        <v>32</v>
      </c>
      <c r="C150" s="124" t="s">
        <v>57</v>
      </c>
      <c r="D150" s="123" t="s">
        <v>50</v>
      </c>
      <c r="E150" s="123" t="s">
        <v>15</v>
      </c>
    </row>
    <row r="151" spans="2:5" ht="28.5" x14ac:dyDescent="0.25">
      <c r="B151" s="104" t="s">
        <v>58</v>
      </c>
      <c r="C151" s="105">
        <v>40</v>
      </c>
      <c r="D151" s="193">
        <f>+E125</f>
        <v>40</v>
      </c>
      <c r="E151" s="334">
        <f>+D151+D152</f>
        <v>40</v>
      </c>
    </row>
    <row r="152" spans="2:5" ht="42.75" x14ac:dyDescent="0.25">
      <c r="B152" s="104" t="s">
        <v>59</v>
      </c>
      <c r="C152" s="105">
        <v>60</v>
      </c>
      <c r="D152" s="193">
        <f>+F141</f>
        <v>0</v>
      </c>
      <c r="E152" s="335"/>
    </row>
  </sheetData>
  <mergeCells count="51">
    <mergeCell ref="P136:Q136"/>
    <mergeCell ref="B141:B143"/>
    <mergeCell ref="F141:F143"/>
    <mergeCell ref="E151:E152"/>
    <mergeCell ref="B107:N107"/>
    <mergeCell ref="E125:E127"/>
    <mergeCell ref="B130:N130"/>
    <mergeCell ref="J132:L132"/>
    <mergeCell ref="P132:Q132"/>
    <mergeCell ref="P133:Q133"/>
    <mergeCell ref="P134:Q134"/>
    <mergeCell ref="P135:Q135"/>
    <mergeCell ref="P94:Q94"/>
    <mergeCell ref="B97:N97"/>
    <mergeCell ref="P88:Q88"/>
    <mergeCell ref="P89:Q89"/>
    <mergeCell ref="P90:Q90"/>
    <mergeCell ref="P91:Q91"/>
    <mergeCell ref="P92:Q92"/>
    <mergeCell ref="P93:Q93"/>
    <mergeCell ref="O75:P75"/>
    <mergeCell ref="B81:N81"/>
    <mergeCell ref="J86:L86"/>
    <mergeCell ref="P86:Q86"/>
    <mergeCell ref="P87:Q87"/>
    <mergeCell ref="O69:P69"/>
    <mergeCell ref="O70:P70"/>
    <mergeCell ref="O72:P72"/>
    <mergeCell ref="O73:P73"/>
    <mergeCell ref="O74:P74"/>
    <mergeCell ref="C59:C60"/>
    <mergeCell ref="D59:E59"/>
    <mergeCell ref="C63:N63"/>
    <mergeCell ref="B65:N65"/>
    <mergeCell ref="O68:P68"/>
    <mergeCell ref="B104:P104"/>
    <mergeCell ref="D100:E100"/>
    <mergeCell ref="D101:E101"/>
    <mergeCell ref="C9:N9"/>
    <mergeCell ref="B2:P2"/>
    <mergeCell ref="B4:P4"/>
    <mergeCell ref="C6:N6"/>
    <mergeCell ref="C7:N7"/>
    <mergeCell ref="C8:N8"/>
    <mergeCell ref="O71:P71"/>
    <mergeCell ref="C10:E10"/>
    <mergeCell ref="B14:C21"/>
    <mergeCell ref="B22:C22"/>
    <mergeCell ref="E40:E41"/>
    <mergeCell ref="M45:N45"/>
    <mergeCell ref="B59:B60"/>
  </mergeCells>
  <dataValidations disablePrompts="1" count="2">
    <dataValidation type="decimal" allowBlank="1" showInputMessage="1" showErrorMessage="1" sqref="WVH983068 WLL983068 C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C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C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C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C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C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C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C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C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C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C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C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C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C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C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8 A65564 IS65564 SO65564 ACK65564 AMG65564 AWC65564 BFY65564 BPU65564 BZQ65564 CJM65564 CTI65564 DDE65564 DNA65564 DWW65564 EGS65564 EQO65564 FAK65564 FKG65564 FUC65564 GDY65564 GNU65564 GXQ65564 HHM65564 HRI65564 IBE65564 ILA65564 IUW65564 JES65564 JOO65564 JYK65564 KIG65564 KSC65564 LBY65564 LLU65564 LVQ65564 MFM65564 MPI65564 MZE65564 NJA65564 NSW65564 OCS65564 OMO65564 OWK65564 PGG65564 PQC65564 PZY65564 QJU65564 QTQ65564 RDM65564 RNI65564 RXE65564 SHA65564 SQW65564 TAS65564 TKO65564 TUK65564 UEG65564 UOC65564 UXY65564 VHU65564 VRQ65564 WBM65564 WLI65564 WVE65564 A131100 IS131100 SO131100 ACK131100 AMG131100 AWC131100 BFY131100 BPU131100 BZQ131100 CJM131100 CTI131100 DDE131100 DNA131100 DWW131100 EGS131100 EQO131100 FAK131100 FKG131100 FUC131100 GDY131100 GNU131100 GXQ131100 HHM131100 HRI131100 IBE131100 ILA131100 IUW131100 JES131100 JOO131100 JYK131100 KIG131100 KSC131100 LBY131100 LLU131100 LVQ131100 MFM131100 MPI131100 MZE131100 NJA131100 NSW131100 OCS131100 OMO131100 OWK131100 PGG131100 PQC131100 PZY131100 QJU131100 QTQ131100 RDM131100 RNI131100 RXE131100 SHA131100 SQW131100 TAS131100 TKO131100 TUK131100 UEG131100 UOC131100 UXY131100 VHU131100 VRQ131100 WBM131100 WLI131100 WVE131100 A196636 IS196636 SO196636 ACK196636 AMG196636 AWC196636 BFY196636 BPU196636 BZQ196636 CJM196636 CTI196636 DDE196636 DNA196636 DWW196636 EGS196636 EQO196636 FAK196636 FKG196636 FUC196636 GDY196636 GNU196636 GXQ196636 HHM196636 HRI196636 IBE196636 ILA196636 IUW196636 JES196636 JOO196636 JYK196636 KIG196636 KSC196636 LBY196636 LLU196636 LVQ196636 MFM196636 MPI196636 MZE196636 NJA196636 NSW196636 OCS196636 OMO196636 OWK196636 PGG196636 PQC196636 PZY196636 QJU196636 QTQ196636 RDM196636 RNI196636 RXE196636 SHA196636 SQW196636 TAS196636 TKO196636 TUK196636 UEG196636 UOC196636 UXY196636 VHU196636 VRQ196636 WBM196636 WLI196636 WVE196636 A262172 IS262172 SO262172 ACK262172 AMG262172 AWC262172 BFY262172 BPU262172 BZQ262172 CJM262172 CTI262172 DDE262172 DNA262172 DWW262172 EGS262172 EQO262172 FAK262172 FKG262172 FUC262172 GDY262172 GNU262172 GXQ262172 HHM262172 HRI262172 IBE262172 ILA262172 IUW262172 JES262172 JOO262172 JYK262172 KIG262172 KSC262172 LBY262172 LLU262172 LVQ262172 MFM262172 MPI262172 MZE262172 NJA262172 NSW262172 OCS262172 OMO262172 OWK262172 PGG262172 PQC262172 PZY262172 QJU262172 QTQ262172 RDM262172 RNI262172 RXE262172 SHA262172 SQW262172 TAS262172 TKO262172 TUK262172 UEG262172 UOC262172 UXY262172 VHU262172 VRQ262172 WBM262172 WLI262172 WVE262172 A327708 IS327708 SO327708 ACK327708 AMG327708 AWC327708 BFY327708 BPU327708 BZQ327708 CJM327708 CTI327708 DDE327708 DNA327708 DWW327708 EGS327708 EQO327708 FAK327708 FKG327708 FUC327708 GDY327708 GNU327708 GXQ327708 HHM327708 HRI327708 IBE327708 ILA327708 IUW327708 JES327708 JOO327708 JYK327708 KIG327708 KSC327708 LBY327708 LLU327708 LVQ327708 MFM327708 MPI327708 MZE327708 NJA327708 NSW327708 OCS327708 OMO327708 OWK327708 PGG327708 PQC327708 PZY327708 QJU327708 QTQ327708 RDM327708 RNI327708 RXE327708 SHA327708 SQW327708 TAS327708 TKO327708 TUK327708 UEG327708 UOC327708 UXY327708 VHU327708 VRQ327708 WBM327708 WLI327708 WVE327708 A393244 IS393244 SO393244 ACK393244 AMG393244 AWC393244 BFY393244 BPU393244 BZQ393244 CJM393244 CTI393244 DDE393244 DNA393244 DWW393244 EGS393244 EQO393244 FAK393244 FKG393244 FUC393244 GDY393244 GNU393244 GXQ393244 HHM393244 HRI393244 IBE393244 ILA393244 IUW393244 JES393244 JOO393244 JYK393244 KIG393244 KSC393244 LBY393244 LLU393244 LVQ393244 MFM393244 MPI393244 MZE393244 NJA393244 NSW393244 OCS393244 OMO393244 OWK393244 PGG393244 PQC393244 PZY393244 QJU393244 QTQ393244 RDM393244 RNI393244 RXE393244 SHA393244 SQW393244 TAS393244 TKO393244 TUK393244 UEG393244 UOC393244 UXY393244 VHU393244 VRQ393244 WBM393244 WLI393244 WVE393244 A458780 IS458780 SO458780 ACK458780 AMG458780 AWC458780 BFY458780 BPU458780 BZQ458780 CJM458780 CTI458780 DDE458780 DNA458780 DWW458780 EGS458780 EQO458780 FAK458780 FKG458780 FUC458780 GDY458780 GNU458780 GXQ458780 HHM458780 HRI458780 IBE458780 ILA458780 IUW458780 JES458780 JOO458780 JYK458780 KIG458780 KSC458780 LBY458780 LLU458780 LVQ458780 MFM458780 MPI458780 MZE458780 NJA458780 NSW458780 OCS458780 OMO458780 OWK458780 PGG458780 PQC458780 PZY458780 QJU458780 QTQ458780 RDM458780 RNI458780 RXE458780 SHA458780 SQW458780 TAS458780 TKO458780 TUK458780 UEG458780 UOC458780 UXY458780 VHU458780 VRQ458780 WBM458780 WLI458780 WVE458780 A524316 IS524316 SO524316 ACK524316 AMG524316 AWC524316 BFY524316 BPU524316 BZQ524316 CJM524316 CTI524316 DDE524316 DNA524316 DWW524316 EGS524316 EQO524316 FAK524316 FKG524316 FUC524316 GDY524316 GNU524316 GXQ524316 HHM524316 HRI524316 IBE524316 ILA524316 IUW524316 JES524316 JOO524316 JYK524316 KIG524316 KSC524316 LBY524316 LLU524316 LVQ524316 MFM524316 MPI524316 MZE524316 NJA524316 NSW524316 OCS524316 OMO524316 OWK524316 PGG524316 PQC524316 PZY524316 QJU524316 QTQ524316 RDM524316 RNI524316 RXE524316 SHA524316 SQW524316 TAS524316 TKO524316 TUK524316 UEG524316 UOC524316 UXY524316 VHU524316 VRQ524316 WBM524316 WLI524316 WVE524316 A589852 IS589852 SO589852 ACK589852 AMG589852 AWC589852 BFY589852 BPU589852 BZQ589852 CJM589852 CTI589852 DDE589852 DNA589852 DWW589852 EGS589852 EQO589852 FAK589852 FKG589852 FUC589852 GDY589852 GNU589852 GXQ589852 HHM589852 HRI589852 IBE589852 ILA589852 IUW589852 JES589852 JOO589852 JYK589852 KIG589852 KSC589852 LBY589852 LLU589852 LVQ589852 MFM589852 MPI589852 MZE589852 NJA589852 NSW589852 OCS589852 OMO589852 OWK589852 PGG589852 PQC589852 PZY589852 QJU589852 QTQ589852 RDM589852 RNI589852 RXE589852 SHA589852 SQW589852 TAS589852 TKO589852 TUK589852 UEG589852 UOC589852 UXY589852 VHU589852 VRQ589852 WBM589852 WLI589852 WVE589852 A655388 IS655388 SO655388 ACK655388 AMG655388 AWC655388 BFY655388 BPU655388 BZQ655388 CJM655388 CTI655388 DDE655388 DNA655388 DWW655388 EGS655388 EQO655388 FAK655388 FKG655388 FUC655388 GDY655388 GNU655388 GXQ655388 HHM655388 HRI655388 IBE655388 ILA655388 IUW655388 JES655388 JOO655388 JYK655388 KIG655388 KSC655388 LBY655388 LLU655388 LVQ655388 MFM655388 MPI655388 MZE655388 NJA655388 NSW655388 OCS655388 OMO655388 OWK655388 PGG655388 PQC655388 PZY655388 QJU655388 QTQ655388 RDM655388 RNI655388 RXE655388 SHA655388 SQW655388 TAS655388 TKO655388 TUK655388 UEG655388 UOC655388 UXY655388 VHU655388 VRQ655388 WBM655388 WLI655388 WVE655388 A720924 IS720924 SO720924 ACK720924 AMG720924 AWC720924 BFY720924 BPU720924 BZQ720924 CJM720924 CTI720924 DDE720924 DNA720924 DWW720924 EGS720924 EQO720924 FAK720924 FKG720924 FUC720924 GDY720924 GNU720924 GXQ720924 HHM720924 HRI720924 IBE720924 ILA720924 IUW720924 JES720924 JOO720924 JYK720924 KIG720924 KSC720924 LBY720924 LLU720924 LVQ720924 MFM720924 MPI720924 MZE720924 NJA720924 NSW720924 OCS720924 OMO720924 OWK720924 PGG720924 PQC720924 PZY720924 QJU720924 QTQ720924 RDM720924 RNI720924 RXE720924 SHA720924 SQW720924 TAS720924 TKO720924 TUK720924 UEG720924 UOC720924 UXY720924 VHU720924 VRQ720924 WBM720924 WLI720924 WVE720924 A786460 IS786460 SO786460 ACK786460 AMG786460 AWC786460 BFY786460 BPU786460 BZQ786460 CJM786460 CTI786460 DDE786460 DNA786460 DWW786460 EGS786460 EQO786460 FAK786460 FKG786460 FUC786460 GDY786460 GNU786460 GXQ786460 HHM786460 HRI786460 IBE786460 ILA786460 IUW786460 JES786460 JOO786460 JYK786460 KIG786460 KSC786460 LBY786460 LLU786460 LVQ786460 MFM786460 MPI786460 MZE786460 NJA786460 NSW786460 OCS786460 OMO786460 OWK786460 PGG786460 PQC786460 PZY786460 QJU786460 QTQ786460 RDM786460 RNI786460 RXE786460 SHA786460 SQW786460 TAS786460 TKO786460 TUK786460 UEG786460 UOC786460 UXY786460 VHU786460 VRQ786460 WBM786460 WLI786460 WVE786460 A851996 IS851996 SO851996 ACK851996 AMG851996 AWC851996 BFY851996 BPU851996 BZQ851996 CJM851996 CTI851996 DDE851996 DNA851996 DWW851996 EGS851996 EQO851996 FAK851996 FKG851996 FUC851996 GDY851996 GNU851996 GXQ851996 HHM851996 HRI851996 IBE851996 ILA851996 IUW851996 JES851996 JOO851996 JYK851996 KIG851996 KSC851996 LBY851996 LLU851996 LVQ851996 MFM851996 MPI851996 MZE851996 NJA851996 NSW851996 OCS851996 OMO851996 OWK851996 PGG851996 PQC851996 PZY851996 QJU851996 QTQ851996 RDM851996 RNI851996 RXE851996 SHA851996 SQW851996 TAS851996 TKO851996 TUK851996 UEG851996 UOC851996 UXY851996 VHU851996 VRQ851996 WBM851996 WLI851996 WVE851996 A917532 IS917532 SO917532 ACK917532 AMG917532 AWC917532 BFY917532 BPU917532 BZQ917532 CJM917532 CTI917532 DDE917532 DNA917532 DWW917532 EGS917532 EQO917532 FAK917532 FKG917532 FUC917532 GDY917532 GNU917532 GXQ917532 HHM917532 HRI917532 IBE917532 ILA917532 IUW917532 JES917532 JOO917532 JYK917532 KIG917532 KSC917532 LBY917532 LLU917532 LVQ917532 MFM917532 MPI917532 MZE917532 NJA917532 NSW917532 OCS917532 OMO917532 OWK917532 PGG917532 PQC917532 PZY917532 QJU917532 QTQ917532 RDM917532 RNI917532 RXE917532 SHA917532 SQW917532 TAS917532 TKO917532 TUK917532 UEG917532 UOC917532 UXY917532 VHU917532 VRQ917532 WBM917532 WLI917532 WVE917532 A983068 IS983068 SO983068 ACK983068 AMG983068 AWC983068 BFY983068 BPU983068 BZQ983068 CJM983068 CTI983068 DDE983068 DNA983068 DWW983068 EGS983068 EQO983068 FAK983068 FKG983068 FUC983068 GDY983068 GNU983068 GXQ983068 HHM983068 HRI983068 IBE983068 ILA983068 IUW983068 JES983068 JOO983068 JYK983068 KIG983068 KSC983068 LBY983068 LLU983068 LVQ983068 MFM983068 MPI983068 MZE983068 NJA983068 NSW983068 OCS983068 OMO983068 OWK983068 PGG983068 PQC983068 PZY983068 QJU983068 QTQ983068 RDM983068 RNI983068 RXE983068 SHA983068 SQW983068 TAS983068 TKO983068 TUK983068 UEG983068 UOC983068 UXY983068 VHU983068 VRQ983068 WBM983068 WLI98306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3"/>
  <sheetViews>
    <sheetView topLeftCell="B133" zoomScale="87" zoomScaleNormal="87" workbookViewId="0">
      <selection activeCell="D142" sqref="D142"/>
    </sheetView>
  </sheetViews>
  <sheetFormatPr baseColWidth="10" defaultRowHeight="15" x14ac:dyDescent="0.25"/>
  <cols>
    <col min="1" max="1" width="3.140625" style="9" bestFit="1" customWidth="1"/>
    <col min="2" max="2" width="70.85546875" style="9" customWidth="1"/>
    <col min="3" max="3" width="31.140625" style="9" customWidth="1"/>
    <col min="4" max="4" width="35.140625" style="9" customWidth="1"/>
    <col min="5" max="5" width="25" style="9" customWidth="1"/>
    <col min="6" max="6" width="37.85546875" style="9" customWidth="1"/>
    <col min="7" max="7" width="41.42578125" style="9" customWidth="1"/>
    <col min="8" max="8" width="24.5703125" style="9" customWidth="1"/>
    <col min="9" max="9" width="24" style="9" customWidth="1"/>
    <col min="10" max="10" width="46.42578125" style="9" customWidth="1"/>
    <col min="11" max="11" width="24.140625" style="9" customWidth="1"/>
    <col min="12" max="13" width="18.7109375" style="9" customWidth="1"/>
    <col min="14" max="14" width="22.140625" style="9" customWidth="1"/>
    <col min="15" max="15" width="26.140625" style="9" customWidth="1"/>
    <col min="16" max="16" width="19.5703125" style="9" bestFit="1" customWidth="1"/>
    <col min="17" max="17" width="25.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159</v>
      </c>
      <c r="D6" s="327"/>
      <c r="E6" s="327"/>
      <c r="F6" s="327"/>
      <c r="G6" s="327"/>
      <c r="H6" s="327"/>
      <c r="I6" s="327"/>
      <c r="J6" s="327"/>
      <c r="K6" s="327"/>
      <c r="L6" s="327"/>
      <c r="M6" s="327"/>
      <c r="N6" s="328"/>
    </row>
    <row r="7" spans="2:16" ht="16.5" thickBot="1" x14ac:dyDescent="0.3">
      <c r="B7" s="12" t="s">
        <v>5</v>
      </c>
      <c r="C7" s="327" t="s">
        <v>165</v>
      </c>
      <c r="D7" s="327"/>
      <c r="E7" s="327"/>
      <c r="F7" s="327"/>
      <c r="G7" s="327"/>
      <c r="H7" s="327"/>
      <c r="I7" s="327"/>
      <c r="J7" s="327"/>
      <c r="K7" s="327"/>
      <c r="L7" s="327"/>
      <c r="M7" s="327"/>
      <c r="N7" s="328"/>
    </row>
    <row r="8" spans="2:16" ht="16.5" thickBot="1" x14ac:dyDescent="0.3">
      <c r="B8" s="12" t="s">
        <v>6</v>
      </c>
      <c r="C8" s="327" t="s">
        <v>165</v>
      </c>
      <c r="D8" s="327"/>
      <c r="E8" s="327"/>
      <c r="F8" s="327"/>
      <c r="G8" s="327"/>
      <c r="H8" s="327"/>
      <c r="I8" s="327"/>
      <c r="J8" s="327"/>
      <c r="K8" s="327"/>
      <c r="L8" s="327"/>
      <c r="M8" s="327"/>
      <c r="N8" s="328"/>
    </row>
    <row r="9" spans="2:16" ht="16.5" thickBot="1" x14ac:dyDescent="0.3">
      <c r="B9" s="12" t="s">
        <v>7</v>
      </c>
      <c r="C9" s="327" t="s">
        <v>165</v>
      </c>
      <c r="D9" s="327"/>
      <c r="E9" s="327"/>
      <c r="F9" s="327"/>
      <c r="G9" s="327"/>
      <c r="H9" s="327"/>
      <c r="I9" s="327"/>
      <c r="J9" s="327"/>
      <c r="K9" s="327"/>
      <c r="L9" s="327"/>
      <c r="M9" s="327"/>
      <c r="N9" s="328"/>
    </row>
    <row r="10" spans="2:16" ht="16.5" thickBot="1" x14ac:dyDescent="0.3">
      <c r="B10" s="12" t="s">
        <v>668</v>
      </c>
      <c r="C10" s="329" t="s">
        <v>311</v>
      </c>
      <c r="D10" s="329"/>
      <c r="E10" s="330"/>
      <c r="F10" s="33"/>
      <c r="G10" s="33"/>
      <c r="H10" s="33"/>
      <c r="I10" s="33"/>
      <c r="J10" s="33"/>
      <c r="K10" s="33"/>
      <c r="L10" s="33"/>
      <c r="M10" s="33"/>
      <c r="N10" s="34"/>
    </row>
    <row r="11" spans="2:16" ht="16.5" thickBot="1" x14ac:dyDescent="0.3">
      <c r="B11" s="14" t="s">
        <v>8</v>
      </c>
      <c r="C11" s="15">
        <v>41975</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84" t="s">
        <v>11</v>
      </c>
      <c r="E14" s="184" t="s">
        <v>12</v>
      </c>
      <c r="F14" s="184" t="s">
        <v>28</v>
      </c>
      <c r="G14" s="91"/>
      <c r="I14" s="36"/>
      <c r="J14" s="36"/>
      <c r="K14" s="36"/>
      <c r="L14" s="36"/>
      <c r="M14" s="36"/>
      <c r="N14" s="107"/>
    </row>
    <row r="15" spans="2:16" x14ac:dyDescent="0.25">
      <c r="B15" s="331"/>
      <c r="C15" s="331"/>
      <c r="D15" s="184">
        <v>1</v>
      </c>
      <c r="E15" s="172"/>
      <c r="F15" s="174"/>
      <c r="G15" s="92"/>
      <c r="I15" s="37"/>
      <c r="J15" s="37"/>
      <c r="K15" s="37"/>
      <c r="L15" s="37"/>
      <c r="M15" s="37"/>
      <c r="N15" s="107"/>
    </row>
    <row r="16" spans="2:16" x14ac:dyDescent="0.25">
      <c r="B16" s="331"/>
      <c r="C16" s="331"/>
      <c r="D16" s="184">
        <v>2</v>
      </c>
      <c r="E16" s="172"/>
      <c r="F16" s="174"/>
      <c r="G16" s="92"/>
      <c r="I16" s="37"/>
      <c r="J16" s="37"/>
      <c r="K16" s="37"/>
      <c r="L16" s="37"/>
      <c r="M16" s="37"/>
      <c r="N16" s="107"/>
    </row>
    <row r="17" spans="1:14" x14ac:dyDescent="0.25">
      <c r="B17" s="331"/>
      <c r="C17" s="331"/>
      <c r="D17" s="184">
        <v>3</v>
      </c>
      <c r="E17" s="35"/>
      <c r="F17" s="174"/>
      <c r="G17" s="92"/>
      <c r="I17" s="37"/>
      <c r="J17" s="37"/>
      <c r="K17" s="37"/>
      <c r="L17" s="37"/>
      <c r="M17" s="37"/>
      <c r="N17" s="107"/>
    </row>
    <row r="18" spans="1:14" x14ac:dyDescent="0.25">
      <c r="B18" s="331"/>
      <c r="C18" s="331"/>
      <c r="D18" s="184">
        <v>4</v>
      </c>
      <c r="E18" s="173"/>
      <c r="F18" s="174"/>
      <c r="G18" s="92"/>
      <c r="H18" s="22"/>
      <c r="I18" s="37"/>
      <c r="J18" s="37"/>
      <c r="K18" s="37"/>
      <c r="L18" s="37"/>
      <c r="M18" s="37"/>
      <c r="N18" s="20"/>
    </row>
    <row r="19" spans="1:14" x14ac:dyDescent="0.25">
      <c r="B19" s="331"/>
      <c r="C19" s="331"/>
      <c r="D19" s="184">
        <v>5</v>
      </c>
      <c r="E19" s="173">
        <v>1775038850</v>
      </c>
      <c r="F19" s="174">
        <v>850</v>
      </c>
      <c r="G19" s="92"/>
      <c r="H19" s="22"/>
      <c r="I19" s="39"/>
      <c r="J19" s="39"/>
      <c r="K19" s="39"/>
      <c r="L19" s="39"/>
      <c r="M19" s="39"/>
      <c r="N19" s="20"/>
    </row>
    <row r="20" spans="1:14" x14ac:dyDescent="0.25">
      <c r="B20" s="331"/>
      <c r="C20" s="331"/>
      <c r="D20" s="184">
        <v>6</v>
      </c>
      <c r="E20" s="173"/>
      <c r="F20" s="174"/>
      <c r="G20" s="92"/>
      <c r="H20" s="22"/>
      <c r="I20" s="106"/>
      <c r="J20" s="106"/>
      <c r="K20" s="106"/>
      <c r="L20" s="106"/>
      <c r="M20" s="106"/>
      <c r="N20" s="20"/>
    </row>
    <row r="21" spans="1:14" x14ac:dyDescent="0.25">
      <c r="B21" s="331"/>
      <c r="C21" s="331"/>
      <c r="D21" s="184">
        <v>7</v>
      </c>
      <c r="E21" s="173"/>
      <c r="F21" s="174"/>
      <c r="G21" s="92"/>
      <c r="H21" s="22"/>
      <c r="I21" s="106"/>
      <c r="J21" s="106"/>
      <c r="K21" s="106"/>
      <c r="L21" s="106"/>
      <c r="M21" s="106"/>
      <c r="N21" s="20"/>
    </row>
    <row r="22" spans="1:14" ht="15.75" thickBot="1" x14ac:dyDescent="0.3">
      <c r="B22" s="332" t="s">
        <v>13</v>
      </c>
      <c r="C22" s="333"/>
      <c r="D22" s="184"/>
      <c r="E22" s="172">
        <f>SUM(E15:E21)</f>
        <v>1775038850</v>
      </c>
      <c r="F22" s="35">
        <f>+F19</f>
        <v>850</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+F19*80%</f>
        <v>680</v>
      </c>
      <c r="D24" s="40"/>
      <c r="E24" s="43">
        <f>E22</f>
        <v>1775038850</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83" t="s">
        <v>163</v>
      </c>
      <c r="D30" s="120"/>
      <c r="E30" s="103"/>
      <c r="F30" s="103"/>
      <c r="G30" s="103"/>
      <c r="H30" s="103"/>
      <c r="I30" s="106"/>
      <c r="J30" s="106"/>
      <c r="K30" s="106"/>
      <c r="L30" s="106"/>
      <c r="M30" s="106"/>
      <c r="N30" s="107"/>
    </row>
    <row r="31" spans="1:14" x14ac:dyDescent="0.25">
      <c r="A31" s="98"/>
      <c r="B31" s="120" t="s">
        <v>140</v>
      </c>
      <c r="C31" s="183" t="s">
        <v>163</v>
      </c>
      <c r="D31" s="193"/>
      <c r="E31" s="103"/>
      <c r="F31" s="103"/>
      <c r="G31" s="103"/>
      <c r="H31" s="103"/>
      <c r="I31" s="106"/>
      <c r="J31" s="106"/>
      <c r="K31" s="106"/>
      <c r="L31" s="106"/>
      <c r="M31" s="106"/>
      <c r="N31" s="107"/>
    </row>
    <row r="32" spans="1:14" x14ac:dyDescent="0.25">
      <c r="A32" s="98"/>
      <c r="B32" s="120" t="s">
        <v>141</v>
      </c>
      <c r="C32" s="183" t="s">
        <v>163</v>
      </c>
      <c r="D32" s="120"/>
      <c r="E32" s="103"/>
      <c r="F32" s="103"/>
      <c r="G32" s="103"/>
      <c r="H32" s="103"/>
      <c r="I32" s="106"/>
      <c r="J32" s="106"/>
      <c r="K32" s="106"/>
      <c r="L32" s="106"/>
      <c r="M32" s="106"/>
      <c r="N32" s="107"/>
    </row>
    <row r="33" spans="1:17" x14ac:dyDescent="0.25">
      <c r="A33" s="98"/>
      <c r="B33" s="120" t="s">
        <v>142</v>
      </c>
      <c r="C33" s="183"/>
      <c r="D33" s="243" t="s">
        <v>163</v>
      </c>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83">
        <f>E116</f>
        <v>30</v>
      </c>
      <c r="E40" s="334">
        <f>+D40+D41</f>
        <v>80</v>
      </c>
      <c r="F40" s="103"/>
      <c r="G40" s="103"/>
      <c r="H40" s="103"/>
      <c r="I40" s="106"/>
      <c r="J40" s="106"/>
      <c r="K40" s="106"/>
      <c r="L40" s="106"/>
      <c r="M40" s="106"/>
      <c r="N40" s="107"/>
    </row>
    <row r="41" spans="1:17" ht="57" x14ac:dyDescent="0.25">
      <c r="A41" s="98"/>
      <c r="B41" s="104" t="s">
        <v>145</v>
      </c>
      <c r="C41" s="105">
        <v>60</v>
      </c>
      <c r="D41" s="183">
        <f>F132</f>
        <v>50</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88" t="s">
        <v>352</v>
      </c>
      <c r="F49" s="109" t="s">
        <v>137</v>
      </c>
      <c r="G49" s="155" t="s">
        <v>226</v>
      </c>
      <c r="H49" s="116">
        <v>41250</v>
      </c>
      <c r="I49" s="116">
        <v>41912</v>
      </c>
      <c r="J49" s="110" t="s">
        <v>138</v>
      </c>
      <c r="K49" s="101">
        <f>(I49-H49)/30</f>
        <v>22.066666666666666</v>
      </c>
      <c r="L49" s="101"/>
      <c r="M49" s="101">
        <v>300</v>
      </c>
      <c r="N49" s="101" t="s">
        <v>226</v>
      </c>
      <c r="O49" s="26">
        <v>1179939786</v>
      </c>
      <c r="P49" s="26" t="s">
        <v>353</v>
      </c>
      <c r="Q49" s="156"/>
      <c r="R49" s="111"/>
      <c r="S49" s="111"/>
      <c r="T49" s="111"/>
      <c r="U49" s="111"/>
      <c r="V49" s="111"/>
      <c r="W49" s="111"/>
      <c r="X49" s="111"/>
      <c r="Y49" s="111"/>
      <c r="Z49" s="111"/>
    </row>
    <row r="50" spans="1:26" s="112" customFormat="1" ht="136.5" customHeight="1" x14ac:dyDescent="0.25">
      <c r="A50" s="45">
        <f>+A49+1</f>
        <v>2</v>
      </c>
      <c r="B50" s="113" t="s">
        <v>159</v>
      </c>
      <c r="C50" s="114" t="s">
        <v>189</v>
      </c>
      <c r="D50" s="113" t="s">
        <v>188</v>
      </c>
      <c r="E50" s="188" t="s">
        <v>354</v>
      </c>
      <c r="F50" s="109" t="s">
        <v>137</v>
      </c>
      <c r="G50" s="155" t="s">
        <v>226</v>
      </c>
      <c r="H50" s="116">
        <v>41253</v>
      </c>
      <c r="I50" s="116">
        <v>41912</v>
      </c>
      <c r="J50" s="110" t="s">
        <v>138</v>
      </c>
      <c r="K50" s="101">
        <f>((I50-H50)/30)-L50</f>
        <v>-3.3333333333338544E-3</v>
      </c>
      <c r="L50" s="101">
        <v>21.97</v>
      </c>
      <c r="M50" s="101">
        <v>186</v>
      </c>
      <c r="N50" s="101" t="s">
        <v>226</v>
      </c>
      <c r="O50" s="26">
        <v>997892315</v>
      </c>
      <c r="P50" s="26" t="s">
        <v>355</v>
      </c>
      <c r="Q50" s="156" t="s">
        <v>680</v>
      </c>
      <c r="R50" s="111"/>
      <c r="S50" s="111"/>
      <c r="T50" s="111"/>
      <c r="U50" s="111"/>
      <c r="V50" s="111"/>
      <c r="W50" s="111"/>
      <c r="X50" s="111"/>
      <c r="Y50" s="111"/>
      <c r="Z50" s="111"/>
    </row>
    <row r="51" spans="1:26" s="112" customFormat="1" ht="120" x14ac:dyDescent="0.25">
      <c r="A51" s="45">
        <f>+A50+1</f>
        <v>3</v>
      </c>
      <c r="B51" s="113" t="s">
        <v>159</v>
      </c>
      <c r="C51" s="114" t="s">
        <v>189</v>
      </c>
      <c r="D51" s="113" t="s">
        <v>188</v>
      </c>
      <c r="E51" s="188" t="s">
        <v>356</v>
      </c>
      <c r="F51" s="109" t="s">
        <v>137</v>
      </c>
      <c r="G51" s="155" t="s">
        <v>226</v>
      </c>
      <c r="H51" s="116">
        <v>41519</v>
      </c>
      <c r="I51" s="116">
        <v>41943</v>
      </c>
      <c r="J51" s="110" t="s">
        <v>138</v>
      </c>
      <c r="K51" s="101">
        <f>((I51-H51)/30)-L51</f>
        <v>1.0033333333333321</v>
      </c>
      <c r="L51" s="101">
        <v>13.13</v>
      </c>
      <c r="M51" s="101">
        <v>450</v>
      </c>
      <c r="N51" s="101" t="s">
        <v>226</v>
      </c>
      <c r="O51" s="26">
        <v>1076767616</v>
      </c>
      <c r="P51" s="26">
        <v>794987</v>
      </c>
      <c r="Q51" s="156" t="s">
        <v>680</v>
      </c>
      <c r="R51" s="111"/>
      <c r="S51" s="111"/>
      <c r="T51" s="111"/>
      <c r="U51" s="111"/>
      <c r="V51" s="111"/>
      <c r="W51" s="111"/>
      <c r="X51" s="111"/>
      <c r="Y51" s="111"/>
      <c r="Z51" s="111"/>
    </row>
    <row r="52" spans="1:26" s="112" customFormat="1" ht="30" x14ac:dyDescent="0.25">
      <c r="A52" s="45">
        <f>+A51+1</f>
        <v>4</v>
      </c>
      <c r="B52" s="113" t="s">
        <v>159</v>
      </c>
      <c r="C52" s="114" t="s">
        <v>189</v>
      </c>
      <c r="D52" s="113" t="s">
        <v>188</v>
      </c>
      <c r="E52" s="188" t="s">
        <v>357</v>
      </c>
      <c r="F52" s="109" t="s">
        <v>137</v>
      </c>
      <c r="G52" s="155" t="s">
        <v>226</v>
      </c>
      <c r="H52" s="116">
        <v>40200</v>
      </c>
      <c r="I52" s="116">
        <v>40543</v>
      </c>
      <c r="J52" s="110" t="s">
        <v>138</v>
      </c>
      <c r="K52" s="101">
        <f>((I52-H52)/30)-L52</f>
        <v>11.433333333333334</v>
      </c>
      <c r="L52" s="101"/>
      <c r="M52" s="101">
        <v>56</v>
      </c>
      <c r="N52" s="101" t="s">
        <v>226</v>
      </c>
      <c r="O52" s="26">
        <v>40136272</v>
      </c>
      <c r="P52" s="26" t="s">
        <v>358</v>
      </c>
      <c r="Q52" s="156"/>
      <c r="R52" s="111"/>
      <c r="S52" s="111"/>
      <c r="T52" s="111"/>
      <c r="U52" s="111"/>
      <c r="V52" s="111"/>
      <c r="W52" s="111"/>
      <c r="X52" s="111"/>
      <c r="Y52" s="111"/>
      <c r="Z52" s="111"/>
    </row>
    <row r="53" spans="1:26" s="112" customFormat="1" x14ac:dyDescent="0.25">
      <c r="A53" s="45"/>
      <c r="B53" s="48" t="s">
        <v>15</v>
      </c>
      <c r="C53" s="114"/>
      <c r="D53" s="113"/>
      <c r="E53" s="188"/>
      <c r="F53" s="109"/>
      <c r="G53" s="155"/>
      <c r="H53" s="116"/>
      <c r="I53" s="116"/>
      <c r="J53" s="110"/>
      <c r="K53" s="115">
        <f>SUM(K49:K52)</f>
        <v>34.5</v>
      </c>
      <c r="L53" s="115">
        <f>SUM(L49:L52)</f>
        <v>35.1</v>
      </c>
      <c r="M53" s="154">
        <f>+M49+M50+M51</f>
        <v>936</v>
      </c>
      <c r="N53" s="115">
        <f>SUM(N49:N52)</f>
        <v>0</v>
      </c>
      <c r="O53" s="26"/>
      <c r="P53" s="26"/>
      <c r="Q53" s="247"/>
    </row>
    <row r="54" spans="1:26" s="29" customFormat="1" x14ac:dyDescent="0.25">
      <c r="E54" s="30"/>
    </row>
    <row r="55" spans="1:26" s="29" customFormat="1" x14ac:dyDescent="0.25">
      <c r="B55" s="322" t="s">
        <v>27</v>
      </c>
      <c r="C55" s="322" t="s">
        <v>26</v>
      </c>
      <c r="D55" s="324" t="s">
        <v>33</v>
      </c>
      <c r="E55" s="324"/>
    </row>
    <row r="56" spans="1:26" s="29" customFormat="1" x14ac:dyDescent="0.25">
      <c r="B56" s="323"/>
      <c r="C56" s="323"/>
      <c r="D56" s="185" t="s">
        <v>22</v>
      </c>
      <c r="E56" s="61" t="s">
        <v>23</v>
      </c>
    </row>
    <row r="57" spans="1:26" s="29" customFormat="1" ht="30.6" customHeight="1" x14ac:dyDescent="0.25">
      <c r="B57" s="58" t="s">
        <v>20</v>
      </c>
      <c r="C57" s="59">
        <f>+K53</f>
        <v>34.5</v>
      </c>
      <c r="D57" s="56" t="s">
        <v>163</v>
      </c>
      <c r="E57" s="57"/>
      <c r="F57" s="31"/>
      <c r="G57" s="31"/>
      <c r="H57" s="31"/>
      <c r="I57" s="31"/>
      <c r="J57" s="31"/>
      <c r="K57" s="31"/>
      <c r="L57" s="31"/>
      <c r="M57" s="31"/>
    </row>
    <row r="58" spans="1:26" s="29" customFormat="1" ht="30" customHeight="1" x14ac:dyDescent="0.25">
      <c r="B58" s="58" t="s">
        <v>359</v>
      </c>
      <c r="C58" s="202">
        <f>+M53-M52</f>
        <v>880</v>
      </c>
      <c r="D58" s="56" t="s">
        <v>690</v>
      </c>
      <c r="E58" s="56"/>
    </row>
    <row r="59" spans="1:26" s="29" customFormat="1" x14ac:dyDescent="0.25">
      <c r="B59" s="32"/>
      <c r="C59" s="340"/>
      <c r="D59" s="340"/>
      <c r="E59" s="340"/>
      <c r="F59" s="340"/>
      <c r="G59" s="340"/>
      <c r="H59" s="340"/>
      <c r="I59" s="340"/>
      <c r="J59" s="340"/>
      <c r="K59" s="340"/>
      <c r="L59" s="340"/>
      <c r="M59" s="340"/>
      <c r="N59" s="340"/>
    </row>
    <row r="60" spans="1:26" ht="28.15" customHeight="1" thickBot="1" x14ac:dyDescent="0.3"/>
    <row r="61" spans="1:26" ht="27" thickBot="1" x14ac:dyDescent="0.3">
      <c r="B61" s="341" t="s">
        <v>103</v>
      </c>
      <c r="C61" s="341"/>
      <c r="D61" s="341"/>
      <c r="E61" s="341"/>
      <c r="F61" s="341"/>
      <c r="G61" s="341"/>
      <c r="H61" s="341"/>
      <c r="I61" s="341"/>
      <c r="J61" s="341"/>
      <c r="K61" s="341"/>
      <c r="L61" s="341"/>
      <c r="M61" s="341"/>
      <c r="N61" s="341"/>
    </row>
    <row r="64" spans="1:26" ht="109.5" customHeight="1" x14ac:dyDescent="0.25">
      <c r="B64" s="119" t="s">
        <v>150</v>
      </c>
      <c r="C64" s="66" t="s">
        <v>2</v>
      </c>
      <c r="D64" s="66" t="s">
        <v>105</v>
      </c>
      <c r="E64" s="66" t="s">
        <v>104</v>
      </c>
      <c r="F64" s="66" t="s">
        <v>106</v>
      </c>
      <c r="G64" s="66" t="s">
        <v>107</v>
      </c>
      <c r="H64" s="66" t="s">
        <v>108</v>
      </c>
      <c r="I64" s="66" t="s">
        <v>109</v>
      </c>
      <c r="J64" s="66" t="s">
        <v>110</v>
      </c>
      <c r="K64" s="66" t="s">
        <v>111</v>
      </c>
      <c r="L64" s="66" t="s">
        <v>112</v>
      </c>
      <c r="M64" s="95" t="s">
        <v>113</v>
      </c>
      <c r="N64" s="95" t="s">
        <v>114</v>
      </c>
      <c r="O64" s="337" t="s">
        <v>3</v>
      </c>
      <c r="P64" s="339"/>
      <c r="Q64" s="66" t="s">
        <v>17</v>
      </c>
    </row>
    <row r="65" spans="2:17" ht="30" x14ac:dyDescent="0.25">
      <c r="B65" s="3" t="s">
        <v>195</v>
      </c>
      <c r="C65" s="3" t="s">
        <v>195</v>
      </c>
      <c r="D65" s="97" t="s">
        <v>312</v>
      </c>
      <c r="E65" s="5">
        <v>250</v>
      </c>
      <c r="F65" s="4" t="s">
        <v>165</v>
      </c>
      <c r="G65" s="4" t="s">
        <v>165</v>
      </c>
      <c r="H65" s="4" t="s">
        <v>165</v>
      </c>
      <c r="I65" s="96" t="s">
        <v>137</v>
      </c>
      <c r="J65" s="96" t="s">
        <v>137</v>
      </c>
      <c r="K65" s="120" t="s">
        <v>137</v>
      </c>
      <c r="L65" s="120" t="s">
        <v>137</v>
      </c>
      <c r="M65" s="120" t="s">
        <v>137</v>
      </c>
      <c r="N65" s="57"/>
      <c r="O65" s="344"/>
      <c r="P65" s="345"/>
      <c r="Q65" s="120" t="s">
        <v>137</v>
      </c>
    </row>
    <row r="66" spans="2:17" ht="30" x14ac:dyDescent="0.25">
      <c r="B66" s="3" t="s">
        <v>195</v>
      </c>
      <c r="C66" s="3" t="s">
        <v>195</v>
      </c>
      <c r="D66" s="97" t="s">
        <v>313</v>
      </c>
      <c r="E66" s="5">
        <v>200</v>
      </c>
      <c r="F66" s="4" t="s">
        <v>165</v>
      </c>
      <c r="G66" s="4" t="s">
        <v>165</v>
      </c>
      <c r="H66" s="4" t="s">
        <v>165</v>
      </c>
      <c r="I66" s="96" t="s">
        <v>137</v>
      </c>
      <c r="J66" s="96" t="s">
        <v>137</v>
      </c>
      <c r="K66" s="120" t="s">
        <v>137</v>
      </c>
      <c r="L66" s="120" t="s">
        <v>137</v>
      </c>
      <c r="M66" s="120" t="s">
        <v>137</v>
      </c>
      <c r="N66" s="57"/>
      <c r="O66" s="344"/>
      <c r="P66" s="345"/>
      <c r="Q66" s="120" t="s">
        <v>137</v>
      </c>
    </row>
    <row r="67" spans="2:17" x14ac:dyDescent="0.25">
      <c r="B67" s="3" t="s">
        <v>195</v>
      </c>
      <c r="C67" s="3" t="s">
        <v>195</v>
      </c>
      <c r="D67" s="97" t="s">
        <v>314</v>
      </c>
      <c r="E67" s="5">
        <v>200</v>
      </c>
      <c r="F67" s="4" t="s">
        <v>165</v>
      </c>
      <c r="G67" s="4" t="s">
        <v>165</v>
      </c>
      <c r="H67" s="4" t="s">
        <v>165</v>
      </c>
      <c r="I67" s="96" t="s">
        <v>137</v>
      </c>
      <c r="J67" s="96" t="s">
        <v>137</v>
      </c>
      <c r="K67" s="120" t="s">
        <v>137</v>
      </c>
      <c r="L67" s="120" t="s">
        <v>137</v>
      </c>
      <c r="M67" s="120" t="s">
        <v>137</v>
      </c>
      <c r="N67" s="57"/>
      <c r="O67" s="344"/>
      <c r="P67" s="345"/>
      <c r="Q67" s="120" t="s">
        <v>137</v>
      </c>
    </row>
    <row r="68" spans="2:17" ht="30" x14ac:dyDescent="0.25">
      <c r="B68" s="3" t="s">
        <v>195</v>
      </c>
      <c r="C68" s="3" t="s">
        <v>195</v>
      </c>
      <c r="D68" s="97" t="s">
        <v>315</v>
      </c>
      <c r="E68" s="5">
        <v>200</v>
      </c>
      <c r="F68" s="4" t="s">
        <v>165</v>
      </c>
      <c r="G68" s="4" t="s">
        <v>165</v>
      </c>
      <c r="H68" s="4" t="s">
        <v>165</v>
      </c>
      <c r="I68" s="96" t="s">
        <v>137</v>
      </c>
      <c r="J68" s="96" t="s">
        <v>137</v>
      </c>
      <c r="K68" s="120" t="s">
        <v>137</v>
      </c>
      <c r="L68" s="120" t="s">
        <v>137</v>
      </c>
      <c r="M68" s="120" t="s">
        <v>137</v>
      </c>
      <c r="N68" s="57"/>
      <c r="O68" s="344"/>
      <c r="P68" s="345"/>
      <c r="Q68" s="120" t="s">
        <v>137</v>
      </c>
    </row>
    <row r="69" spans="2:17" x14ac:dyDescent="0.25">
      <c r="B69" s="9" t="s">
        <v>1</v>
      </c>
    </row>
    <row r="70" spans="2:17" x14ac:dyDescent="0.25">
      <c r="B70" s="9" t="s">
        <v>36</v>
      </c>
    </row>
    <row r="71" spans="2:17" x14ac:dyDescent="0.25">
      <c r="B71" s="9" t="s">
        <v>61</v>
      </c>
    </row>
    <row r="73" spans="2:17" ht="15.75" thickBot="1" x14ac:dyDescent="0.3"/>
    <row r="74" spans="2:17" ht="27" thickBot="1" x14ac:dyDescent="0.3">
      <c r="B74" s="346" t="s">
        <v>37</v>
      </c>
      <c r="C74" s="347"/>
      <c r="D74" s="347"/>
      <c r="E74" s="347"/>
      <c r="F74" s="347"/>
      <c r="G74" s="347"/>
      <c r="H74" s="347"/>
      <c r="I74" s="347"/>
      <c r="J74" s="347"/>
      <c r="K74" s="347"/>
      <c r="L74" s="347"/>
      <c r="M74" s="347"/>
      <c r="N74" s="348"/>
    </row>
    <row r="79" spans="2:17" ht="76.5" customHeight="1" x14ac:dyDescent="0.25">
      <c r="B79" s="119" t="s">
        <v>0</v>
      </c>
      <c r="C79" s="119" t="s">
        <v>38</v>
      </c>
      <c r="D79" s="119" t="s">
        <v>39</v>
      </c>
      <c r="E79" s="119" t="s">
        <v>115</v>
      </c>
      <c r="F79" s="119" t="s">
        <v>117</v>
      </c>
      <c r="G79" s="119" t="s">
        <v>118</v>
      </c>
      <c r="H79" s="119" t="s">
        <v>119</v>
      </c>
      <c r="I79" s="119" t="s">
        <v>116</v>
      </c>
      <c r="J79" s="337" t="s">
        <v>120</v>
      </c>
      <c r="K79" s="338"/>
      <c r="L79" s="339"/>
      <c r="M79" s="119" t="s">
        <v>124</v>
      </c>
      <c r="N79" s="119" t="s">
        <v>40</v>
      </c>
      <c r="O79" s="119" t="s">
        <v>41</v>
      </c>
      <c r="P79" s="337" t="s">
        <v>3</v>
      </c>
      <c r="Q79" s="339"/>
    </row>
    <row r="80" spans="2:17" ht="60.75" customHeight="1" x14ac:dyDescent="0.25">
      <c r="B80" s="182"/>
      <c r="C80" s="175"/>
      <c r="D80" s="3"/>
      <c r="E80" s="3"/>
      <c r="F80" s="3"/>
      <c r="G80" s="3"/>
      <c r="H80" s="180"/>
      <c r="I80" s="5"/>
      <c r="J80" s="1" t="s">
        <v>121</v>
      </c>
      <c r="K80" s="97" t="s">
        <v>122</v>
      </c>
      <c r="L80" s="96" t="s">
        <v>123</v>
      </c>
      <c r="M80" s="120"/>
      <c r="N80" s="120"/>
      <c r="O80" s="120"/>
      <c r="P80" s="361"/>
      <c r="Q80" s="361"/>
    </row>
    <row r="81" spans="2:17" ht="108.75" customHeight="1" x14ac:dyDescent="0.25">
      <c r="B81" s="182" t="s">
        <v>42</v>
      </c>
      <c r="C81" s="175">
        <v>3</v>
      </c>
      <c r="D81" s="3" t="s">
        <v>316</v>
      </c>
      <c r="E81" s="3">
        <v>41915992</v>
      </c>
      <c r="F81" s="182" t="s">
        <v>317</v>
      </c>
      <c r="G81" s="3" t="s">
        <v>318</v>
      </c>
      <c r="H81" s="180">
        <v>40025</v>
      </c>
      <c r="I81" s="5" t="s">
        <v>226</v>
      </c>
      <c r="J81" s="186" t="s">
        <v>320</v>
      </c>
      <c r="K81" s="187" t="s">
        <v>321</v>
      </c>
      <c r="L81" s="191" t="s">
        <v>319</v>
      </c>
      <c r="M81" s="120" t="s">
        <v>137</v>
      </c>
      <c r="N81" s="120" t="s">
        <v>137</v>
      </c>
      <c r="O81" s="120" t="s">
        <v>137</v>
      </c>
      <c r="P81" s="361"/>
      <c r="Q81" s="361"/>
    </row>
    <row r="82" spans="2:17" ht="240" x14ac:dyDescent="0.25">
      <c r="B82" s="262" t="s">
        <v>42</v>
      </c>
      <c r="C82" s="175">
        <v>3</v>
      </c>
      <c r="D82" s="262" t="s">
        <v>322</v>
      </c>
      <c r="E82" s="3">
        <v>42012035</v>
      </c>
      <c r="F82" s="262" t="s">
        <v>326</v>
      </c>
      <c r="G82" s="3" t="s">
        <v>323</v>
      </c>
      <c r="H82" s="180">
        <v>35216</v>
      </c>
      <c r="I82" s="5" t="s">
        <v>226</v>
      </c>
      <c r="J82" s="186" t="s">
        <v>324</v>
      </c>
      <c r="K82" s="187" t="s">
        <v>325</v>
      </c>
      <c r="L82" s="191" t="s">
        <v>319</v>
      </c>
      <c r="M82" s="120" t="s">
        <v>137</v>
      </c>
      <c r="N82" s="120" t="s">
        <v>137</v>
      </c>
      <c r="O82" s="120" t="s">
        <v>137</v>
      </c>
      <c r="P82" s="342" t="s">
        <v>672</v>
      </c>
      <c r="Q82" s="343"/>
    </row>
    <row r="83" spans="2:17" ht="30" x14ac:dyDescent="0.25">
      <c r="B83" s="254" t="s">
        <v>42</v>
      </c>
      <c r="C83" s="263">
        <v>3</v>
      </c>
      <c r="D83" s="254" t="s">
        <v>718</v>
      </c>
      <c r="E83" s="256">
        <v>25025315</v>
      </c>
      <c r="F83" s="254" t="s">
        <v>719</v>
      </c>
      <c r="G83" s="256" t="s">
        <v>192</v>
      </c>
      <c r="H83" s="257">
        <v>38148</v>
      </c>
      <c r="I83" s="258" t="s">
        <v>226</v>
      </c>
      <c r="J83" s="264" t="s">
        <v>335</v>
      </c>
      <c r="K83" s="265" t="s">
        <v>720</v>
      </c>
      <c r="L83" s="266" t="s">
        <v>319</v>
      </c>
      <c r="M83" s="244" t="s">
        <v>137</v>
      </c>
      <c r="N83" s="244" t="s">
        <v>137</v>
      </c>
      <c r="O83" s="244" t="s">
        <v>137</v>
      </c>
      <c r="P83" s="349" t="s">
        <v>721</v>
      </c>
      <c r="Q83" s="350"/>
    </row>
    <row r="84" spans="2:17" ht="170.25" customHeight="1" x14ac:dyDescent="0.25">
      <c r="B84" s="182" t="s">
        <v>42</v>
      </c>
      <c r="C84" s="175">
        <v>3</v>
      </c>
      <c r="D84" s="182" t="s">
        <v>327</v>
      </c>
      <c r="E84" s="3">
        <v>41872319</v>
      </c>
      <c r="F84" s="182" t="s">
        <v>191</v>
      </c>
      <c r="G84" s="3" t="s">
        <v>192</v>
      </c>
      <c r="H84" s="180">
        <v>38974</v>
      </c>
      <c r="I84" s="5" t="s">
        <v>328</v>
      </c>
      <c r="J84" s="186" t="s">
        <v>329</v>
      </c>
      <c r="K84" s="187" t="s">
        <v>330</v>
      </c>
      <c r="L84" s="191" t="s">
        <v>319</v>
      </c>
      <c r="M84" s="120" t="s">
        <v>137</v>
      </c>
      <c r="N84" s="201" t="s">
        <v>138</v>
      </c>
      <c r="O84" s="120" t="s">
        <v>137</v>
      </c>
      <c r="P84" s="342" t="s">
        <v>722</v>
      </c>
      <c r="Q84" s="343"/>
    </row>
    <row r="85" spans="2:17" ht="105" x14ac:dyDescent="0.25">
      <c r="B85" s="182" t="s">
        <v>43</v>
      </c>
      <c r="C85" s="175">
        <v>6</v>
      </c>
      <c r="D85" s="182" t="s">
        <v>331</v>
      </c>
      <c r="E85" s="3">
        <v>1094890757</v>
      </c>
      <c r="F85" s="182" t="s">
        <v>193</v>
      </c>
      <c r="G85" s="180" t="s">
        <v>254</v>
      </c>
      <c r="H85" s="180">
        <v>40452</v>
      </c>
      <c r="I85" s="5">
        <v>117316</v>
      </c>
      <c r="J85" s="186" t="s">
        <v>332</v>
      </c>
      <c r="K85" s="187" t="s">
        <v>333</v>
      </c>
      <c r="L85" s="191" t="s">
        <v>319</v>
      </c>
      <c r="M85" s="120" t="s">
        <v>137</v>
      </c>
      <c r="N85" s="120" t="s">
        <v>137</v>
      </c>
      <c r="O85" s="120" t="s">
        <v>137</v>
      </c>
      <c r="P85" s="342" t="s">
        <v>723</v>
      </c>
      <c r="Q85" s="343"/>
    </row>
    <row r="86" spans="2:17" ht="104.25" customHeight="1" x14ac:dyDescent="0.25">
      <c r="B86" s="182" t="s">
        <v>43</v>
      </c>
      <c r="C86" s="175">
        <v>6</v>
      </c>
      <c r="D86" s="3" t="s">
        <v>334</v>
      </c>
      <c r="E86" s="3">
        <v>1114209712</v>
      </c>
      <c r="F86" s="182" t="s">
        <v>193</v>
      </c>
      <c r="G86" s="180" t="s">
        <v>254</v>
      </c>
      <c r="H86" s="180">
        <v>41530</v>
      </c>
      <c r="I86" s="5">
        <v>138374</v>
      </c>
      <c r="J86" s="186" t="s">
        <v>336</v>
      </c>
      <c r="K86" s="186" t="s">
        <v>337</v>
      </c>
      <c r="L86" s="191" t="s">
        <v>319</v>
      </c>
      <c r="M86" s="120" t="s">
        <v>137</v>
      </c>
      <c r="N86" s="120" t="s">
        <v>137</v>
      </c>
      <c r="O86" s="120" t="s">
        <v>137</v>
      </c>
      <c r="P86" s="342" t="s">
        <v>723</v>
      </c>
      <c r="Q86" s="343"/>
    </row>
    <row r="87" spans="2:17" ht="104.25" customHeight="1" x14ac:dyDescent="0.25">
      <c r="B87" s="182" t="s">
        <v>43</v>
      </c>
      <c r="C87" s="175">
        <v>6</v>
      </c>
      <c r="D87" s="3" t="s">
        <v>338</v>
      </c>
      <c r="E87" s="3">
        <v>24814615</v>
      </c>
      <c r="F87" s="182" t="s">
        <v>193</v>
      </c>
      <c r="G87" s="3" t="s">
        <v>281</v>
      </c>
      <c r="H87" s="180">
        <v>41851</v>
      </c>
      <c r="I87" s="5">
        <v>145659</v>
      </c>
      <c r="J87" s="186" t="s">
        <v>335</v>
      </c>
      <c r="K87" s="186" t="s">
        <v>339</v>
      </c>
      <c r="L87" s="191" t="s">
        <v>319</v>
      </c>
      <c r="M87" s="120" t="s">
        <v>137</v>
      </c>
      <c r="N87" s="120" t="s">
        <v>137</v>
      </c>
      <c r="O87" s="120" t="s">
        <v>137</v>
      </c>
      <c r="P87" s="342"/>
      <c r="Q87" s="343"/>
    </row>
    <row r="88" spans="2:17" ht="104.25" customHeight="1" x14ac:dyDescent="0.25">
      <c r="B88" s="182" t="s">
        <v>43</v>
      </c>
      <c r="C88" s="175">
        <v>6</v>
      </c>
      <c r="D88" s="3" t="s">
        <v>340</v>
      </c>
      <c r="E88" s="3">
        <v>1097036633</v>
      </c>
      <c r="F88" s="182" t="s">
        <v>342</v>
      </c>
      <c r="G88" s="3" t="s">
        <v>341</v>
      </c>
      <c r="H88" s="180">
        <v>41703</v>
      </c>
      <c r="I88" s="5" t="s">
        <v>226</v>
      </c>
      <c r="J88" s="186" t="s">
        <v>189</v>
      </c>
      <c r="K88" s="186" t="s">
        <v>343</v>
      </c>
      <c r="L88" s="191" t="s">
        <v>319</v>
      </c>
      <c r="M88" s="120" t="s">
        <v>137</v>
      </c>
      <c r="N88" s="120" t="s">
        <v>137</v>
      </c>
      <c r="O88" s="120" t="s">
        <v>137</v>
      </c>
      <c r="P88" s="342"/>
      <c r="Q88" s="343"/>
    </row>
    <row r="89" spans="2:17" ht="104.25" customHeight="1" x14ac:dyDescent="0.25">
      <c r="B89" s="182" t="s">
        <v>43</v>
      </c>
      <c r="C89" s="175">
        <v>6</v>
      </c>
      <c r="D89" s="3" t="s">
        <v>344</v>
      </c>
      <c r="E89" s="3">
        <v>25026240</v>
      </c>
      <c r="F89" s="182" t="s">
        <v>193</v>
      </c>
      <c r="G89" s="3" t="s">
        <v>341</v>
      </c>
      <c r="H89" s="180">
        <v>41565</v>
      </c>
      <c r="I89" s="5"/>
      <c r="J89" s="186" t="s">
        <v>345</v>
      </c>
      <c r="K89" s="186" t="s">
        <v>346</v>
      </c>
      <c r="L89" s="191" t="s">
        <v>319</v>
      </c>
      <c r="M89" s="120" t="s">
        <v>137</v>
      </c>
      <c r="N89" s="120" t="s">
        <v>137</v>
      </c>
      <c r="O89" s="120" t="s">
        <v>137</v>
      </c>
      <c r="P89" s="342" t="s">
        <v>689</v>
      </c>
      <c r="Q89" s="343"/>
    </row>
    <row r="90" spans="2:17" ht="104.25" customHeight="1" x14ac:dyDescent="0.25">
      <c r="B90" s="182" t="s">
        <v>43</v>
      </c>
      <c r="C90" s="175">
        <v>6</v>
      </c>
      <c r="D90" s="3" t="s">
        <v>347</v>
      </c>
      <c r="E90" s="3">
        <v>1094941430</v>
      </c>
      <c r="F90" s="182" t="s">
        <v>348</v>
      </c>
      <c r="G90" s="200" t="s">
        <v>349</v>
      </c>
      <c r="H90" s="180" t="s">
        <v>226</v>
      </c>
      <c r="I90" s="5" t="s">
        <v>226</v>
      </c>
      <c r="J90" s="186" t="s">
        <v>350</v>
      </c>
      <c r="K90" s="186" t="s">
        <v>351</v>
      </c>
      <c r="L90" s="191" t="s">
        <v>319</v>
      </c>
      <c r="M90" s="120" t="s">
        <v>137</v>
      </c>
      <c r="N90" s="120" t="s">
        <v>137</v>
      </c>
      <c r="O90" s="120" t="s">
        <v>137</v>
      </c>
      <c r="P90" s="342"/>
      <c r="Q90" s="343"/>
    </row>
    <row r="92" spans="2:17" ht="15.75" thickBot="1" x14ac:dyDescent="0.3"/>
    <row r="93" spans="2:17" ht="27" thickBot="1" x14ac:dyDescent="0.3">
      <c r="B93" s="346" t="s">
        <v>45</v>
      </c>
      <c r="C93" s="347"/>
      <c r="D93" s="347"/>
      <c r="E93" s="347"/>
      <c r="F93" s="347"/>
      <c r="G93" s="347"/>
      <c r="H93" s="347"/>
      <c r="I93" s="347"/>
      <c r="J93" s="347"/>
      <c r="K93" s="347"/>
      <c r="L93" s="347"/>
      <c r="M93" s="347"/>
      <c r="N93" s="348"/>
    </row>
    <row r="96" spans="2:17" ht="46.15" customHeight="1" x14ac:dyDescent="0.25">
      <c r="B96" s="66" t="s">
        <v>32</v>
      </c>
      <c r="C96" s="66" t="s">
        <v>46</v>
      </c>
      <c r="D96" s="337" t="s">
        <v>3</v>
      </c>
      <c r="E96" s="339"/>
    </row>
    <row r="97" spans="1:26" ht="46.9" customHeight="1" x14ac:dyDescent="0.25">
      <c r="B97" s="67" t="s">
        <v>125</v>
      </c>
      <c r="C97" s="183" t="s">
        <v>137</v>
      </c>
      <c r="D97" s="353"/>
      <c r="E97" s="353"/>
    </row>
    <row r="100" spans="1:26" ht="26.25" x14ac:dyDescent="0.25">
      <c r="B100" s="325" t="s">
        <v>63</v>
      </c>
      <c r="C100" s="326"/>
      <c r="D100" s="326"/>
      <c r="E100" s="326"/>
      <c r="F100" s="326"/>
      <c r="G100" s="326"/>
      <c r="H100" s="326"/>
      <c r="I100" s="326"/>
      <c r="J100" s="326"/>
      <c r="K100" s="326"/>
      <c r="L100" s="326"/>
      <c r="M100" s="326"/>
      <c r="N100" s="326"/>
      <c r="O100" s="326"/>
      <c r="P100" s="326"/>
    </row>
    <row r="102" spans="1:26" ht="15.75" thickBot="1" x14ac:dyDescent="0.3"/>
    <row r="103" spans="1:26" ht="27" thickBot="1" x14ac:dyDescent="0.3">
      <c r="B103" s="346" t="s">
        <v>53</v>
      </c>
      <c r="C103" s="347"/>
      <c r="D103" s="347"/>
      <c r="E103" s="347"/>
      <c r="F103" s="347"/>
      <c r="G103" s="347"/>
      <c r="H103" s="347"/>
      <c r="I103" s="347"/>
      <c r="J103" s="347"/>
      <c r="K103" s="347"/>
      <c r="L103" s="347"/>
      <c r="M103" s="347"/>
      <c r="N103" s="348"/>
    </row>
    <row r="105" spans="1:26" ht="15.75" thickBot="1" x14ac:dyDescent="0.3">
      <c r="M105" s="63"/>
      <c r="N105" s="63"/>
    </row>
    <row r="106" spans="1:26" s="106" customFormat="1" ht="109.5" customHeight="1" x14ac:dyDescent="0.25">
      <c r="B106" s="117" t="s">
        <v>146</v>
      </c>
      <c r="C106" s="117" t="s">
        <v>147</v>
      </c>
      <c r="D106" s="117" t="s">
        <v>148</v>
      </c>
      <c r="E106" s="117" t="s">
        <v>44</v>
      </c>
      <c r="F106" s="117" t="s">
        <v>21</v>
      </c>
      <c r="G106" s="117" t="s">
        <v>102</v>
      </c>
      <c r="H106" s="117" t="s">
        <v>16</v>
      </c>
      <c r="I106" s="117" t="s">
        <v>9</v>
      </c>
      <c r="J106" s="117" t="s">
        <v>30</v>
      </c>
      <c r="K106" s="117" t="s">
        <v>60</v>
      </c>
      <c r="L106" s="117" t="s">
        <v>19</v>
      </c>
      <c r="M106" s="102" t="s">
        <v>25</v>
      </c>
      <c r="N106" s="117" t="s">
        <v>149</v>
      </c>
      <c r="O106" s="117" t="s">
        <v>35</v>
      </c>
      <c r="P106" s="118" t="s">
        <v>10</v>
      </c>
      <c r="Q106" s="118" t="s">
        <v>18</v>
      </c>
    </row>
    <row r="107" spans="1:26" s="112" customFormat="1" x14ac:dyDescent="0.25">
      <c r="A107" s="45">
        <v>1</v>
      </c>
      <c r="B107" s="113" t="s">
        <v>159</v>
      </c>
      <c r="C107" s="114" t="s">
        <v>189</v>
      </c>
      <c r="D107" s="113" t="s">
        <v>188</v>
      </c>
      <c r="E107" s="108" t="s">
        <v>360</v>
      </c>
      <c r="F107" s="109" t="s">
        <v>137</v>
      </c>
      <c r="G107" s="155" t="s">
        <v>226</v>
      </c>
      <c r="H107" s="116">
        <v>39839</v>
      </c>
      <c r="I107" s="116">
        <v>40178</v>
      </c>
      <c r="J107" s="110" t="s">
        <v>138</v>
      </c>
      <c r="K107" s="101">
        <f>(I107-H107)/30-L107</f>
        <v>2</v>
      </c>
      <c r="L107" s="101">
        <v>9.3000000000000007</v>
      </c>
      <c r="M107" s="101">
        <f>670*12</f>
        <v>8040</v>
      </c>
      <c r="N107" s="101" t="s">
        <v>226</v>
      </c>
      <c r="O107" s="26">
        <v>6706041659</v>
      </c>
      <c r="P107" s="26" t="s">
        <v>361</v>
      </c>
      <c r="Q107" s="156"/>
      <c r="R107" s="111"/>
      <c r="S107" s="111"/>
      <c r="T107" s="111"/>
      <c r="U107" s="111"/>
      <c r="V107" s="111"/>
      <c r="W107" s="111"/>
      <c r="X107" s="111"/>
      <c r="Y107" s="111"/>
      <c r="Z107" s="111"/>
    </row>
    <row r="108" spans="1:26" s="112" customFormat="1" x14ac:dyDescent="0.25">
      <c r="A108" s="45">
        <v>2</v>
      </c>
      <c r="B108" s="113" t="s">
        <v>159</v>
      </c>
      <c r="C108" s="114" t="s">
        <v>189</v>
      </c>
      <c r="D108" s="113" t="s">
        <v>188</v>
      </c>
      <c r="E108" s="108" t="s">
        <v>362</v>
      </c>
      <c r="F108" s="109" t="s">
        <v>137</v>
      </c>
      <c r="G108" s="109" t="s">
        <v>226</v>
      </c>
      <c r="H108" s="116">
        <v>40574</v>
      </c>
      <c r="I108" s="116">
        <v>40908</v>
      </c>
      <c r="J108" s="110" t="s">
        <v>138</v>
      </c>
      <c r="K108" s="101">
        <f>(I108-H108)/30-L108</f>
        <v>11.133333333333333</v>
      </c>
      <c r="L108" s="101"/>
      <c r="M108" s="101">
        <f>4*12</f>
        <v>48</v>
      </c>
      <c r="N108" s="101" t="s">
        <v>226</v>
      </c>
      <c r="O108" s="26">
        <v>41646072</v>
      </c>
      <c r="P108" s="26" t="s">
        <v>363</v>
      </c>
      <c r="Q108" s="156"/>
      <c r="R108" s="111"/>
      <c r="S108" s="111"/>
      <c r="T108" s="111"/>
      <c r="U108" s="111"/>
      <c r="V108" s="111"/>
      <c r="W108" s="111"/>
      <c r="X108" s="111"/>
      <c r="Y108" s="111"/>
      <c r="Z108" s="111"/>
    </row>
    <row r="109" spans="1:26" s="112" customFormat="1" x14ac:dyDescent="0.25">
      <c r="A109" s="45">
        <v>3</v>
      </c>
      <c r="B109" s="113" t="s">
        <v>159</v>
      </c>
      <c r="C109" s="114" t="s">
        <v>189</v>
      </c>
      <c r="D109" s="113" t="s">
        <v>188</v>
      </c>
      <c r="E109" s="108" t="s">
        <v>364</v>
      </c>
      <c r="F109" s="109" t="s">
        <v>137</v>
      </c>
      <c r="G109" s="109" t="s">
        <v>226</v>
      </c>
      <c r="H109" s="116">
        <v>39841</v>
      </c>
      <c r="I109" s="116">
        <v>40178</v>
      </c>
      <c r="J109" s="110" t="s">
        <v>138</v>
      </c>
      <c r="K109" s="101">
        <f>(I109-H109)/30-L109</f>
        <v>3.333333333332078E-3</v>
      </c>
      <c r="L109" s="101">
        <v>11.23</v>
      </c>
      <c r="M109" s="101">
        <f>4*12</f>
        <v>48</v>
      </c>
      <c r="N109" s="101" t="s">
        <v>226</v>
      </c>
      <c r="O109" s="26">
        <v>35808883</v>
      </c>
      <c r="P109" s="26" t="s">
        <v>365</v>
      </c>
      <c r="Q109" s="156"/>
      <c r="R109" s="111"/>
      <c r="S109" s="111"/>
      <c r="T109" s="111"/>
      <c r="U109" s="111"/>
      <c r="V109" s="111"/>
      <c r="W109" s="111"/>
      <c r="X109" s="111"/>
      <c r="Y109" s="111"/>
      <c r="Z109" s="111"/>
    </row>
    <row r="110" spans="1:26" s="112" customFormat="1" x14ac:dyDescent="0.25">
      <c r="A110" s="45"/>
      <c r="B110" s="48" t="s">
        <v>15</v>
      </c>
      <c r="C110" s="114"/>
      <c r="D110" s="113"/>
      <c r="E110" s="108"/>
      <c r="F110" s="109"/>
      <c r="G110" s="109"/>
      <c r="H110" s="109"/>
      <c r="I110" s="110"/>
      <c r="J110" s="110"/>
      <c r="K110" s="115">
        <f>SUM(K107:K109)</f>
        <v>13.136666666666665</v>
      </c>
      <c r="L110" s="115">
        <f>SUM(L107:L109)</f>
        <v>20.53</v>
      </c>
      <c r="M110" s="115">
        <f>SUM(M107:M109)</f>
        <v>8136</v>
      </c>
      <c r="N110" s="115">
        <f>SUM(N107:N109)</f>
        <v>0</v>
      </c>
      <c r="O110" s="26"/>
      <c r="P110" s="26"/>
      <c r="Q110" s="157"/>
    </row>
    <row r="111" spans="1:26" x14ac:dyDescent="0.25">
      <c r="B111" s="29"/>
      <c r="C111" s="29"/>
      <c r="D111" s="29"/>
      <c r="E111" s="30"/>
      <c r="F111" s="29"/>
      <c r="G111" s="29"/>
      <c r="H111" s="29"/>
      <c r="I111" s="29"/>
      <c r="J111" s="29"/>
      <c r="K111" s="29"/>
      <c r="L111" s="29"/>
      <c r="M111" s="29"/>
      <c r="N111" s="29"/>
      <c r="O111" s="29"/>
      <c r="P111" s="29"/>
    </row>
    <row r="112" spans="1:26" ht="18.75" x14ac:dyDescent="0.25">
      <c r="B112" s="58" t="s">
        <v>31</v>
      </c>
      <c r="C112" s="71">
        <f>+K110</f>
        <v>13.136666666666665</v>
      </c>
      <c r="H112" s="31"/>
      <c r="I112" s="31"/>
      <c r="J112" s="31"/>
      <c r="K112" s="31"/>
      <c r="L112" s="31"/>
      <c r="M112" s="31"/>
      <c r="N112" s="29"/>
      <c r="O112" s="29"/>
      <c r="P112" s="29"/>
    </row>
    <row r="114" spans="2:17" ht="15.75" thickBot="1" x14ac:dyDescent="0.3"/>
    <row r="115" spans="2:17" ht="37.15" customHeight="1" thickBot="1" x14ac:dyDescent="0.3">
      <c r="B115" s="74" t="s">
        <v>48</v>
      </c>
      <c r="C115" s="75" t="s">
        <v>49</v>
      </c>
      <c r="D115" s="74" t="s">
        <v>50</v>
      </c>
      <c r="E115" s="75" t="s">
        <v>54</v>
      </c>
    </row>
    <row r="116" spans="2:17" ht="41.45" customHeight="1" x14ac:dyDescent="0.25">
      <c r="B116" s="65" t="s">
        <v>126</v>
      </c>
      <c r="C116" s="68">
        <v>20</v>
      </c>
      <c r="D116" s="68"/>
      <c r="E116" s="354">
        <f>+D116+D117+D118</f>
        <v>30</v>
      </c>
    </row>
    <row r="117" spans="2:17" x14ac:dyDescent="0.25">
      <c r="B117" s="65" t="s">
        <v>127</v>
      </c>
      <c r="C117" s="56">
        <v>30</v>
      </c>
      <c r="D117" s="183">
        <v>30</v>
      </c>
      <c r="E117" s="355"/>
    </row>
    <row r="118" spans="2:17" ht="15.75" thickBot="1" x14ac:dyDescent="0.3">
      <c r="B118" s="65" t="s">
        <v>128</v>
      </c>
      <c r="C118" s="70">
        <v>40</v>
      </c>
      <c r="D118" s="70"/>
      <c r="E118" s="356"/>
    </row>
    <row r="120" spans="2:17" ht="15.75" thickBot="1" x14ac:dyDescent="0.3"/>
    <row r="121" spans="2:17" ht="27" thickBot="1" x14ac:dyDescent="0.3">
      <c r="B121" s="346" t="s">
        <v>51</v>
      </c>
      <c r="C121" s="347"/>
      <c r="D121" s="347"/>
      <c r="E121" s="347"/>
      <c r="F121" s="347"/>
      <c r="G121" s="347"/>
      <c r="H121" s="347"/>
      <c r="I121" s="347"/>
      <c r="J121" s="347"/>
      <c r="K121" s="347"/>
      <c r="L121" s="347"/>
      <c r="M121" s="347"/>
      <c r="N121" s="348"/>
    </row>
    <row r="123" spans="2:17" ht="76.5" customHeight="1" x14ac:dyDescent="0.25">
      <c r="B123" s="119" t="s">
        <v>0</v>
      </c>
      <c r="C123" s="119" t="s">
        <v>38</v>
      </c>
      <c r="D123" s="119" t="s">
        <v>39</v>
      </c>
      <c r="E123" s="119" t="s">
        <v>115</v>
      </c>
      <c r="F123" s="119" t="s">
        <v>117</v>
      </c>
      <c r="G123" s="119" t="s">
        <v>118</v>
      </c>
      <c r="H123" s="119" t="s">
        <v>119</v>
      </c>
      <c r="I123" s="119" t="s">
        <v>116</v>
      </c>
      <c r="J123" s="337" t="s">
        <v>120</v>
      </c>
      <c r="K123" s="338"/>
      <c r="L123" s="339"/>
      <c r="M123" s="119" t="s">
        <v>124</v>
      </c>
      <c r="N123" s="119" t="s">
        <v>40</v>
      </c>
      <c r="O123" s="119" t="s">
        <v>41</v>
      </c>
      <c r="P123" s="337" t="s">
        <v>3</v>
      </c>
      <c r="Q123" s="339"/>
    </row>
    <row r="124" spans="2:17" ht="60.75" customHeight="1" x14ac:dyDescent="0.25">
      <c r="B124" s="182"/>
      <c r="C124" s="182"/>
      <c r="D124" s="3"/>
      <c r="E124" s="3"/>
      <c r="F124" s="3"/>
      <c r="G124" s="3"/>
      <c r="H124" s="180"/>
      <c r="I124" s="5"/>
      <c r="J124" s="1" t="s">
        <v>121</v>
      </c>
      <c r="K124" s="97" t="s">
        <v>122</v>
      </c>
      <c r="L124" s="96" t="s">
        <v>123</v>
      </c>
      <c r="M124" s="120"/>
      <c r="N124" s="120"/>
      <c r="O124" s="120"/>
      <c r="P124" s="361"/>
      <c r="Q124" s="361"/>
    </row>
    <row r="125" spans="2:17" ht="60.75" customHeight="1" x14ac:dyDescent="0.25">
      <c r="B125" s="182" t="s">
        <v>237</v>
      </c>
      <c r="C125" s="182">
        <v>1</v>
      </c>
      <c r="D125" s="3" t="s">
        <v>366</v>
      </c>
      <c r="E125" s="3">
        <v>41901902</v>
      </c>
      <c r="F125" s="3" t="s">
        <v>367</v>
      </c>
      <c r="G125" s="3" t="s">
        <v>192</v>
      </c>
      <c r="H125" s="180">
        <v>32342</v>
      </c>
      <c r="I125" s="5"/>
      <c r="J125" s="1" t="s">
        <v>189</v>
      </c>
      <c r="K125" s="97" t="s">
        <v>368</v>
      </c>
      <c r="L125" s="96" t="s">
        <v>241</v>
      </c>
      <c r="M125" s="120" t="s">
        <v>137</v>
      </c>
      <c r="N125" s="120" t="s">
        <v>137</v>
      </c>
      <c r="O125" s="120" t="s">
        <v>137</v>
      </c>
      <c r="P125" s="342" t="s">
        <v>689</v>
      </c>
      <c r="Q125" s="343"/>
    </row>
    <row r="126" spans="2:17" ht="90" x14ac:dyDescent="0.25">
      <c r="B126" s="182" t="s">
        <v>132</v>
      </c>
      <c r="C126" s="182">
        <v>1</v>
      </c>
      <c r="D126" s="3" t="s">
        <v>369</v>
      </c>
      <c r="E126" s="3">
        <v>41948059</v>
      </c>
      <c r="F126" s="3" t="s">
        <v>266</v>
      </c>
      <c r="G126" s="3" t="s">
        <v>192</v>
      </c>
      <c r="H126" s="180">
        <v>39429</v>
      </c>
      <c r="I126" s="5" t="s">
        <v>226</v>
      </c>
      <c r="J126" s="189" t="s">
        <v>370</v>
      </c>
      <c r="K126" s="189" t="s">
        <v>371</v>
      </c>
      <c r="L126" s="96" t="s">
        <v>241</v>
      </c>
      <c r="M126" s="120" t="s">
        <v>137</v>
      </c>
      <c r="N126" s="120" t="s">
        <v>137</v>
      </c>
      <c r="O126" s="120" t="s">
        <v>137</v>
      </c>
      <c r="P126" s="342"/>
      <c r="Q126" s="343"/>
    </row>
    <row r="127" spans="2:17" ht="33.6" customHeight="1" x14ac:dyDescent="0.25">
      <c r="B127" s="182" t="s">
        <v>133</v>
      </c>
      <c r="C127" s="182"/>
      <c r="D127" s="3"/>
      <c r="E127" s="3"/>
      <c r="F127" s="3"/>
      <c r="G127" s="3"/>
      <c r="H127" s="3"/>
      <c r="I127" s="5"/>
      <c r="J127" s="1"/>
      <c r="K127" s="96"/>
      <c r="L127" s="96"/>
      <c r="M127" s="120"/>
      <c r="N127" s="120"/>
      <c r="O127" s="120"/>
      <c r="P127" s="361"/>
      <c r="Q127" s="361"/>
    </row>
    <row r="130" spans="2:7" ht="15.75" thickBot="1" x14ac:dyDescent="0.3"/>
    <row r="131" spans="2:7" ht="54" customHeight="1" x14ac:dyDescent="0.25">
      <c r="B131" s="123" t="s">
        <v>32</v>
      </c>
      <c r="C131" s="123" t="s">
        <v>48</v>
      </c>
      <c r="D131" s="119" t="s">
        <v>49</v>
      </c>
      <c r="E131" s="123" t="s">
        <v>50</v>
      </c>
      <c r="F131" s="75" t="s">
        <v>55</v>
      </c>
      <c r="G131" s="93"/>
    </row>
    <row r="132" spans="2:7" ht="120.75" customHeight="1" x14ac:dyDescent="0.2">
      <c r="B132" s="357" t="s">
        <v>52</v>
      </c>
      <c r="C132" s="6" t="s">
        <v>129</v>
      </c>
      <c r="D132" s="183">
        <v>25</v>
      </c>
      <c r="E132" s="183">
        <v>25</v>
      </c>
      <c r="F132" s="358">
        <f>+E132+E133+E134</f>
        <v>50</v>
      </c>
      <c r="G132" s="94"/>
    </row>
    <row r="133" spans="2:7" ht="76.150000000000006" customHeight="1" x14ac:dyDescent="0.2">
      <c r="B133" s="357"/>
      <c r="C133" s="6" t="s">
        <v>130</v>
      </c>
      <c r="D133" s="190">
        <v>25</v>
      </c>
      <c r="E133" s="183">
        <v>25</v>
      </c>
      <c r="F133" s="359"/>
      <c r="G133" s="94"/>
    </row>
    <row r="134" spans="2:7" ht="69" customHeight="1" x14ac:dyDescent="0.2">
      <c r="B134" s="357"/>
      <c r="C134" s="6" t="s">
        <v>131</v>
      </c>
      <c r="D134" s="183">
        <v>10</v>
      </c>
      <c r="E134" s="183">
        <v>0</v>
      </c>
      <c r="F134" s="360"/>
      <c r="G134" s="94"/>
    </row>
    <row r="135" spans="2:7" x14ac:dyDescent="0.25">
      <c r="C135" s="103"/>
    </row>
    <row r="138" spans="2:7" x14ac:dyDescent="0.25">
      <c r="B138" s="121" t="s">
        <v>56</v>
      </c>
    </row>
    <row r="141" spans="2:7" x14ac:dyDescent="0.25">
      <c r="B141" s="124" t="s">
        <v>32</v>
      </c>
      <c r="C141" s="124" t="s">
        <v>57</v>
      </c>
      <c r="D141" s="123" t="s">
        <v>50</v>
      </c>
      <c r="E141" s="123" t="s">
        <v>15</v>
      </c>
    </row>
    <row r="142" spans="2:7" ht="28.5" x14ac:dyDescent="0.25">
      <c r="B142" s="104" t="s">
        <v>58</v>
      </c>
      <c r="C142" s="105">
        <v>40</v>
      </c>
      <c r="D142" s="183">
        <f>+E116</f>
        <v>30</v>
      </c>
      <c r="E142" s="334">
        <f>+D142+D143</f>
        <v>80</v>
      </c>
    </row>
    <row r="143" spans="2:7" ht="57" x14ac:dyDescent="0.25">
      <c r="B143" s="104" t="s">
        <v>59</v>
      </c>
      <c r="C143" s="105">
        <v>60</v>
      </c>
      <c r="D143" s="183">
        <f>+F132</f>
        <v>50</v>
      </c>
      <c r="E143" s="335"/>
    </row>
  </sheetData>
  <mergeCells count="51">
    <mergeCell ref="P82:Q82"/>
    <mergeCell ref="C9:N9"/>
    <mergeCell ref="B2:P2"/>
    <mergeCell ref="B4:P4"/>
    <mergeCell ref="C6:N6"/>
    <mergeCell ref="C7:N7"/>
    <mergeCell ref="C8:N8"/>
    <mergeCell ref="O67:P67"/>
    <mergeCell ref="C10:E10"/>
    <mergeCell ref="B14:C21"/>
    <mergeCell ref="B22:C22"/>
    <mergeCell ref="E40:E41"/>
    <mergeCell ref="M45:N45"/>
    <mergeCell ref="B55:B56"/>
    <mergeCell ref="C55:C56"/>
    <mergeCell ref="D55:E55"/>
    <mergeCell ref="C59:N59"/>
    <mergeCell ref="B61:N61"/>
    <mergeCell ref="O64:P64"/>
    <mergeCell ref="O65:P65"/>
    <mergeCell ref="O66:P66"/>
    <mergeCell ref="P86:Q86"/>
    <mergeCell ref="P89:Q89"/>
    <mergeCell ref="B93:N93"/>
    <mergeCell ref="D96:E96"/>
    <mergeCell ref="P83:Q83"/>
    <mergeCell ref="P87:Q87"/>
    <mergeCell ref="P88:Q88"/>
    <mergeCell ref="P84:Q84"/>
    <mergeCell ref="P85:Q85"/>
    <mergeCell ref="O68:P68"/>
    <mergeCell ref="B74:N74"/>
    <mergeCell ref="J79:L79"/>
    <mergeCell ref="P79:Q79"/>
    <mergeCell ref="P80:Q80"/>
    <mergeCell ref="P81:Q81"/>
    <mergeCell ref="P90:Q90"/>
    <mergeCell ref="P126:Q126"/>
    <mergeCell ref="E142:E143"/>
    <mergeCell ref="B100:P100"/>
    <mergeCell ref="B103:N103"/>
    <mergeCell ref="E116:E118"/>
    <mergeCell ref="B121:N121"/>
    <mergeCell ref="J123:L123"/>
    <mergeCell ref="P123:Q123"/>
    <mergeCell ref="P124:Q124"/>
    <mergeCell ref="P125:Q125"/>
    <mergeCell ref="P127:Q127"/>
    <mergeCell ref="B132:B134"/>
    <mergeCell ref="F132:F134"/>
    <mergeCell ref="D97:E97"/>
  </mergeCells>
  <dataValidations count="2">
    <dataValidation type="decimal" allowBlank="1" showInputMessage="1" showErrorMessage="1" sqref="WVH983059 WLL983059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9 A65555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A131091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A196627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A262163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A327699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A393235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A458771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A524307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A589843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A655379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A720915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A786451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A851987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A917523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A983059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8"/>
  <sheetViews>
    <sheetView topLeftCell="B138" zoomScale="78" zoomScaleNormal="78" workbookViewId="0">
      <selection activeCell="D150" sqref="D150"/>
    </sheetView>
  </sheetViews>
  <sheetFormatPr baseColWidth="10" defaultRowHeight="15" x14ac:dyDescent="0.25"/>
  <cols>
    <col min="1" max="1" width="3.140625" style="9" bestFit="1" customWidth="1"/>
    <col min="2" max="2" width="70.85546875" style="9" customWidth="1"/>
    <col min="3" max="3" width="31.140625" style="9" customWidth="1"/>
    <col min="4" max="4" width="35.140625" style="9" customWidth="1"/>
    <col min="5" max="5" width="25" style="9" customWidth="1"/>
    <col min="6" max="6" width="37.85546875" style="9" customWidth="1"/>
    <col min="7" max="7" width="35" style="9" customWidth="1"/>
    <col min="8" max="8" width="24.5703125" style="9" customWidth="1"/>
    <col min="9" max="9" width="24" style="9" customWidth="1"/>
    <col min="10" max="10" width="43.5703125" style="9" customWidth="1"/>
    <col min="11" max="11" width="27.28515625" style="9" customWidth="1"/>
    <col min="12" max="13" width="18.7109375" style="9" customWidth="1"/>
    <col min="14" max="14" width="22.140625" style="9" customWidth="1"/>
    <col min="15" max="15" width="26.140625" style="9" customWidth="1"/>
    <col min="16" max="16" width="19.5703125" style="9" bestFit="1" customWidth="1"/>
    <col min="17" max="17" width="22.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25" t="s">
        <v>62</v>
      </c>
      <c r="C2" s="326"/>
      <c r="D2" s="326"/>
      <c r="E2" s="326"/>
      <c r="F2" s="326"/>
      <c r="G2" s="326"/>
      <c r="H2" s="326"/>
      <c r="I2" s="326"/>
      <c r="J2" s="326"/>
      <c r="K2" s="326"/>
      <c r="L2" s="326"/>
      <c r="M2" s="326"/>
      <c r="N2" s="326"/>
      <c r="O2" s="326"/>
      <c r="P2" s="326"/>
    </row>
    <row r="4" spans="2:16" ht="26.25" x14ac:dyDescent="0.25">
      <c r="B4" s="325" t="s">
        <v>47</v>
      </c>
      <c r="C4" s="326"/>
      <c r="D4" s="326"/>
      <c r="E4" s="326"/>
      <c r="F4" s="326"/>
      <c r="G4" s="326"/>
      <c r="H4" s="326"/>
      <c r="I4" s="326"/>
      <c r="J4" s="326"/>
      <c r="K4" s="326"/>
      <c r="L4" s="326"/>
      <c r="M4" s="326"/>
      <c r="N4" s="326"/>
      <c r="O4" s="326"/>
      <c r="P4" s="326"/>
    </row>
    <row r="5" spans="2:16" ht="15.75" thickBot="1" x14ac:dyDescent="0.3"/>
    <row r="6" spans="2:16" ht="21.75" thickBot="1" x14ac:dyDescent="0.3">
      <c r="B6" s="11" t="s">
        <v>4</v>
      </c>
      <c r="C6" s="327" t="s">
        <v>159</v>
      </c>
      <c r="D6" s="327"/>
      <c r="E6" s="327"/>
      <c r="F6" s="327"/>
      <c r="G6" s="327"/>
      <c r="H6" s="327"/>
      <c r="I6" s="327"/>
      <c r="J6" s="327"/>
      <c r="K6" s="327"/>
      <c r="L6" s="327"/>
      <c r="M6" s="327"/>
      <c r="N6" s="328"/>
    </row>
    <row r="7" spans="2:16" ht="16.5" thickBot="1" x14ac:dyDescent="0.3">
      <c r="B7" s="12" t="s">
        <v>5</v>
      </c>
      <c r="C7" s="327" t="s">
        <v>165</v>
      </c>
      <c r="D7" s="327"/>
      <c r="E7" s="327"/>
      <c r="F7" s="327"/>
      <c r="G7" s="327"/>
      <c r="H7" s="327"/>
      <c r="I7" s="327"/>
      <c r="J7" s="327"/>
      <c r="K7" s="327"/>
      <c r="L7" s="327"/>
      <c r="M7" s="327"/>
      <c r="N7" s="328"/>
    </row>
    <row r="8" spans="2:16" ht="16.5" thickBot="1" x14ac:dyDescent="0.3">
      <c r="B8" s="12" t="s">
        <v>6</v>
      </c>
      <c r="C8" s="327" t="s">
        <v>165</v>
      </c>
      <c r="D8" s="327"/>
      <c r="E8" s="327"/>
      <c r="F8" s="327"/>
      <c r="G8" s="327"/>
      <c r="H8" s="327"/>
      <c r="I8" s="327"/>
      <c r="J8" s="327"/>
      <c r="K8" s="327"/>
      <c r="L8" s="327"/>
      <c r="M8" s="327"/>
      <c r="N8" s="328"/>
    </row>
    <row r="9" spans="2:16" ht="16.5" thickBot="1" x14ac:dyDescent="0.3">
      <c r="B9" s="12" t="s">
        <v>7</v>
      </c>
      <c r="C9" s="327" t="s">
        <v>165</v>
      </c>
      <c r="D9" s="327"/>
      <c r="E9" s="327"/>
      <c r="F9" s="327"/>
      <c r="G9" s="327"/>
      <c r="H9" s="327"/>
      <c r="I9" s="327"/>
      <c r="J9" s="327"/>
      <c r="K9" s="327"/>
      <c r="L9" s="327"/>
      <c r="M9" s="327"/>
      <c r="N9" s="328"/>
    </row>
    <row r="10" spans="2:16" ht="16.5" thickBot="1" x14ac:dyDescent="0.3">
      <c r="B10" s="12" t="s">
        <v>668</v>
      </c>
      <c r="C10" s="329" t="s">
        <v>245</v>
      </c>
      <c r="D10" s="329"/>
      <c r="E10" s="330"/>
      <c r="F10" s="33"/>
      <c r="G10" s="33"/>
      <c r="H10" s="33"/>
      <c r="I10" s="33"/>
      <c r="J10" s="33"/>
      <c r="K10" s="33"/>
      <c r="L10" s="33"/>
      <c r="M10" s="33"/>
      <c r="N10" s="34"/>
    </row>
    <row r="11" spans="2:16" ht="16.5" thickBot="1" x14ac:dyDescent="0.3">
      <c r="B11" s="14" t="s">
        <v>8</v>
      </c>
      <c r="C11" s="15">
        <v>41972</v>
      </c>
      <c r="D11" s="16"/>
      <c r="E11" s="16"/>
      <c r="F11" s="16"/>
      <c r="G11" s="16"/>
      <c r="H11" s="16"/>
      <c r="I11" s="16"/>
      <c r="J11" s="16"/>
      <c r="K11" s="16"/>
      <c r="L11" s="16"/>
      <c r="M11" s="16"/>
      <c r="N11" s="17"/>
    </row>
    <row r="12" spans="2:16" ht="15.75" x14ac:dyDescent="0.25">
      <c r="B12" s="13"/>
      <c r="C12" s="18"/>
      <c r="D12" s="19"/>
      <c r="E12" s="19"/>
      <c r="F12" s="19"/>
      <c r="G12" s="19"/>
      <c r="H12" s="19"/>
      <c r="I12" s="106"/>
      <c r="J12" s="106"/>
      <c r="K12" s="106"/>
      <c r="L12" s="106"/>
      <c r="M12" s="106"/>
      <c r="N12" s="19"/>
    </row>
    <row r="13" spans="2:16" x14ac:dyDescent="0.25">
      <c r="I13" s="106"/>
      <c r="J13" s="106"/>
      <c r="K13" s="106"/>
      <c r="L13" s="106"/>
      <c r="M13" s="106"/>
      <c r="N13" s="107"/>
    </row>
    <row r="14" spans="2:16" ht="45.75" customHeight="1" x14ac:dyDescent="0.25">
      <c r="B14" s="331" t="s">
        <v>100</v>
      </c>
      <c r="C14" s="331"/>
      <c r="D14" s="178" t="s">
        <v>11</v>
      </c>
      <c r="E14" s="178" t="s">
        <v>12</v>
      </c>
      <c r="F14" s="178" t="s">
        <v>28</v>
      </c>
      <c r="G14" s="91"/>
      <c r="I14" s="36"/>
      <c r="J14" s="36"/>
      <c r="K14" s="36"/>
      <c r="L14" s="36"/>
      <c r="M14" s="36"/>
      <c r="N14" s="107"/>
    </row>
    <row r="15" spans="2:16" x14ac:dyDescent="0.25">
      <c r="B15" s="331"/>
      <c r="C15" s="331"/>
      <c r="D15" s="178">
        <v>1</v>
      </c>
      <c r="E15" s="172"/>
      <c r="F15" s="174"/>
      <c r="G15" s="92"/>
      <c r="I15" s="37"/>
      <c r="J15" s="37"/>
      <c r="K15" s="37"/>
      <c r="L15" s="37"/>
      <c r="M15" s="37"/>
      <c r="N15" s="107"/>
    </row>
    <row r="16" spans="2:16" x14ac:dyDescent="0.25">
      <c r="B16" s="331"/>
      <c r="C16" s="331"/>
      <c r="D16" s="178">
        <v>2</v>
      </c>
      <c r="E16" s="172"/>
      <c r="F16" s="174"/>
      <c r="G16" s="92"/>
      <c r="I16" s="37"/>
      <c r="J16" s="37"/>
      <c r="K16" s="37"/>
      <c r="L16" s="37"/>
      <c r="M16" s="37"/>
      <c r="N16" s="107"/>
    </row>
    <row r="17" spans="1:14" x14ac:dyDescent="0.25">
      <c r="B17" s="331"/>
      <c r="C17" s="331"/>
      <c r="D17" s="178">
        <v>3</v>
      </c>
      <c r="E17" s="35"/>
      <c r="F17" s="174"/>
      <c r="G17" s="92"/>
      <c r="I17" s="37"/>
      <c r="J17" s="37"/>
      <c r="K17" s="37"/>
      <c r="L17" s="37"/>
      <c r="M17" s="37"/>
      <c r="N17" s="107"/>
    </row>
    <row r="18" spans="1:14" x14ac:dyDescent="0.25">
      <c r="B18" s="331"/>
      <c r="C18" s="331"/>
      <c r="D18" s="178">
        <v>4</v>
      </c>
      <c r="E18" s="173"/>
      <c r="F18" s="174"/>
      <c r="G18" s="92"/>
      <c r="H18" s="22"/>
      <c r="I18" s="37"/>
      <c r="J18" s="37"/>
      <c r="K18" s="37"/>
      <c r="L18" s="37"/>
      <c r="M18" s="37"/>
      <c r="N18" s="20"/>
    </row>
    <row r="19" spans="1:14" x14ac:dyDescent="0.25">
      <c r="B19" s="331"/>
      <c r="C19" s="331"/>
      <c r="D19" s="178">
        <v>5</v>
      </c>
      <c r="E19" s="173"/>
      <c r="F19" s="174"/>
      <c r="G19" s="92"/>
      <c r="H19" s="22"/>
      <c r="I19" s="39"/>
      <c r="J19" s="39"/>
      <c r="K19" s="39"/>
      <c r="L19" s="39"/>
      <c r="M19" s="39"/>
      <c r="N19" s="20"/>
    </row>
    <row r="20" spans="1:14" x14ac:dyDescent="0.25">
      <c r="B20" s="331"/>
      <c r="C20" s="331"/>
      <c r="D20" s="178">
        <v>6</v>
      </c>
      <c r="E20" s="173">
        <v>2558144225</v>
      </c>
      <c r="F20" s="174">
        <v>1225</v>
      </c>
      <c r="G20" s="92"/>
      <c r="H20" s="22"/>
      <c r="I20" s="106"/>
      <c r="J20" s="106"/>
      <c r="K20" s="106"/>
      <c r="L20" s="106"/>
      <c r="M20" s="106"/>
      <c r="N20" s="20"/>
    </row>
    <row r="21" spans="1:14" x14ac:dyDescent="0.25">
      <c r="B21" s="331"/>
      <c r="C21" s="331"/>
      <c r="D21" s="178">
        <v>7</v>
      </c>
      <c r="E21" s="173"/>
      <c r="F21" s="174"/>
      <c r="G21" s="92"/>
      <c r="H21" s="22"/>
      <c r="I21" s="106"/>
      <c r="J21" s="106"/>
      <c r="K21" s="106"/>
      <c r="L21" s="106"/>
      <c r="M21" s="106"/>
      <c r="N21" s="20"/>
    </row>
    <row r="22" spans="1:14" ht="15.75" thickBot="1" x14ac:dyDescent="0.3">
      <c r="B22" s="332" t="s">
        <v>13</v>
      </c>
      <c r="C22" s="333"/>
      <c r="D22" s="178"/>
      <c r="E22" s="172">
        <f>SUM(E15:E21)</f>
        <v>2558144225</v>
      </c>
      <c r="F22" s="35">
        <f>+F20</f>
        <v>1225</v>
      </c>
      <c r="G22" s="92"/>
      <c r="H22" s="22"/>
      <c r="I22" s="106"/>
      <c r="J22" s="106"/>
      <c r="K22" s="106"/>
      <c r="L22" s="106"/>
      <c r="M22" s="106"/>
      <c r="N22" s="20"/>
    </row>
    <row r="23" spans="1:14" ht="45.75" thickBot="1" x14ac:dyDescent="0.3">
      <c r="A23" s="41"/>
      <c r="B23" s="52" t="s">
        <v>14</v>
      </c>
      <c r="C23" s="52" t="s">
        <v>101</v>
      </c>
      <c r="E23" s="36"/>
      <c r="F23" s="36"/>
      <c r="G23" s="36"/>
      <c r="H23" s="36"/>
      <c r="I23" s="10"/>
      <c r="J23" s="10"/>
      <c r="K23" s="10"/>
      <c r="L23" s="10"/>
      <c r="M23" s="10"/>
    </row>
    <row r="24" spans="1:14" ht="15.75" thickBot="1" x14ac:dyDescent="0.3">
      <c r="A24" s="42">
        <v>1</v>
      </c>
      <c r="C24" s="44">
        <f>+F22*80%</f>
        <v>980</v>
      </c>
      <c r="D24" s="40"/>
      <c r="E24" s="43">
        <f>E22</f>
        <v>2558144225</v>
      </c>
      <c r="F24" s="38"/>
      <c r="G24" s="38"/>
      <c r="H24" s="38"/>
      <c r="I24" s="23"/>
      <c r="J24" s="23"/>
      <c r="K24" s="23"/>
      <c r="L24" s="23"/>
      <c r="M24" s="23"/>
    </row>
    <row r="25" spans="1:14" x14ac:dyDescent="0.25">
      <c r="A25" s="98"/>
      <c r="C25" s="99"/>
      <c r="D25" s="37"/>
      <c r="E25" s="100"/>
      <c r="F25" s="38"/>
      <c r="G25" s="38"/>
      <c r="H25" s="38"/>
      <c r="I25" s="23"/>
      <c r="J25" s="23"/>
      <c r="K25" s="23"/>
      <c r="L25" s="23"/>
      <c r="M25" s="23"/>
    </row>
    <row r="26" spans="1:14" x14ac:dyDescent="0.25">
      <c r="A26" s="98"/>
      <c r="C26" s="99"/>
      <c r="D26" s="37"/>
      <c r="E26" s="100"/>
      <c r="F26" s="38"/>
      <c r="G26" s="38"/>
      <c r="H26" s="38"/>
      <c r="I26" s="23"/>
      <c r="J26" s="23"/>
      <c r="K26" s="23"/>
      <c r="L26" s="23"/>
      <c r="M26" s="23"/>
    </row>
    <row r="27" spans="1:14" x14ac:dyDescent="0.25">
      <c r="A27" s="98"/>
      <c r="B27" s="121" t="s">
        <v>136</v>
      </c>
      <c r="C27" s="103"/>
      <c r="D27" s="103"/>
      <c r="E27" s="103"/>
      <c r="F27" s="103"/>
      <c r="G27" s="103"/>
      <c r="H27" s="103"/>
      <c r="I27" s="106"/>
      <c r="J27" s="106"/>
      <c r="K27" s="106"/>
      <c r="L27" s="106"/>
      <c r="M27" s="106"/>
      <c r="N27" s="107"/>
    </row>
    <row r="28" spans="1:14" x14ac:dyDescent="0.25">
      <c r="A28" s="98"/>
      <c r="B28" s="103"/>
      <c r="C28" s="103"/>
      <c r="D28" s="103"/>
      <c r="E28" s="103"/>
      <c r="F28" s="103"/>
      <c r="G28" s="103"/>
      <c r="H28" s="103"/>
      <c r="I28" s="106"/>
      <c r="J28" s="106"/>
      <c r="K28" s="106"/>
      <c r="L28" s="106"/>
      <c r="M28" s="106"/>
      <c r="N28" s="107"/>
    </row>
    <row r="29" spans="1:14" x14ac:dyDescent="0.25">
      <c r="A29" s="98"/>
      <c r="B29" s="124" t="s">
        <v>32</v>
      </c>
      <c r="C29" s="124" t="s">
        <v>137</v>
      </c>
      <c r="D29" s="124" t="s">
        <v>138</v>
      </c>
      <c r="E29" s="103"/>
      <c r="F29" s="103"/>
      <c r="G29" s="103"/>
      <c r="H29" s="103"/>
      <c r="I29" s="106"/>
      <c r="J29" s="106"/>
      <c r="K29" s="106"/>
      <c r="L29" s="106"/>
      <c r="M29" s="106"/>
      <c r="N29" s="107"/>
    </row>
    <row r="30" spans="1:14" x14ac:dyDescent="0.25">
      <c r="A30" s="98"/>
      <c r="B30" s="120" t="s">
        <v>139</v>
      </c>
      <c r="C30" s="177" t="s">
        <v>163</v>
      </c>
      <c r="D30" s="120"/>
      <c r="E30" s="103"/>
      <c r="F30" s="103"/>
      <c r="G30" s="103"/>
      <c r="H30" s="103"/>
      <c r="I30" s="106"/>
      <c r="J30" s="106"/>
      <c r="K30" s="106"/>
      <c r="L30" s="106"/>
      <c r="M30" s="106"/>
      <c r="N30" s="107"/>
    </row>
    <row r="31" spans="1:14" x14ac:dyDescent="0.25">
      <c r="A31" s="98"/>
      <c r="B31" s="120" t="s">
        <v>140</v>
      </c>
      <c r="C31" s="177" t="s">
        <v>163</v>
      </c>
      <c r="D31" s="120"/>
      <c r="E31" s="103"/>
      <c r="F31" s="103"/>
      <c r="G31" s="103"/>
      <c r="H31" s="103"/>
      <c r="I31" s="106"/>
      <c r="J31" s="106"/>
      <c r="K31" s="106"/>
      <c r="L31" s="106"/>
      <c r="M31" s="106"/>
      <c r="N31" s="107"/>
    </row>
    <row r="32" spans="1:14" x14ac:dyDescent="0.25">
      <c r="A32" s="98"/>
      <c r="B32" s="120" t="s">
        <v>141</v>
      </c>
      <c r="C32" s="177" t="s">
        <v>163</v>
      </c>
      <c r="D32" s="120"/>
      <c r="E32" s="103"/>
      <c r="F32" s="103"/>
      <c r="G32" s="103"/>
      <c r="H32" s="103"/>
      <c r="I32" s="106"/>
      <c r="J32" s="106"/>
      <c r="K32" s="106"/>
      <c r="L32" s="106"/>
      <c r="M32" s="106"/>
      <c r="N32" s="107"/>
    </row>
    <row r="33" spans="1:17" x14ac:dyDescent="0.25">
      <c r="A33" s="98"/>
      <c r="B33" s="120" t="s">
        <v>142</v>
      </c>
      <c r="C33" s="177" t="s">
        <v>163</v>
      </c>
      <c r="D33" s="120"/>
      <c r="E33" s="103"/>
      <c r="F33" s="103"/>
      <c r="G33" s="103"/>
      <c r="H33" s="103"/>
      <c r="I33" s="106"/>
      <c r="J33" s="106"/>
      <c r="K33" s="106"/>
      <c r="L33" s="106"/>
      <c r="M33" s="106"/>
      <c r="N33" s="107"/>
    </row>
    <row r="34" spans="1:17" x14ac:dyDescent="0.25">
      <c r="A34" s="98"/>
      <c r="B34" s="103"/>
      <c r="C34" s="103"/>
      <c r="D34" s="103"/>
      <c r="E34" s="103"/>
      <c r="F34" s="103"/>
      <c r="G34" s="103"/>
      <c r="H34" s="103"/>
      <c r="I34" s="106"/>
      <c r="J34" s="106"/>
      <c r="K34" s="106"/>
      <c r="L34" s="106"/>
      <c r="M34" s="106"/>
      <c r="N34" s="107"/>
    </row>
    <row r="35" spans="1:17" x14ac:dyDescent="0.25">
      <c r="A35" s="98"/>
      <c r="B35" s="103"/>
      <c r="C35" s="103"/>
      <c r="D35" s="103"/>
      <c r="E35" s="103"/>
      <c r="F35" s="103"/>
      <c r="G35" s="103"/>
      <c r="H35" s="103"/>
      <c r="I35" s="106"/>
      <c r="J35" s="106"/>
      <c r="K35" s="106"/>
      <c r="L35" s="106"/>
      <c r="M35" s="106"/>
      <c r="N35" s="107"/>
    </row>
    <row r="36" spans="1:17" x14ac:dyDescent="0.25">
      <c r="A36" s="98"/>
      <c r="B36" s="121" t="s">
        <v>143</v>
      </c>
      <c r="C36" s="103"/>
      <c r="D36" s="103"/>
      <c r="E36" s="103"/>
      <c r="F36" s="103"/>
      <c r="G36" s="103"/>
      <c r="H36" s="103"/>
      <c r="I36" s="106"/>
      <c r="J36" s="106"/>
      <c r="K36" s="106"/>
      <c r="L36" s="106"/>
      <c r="M36" s="106"/>
      <c r="N36" s="107"/>
    </row>
    <row r="37" spans="1:17" x14ac:dyDescent="0.25">
      <c r="A37" s="98"/>
      <c r="B37" s="103"/>
      <c r="C37" s="103"/>
      <c r="D37" s="103"/>
      <c r="E37" s="103"/>
      <c r="F37" s="103"/>
      <c r="G37" s="103"/>
      <c r="H37" s="103"/>
      <c r="I37" s="106"/>
      <c r="J37" s="106"/>
      <c r="K37" s="106"/>
      <c r="L37" s="106"/>
      <c r="M37" s="106"/>
      <c r="N37" s="107"/>
    </row>
    <row r="38" spans="1:17" x14ac:dyDescent="0.25">
      <c r="A38" s="98"/>
      <c r="B38" s="103"/>
      <c r="C38" s="103"/>
      <c r="D38" s="103"/>
      <c r="E38" s="103"/>
      <c r="F38" s="103"/>
      <c r="G38" s="103"/>
      <c r="H38" s="103"/>
      <c r="I38" s="106"/>
      <c r="J38" s="106"/>
      <c r="K38" s="106"/>
      <c r="L38" s="106"/>
      <c r="M38" s="106"/>
      <c r="N38" s="107"/>
    </row>
    <row r="39" spans="1:17" x14ac:dyDescent="0.25">
      <c r="A39" s="98"/>
      <c r="B39" s="124" t="s">
        <v>32</v>
      </c>
      <c r="C39" s="124" t="s">
        <v>57</v>
      </c>
      <c r="D39" s="123" t="s">
        <v>50</v>
      </c>
      <c r="E39" s="123" t="s">
        <v>15</v>
      </c>
      <c r="F39" s="103"/>
      <c r="G39" s="103"/>
      <c r="H39" s="103"/>
      <c r="I39" s="106"/>
      <c r="J39" s="106"/>
      <c r="K39" s="106"/>
      <c r="L39" s="106"/>
      <c r="M39" s="106"/>
      <c r="N39" s="107"/>
    </row>
    <row r="40" spans="1:17" ht="28.5" x14ac:dyDescent="0.25">
      <c r="A40" s="98"/>
      <c r="B40" s="104" t="s">
        <v>144</v>
      </c>
      <c r="C40" s="105">
        <v>40</v>
      </c>
      <c r="D40" s="177">
        <f>E121</f>
        <v>40</v>
      </c>
      <c r="E40" s="334">
        <f>+D40+D41</f>
        <v>40</v>
      </c>
      <c r="F40" s="103"/>
      <c r="G40" s="103"/>
      <c r="H40" s="103"/>
      <c r="I40" s="106"/>
      <c r="J40" s="106"/>
      <c r="K40" s="106"/>
      <c r="L40" s="106"/>
      <c r="M40" s="106"/>
      <c r="N40" s="107"/>
    </row>
    <row r="41" spans="1:17" ht="57" x14ac:dyDescent="0.25">
      <c r="A41" s="98"/>
      <c r="B41" s="104" t="s">
        <v>145</v>
      </c>
      <c r="C41" s="105">
        <v>60</v>
      </c>
      <c r="D41" s="177">
        <f>F137</f>
        <v>0</v>
      </c>
      <c r="E41" s="335"/>
      <c r="F41" s="103"/>
      <c r="G41" s="103"/>
      <c r="H41" s="103"/>
      <c r="I41" s="106"/>
      <c r="J41" s="106"/>
      <c r="K41" s="106"/>
      <c r="L41" s="106"/>
      <c r="M41" s="106"/>
      <c r="N41" s="107"/>
    </row>
    <row r="42" spans="1:17" x14ac:dyDescent="0.25">
      <c r="A42" s="98"/>
      <c r="C42" s="99"/>
      <c r="D42" s="37"/>
      <c r="E42" s="100"/>
      <c r="F42" s="38"/>
      <c r="G42" s="38"/>
      <c r="H42" s="38"/>
      <c r="I42" s="23"/>
      <c r="J42" s="23"/>
      <c r="K42" s="23"/>
      <c r="L42" s="23"/>
      <c r="M42" s="23"/>
    </row>
    <row r="43" spans="1:17" x14ac:dyDescent="0.25">
      <c r="A43" s="98"/>
      <c r="C43" s="99"/>
      <c r="D43" s="37"/>
      <c r="E43" s="100"/>
      <c r="F43" s="38"/>
      <c r="G43" s="38"/>
      <c r="H43" s="38"/>
      <c r="I43" s="23"/>
      <c r="J43" s="23"/>
      <c r="K43" s="23"/>
      <c r="L43" s="23"/>
      <c r="M43" s="23"/>
    </row>
    <row r="44" spans="1:17" x14ac:dyDescent="0.25">
      <c r="A44" s="98"/>
      <c r="C44" s="99"/>
      <c r="D44" s="37"/>
      <c r="E44" s="100"/>
      <c r="F44" s="38"/>
      <c r="G44" s="38"/>
      <c r="H44" s="38"/>
      <c r="I44" s="23"/>
      <c r="J44" s="23"/>
      <c r="K44" s="23"/>
      <c r="L44" s="23"/>
      <c r="M44" s="23"/>
    </row>
    <row r="45" spans="1:17" ht="15.75" thickBot="1" x14ac:dyDescent="0.3">
      <c r="M45" s="336" t="s">
        <v>34</v>
      </c>
      <c r="N45" s="336"/>
    </row>
    <row r="46" spans="1:17" x14ac:dyDescent="0.25">
      <c r="B46" s="121" t="s">
        <v>29</v>
      </c>
      <c r="M46" s="63"/>
      <c r="N46" s="63"/>
    </row>
    <row r="47" spans="1:17" ht="15.75" thickBot="1" x14ac:dyDescent="0.3">
      <c r="M47" s="63"/>
      <c r="N47" s="63"/>
    </row>
    <row r="48" spans="1:17" s="106" customFormat="1" ht="109.5" customHeight="1" x14ac:dyDescent="0.25">
      <c r="B48" s="117" t="s">
        <v>146</v>
      </c>
      <c r="C48" s="117" t="s">
        <v>147</v>
      </c>
      <c r="D48" s="117" t="s">
        <v>148</v>
      </c>
      <c r="E48" s="117" t="s">
        <v>44</v>
      </c>
      <c r="F48" s="117" t="s">
        <v>21</v>
      </c>
      <c r="G48" s="117" t="s">
        <v>102</v>
      </c>
      <c r="H48" s="117" t="s">
        <v>16</v>
      </c>
      <c r="I48" s="117" t="s">
        <v>9</v>
      </c>
      <c r="J48" s="117" t="s">
        <v>30</v>
      </c>
      <c r="K48" s="117" t="s">
        <v>60</v>
      </c>
      <c r="L48" s="117" t="s">
        <v>19</v>
      </c>
      <c r="M48" s="102" t="s">
        <v>25</v>
      </c>
      <c r="N48" s="117" t="s">
        <v>149</v>
      </c>
      <c r="O48" s="117" t="s">
        <v>35</v>
      </c>
      <c r="P48" s="118" t="s">
        <v>10</v>
      </c>
      <c r="Q48" s="118" t="s">
        <v>18</v>
      </c>
    </row>
    <row r="49" spans="1:26" s="112" customFormat="1" x14ac:dyDescent="0.25">
      <c r="A49" s="45">
        <v>1</v>
      </c>
      <c r="B49" s="113" t="s">
        <v>159</v>
      </c>
      <c r="C49" s="114" t="s">
        <v>189</v>
      </c>
      <c r="D49" s="113" t="s">
        <v>188</v>
      </c>
      <c r="E49" s="188" t="s">
        <v>301</v>
      </c>
      <c r="F49" s="109" t="s">
        <v>137</v>
      </c>
      <c r="G49" s="155" t="s">
        <v>226</v>
      </c>
      <c r="H49" s="116">
        <v>41213</v>
      </c>
      <c r="I49" s="116">
        <v>41274</v>
      </c>
      <c r="J49" s="110" t="s">
        <v>138</v>
      </c>
      <c r="K49" s="101">
        <f>(I49-H49)/30</f>
        <v>2.0333333333333332</v>
      </c>
      <c r="L49" s="101"/>
      <c r="M49" s="101">
        <v>1250</v>
      </c>
      <c r="N49" s="101" t="s">
        <v>226</v>
      </c>
      <c r="O49" s="26">
        <v>539591250</v>
      </c>
      <c r="P49" s="26" t="s">
        <v>299</v>
      </c>
      <c r="Q49" s="156"/>
      <c r="R49" s="111"/>
      <c r="S49" s="111"/>
      <c r="T49" s="111"/>
      <c r="U49" s="111"/>
      <c r="V49" s="111"/>
      <c r="W49" s="111"/>
      <c r="X49" s="111"/>
      <c r="Y49" s="111"/>
      <c r="Z49" s="111"/>
    </row>
    <row r="50" spans="1:26" s="112" customFormat="1" ht="135" x14ac:dyDescent="0.25">
      <c r="A50" s="45">
        <f>+A49+1</f>
        <v>2</v>
      </c>
      <c r="B50" s="113" t="s">
        <v>159</v>
      </c>
      <c r="C50" s="114" t="s">
        <v>189</v>
      </c>
      <c r="D50" s="113" t="s">
        <v>188</v>
      </c>
      <c r="E50" s="188" t="s">
        <v>300</v>
      </c>
      <c r="F50" s="109" t="s">
        <v>137</v>
      </c>
      <c r="G50" s="155" t="s">
        <v>226</v>
      </c>
      <c r="H50" s="116">
        <v>41250</v>
      </c>
      <c r="I50" s="116">
        <v>41912</v>
      </c>
      <c r="J50" s="110" t="s">
        <v>138</v>
      </c>
      <c r="K50" s="101">
        <f>((I50-H50)/30)-L50</f>
        <v>18.766666666666666</v>
      </c>
      <c r="L50" s="101">
        <f>((I49-H50)/30)+2.5</f>
        <v>3.3</v>
      </c>
      <c r="M50" s="101">
        <v>650</v>
      </c>
      <c r="N50" s="101" t="s">
        <v>226</v>
      </c>
      <c r="O50" s="26">
        <v>2723833219</v>
      </c>
      <c r="P50" s="26" t="s">
        <v>302</v>
      </c>
      <c r="Q50" s="156" t="s">
        <v>680</v>
      </c>
      <c r="R50" s="111"/>
      <c r="S50" s="111"/>
      <c r="T50" s="111"/>
      <c r="U50" s="111"/>
      <c r="V50" s="111"/>
      <c r="W50" s="111"/>
      <c r="X50" s="111"/>
      <c r="Y50" s="111"/>
      <c r="Z50" s="111"/>
    </row>
    <row r="51" spans="1:26" s="112" customFormat="1" x14ac:dyDescent="0.25">
      <c r="A51" s="45">
        <f t="shared" ref="A51" si="0">+A50+1</f>
        <v>3</v>
      </c>
      <c r="B51" s="113" t="s">
        <v>159</v>
      </c>
      <c r="C51" s="114" t="s">
        <v>189</v>
      </c>
      <c r="D51" s="113" t="s">
        <v>188</v>
      </c>
      <c r="E51" s="188" t="s">
        <v>303</v>
      </c>
      <c r="F51" s="109" t="s">
        <v>137</v>
      </c>
      <c r="G51" s="155" t="s">
        <v>226</v>
      </c>
      <c r="H51" s="116">
        <v>40198</v>
      </c>
      <c r="I51" s="116">
        <v>40543</v>
      </c>
      <c r="J51" s="110" t="s">
        <v>138</v>
      </c>
      <c r="K51" s="101">
        <f>((I51-H51)/30)-L51</f>
        <v>11.5</v>
      </c>
      <c r="L51" s="101"/>
      <c r="M51" s="101">
        <v>42</v>
      </c>
      <c r="N51" s="101" t="s">
        <v>226</v>
      </c>
      <c r="O51" s="26">
        <v>30144380</v>
      </c>
      <c r="P51" s="26" t="s">
        <v>304</v>
      </c>
      <c r="Q51" s="156"/>
      <c r="R51" s="111"/>
      <c r="S51" s="111"/>
      <c r="T51" s="111"/>
      <c r="U51" s="111"/>
      <c r="V51" s="111"/>
      <c r="W51" s="111"/>
      <c r="X51" s="111"/>
      <c r="Y51" s="111"/>
      <c r="Z51" s="111"/>
    </row>
    <row r="52" spans="1:26" s="112" customFormat="1" x14ac:dyDescent="0.25">
      <c r="A52" s="45"/>
      <c r="B52" s="48" t="s">
        <v>15</v>
      </c>
      <c r="C52" s="114"/>
      <c r="D52" s="113"/>
      <c r="E52" s="188"/>
      <c r="F52" s="109"/>
      <c r="G52" s="155"/>
      <c r="H52" s="116"/>
      <c r="I52" s="116"/>
      <c r="J52" s="110"/>
      <c r="K52" s="115">
        <f>SUM(K49:K51)</f>
        <v>32.299999999999997</v>
      </c>
      <c r="L52" s="115">
        <f>SUM(L49:L51)</f>
        <v>3.3</v>
      </c>
      <c r="M52" s="154">
        <f>+M49+M50</f>
        <v>1900</v>
      </c>
      <c r="N52" s="115">
        <f>SUM(N49:N51)</f>
        <v>0</v>
      </c>
      <c r="O52" s="26"/>
      <c r="P52" s="26"/>
      <c r="Q52" s="157"/>
    </row>
    <row r="53" spans="1:26" s="29" customFormat="1" x14ac:dyDescent="0.25">
      <c r="E53" s="30"/>
    </row>
    <row r="54" spans="1:26" s="29" customFormat="1" x14ac:dyDescent="0.25">
      <c r="B54" s="322" t="s">
        <v>27</v>
      </c>
      <c r="C54" s="322" t="s">
        <v>26</v>
      </c>
      <c r="D54" s="324" t="s">
        <v>33</v>
      </c>
      <c r="E54" s="324"/>
    </row>
    <row r="55" spans="1:26" s="29" customFormat="1" x14ac:dyDescent="0.25">
      <c r="B55" s="323"/>
      <c r="C55" s="323"/>
      <c r="D55" s="179" t="s">
        <v>22</v>
      </c>
      <c r="E55" s="61" t="s">
        <v>23</v>
      </c>
    </row>
    <row r="56" spans="1:26" s="29" customFormat="1" ht="30.6" customHeight="1" x14ac:dyDescent="0.25">
      <c r="B56" s="58" t="s">
        <v>20</v>
      </c>
      <c r="C56" s="59">
        <f>+K52</f>
        <v>32.299999999999997</v>
      </c>
      <c r="D56" s="56" t="s">
        <v>163</v>
      </c>
      <c r="E56" s="57"/>
      <c r="F56" s="31"/>
      <c r="G56" s="31"/>
      <c r="H56" s="31"/>
      <c r="I56" s="31"/>
      <c r="J56" s="31"/>
      <c r="K56" s="31"/>
      <c r="L56" s="31"/>
      <c r="M56" s="31"/>
    </row>
    <row r="57" spans="1:26" s="29" customFormat="1" ht="30" customHeight="1" x14ac:dyDescent="0.25">
      <c r="B57" s="58" t="s">
        <v>24</v>
      </c>
      <c r="C57" s="59">
        <f>+M52</f>
        <v>1900</v>
      </c>
      <c r="D57" s="56" t="s">
        <v>163</v>
      </c>
      <c r="E57" s="57"/>
    </row>
    <row r="58" spans="1:26" s="29" customFormat="1" x14ac:dyDescent="0.25">
      <c r="B58" s="32"/>
      <c r="C58" s="340"/>
      <c r="D58" s="340"/>
      <c r="E58" s="340"/>
      <c r="F58" s="340"/>
      <c r="G58" s="340"/>
      <c r="H58" s="340"/>
      <c r="I58" s="340"/>
      <c r="J58" s="340"/>
      <c r="K58" s="340"/>
      <c r="L58" s="340"/>
      <c r="M58" s="340"/>
      <c r="N58" s="340"/>
    </row>
    <row r="59" spans="1:26" ht="28.15" customHeight="1" thickBot="1" x14ac:dyDescent="0.3"/>
    <row r="60" spans="1:26" ht="27" thickBot="1" x14ac:dyDescent="0.3">
      <c r="B60" s="341" t="s">
        <v>103</v>
      </c>
      <c r="C60" s="341"/>
      <c r="D60" s="341"/>
      <c r="E60" s="341"/>
      <c r="F60" s="341"/>
      <c r="G60" s="341"/>
      <c r="H60" s="341"/>
      <c r="I60" s="341"/>
      <c r="J60" s="341"/>
      <c r="K60" s="341"/>
      <c r="L60" s="341"/>
      <c r="M60" s="341"/>
      <c r="N60" s="341"/>
    </row>
    <row r="63" spans="1:26" ht="109.5" customHeight="1" x14ac:dyDescent="0.25">
      <c r="B63" s="119" t="s">
        <v>150</v>
      </c>
      <c r="C63" s="66" t="s">
        <v>2</v>
      </c>
      <c r="D63" s="66" t="s">
        <v>105</v>
      </c>
      <c r="E63" s="66" t="s">
        <v>104</v>
      </c>
      <c r="F63" s="66" t="s">
        <v>106</v>
      </c>
      <c r="G63" s="66" t="s">
        <v>107</v>
      </c>
      <c r="H63" s="66" t="s">
        <v>108</v>
      </c>
      <c r="I63" s="66" t="s">
        <v>109</v>
      </c>
      <c r="J63" s="66" t="s">
        <v>110</v>
      </c>
      <c r="K63" s="66" t="s">
        <v>111</v>
      </c>
      <c r="L63" s="66" t="s">
        <v>112</v>
      </c>
      <c r="M63" s="95" t="s">
        <v>113</v>
      </c>
      <c r="N63" s="95" t="s">
        <v>114</v>
      </c>
      <c r="O63" s="337" t="s">
        <v>3</v>
      </c>
      <c r="P63" s="339"/>
      <c r="Q63" s="66" t="s">
        <v>17</v>
      </c>
    </row>
    <row r="64" spans="1:26" ht="30" x14ac:dyDescent="0.25">
      <c r="B64" s="3" t="s">
        <v>195</v>
      </c>
      <c r="C64" s="3" t="s">
        <v>195</v>
      </c>
      <c r="D64" s="97" t="s">
        <v>246</v>
      </c>
      <c r="E64" s="5">
        <v>100</v>
      </c>
      <c r="F64" s="4" t="s">
        <v>165</v>
      </c>
      <c r="G64" s="4" t="s">
        <v>165</v>
      </c>
      <c r="H64" s="4" t="s">
        <v>165</v>
      </c>
      <c r="I64" s="96" t="s">
        <v>137</v>
      </c>
      <c r="J64" s="96" t="s">
        <v>137</v>
      </c>
      <c r="K64" s="120" t="s">
        <v>137</v>
      </c>
      <c r="L64" s="120" t="s">
        <v>137</v>
      </c>
      <c r="M64" s="120" t="s">
        <v>137</v>
      </c>
      <c r="N64" s="57"/>
      <c r="O64" s="344"/>
      <c r="P64" s="345"/>
      <c r="Q64" s="120" t="s">
        <v>137</v>
      </c>
    </row>
    <row r="65" spans="2:17" ht="30" x14ac:dyDescent="0.25">
      <c r="B65" s="3" t="s">
        <v>195</v>
      </c>
      <c r="C65" s="3" t="s">
        <v>195</v>
      </c>
      <c r="D65" s="97" t="s">
        <v>247</v>
      </c>
      <c r="E65" s="5">
        <v>100</v>
      </c>
      <c r="F65" s="4" t="s">
        <v>165</v>
      </c>
      <c r="G65" s="4" t="s">
        <v>165</v>
      </c>
      <c r="H65" s="4" t="s">
        <v>165</v>
      </c>
      <c r="I65" s="96" t="s">
        <v>137</v>
      </c>
      <c r="J65" s="96" t="s">
        <v>137</v>
      </c>
      <c r="K65" s="120" t="s">
        <v>137</v>
      </c>
      <c r="L65" s="120" t="s">
        <v>137</v>
      </c>
      <c r="M65" s="120" t="s">
        <v>137</v>
      </c>
      <c r="N65" s="57"/>
      <c r="O65" s="344"/>
      <c r="P65" s="345"/>
      <c r="Q65" s="120" t="s">
        <v>137</v>
      </c>
    </row>
    <row r="66" spans="2:17" x14ac:dyDescent="0.25">
      <c r="B66" s="3" t="s">
        <v>195</v>
      </c>
      <c r="C66" s="3" t="s">
        <v>195</v>
      </c>
      <c r="D66" s="97" t="s">
        <v>248</v>
      </c>
      <c r="E66" s="5">
        <v>350</v>
      </c>
      <c r="F66" s="4" t="s">
        <v>165</v>
      </c>
      <c r="G66" s="4" t="s">
        <v>165</v>
      </c>
      <c r="H66" s="4" t="s">
        <v>165</v>
      </c>
      <c r="I66" s="96" t="s">
        <v>137</v>
      </c>
      <c r="J66" s="96" t="s">
        <v>137</v>
      </c>
      <c r="K66" s="120" t="s">
        <v>137</v>
      </c>
      <c r="L66" s="120" t="s">
        <v>137</v>
      </c>
      <c r="M66" s="120" t="s">
        <v>137</v>
      </c>
      <c r="N66" s="57"/>
      <c r="O66" s="344"/>
      <c r="P66" s="345"/>
      <c r="Q66" s="120" t="s">
        <v>137</v>
      </c>
    </row>
    <row r="67" spans="2:17" ht="30" x14ac:dyDescent="0.25">
      <c r="B67" s="3" t="s">
        <v>195</v>
      </c>
      <c r="C67" s="3" t="s">
        <v>195</v>
      </c>
      <c r="D67" s="97" t="s">
        <v>249</v>
      </c>
      <c r="E67" s="5">
        <v>350</v>
      </c>
      <c r="F67" s="4" t="s">
        <v>165</v>
      </c>
      <c r="G67" s="4" t="s">
        <v>165</v>
      </c>
      <c r="H67" s="4" t="s">
        <v>165</v>
      </c>
      <c r="I67" s="96" t="s">
        <v>137</v>
      </c>
      <c r="J67" s="96" t="s">
        <v>137</v>
      </c>
      <c r="K67" s="120" t="s">
        <v>137</v>
      </c>
      <c r="L67" s="120" t="s">
        <v>137</v>
      </c>
      <c r="M67" s="120" t="s">
        <v>137</v>
      </c>
      <c r="N67" s="57"/>
      <c r="O67" s="344"/>
      <c r="P67" s="345"/>
      <c r="Q67" s="120" t="s">
        <v>137</v>
      </c>
    </row>
    <row r="68" spans="2:17" x14ac:dyDescent="0.25">
      <c r="B68" s="3" t="s">
        <v>195</v>
      </c>
      <c r="C68" s="3" t="s">
        <v>195</v>
      </c>
      <c r="D68" s="97" t="s">
        <v>250</v>
      </c>
      <c r="E68" s="5">
        <v>75</v>
      </c>
      <c r="F68" s="4" t="s">
        <v>165</v>
      </c>
      <c r="G68" s="4" t="s">
        <v>165</v>
      </c>
      <c r="H68" s="4" t="s">
        <v>165</v>
      </c>
      <c r="I68" s="96" t="s">
        <v>137</v>
      </c>
      <c r="J68" s="96" t="s">
        <v>137</v>
      </c>
      <c r="K68" s="120" t="s">
        <v>137</v>
      </c>
      <c r="L68" s="120" t="s">
        <v>137</v>
      </c>
      <c r="M68" s="120" t="s">
        <v>137</v>
      </c>
      <c r="N68" s="57"/>
      <c r="O68" s="344"/>
      <c r="P68" s="345"/>
      <c r="Q68" s="120" t="s">
        <v>137</v>
      </c>
    </row>
    <row r="69" spans="2:17" ht="30" x14ac:dyDescent="0.25">
      <c r="B69" s="3" t="s">
        <v>195</v>
      </c>
      <c r="C69" s="3" t="s">
        <v>195</v>
      </c>
      <c r="D69" s="97" t="s">
        <v>251</v>
      </c>
      <c r="E69" s="5">
        <v>200</v>
      </c>
      <c r="F69" s="4" t="s">
        <v>165</v>
      </c>
      <c r="G69" s="4" t="s">
        <v>165</v>
      </c>
      <c r="H69" s="4" t="s">
        <v>165</v>
      </c>
      <c r="I69" s="96" t="s">
        <v>137</v>
      </c>
      <c r="J69" s="96" t="s">
        <v>137</v>
      </c>
      <c r="K69" s="120" t="s">
        <v>137</v>
      </c>
      <c r="L69" s="120" t="s">
        <v>137</v>
      </c>
      <c r="M69" s="120" t="s">
        <v>137</v>
      </c>
      <c r="N69" s="57"/>
      <c r="O69" s="344"/>
      <c r="P69" s="345"/>
      <c r="Q69" s="120" t="s">
        <v>137</v>
      </c>
    </row>
    <row r="70" spans="2:17" x14ac:dyDescent="0.25">
      <c r="B70" s="3" t="s">
        <v>195</v>
      </c>
      <c r="C70" s="3" t="s">
        <v>195</v>
      </c>
      <c r="D70" s="97" t="s">
        <v>252</v>
      </c>
      <c r="E70" s="5">
        <v>50</v>
      </c>
      <c r="F70" s="4" t="s">
        <v>165</v>
      </c>
      <c r="G70" s="4" t="s">
        <v>165</v>
      </c>
      <c r="H70" s="4" t="s">
        <v>165</v>
      </c>
      <c r="I70" s="96" t="s">
        <v>137</v>
      </c>
      <c r="J70" s="96" t="s">
        <v>137</v>
      </c>
      <c r="K70" s="120" t="s">
        <v>137</v>
      </c>
      <c r="L70" s="120" t="s">
        <v>137</v>
      </c>
      <c r="M70" s="120" t="s">
        <v>137</v>
      </c>
      <c r="N70" s="57"/>
      <c r="O70" s="344"/>
      <c r="P70" s="345"/>
      <c r="Q70" s="120" t="s">
        <v>137</v>
      </c>
    </row>
    <row r="71" spans="2:17" x14ac:dyDescent="0.25">
      <c r="B71" s="9" t="s">
        <v>1</v>
      </c>
    </row>
    <row r="72" spans="2:17" x14ac:dyDescent="0.25">
      <c r="B72" s="9" t="s">
        <v>36</v>
      </c>
    </row>
    <row r="73" spans="2:17" x14ac:dyDescent="0.25">
      <c r="B73" s="9" t="s">
        <v>61</v>
      </c>
    </row>
    <row r="75" spans="2:17" ht="15.75" thickBot="1" x14ac:dyDescent="0.3"/>
    <row r="76" spans="2:17" ht="27" thickBot="1" x14ac:dyDescent="0.3">
      <c r="B76" s="346" t="s">
        <v>37</v>
      </c>
      <c r="C76" s="347"/>
      <c r="D76" s="347"/>
      <c r="E76" s="347"/>
      <c r="F76" s="347"/>
      <c r="G76" s="347"/>
      <c r="H76" s="347"/>
      <c r="I76" s="347"/>
      <c r="J76" s="347"/>
      <c r="K76" s="347"/>
      <c r="L76" s="347"/>
      <c r="M76" s="347"/>
      <c r="N76" s="348"/>
    </row>
    <row r="81" spans="2:17" ht="76.5" customHeight="1" x14ac:dyDescent="0.25">
      <c r="B81" s="119" t="s">
        <v>0</v>
      </c>
      <c r="C81" s="119" t="s">
        <v>38</v>
      </c>
      <c r="D81" s="119" t="s">
        <v>39</v>
      </c>
      <c r="E81" s="119" t="s">
        <v>115</v>
      </c>
      <c r="F81" s="119" t="s">
        <v>117</v>
      </c>
      <c r="G81" s="119" t="s">
        <v>118</v>
      </c>
      <c r="H81" s="119" t="s">
        <v>119</v>
      </c>
      <c r="I81" s="119" t="s">
        <v>116</v>
      </c>
      <c r="J81" s="337" t="s">
        <v>120</v>
      </c>
      <c r="K81" s="338"/>
      <c r="L81" s="339"/>
      <c r="M81" s="119" t="s">
        <v>124</v>
      </c>
      <c r="N81" s="119" t="s">
        <v>40</v>
      </c>
      <c r="O81" s="119" t="s">
        <v>41</v>
      </c>
      <c r="P81" s="337" t="s">
        <v>3</v>
      </c>
      <c r="Q81" s="339"/>
    </row>
    <row r="82" spans="2:17" ht="60.75" customHeight="1" x14ac:dyDescent="0.25">
      <c r="B82" s="176"/>
      <c r="C82" s="175"/>
      <c r="D82" s="3"/>
      <c r="E82" s="3"/>
      <c r="F82" s="3"/>
      <c r="G82" s="3"/>
      <c r="H82" s="180"/>
      <c r="I82" s="5"/>
      <c r="J82" s="1" t="s">
        <v>121</v>
      </c>
      <c r="K82" s="97" t="s">
        <v>122</v>
      </c>
      <c r="L82" s="96" t="s">
        <v>123</v>
      </c>
      <c r="M82" s="120"/>
      <c r="N82" s="120"/>
      <c r="O82" s="120"/>
      <c r="P82" s="361"/>
      <c r="Q82" s="361"/>
    </row>
    <row r="83" spans="2:17" ht="108.75" customHeight="1" x14ac:dyDescent="0.25">
      <c r="B83" s="176" t="s">
        <v>42</v>
      </c>
      <c r="C83" s="175">
        <v>5</v>
      </c>
      <c r="D83" s="3" t="s">
        <v>253</v>
      </c>
      <c r="E83" s="3">
        <v>1094889676</v>
      </c>
      <c r="F83" s="176" t="s">
        <v>193</v>
      </c>
      <c r="G83" s="3" t="s">
        <v>254</v>
      </c>
      <c r="H83" s="180">
        <v>40382</v>
      </c>
      <c r="I83" s="5">
        <v>119604</v>
      </c>
      <c r="J83" s="186" t="s">
        <v>255</v>
      </c>
      <c r="K83" s="187" t="s">
        <v>256</v>
      </c>
      <c r="L83" s="191" t="s">
        <v>241</v>
      </c>
      <c r="M83" s="120" t="s">
        <v>137</v>
      </c>
      <c r="N83" s="120" t="s">
        <v>137</v>
      </c>
      <c r="O83" s="120" t="s">
        <v>137</v>
      </c>
      <c r="P83" s="361"/>
      <c r="Q83" s="361"/>
    </row>
    <row r="84" spans="2:17" ht="76.5" customHeight="1" x14ac:dyDescent="0.25">
      <c r="B84" s="176" t="s">
        <v>42</v>
      </c>
      <c r="C84" s="175">
        <v>5</v>
      </c>
      <c r="D84" s="176" t="s">
        <v>257</v>
      </c>
      <c r="E84" s="3">
        <v>41924792</v>
      </c>
      <c r="F84" s="176" t="s">
        <v>258</v>
      </c>
      <c r="G84" s="3" t="s">
        <v>254</v>
      </c>
      <c r="H84" s="180">
        <v>35315</v>
      </c>
      <c r="I84" s="5" t="s">
        <v>226</v>
      </c>
      <c r="J84" s="186" t="s">
        <v>259</v>
      </c>
      <c r="K84" s="187" t="s">
        <v>260</v>
      </c>
      <c r="L84" s="191" t="s">
        <v>241</v>
      </c>
      <c r="M84" s="120" t="s">
        <v>137</v>
      </c>
      <c r="N84" s="120" t="s">
        <v>137</v>
      </c>
      <c r="O84" s="120" t="s">
        <v>137</v>
      </c>
      <c r="P84" s="361"/>
      <c r="Q84" s="361"/>
    </row>
    <row r="85" spans="2:17" ht="96" customHeight="1" x14ac:dyDescent="0.25">
      <c r="B85" s="176" t="s">
        <v>42</v>
      </c>
      <c r="C85" s="175">
        <v>5</v>
      </c>
      <c r="D85" s="176" t="s">
        <v>261</v>
      </c>
      <c r="E85" s="3">
        <v>9772112</v>
      </c>
      <c r="F85" s="176" t="s">
        <v>262</v>
      </c>
      <c r="G85" s="3" t="s">
        <v>254</v>
      </c>
      <c r="H85" s="180">
        <v>41138</v>
      </c>
      <c r="I85" s="5">
        <v>130192</v>
      </c>
      <c r="J85" s="186" t="s">
        <v>263</v>
      </c>
      <c r="K85" s="187" t="s">
        <v>264</v>
      </c>
      <c r="L85" s="191" t="s">
        <v>241</v>
      </c>
      <c r="M85" s="120" t="s">
        <v>137</v>
      </c>
      <c r="N85" s="120" t="s">
        <v>137</v>
      </c>
      <c r="O85" s="120" t="s">
        <v>137</v>
      </c>
      <c r="P85" s="361"/>
      <c r="Q85" s="361"/>
    </row>
    <row r="86" spans="2:17" ht="90" customHeight="1" x14ac:dyDescent="0.25">
      <c r="B86" s="176" t="s">
        <v>42</v>
      </c>
      <c r="C86" s="175">
        <v>5</v>
      </c>
      <c r="D86" s="176" t="s">
        <v>265</v>
      </c>
      <c r="E86" s="3">
        <v>49767443</v>
      </c>
      <c r="F86" s="176" t="s">
        <v>266</v>
      </c>
      <c r="G86" s="3" t="s">
        <v>192</v>
      </c>
      <c r="H86" s="180">
        <v>37365</v>
      </c>
      <c r="I86" s="5" t="s">
        <v>226</v>
      </c>
      <c r="J86" s="186" t="s">
        <v>267</v>
      </c>
      <c r="K86" s="187" t="s">
        <v>268</v>
      </c>
      <c r="L86" s="191" t="s">
        <v>241</v>
      </c>
      <c r="M86" s="120" t="s">
        <v>137</v>
      </c>
      <c r="N86" s="120" t="s">
        <v>137</v>
      </c>
      <c r="O86" s="120" t="s">
        <v>137</v>
      </c>
      <c r="P86" s="361"/>
      <c r="Q86" s="361"/>
    </row>
    <row r="87" spans="2:17" ht="93.75" customHeight="1" x14ac:dyDescent="0.25">
      <c r="B87" s="176" t="s">
        <v>42</v>
      </c>
      <c r="C87" s="175">
        <v>5</v>
      </c>
      <c r="D87" s="176" t="s">
        <v>269</v>
      </c>
      <c r="E87" s="3">
        <v>41913635</v>
      </c>
      <c r="F87" s="176" t="s">
        <v>270</v>
      </c>
      <c r="G87" s="3" t="s">
        <v>192</v>
      </c>
      <c r="H87" s="180">
        <v>38337</v>
      </c>
      <c r="I87" s="5" t="s">
        <v>226</v>
      </c>
      <c r="J87" s="186" t="s">
        <v>271</v>
      </c>
      <c r="K87" s="187" t="s">
        <v>272</v>
      </c>
      <c r="L87" s="191" t="s">
        <v>241</v>
      </c>
      <c r="M87" s="120" t="s">
        <v>137</v>
      </c>
      <c r="N87" s="120" t="s">
        <v>137</v>
      </c>
      <c r="O87" s="120" t="s">
        <v>137</v>
      </c>
      <c r="P87" s="361"/>
      <c r="Q87" s="361"/>
    </row>
    <row r="88" spans="2:17" ht="94.5" customHeight="1" x14ac:dyDescent="0.25">
      <c r="B88" s="176" t="s">
        <v>43</v>
      </c>
      <c r="C88" s="175">
        <v>8</v>
      </c>
      <c r="D88" s="176" t="s">
        <v>273</v>
      </c>
      <c r="E88" s="3">
        <v>1094883129</v>
      </c>
      <c r="F88" s="176" t="s">
        <v>274</v>
      </c>
      <c r="G88" s="176" t="s">
        <v>275</v>
      </c>
      <c r="H88" s="180" t="s">
        <v>226</v>
      </c>
      <c r="I88" s="5" t="s">
        <v>226</v>
      </c>
      <c r="J88" s="186" t="s">
        <v>189</v>
      </c>
      <c r="K88" s="187" t="s">
        <v>276</v>
      </c>
      <c r="L88" s="191" t="s">
        <v>241</v>
      </c>
      <c r="M88" s="120" t="s">
        <v>137</v>
      </c>
      <c r="N88" s="120" t="s">
        <v>137</v>
      </c>
      <c r="O88" s="120" t="s">
        <v>137</v>
      </c>
      <c r="P88" s="361"/>
      <c r="Q88" s="361"/>
    </row>
    <row r="89" spans="2:17" ht="104.25" customHeight="1" x14ac:dyDescent="0.25">
      <c r="B89" s="176" t="s">
        <v>43</v>
      </c>
      <c r="C89" s="175">
        <v>8</v>
      </c>
      <c r="D89" s="3" t="s">
        <v>278</v>
      </c>
      <c r="E89" s="3">
        <v>41961199</v>
      </c>
      <c r="F89" s="176" t="s">
        <v>191</v>
      </c>
      <c r="G89" s="3" t="s">
        <v>192</v>
      </c>
      <c r="H89" s="180">
        <v>40752</v>
      </c>
      <c r="I89" s="5" t="s">
        <v>279</v>
      </c>
      <c r="J89" s="186" t="s">
        <v>277</v>
      </c>
      <c r="K89" s="186" t="s">
        <v>724</v>
      </c>
      <c r="L89" s="191" t="s">
        <v>241</v>
      </c>
      <c r="M89" s="120" t="s">
        <v>137</v>
      </c>
      <c r="N89" s="120" t="s">
        <v>137</v>
      </c>
      <c r="O89" s="120" t="s">
        <v>137</v>
      </c>
      <c r="P89" s="353"/>
      <c r="Q89" s="353"/>
    </row>
    <row r="90" spans="2:17" ht="104.25" customHeight="1" x14ac:dyDescent="0.25">
      <c r="B90" s="176" t="s">
        <v>43</v>
      </c>
      <c r="C90" s="175">
        <v>8</v>
      </c>
      <c r="D90" s="3" t="s">
        <v>280</v>
      </c>
      <c r="E90" s="3">
        <v>1094924786</v>
      </c>
      <c r="F90" s="176" t="s">
        <v>193</v>
      </c>
      <c r="G90" s="3" t="s">
        <v>281</v>
      </c>
      <c r="H90" s="180">
        <v>41851</v>
      </c>
      <c r="I90" s="5">
        <v>145109</v>
      </c>
      <c r="J90" s="186" t="s">
        <v>282</v>
      </c>
      <c r="K90" s="186" t="s">
        <v>283</v>
      </c>
      <c r="L90" s="191" t="s">
        <v>241</v>
      </c>
      <c r="M90" s="120" t="s">
        <v>137</v>
      </c>
      <c r="N90" s="120" t="s">
        <v>137</v>
      </c>
      <c r="O90" s="120" t="s">
        <v>137</v>
      </c>
      <c r="P90" s="361"/>
      <c r="Q90" s="361"/>
    </row>
    <row r="91" spans="2:17" ht="104.25" customHeight="1" x14ac:dyDescent="0.25">
      <c r="B91" s="176" t="s">
        <v>43</v>
      </c>
      <c r="C91" s="175">
        <v>8</v>
      </c>
      <c r="D91" s="3" t="s">
        <v>284</v>
      </c>
      <c r="E91" s="3">
        <v>1094899942</v>
      </c>
      <c r="F91" s="176" t="s">
        <v>191</v>
      </c>
      <c r="G91" s="3" t="s">
        <v>192</v>
      </c>
      <c r="H91" s="180">
        <v>40994</v>
      </c>
      <c r="I91" s="5" t="s">
        <v>285</v>
      </c>
      <c r="J91" s="186" t="s">
        <v>189</v>
      </c>
      <c r="K91" s="186" t="s">
        <v>286</v>
      </c>
      <c r="L91" s="191" t="s">
        <v>241</v>
      </c>
      <c r="M91" s="120" t="s">
        <v>137</v>
      </c>
      <c r="N91" s="120" t="s">
        <v>137</v>
      </c>
      <c r="O91" s="120" t="s">
        <v>137</v>
      </c>
      <c r="P91" s="361"/>
      <c r="Q91" s="361"/>
    </row>
    <row r="92" spans="2:17" ht="104.25" customHeight="1" x14ac:dyDescent="0.25">
      <c r="B92" s="176" t="s">
        <v>43</v>
      </c>
      <c r="C92" s="175">
        <v>8</v>
      </c>
      <c r="D92" s="3" t="s">
        <v>287</v>
      </c>
      <c r="E92" s="3">
        <v>1094905668</v>
      </c>
      <c r="F92" s="176" t="s">
        <v>193</v>
      </c>
      <c r="G92" s="3" t="s">
        <v>254</v>
      </c>
      <c r="H92" s="180">
        <v>41334</v>
      </c>
      <c r="I92" s="5">
        <v>134161</v>
      </c>
      <c r="J92" s="186" t="s">
        <v>288</v>
      </c>
      <c r="K92" s="186" t="s">
        <v>289</v>
      </c>
      <c r="L92" s="191" t="s">
        <v>241</v>
      </c>
      <c r="M92" s="120" t="s">
        <v>137</v>
      </c>
      <c r="N92" s="120" t="s">
        <v>137</v>
      </c>
      <c r="O92" s="120" t="s">
        <v>137</v>
      </c>
      <c r="P92" s="353" t="s">
        <v>725</v>
      </c>
      <c r="Q92" s="353"/>
    </row>
    <row r="93" spans="2:17" ht="104.25" customHeight="1" x14ac:dyDescent="0.25">
      <c r="B93" s="176" t="s">
        <v>43</v>
      </c>
      <c r="C93" s="175">
        <v>8</v>
      </c>
      <c r="D93" s="3" t="s">
        <v>290</v>
      </c>
      <c r="E93" s="3">
        <v>1094924339</v>
      </c>
      <c r="F93" s="176" t="s">
        <v>193</v>
      </c>
      <c r="G93" s="3" t="s">
        <v>281</v>
      </c>
      <c r="H93" s="180">
        <v>41725</v>
      </c>
      <c r="I93" s="5">
        <v>142478</v>
      </c>
      <c r="J93" s="186" t="s">
        <v>291</v>
      </c>
      <c r="K93" s="186" t="s">
        <v>292</v>
      </c>
      <c r="L93" s="191" t="s">
        <v>241</v>
      </c>
      <c r="M93" s="120" t="s">
        <v>137</v>
      </c>
      <c r="N93" s="120" t="s">
        <v>137</v>
      </c>
      <c r="O93" s="120" t="s">
        <v>137</v>
      </c>
      <c r="P93" s="361"/>
      <c r="Q93" s="361"/>
    </row>
    <row r="94" spans="2:17" ht="104.25" customHeight="1" x14ac:dyDescent="0.25">
      <c r="B94" s="176" t="s">
        <v>43</v>
      </c>
      <c r="C94" s="175">
        <v>8</v>
      </c>
      <c r="D94" s="3" t="s">
        <v>293</v>
      </c>
      <c r="E94" s="3">
        <v>1094907076</v>
      </c>
      <c r="F94" s="176" t="s">
        <v>191</v>
      </c>
      <c r="G94" s="3" t="s">
        <v>192</v>
      </c>
      <c r="H94" s="180">
        <v>41617</v>
      </c>
      <c r="I94" s="5" t="s">
        <v>294</v>
      </c>
      <c r="J94" s="186" t="s">
        <v>295</v>
      </c>
      <c r="K94" s="186" t="s">
        <v>296</v>
      </c>
      <c r="L94" s="191" t="s">
        <v>241</v>
      </c>
      <c r="M94" s="120" t="s">
        <v>137</v>
      </c>
      <c r="N94" s="120" t="s">
        <v>137</v>
      </c>
      <c r="O94" s="120" t="s">
        <v>137</v>
      </c>
      <c r="P94" s="361"/>
      <c r="Q94" s="361"/>
    </row>
    <row r="95" spans="2:17" ht="66.75" customHeight="1" x14ac:dyDescent="0.25">
      <c r="B95" s="176" t="s">
        <v>43</v>
      </c>
      <c r="C95" s="175">
        <v>8</v>
      </c>
      <c r="D95" s="3" t="s">
        <v>297</v>
      </c>
      <c r="E95" s="3">
        <v>1094910866</v>
      </c>
      <c r="F95" s="176" t="s">
        <v>193</v>
      </c>
      <c r="G95" s="3" t="s">
        <v>254</v>
      </c>
      <c r="H95" s="180">
        <v>40970</v>
      </c>
      <c r="I95" s="5">
        <v>127458</v>
      </c>
      <c r="J95" s="186" t="s">
        <v>189</v>
      </c>
      <c r="K95" s="186" t="s">
        <v>298</v>
      </c>
      <c r="L95" s="191" t="s">
        <v>241</v>
      </c>
      <c r="M95" s="120" t="s">
        <v>137</v>
      </c>
      <c r="N95" s="120" t="s">
        <v>137</v>
      </c>
      <c r="O95" s="120" t="s">
        <v>137</v>
      </c>
      <c r="P95" s="361"/>
      <c r="Q95" s="361"/>
    </row>
    <row r="97" spans="1:26" ht="15.75" thickBot="1" x14ac:dyDescent="0.3"/>
    <row r="98" spans="1:26" ht="27" thickBot="1" x14ac:dyDescent="0.3">
      <c r="B98" s="346" t="s">
        <v>45</v>
      </c>
      <c r="C98" s="347"/>
      <c r="D98" s="347"/>
      <c r="E98" s="347"/>
      <c r="F98" s="347"/>
      <c r="G98" s="347"/>
      <c r="H98" s="347"/>
      <c r="I98" s="347"/>
      <c r="J98" s="347"/>
      <c r="K98" s="347"/>
      <c r="L98" s="347"/>
      <c r="M98" s="347"/>
      <c r="N98" s="348"/>
    </row>
    <row r="101" spans="1:26" ht="46.15" customHeight="1" x14ac:dyDescent="0.25">
      <c r="B101" s="66" t="s">
        <v>32</v>
      </c>
      <c r="C101" s="66" t="s">
        <v>46</v>
      </c>
      <c r="D101" s="337" t="s">
        <v>3</v>
      </c>
      <c r="E101" s="339"/>
    </row>
    <row r="102" spans="1:26" ht="46.9" customHeight="1" x14ac:dyDescent="0.25">
      <c r="B102" s="67" t="s">
        <v>125</v>
      </c>
      <c r="C102" s="177" t="s">
        <v>137</v>
      </c>
      <c r="D102" s="353"/>
      <c r="E102" s="353"/>
    </row>
    <row r="105" spans="1:26" ht="26.25" x14ac:dyDescent="0.25">
      <c r="B105" s="325" t="s">
        <v>63</v>
      </c>
      <c r="C105" s="326"/>
      <c r="D105" s="326"/>
      <c r="E105" s="326"/>
      <c r="F105" s="326"/>
      <c r="G105" s="326"/>
      <c r="H105" s="326"/>
      <c r="I105" s="326"/>
      <c r="J105" s="326"/>
      <c r="K105" s="326"/>
      <c r="L105" s="326"/>
      <c r="M105" s="326"/>
      <c r="N105" s="326"/>
      <c r="O105" s="326"/>
      <c r="P105" s="326"/>
    </row>
    <row r="107" spans="1:26" ht="15.75" thickBot="1" x14ac:dyDescent="0.3"/>
    <row r="108" spans="1:26" ht="27" thickBot="1" x14ac:dyDescent="0.3">
      <c r="B108" s="346" t="s">
        <v>53</v>
      </c>
      <c r="C108" s="347"/>
      <c r="D108" s="347"/>
      <c r="E108" s="347"/>
      <c r="F108" s="347"/>
      <c r="G108" s="347"/>
      <c r="H108" s="347"/>
      <c r="I108" s="347"/>
      <c r="J108" s="347"/>
      <c r="K108" s="347"/>
      <c r="L108" s="347"/>
      <c r="M108" s="347"/>
      <c r="N108" s="348"/>
    </row>
    <row r="110" spans="1:26" ht="15.75" thickBot="1" x14ac:dyDescent="0.3">
      <c r="M110" s="63"/>
      <c r="N110" s="63"/>
    </row>
    <row r="111" spans="1:26" s="106" customFormat="1" ht="109.5" customHeight="1" x14ac:dyDescent="0.25">
      <c r="B111" s="117" t="s">
        <v>146</v>
      </c>
      <c r="C111" s="117" t="s">
        <v>147</v>
      </c>
      <c r="D111" s="117" t="s">
        <v>148</v>
      </c>
      <c r="E111" s="117" t="s">
        <v>44</v>
      </c>
      <c r="F111" s="117" t="s">
        <v>21</v>
      </c>
      <c r="G111" s="117" t="s">
        <v>102</v>
      </c>
      <c r="H111" s="117" t="s">
        <v>16</v>
      </c>
      <c r="I111" s="117" t="s">
        <v>9</v>
      </c>
      <c r="J111" s="117" t="s">
        <v>30</v>
      </c>
      <c r="K111" s="117" t="s">
        <v>60</v>
      </c>
      <c r="L111" s="117" t="s">
        <v>19</v>
      </c>
      <c r="M111" s="102" t="s">
        <v>25</v>
      </c>
      <c r="N111" s="117" t="s">
        <v>149</v>
      </c>
      <c r="O111" s="117" t="s">
        <v>35</v>
      </c>
      <c r="P111" s="118" t="s">
        <v>10</v>
      </c>
      <c r="Q111" s="118" t="s">
        <v>18</v>
      </c>
    </row>
    <row r="112" spans="1:26" s="112" customFormat="1" x14ac:dyDescent="0.25">
      <c r="A112" s="45">
        <v>1</v>
      </c>
      <c r="B112" s="113" t="s">
        <v>159</v>
      </c>
      <c r="C112" s="114" t="s">
        <v>189</v>
      </c>
      <c r="D112" s="113" t="s">
        <v>188</v>
      </c>
      <c r="E112" s="108" t="s">
        <v>305</v>
      </c>
      <c r="F112" s="109" t="s">
        <v>137</v>
      </c>
      <c r="G112" s="155" t="s">
        <v>226</v>
      </c>
      <c r="H112" s="116">
        <v>41663</v>
      </c>
      <c r="I112" s="116">
        <v>41943</v>
      </c>
      <c r="J112" s="110" t="s">
        <v>138</v>
      </c>
      <c r="K112" s="101">
        <f>(I112-H112)/30-L112</f>
        <v>9.3333333333333339</v>
      </c>
      <c r="L112" s="101"/>
      <c r="M112" s="101">
        <v>125</v>
      </c>
      <c r="N112" s="101" t="s">
        <v>226</v>
      </c>
      <c r="O112" s="26">
        <v>215321062</v>
      </c>
      <c r="P112" s="26" t="s">
        <v>306</v>
      </c>
      <c r="Q112" s="156"/>
      <c r="R112" s="111"/>
      <c r="S112" s="111"/>
      <c r="T112" s="111"/>
      <c r="U112" s="111"/>
      <c r="V112" s="111"/>
      <c r="W112" s="111"/>
      <c r="X112" s="111"/>
      <c r="Y112" s="111"/>
      <c r="Z112" s="111"/>
    </row>
    <row r="113" spans="1:26" s="112" customFormat="1" x14ac:dyDescent="0.25">
      <c r="A113" s="45">
        <v>2</v>
      </c>
      <c r="B113" s="113" t="s">
        <v>159</v>
      </c>
      <c r="C113" s="114" t="s">
        <v>189</v>
      </c>
      <c r="D113" s="113" t="s">
        <v>188</v>
      </c>
      <c r="E113" s="108" t="s">
        <v>307</v>
      </c>
      <c r="F113" s="109" t="s">
        <v>137</v>
      </c>
      <c r="G113" s="109" t="s">
        <v>226</v>
      </c>
      <c r="H113" s="116">
        <v>40564</v>
      </c>
      <c r="I113" s="116">
        <v>40908</v>
      </c>
      <c r="J113" s="110" t="s">
        <v>138</v>
      </c>
      <c r="K113" s="101">
        <f>(I113-H113)/30-L113</f>
        <v>11.466666666666667</v>
      </c>
      <c r="L113" s="101"/>
      <c r="M113" s="101">
        <f>941*12</f>
        <v>11292</v>
      </c>
      <c r="N113" s="101" t="s">
        <v>226</v>
      </c>
      <c r="O113" s="26">
        <v>6976316357</v>
      </c>
      <c r="P113" s="26" t="s">
        <v>308</v>
      </c>
      <c r="Q113" s="156"/>
      <c r="R113" s="111"/>
      <c r="S113" s="111"/>
      <c r="T113" s="111"/>
      <c r="U113" s="111"/>
      <c r="V113" s="111"/>
      <c r="W113" s="111"/>
      <c r="X113" s="111"/>
      <c r="Y113" s="111"/>
      <c r="Z113" s="111"/>
    </row>
    <row r="114" spans="1:26" s="112" customFormat="1" x14ac:dyDescent="0.25">
      <c r="A114" s="45">
        <v>3</v>
      </c>
      <c r="B114" s="113" t="s">
        <v>159</v>
      </c>
      <c r="C114" s="114" t="s">
        <v>189</v>
      </c>
      <c r="D114" s="113" t="s">
        <v>188</v>
      </c>
      <c r="E114" s="108" t="s">
        <v>309</v>
      </c>
      <c r="F114" s="109" t="s">
        <v>137</v>
      </c>
      <c r="G114" s="109" t="s">
        <v>226</v>
      </c>
      <c r="H114" s="116">
        <v>40924</v>
      </c>
      <c r="I114" s="116">
        <v>41273</v>
      </c>
      <c r="J114" s="110" t="s">
        <v>138</v>
      </c>
      <c r="K114" s="101">
        <f>(I114-H114)/30-L114</f>
        <v>11.633333333333333</v>
      </c>
      <c r="L114" s="101"/>
      <c r="M114" s="101">
        <f>4*12</f>
        <v>48</v>
      </c>
      <c r="N114" s="101" t="s">
        <v>226</v>
      </c>
      <c r="O114" s="26">
        <v>18746644</v>
      </c>
      <c r="P114" s="26" t="s">
        <v>310</v>
      </c>
      <c r="Q114" s="156"/>
      <c r="R114" s="111"/>
      <c r="S114" s="111"/>
      <c r="T114" s="111"/>
      <c r="U114" s="111"/>
      <c r="V114" s="111"/>
      <c r="W114" s="111"/>
      <c r="X114" s="111"/>
      <c r="Y114" s="111"/>
      <c r="Z114" s="111"/>
    </row>
    <row r="115" spans="1:26" s="112" customFormat="1" x14ac:dyDescent="0.25">
      <c r="A115" s="45"/>
      <c r="B115" s="48" t="s">
        <v>15</v>
      </c>
      <c r="C115" s="114"/>
      <c r="D115" s="113"/>
      <c r="E115" s="108"/>
      <c r="F115" s="109"/>
      <c r="G115" s="109"/>
      <c r="H115" s="109"/>
      <c r="I115" s="110"/>
      <c r="J115" s="110"/>
      <c r="K115" s="115">
        <f>SUM(K112:K114)</f>
        <v>32.433333333333337</v>
      </c>
      <c r="L115" s="115">
        <f>SUM(L112:L114)</f>
        <v>0</v>
      </c>
      <c r="M115" s="154"/>
      <c r="N115" s="115">
        <f>SUM(N112:N114)</f>
        <v>0</v>
      </c>
      <c r="O115" s="26"/>
      <c r="P115" s="26"/>
      <c r="Q115" s="157"/>
    </row>
    <row r="116" spans="1:26" x14ac:dyDescent="0.25">
      <c r="B116" s="29"/>
      <c r="C116" s="29"/>
      <c r="D116" s="29"/>
      <c r="E116" s="30"/>
      <c r="F116" s="29"/>
      <c r="G116" s="29"/>
      <c r="H116" s="29"/>
      <c r="I116" s="29"/>
      <c r="J116" s="29"/>
      <c r="K116" s="29"/>
      <c r="L116" s="29"/>
      <c r="M116" s="29"/>
      <c r="N116" s="29"/>
      <c r="O116" s="29"/>
      <c r="P116" s="29"/>
    </row>
    <row r="117" spans="1:26" ht="18.75" x14ac:dyDescent="0.25">
      <c r="B117" s="58" t="s">
        <v>31</v>
      </c>
      <c r="C117" s="71">
        <f>+K115</f>
        <v>32.433333333333337</v>
      </c>
      <c r="H117" s="31"/>
      <c r="I117" s="31"/>
      <c r="J117" s="31"/>
      <c r="K117" s="31"/>
      <c r="L117" s="31"/>
      <c r="M117" s="31"/>
      <c r="N117" s="29"/>
      <c r="O117" s="29"/>
      <c r="P117" s="29"/>
    </row>
    <row r="119" spans="1:26" ht="15.75" thickBot="1" x14ac:dyDescent="0.3"/>
    <row r="120" spans="1:26" ht="37.15" customHeight="1" thickBot="1" x14ac:dyDescent="0.3">
      <c r="B120" s="74" t="s">
        <v>48</v>
      </c>
      <c r="C120" s="75" t="s">
        <v>49</v>
      </c>
      <c r="D120" s="74" t="s">
        <v>50</v>
      </c>
      <c r="E120" s="75" t="s">
        <v>54</v>
      </c>
    </row>
    <row r="121" spans="1:26" ht="41.45" customHeight="1" x14ac:dyDescent="0.25">
      <c r="B121" s="65" t="s">
        <v>126</v>
      </c>
      <c r="C121" s="68">
        <v>20</v>
      </c>
      <c r="D121" s="68">
        <v>0</v>
      </c>
      <c r="E121" s="354">
        <f>+D121+D122+D123</f>
        <v>40</v>
      </c>
    </row>
    <row r="122" spans="1:26" x14ac:dyDescent="0.25">
      <c r="B122" s="65" t="s">
        <v>127</v>
      </c>
      <c r="C122" s="56">
        <v>30</v>
      </c>
      <c r="D122" s="177">
        <v>0</v>
      </c>
      <c r="E122" s="355"/>
    </row>
    <row r="123" spans="1:26" ht="15.75" thickBot="1" x14ac:dyDescent="0.3">
      <c r="B123" s="65" t="s">
        <v>128</v>
      </c>
      <c r="C123" s="70">
        <v>40</v>
      </c>
      <c r="D123" s="70">
        <v>40</v>
      </c>
      <c r="E123" s="356"/>
    </row>
    <row r="125" spans="1:26" ht="15.75" thickBot="1" x14ac:dyDescent="0.3"/>
    <row r="126" spans="1:26" ht="27" thickBot="1" x14ac:dyDescent="0.3">
      <c r="B126" s="346" t="s">
        <v>51</v>
      </c>
      <c r="C126" s="347"/>
      <c r="D126" s="347"/>
      <c r="E126" s="347"/>
      <c r="F126" s="347"/>
      <c r="G126" s="347"/>
      <c r="H126" s="347"/>
      <c r="I126" s="347"/>
      <c r="J126" s="347"/>
      <c r="K126" s="347"/>
      <c r="L126" s="347"/>
      <c r="M126" s="347"/>
      <c r="N126" s="348"/>
    </row>
    <row r="128" spans="1:26" ht="76.5" customHeight="1" x14ac:dyDescent="0.25">
      <c r="B128" s="119" t="s">
        <v>0</v>
      </c>
      <c r="C128" s="119" t="s">
        <v>38</v>
      </c>
      <c r="D128" s="119" t="s">
        <v>39</v>
      </c>
      <c r="E128" s="119" t="s">
        <v>115</v>
      </c>
      <c r="F128" s="119" t="s">
        <v>117</v>
      </c>
      <c r="G128" s="119" t="s">
        <v>118</v>
      </c>
      <c r="H128" s="119" t="s">
        <v>119</v>
      </c>
      <c r="I128" s="119" t="s">
        <v>116</v>
      </c>
      <c r="J128" s="337" t="s">
        <v>120</v>
      </c>
      <c r="K128" s="338"/>
      <c r="L128" s="339"/>
      <c r="M128" s="119" t="s">
        <v>124</v>
      </c>
      <c r="N128" s="119" t="s">
        <v>40</v>
      </c>
      <c r="O128" s="119" t="s">
        <v>41</v>
      </c>
      <c r="P128" s="337" t="s">
        <v>3</v>
      </c>
      <c r="Q128" s="339"/>
    </row>
    <row r="129" spans="2:17" ht="60.75" customHeight="1" x14ac:dyDescent="0.25">
      <c r="B129" s="176"/>
      <c r="C129" s="176"/>
      <c r="D129" s="3"/>
      <c r="E129" s="3"/>
      <c r="F129" s="3"/>
      <c r="G129" s="3"/>
      <c r="H129" s="180"/>
      <c r="I129" s="5"/>
      <c r="J129" s="1" t="s">
        <v>121</v>
      </c>
      <c r="K129" s="97" t="s">
        <v>122</v>
      </c>
      <c r="L129" s="96" t="s">
        <v>123</v>
      </c>
      <c r="M129" s="120"/>
      <c r="N129" s="120"/>
      <c r="O129" s="120"/>
      <c r="P129" s="361"/>
      <c r="Q129" s="361"/>
    </row>
    <row r="130" spans="2:17" ht="60.75" customHeight="1" x14ac:dyDescent="0.25">
      <c r="B130" s="176" t="s">
        <v>237</v>
      </c>
      <c r="C130" s="176">
        <v>1</v>
      </c>
      <c r="D130" s="3"/>
      <c r="E130" s="3"/>
      <c r="F130" s="3"/>
      <c r="G130" s="3"/>
      <c r="H130" s="180"/>
      <c r="I130" s="5"/>
      <c r="J130" s="1"/>
      <c r="K130" s="97"/>
      <c r="L130" s="96"/>
      <c r="M130" s="120"/>
      <c r="N130" s="120"/>
      <c r="O130" s="120"/>
      <c r="P130" s="361"/>
      <c r="Q130" s="361"/>
    </row>
    <row r="131" spans="2:17" ht="60.75" customHeight="1" x14ac:dyDescent="0.25">
      <c r="B131" s="176" t="s">
        <v>132</v>
      </c>
      <c r="C131" s="176">
        <v>1</v>
      </c>
      <c r="D131" s="3"/>
      <c r="E131" s="3"/>
      <c r="F131" s="3"/>
      <c r="G131" s="3"/>
      <c r="H131" s="180"/>
      <c r="I131" s="5"/>
      <c r="J131" s="189"/>
      <c r="K131" s="189"/>
      <c r="L131" s="96"/>
      <c r="M131" s="120"/>
      <c r="N131" s="120"/>
      <c r="O131" s="120"/>
      <c r="P131" s="177"/>
      <c r="Q131" s="177"/>
    </row>
    <row r="132" spans="2:17" ht="33.6" customHeight="1" x14ac:dyDescent="0.25">
      <c r="B132" s="176" t="s">
        <v>133</v>
      </c>
      <c r="C132" s="176"/>
      <c r="D132" s="3"/>
      <c r="E132" s="3"/>
      <c r="F132" s="3"/>
      <c r="G132" s="3"/>
      <c r="H132" s="3"/>
      <c r="I132" s="5"/>
      <c r="J132" s="1"/>
      <c r="K132" s="96"/>
      <c r="L132" s="96"/>
      <c r="M132" s="120"/>
      <c r="N132" s="120"/>
      <c r="O132" s="120"/>
      <c r="P132" s="361"/>
      <c r="Q132" s="361"/>
    </row>
    <row r="135" spans="2:17" ht="15.75" thickBot="1" x14ac:dyDescent="0.3"/>
    <row r="136" spans="2:17" ht="54" customHeight="1" x14ac:dyDescent="0.25">
      <c r="B136" s="123" t="s">
        <v>32</v>
      </c>
      <c r="C136" s="123" t="s">
        <v>48</v>
      </c>
      <c r="D136" s="119" t="s">
        <v>49</v>
      </c>
      <c r="E136" s="123" t="s">
        <v>50</v>
      </c>
      <c r="F136" s="75" t="s">
        <v>55</v>
      </c>
      <c r="G136" s="93"/>
    </row>
    <row r="137" spans="2:17" ht="120.75" customHeight="1" x14ac:dyDescent="0.2">
      <c r="B137" s="357" t="s">
        <v>52</v>
      </c>
      <c r="C137" s="6" t="s">
        <v>129</v>
      </c>
      <c r="D137" s="177">
        <v>25</v>
      </c>
      <c r="E137" s="177">
        <v>0</v>
      </c>
      <c r="F137" s="358">
        <f>+E137+E138+E139</f>
        <v>0</v>
      </c>
      <c r="G137" s="94"/>
    </row>
    <row r="138" spans="2:17" ht="96.75" customHeight="1" x14ac:dyDescent="0.2">
      <c r="B138" s="357"/>
      <c r="C138" s="6" t="s">
        <v>130</v>
      </c>
      <c r="D138" s="72">
        <v>25</v>
      </c>
      <c r="E138" s="177">
        <v>0</v>
      </c>
      <c r="F138" s="359"/>
      <c r="G138" s="94"/>
    </row>
    <row r="139" spans="2:17" ht="69" customHeight="1" x14ac:dyDescent="0.2">
      <c r="B139" s="357"/>
      <c r="C139" s="6" t="s">
        <v>131</v>
      </c>
      <c r="D139" s="177">
        <v>10</v>
      </c>
      <c r="E139" s="177">
        <v>0</v>
      </c>
      <c r="F139" s="360"/>
      <c r="G139" s="94"/>
    </row>
    <row r="140" spans="2:17" x14ac:dyDescent="0.25">
      <c r="C140" s="103"/>
    </row>
    <row r="143" spans="2:17" x14ac:dyDescent="0.25">
      <c r="B143" s="121" t="s">
        <v>56</v>
      </c>
    </row>
    <row r="146" spans="2:5" x14ac:dyDescent="0.25">
      <c r="B146" s="124" t="s">
        <v>32</v>
      </c>
      <c r="C146" s="124" t="s">
        <v>57</v>
      </c>
      <c r="D146" s="123" t="s">
        <v>50</v>
      </c>
      <c r="E146" s="123" t="s">
        <v>15</v>
      </c>
    </row>
    <row r="147" spans="2:5" ht="28.5" x14ac:dyDescent="0.25">
      <c r="B147" s="104" t="s">
        <v>58</v>
      </c>
      <c r="C147" s="105">
        <v>40</v>
      </c>
      <c r="D147" s="177">
        <f>+E121</f>
        <v>40</v>
      </c>
      <c r="E147" s="334">
        <f>+D147+D148</f>
        <v>40</v>
      </c>
    </row>
    <row r="148" spans="2:5" ht="57" x14ac:dyDescent="0.25">
      <c r="B148" s="104" t="s">
        <v>59</v>
      </c>
      <c r="C148" s="105">
        <v>60</v>
      </c>
      <c r="D148" s="177">
        <f>+F137</f>
        <v>0</v>
      </c>
      <c r="E148" s="335"/>
    </row>
  </sheetData>
  <mergeCells count="56">
    <mergeCell ref="P132:Q132"/>
    <mergeCell ref="B137:B139"/>
    <mergeCell ref="F137:F139"/>
    <mergeCell ref="E147:E148"/>
    <mergeCell ref="O67:P67"/>
    <mergeCell ref="O68:P68"/>
    <mergeCell ref="P89:Q89"/>
    <mergeCell ref="P92:Q92"/>
    <mergeCell ref="E121:E123"/>
    <mergeCell ref="B126:N126"/>
    <mergeCell ref="J128:L128"/>
    <mergeCell ref="P128:Q128"/>
    <mergeCell ref="P129:Q129"/>
    <mergeCell ref="P130:Q130"/>
    <mergeCell ref="B98:N98"/>
    <mergeCell ref="D101:E101"/>
    <mergeCell ref="B108:N108"/>
    <mergeCell ref="O69:P69"/>
    <mergeCell ref="O70:P70"/>
    <mergeCell ref="B76:N76"/>
    <mergeCell ref="J81:L81"/>
    <mergeCell ref="P81:Q81"/>
    <mergeCell ref="P82:Q82"/>
    <mergeCell ref="P83:Q83"/>
    <mergeCell ref="P84:Q84"/>
    <mergeCell ref="P85:Q85"/>
    <mergeCell ref="P86:Q86"/>
    <mergeCell ref="P87:Q87"/>
    <mergeCell ref="P88:Q88"/>
    <mergeCell ref="P90:Q90"/>
    <mergeCell ref="D102:E102"/>
    <mergeCell ref="B105:P105"/>
    <mergeCell ref="P91:Q91"/>
    <mergeCell ref="P93:Q93"/>
    <mergeCell ref="P94:Q94"/>
    <mergeCell ref="P95:Q95"/>
    <mergeCell ref="B2:P2"/>
    <mergeCell ref="B4:P4"/>
    <mergeCell ref="C6:N6"/>
    <mergeCell ref="C7:N7"/>
    <mergeCell ref="C8:N8"/>
    <mergeCell ref="C9:N9"/>
    <mergeCell ref="O66:P66"/>
    <mergeCell ref="C10:E10"/>
    <mergeCell ref="B14:C21"/>
    <mergeCell ref="B22:C22"/>
    <mergeCell ref="E40:E41"/>
    <mergeCell ref="M45:N45"/>
    <mergeCell ref="O63:P63"/>
    <mergeCell ref="O64:P64"/>
    <mergeCell ref="O65:P65"/>
    <mergeCell ref="B54:B55"/>
    <mergeCell ref="C54:C55"/>
    <mergeCell ref="D54:E54"/>
    <mergeCell ref="C58:N58"/>
    <mergeCell ref="B60:N60"/>
  </mergeCells>
  <dataValidations count="2">
    <dataValidation type="list" allowBlank="1" showInputMessage="1" showErrorMessage="1" sqref="WVE983064 A65560 IS65560 SO65560 ACK65560 AMG65560 AWC65560 BFY65560 BPU65560 BZQ65560 CJM65560 CTI65560 DDE65560 DNA65560 DWW65560 EGS65560 EQO65560 FAK65560 FKG65560 FUC65560 GDY65560 GNU65560 GXQ65560 HHM65560 HRI65560 IBE65560 ILA65560 IUW65560 JES65560 JOO65560 JYK65560 KIG65560 KSC65560 LBY65560 LLU65560 LVQ65560 MFM65560 MPI65560 MZE65560 NJA65560 NSW65560 OCS65560 OMO65560 OWK65560 PGG65560 PQC65560 PZY65560 QJU65560 QTQ65560 RDM65560 RNI65560 RXE65560 SHA65560 SQW65560 TAS65560 TKO65560 TUK65560 UEG65560 UOC65560 UXY65560 VHU65560 VRQ65560 WBM65560 WLI65560 WVE65560 A131096 IS131096 SO131096 ACK131096 AMG131096 AWC131096 BFY131096 BPU131096 BZQ131096 CJM131096 CTI131096 DDE131096 DNA131096 DWW131096 EGS131096 EQO131096 FAK131096 FKG131096 FUC131096 GDY131096 GNU131096 GXQ131096 HHM131096 HRI131096 IBE131096 ILA131096 IUW131096 JES131096 JOO131096 JYK131096 KIG131096 KSC131096 LBY131096 LLU131096 LVQ131096 MFM131096 MPI131096 MZE131096 NJA131096 NSW131096 OCS131096 OMO131096 OWK131096 PGG131096 PQC131096 PZY131096 QJU131096 QTQ131096 RDM131096 RNI131096 RXE131096 SHA131096 SQW131096 TAS131096 TKO131096 TUK131096 UEG131096 UOC131096 UXY131096 VHU131096 VRQ131096 WBM131096 WLI131096 WVE131096 A196632 IS196632 SO196632 ACK196632 AMG196632 AWC196632 BFY196632 BPU196632 BZQ196632 CJM196632 CTI196632 DDE196632 DNA196632 DWW196632 EGS196632 EQO196632 FAK196632 FKG196632 FUC196632 GDY196632 GNU196632 GXQ196632 HHM196632 HRI196632 IBE196632 ILA196632 IUW196632 JES196632 JOO196632 JYK196632 KIG196632 KSC196632 LBY196632 LLU196632 LVQ196632 MFM196632 MPI196632 MZE196632 NJA196632 NSW196632 OCS196632 OMO196632 OWK196632 PGG196632 PQC196632 PZY196632 QJU196632 QTQ196632 RDM196632 RNI196632 RXE196632 SHA196632 SQW196632 TAS196632 TKO196632 TUK196632 UEG196632 UOC196632 UXY196632 VHU196632 VRQ196632 WBM196632 WLI196632 WVE196632 A262168 IS262168 SO262168 ACK262168 AMG262168 AWC262168 BFY262168 BPU262168 BZQ262168 CJM262168 CTI262168 DDE262168 DNA262168 DWW262168 EGS262168 EQO262168 FAK262168 FKG262168 FUC262168 GDY262168 GNU262168 GXQ262168 HHM262168 HRI262168 IBE262168 ILA262168 IUW262168 JES262168 JOO262168 JYK262168 KIG262168 KSC262168 LBY262168 LLU262168 LVQ262168 MFM262168 MPI262168 MZE262168 NJA262168 NSW262168 OCS262168 OMO262168 OWK262168 PGG262168 PQC262168 PZY262168 QJU262168 QTQ262168 RDM262168 RNI262168 RXE262168 SHA262168 SQW262168 TAS262168 TKO262168 TUK262168 UEG262168 UOC262168 UXY262168 VHU262168 VRQ262168 WBM262168 WLI262168 WVE262168 A327704 IS327704 SO327704 ACK327704 AMG327704 AWC327704 BFY327704 BPU327704 BZQ327704 CJM327704 CTI327704 DDE327704 DNA327704 DWW327704 EGS327704 EQO327704 FAK327704 FKG327704 FUC327704 GDY327704 GNU327704 GXQ327704 HHM327704 HRI327704 IBE327704 ILA327704 IUW327704 JES327704 JOO327704 JYK327704 KIG327704 KSC327704 LBY327704 LLU327704 LVQ327704 MFM327704 MPI327704 MZE327704 NJA327704 NSW327704 OCS327704 OMO327704 OWK327704 PGG327704 PQC327704 PZY327704 QJU327704 QTQ327704 RDM327704 RNI327704 RXE327704 SHA327704 SQW327704 TAS327704 TKO327704 TUK327704 UEG327704 UOC327704 UXY327704 VHU327704 VRQ327704 WBM327704 WLI327704 WVE327704 A393240 IS393240 SO393240 ACK393240 AMG393240 AWC393240 BFY393240 BPU393240 BZQ393240 CJM393240 CTI393240 DDE393240 DNA393240 DWW393240 EGS393240 EQO393240 FAK393240 FKG393240 FUC393240 GDY393240 GNU393240 GXQ393240 HHM393240 HRI393240 IBE393240 ILA393240 IUW393240 JES393240 JOO393240 JYK393240 KIG393240 KSC393240 LBY393240 LLU393240 LVQ393240 MFM393240 MPI393240 MZE393240 NJA393240 NSW393240 OCS393240 OMO393240 OWK393240 PGG393240 PQC393240 PZY393240 QJU393240 QTQ393240 RDM393240 RNI393240 RXE393240 SHA393240 SQW393240 TAS393240 TKO393240 TUK393240 UEG393240 UOC393240 UXY393240 VHU393240 VRQ393240 WBM393240 WLI393240 WVE393240 A458776 IS458776 SO458776 ACK458776 AMG458776 AWC458776 BFY458776 BPU458776 BZQ458776 CJM458776 CTI458776 DDE458776 DNA458776 DWW458776 EGS458776 EQO458776 FAK458776 FKG458776 FUC458776 GDY458776 GNU458776 GXQ458776 HHM458776 HRI458776 IBE458776 ILA458776 IUW458776 JES458776 JOO458776 JYK458776 KIG458776 KSC458776 LBY458776 LLU458776 LVQ458776 MFM458776 MPI458776 MZE458776 NJA458776 NSW458776 OCS458776 OMO458776 OWK458776 PGG458776 PQC458776 PZY458776 QJU458776 QTQ458776 RDM458776 RNI458776 RXE458776 SHA458776 SQW458776 TAS458776 TKO458776 TUK458776 UEG458776 UOC458776 UXY458776 VHU458776 VRQ458776 WBM458776 WLI458776 WVE458776 A524312 IS524312 SO524312 ACK524312 AMG524312 AWC524312 BFY524312 BPU524312 BZQ524312 CJM524312 CTI524312 DDE524312 DNA524312 DWW524312 EGS524312 EQO524312 FAK524312 FKG524312 FUC524312 GDY524312 GNU524312 GXQ524312 HHM524312 HRI524312 IBE524312 ILA524312 IUW524312 JES524312 JOO524312 JYK524312 KIG524312 KSC524312 LBY524312 LLU524312 LVQ524312 MFM524312 MPI524312 MZE524312 NJA524312 NSW524312 OCS524312 OMO524312 OWK524312 PGG524312 PQC524312 PZY524312 QJU524312 QTQ524312 RDM524312 RNI524312 RXE524312 SHA524312 SQW524312 TAS524312 TKO524312 TUK524312 UEG524312 UOC524312 UXY524312 VHU524312 VRQ524312 WBM524312 WLI524312 WVE524312 A589848 IS589848 SO589848 ACK589848 AMG589848 AWC589848 BFY589848 BPU589848 BZQ589848 CJM589848 CTI589848 DDE589848 DNA589848 DWW589848 EGS589848 EQO589848 FAK589848 FKG589848 FUC589848 GDY589848 GNU589848 GXQ589848 HHM589848 HRI589848 IBE589848 ILA589848 IUW589848 JES589848 JOO589848 JYK589848 KIG589848 KSC589848 LBY589848 LLU589848 LVQ589848 MFM589848 MPI589848 MZE589848 NJA589848 NSW589848 OCS589848 OMO589848 OWK589848 PGG589848 PQC589848 PZY589848 QJU589848 QTQ589848 RDM589848 RNI589848 RXE589848 SHA589848 SQW589848 TAS589848 TKO589848 TUK589848 UEG589848 UOC589848 UXY589848 VHU589848 VRQ589848 WBM589848 WLI589848 WVE589848 A655384 IS655384 SO655384 ACK655384 AMG655384 AWC655384 BFY655384 BPU655384 BZQ655384 CJM655384 CTI655384 DDE655384 DNA655384 DWW655384 EGS655384 EQO655384 FAK655384 FKG655384 FUC655384 GDY655384 GNU655384 GXQ655384 HHM655384 HRI655384 IBE655384 ILA655384 IUW655384 JES655384 JOO655384 JYK655384 KIG655384 KSC655384 LBY655384 LLU655384 LVQ655384 MFM655384 MPI655384 MZE655384 NJA655384 NSW655384 OCS655384 OMO655384 OWK655384 PGG655384 PQC655384 PZY655384 QJU655384 QTQ655384 RDM655384 RNI655384 RXE655384 SHA655384 SQW655384 TAS655384 TKO655384 TUK655384 UEG655384 UOC655384 UXY655384 VHU655384 VRQ655384 WBM655384 WLI655384 WVE655384 A720920 IS720920 SO720920 ACK720920 AMG720920 AWC720920 BFY720920 BPU720920 BZQ720920 CJM720920 CTI720920 DDE720920 DNA720920 DWW720920 EGS720920 EQO720920 FAK720920 FKG720920 FUC720920 GDY720920 GNU720920 GXQ720920 HHM720920 HRI720920 IBE720920 ILA720920 IUW720920 JES720920 JOO720920 JYK720920 KIG720920 KSC720920 LBY720920 LLU720920 LVQ720920 MFM720920 MPI720920 MZE720920 NJA720920 NSW720920 OCS720920 OMO720920 OWK720920 PGG720920 PQC720920 PZY720920 QJU720920 QTQ720920 RDM720920 RNI720920 RXE720920 SHA720920 SQW720920 TAS720920 TKO720920 TUK720920 UEG720920 UOC720920 UXY720920 VHU720920 VRQ720920 WBM720920 WLI720920 WVE720920 A786456 IS786456 SO786456 ACK786456 AMG786456 AWC786456 BFY786456 BPU786456 BZQ786456 CJM786456 CTI786456 DDE786456 DNA786456 DWW786456 EGS786456 EQO786456 FAK786456 FKG786456 FUC786456 GDY786456 GNU786456 GXQ786456 HHM786456 HRI786456 IBE786456 ILA786456 IUW786456 JES786456 JOO786456 JYK786456 KIG786456 KSC786456 LBY786456 LLU786456 LVQ786456 MFM786456 MPI786456 MZE786456 NJA786456 NSW786456 OCS786456 OMO786456 OWK786456 PGG786456 PQC786456 PZY786456 QJU786456 QTQ786456 RDM786456 RNI786456 RXE786456 SHA786456 SQW786456 TAS786456 TKO786456 TUK786456 UEG786456 UOC786456 UXY786456 VHU786456 VRQ786456 WBM786456 WLI786456 WVE786456 A851992 IS851992 SO851992 ACK851992 AMG851992 AWC851992 BFY851992 BPU851992 BZQ851992 CJM851992 CTI851992 DDE851992 DNA851992 DWW851992 EGS851992 EQO851992 FAK851992 FKG851992 FUC851992 GDY851992 GNU851992 GXQ851992 HHM851992 HRI851992 IBE851992 ILA851992 IUW851992 JES851992 JOO851992 JYK851992 KIG851992 KSC851992 LBY851992 LLU851992 LVQ851992 MFM851992 MPI851992 MZE851992 NJA851992 NSW851992 OCS851992 OMO851992 OWK851992 PGG851992 PQC851992 PZY851992 QJU851992 QTQ851992 RDM851992 RNI851992 RXE851992 SHA851992 SQW851992 TAS851992 TKO851992 TUK851992 UEG851992 UOC851992 UXY851992 VHU851992 VRQ851992 WBM851992 WLI851992 WVE851992 A917528 IS917528 SO917528 ACK917528 AMG917528 AWC917528 BFY917528 BPU917528 BZQ917528 CJM917528 CTI917528 DDE917528 DNA917528 DWW917528 EGS917528 EQO917528 FAK917528 FKG917528 FUC917528 GDY917528 GNU917528 GXQ917528 HHM917528 HRI917528 IBE917528 ILA917528 IUW917528 JES917528 JOO917528 JYK917528 KIG917528 KSC917528 LBY917528 LLU917528 LVQ917528 MFM917528 MPI917528 MZE917528 NJA917528 NSW917528 OCS917528 OMO917528 OWK917528 PGG917528 PQC917528 PZY917528 QJU917528 QTQ917528 RDM917528 RNI917528 RXE917528 SHA917528 SQW917528 TAS917528 TKO917528 TUK917528 UEG917528 UOC917528 UXY917528 VHU917528 VRQ917528 WBM917528 WLI917528 WVE917528 A983064 IS983064 SO983064 ACK983064 AMG983064 AWC983064 BFY983064 BPU983064 BZQ983064 CJM983064 CTI983064 DDE983064 DNA983064 DWW983064 EGS983064 EQO983064 FAK983064 FKG983064 FUC983064 GDY983064 GNU983064 GXQ983064 HHM983064 HRI983064 IBE983064 ILA983064 IUW983064 JES983064 JOO983064 JYK983064 KIG983064 KSC983064 LBY983064 LLU983064 LVQ983064 MFM983064 MPI983064 MZE983064 NJA983064 NSW983064 OCS983064 OMO983064 OWK983064 PGG983064 PQC983064 PZY983064 QJU983064 QTQ983064 RDM983064 RNI983064 RXE983064 SHA983064 SQW983064 TAS983064 TKO983064 TUK983064 UEG983064 UOC983064 UXY983064 VHU983064 VRQ983064 WBM983064 WLI983064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4 WLL983064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JURIDICA</vt:lpstr>
      <vt:lpstr>FINANCIERA</vt:lpstr>
      <vt:lpstr>TECNICA GIRASOLES GRUPO 5</vt:lpstr>
      <vt:lpstr>TECNICA FUNDALI GRUPO 3</vt:lpstr>
      <vt:lpstr>TECNICA COOHOBIENESTAR GRUPO 1</vt:lpstr>
      <vt:lpstr>TECNICA COOHBIENESTAR GRUPO 2</vt:lpstr>
      <vt:lpstr>TECNICA COOHOBIENESTAR GRUPO 4</vt:lpstr>
      <vt:lpstr>TECNICA COOHBIENESTAR GRUPO 5</vt:lpstr>
      <vt:lpstr>TECNICA COOHBIENESTAR GRUPO 6</vt:lpstr>
      <vt:lpstr>TECNICA COOHOBIENESTAR GRUPO 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2017-11-11T23:30:16Z</dcterms:modified>
</cp:coreProperties>
</file>